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65" windowWidth="9630" windowHeight="7380"/>
  </bookViews>
  <sheets>
    <sheet name="Table of Contents " sheetId="6" r:id="rId1"/>
    <sheet name="Register Map" sheetId="7" r:id="rId2"/>
    <sheet name="(RegMap)" sheetId="16" state="hidden" r:id="rId3"/>
    <sheet name="ADC Input Range" sheetId="9" r:id="rId4"/>
    <sheet name="Calibration" sheetId="17" r:id="rId5"/>
    <sheet name="Digital Filter" sheetId="8" r:id="rId6"/>
    <sheet name="Code Conversions" sheetId="12" r:id="rId7"/>
    <sheet name="Noise Table" sheetId="13" r:id="rId8"/>
    <sheet name="About" sheetId="4" r:id="rId9"/>
    <sheet name="Help" sheetId="5" r:id="rId10"/>
  </sheets>
  <definedNames>
    <definedName name="_xlnm._FilterDatabase" localSheetId="2" hidden="1">'(RegMap)'!#REF!</definedName>
    <definedName name="_xlnm._FilterDatabase" localSheetId="4" hidden="1">Calibration!$B$10:$D$11</definedName>
    <definedName name="_xlnm._FilterDatabase" localSheetId="6" hidden="1">'Code Conversions'!$B$35:$D$36</definedName>
    <definedName name="_xlnm._FilterDatabase" localSheetId="5" hidden="1">'Digital Filter'!$B$10:$E$13</definedName>
    <definedName name="_xlnm._FilterDatabase" localSheetId="7" hidden="1">'Noise Table'!$B$11:$D$20</definedName>
    <definedName name="_xlnm._FilterDatabase" localSheetId="1" hidden="1">'Register Map'!$F$30:$H$30</definedName>
    <definedName name="alpha_hex" localSheetId="4">Calibration!$K$48</definedName>
    <definedName name="beta" localSheetId="4">Calibration!$K$49</definedName>
    <definedName name="Code" localSheetId="6">'Code Conversions'!$C$41</definedName>
    <definedName name="Data_Rate" localSheetId="4">Calibration!$C$8</definedName>
    <definedName name="Decimal_Value" localSheetId="6">'Code Conversions'!$C$55</definedName>
    <definedName name="FSC" localSheetId="4">Calibration!$C$17</definedName>
    <definedName name="FSC_0">Calibration!$K$64</definedName>
    <definedName name="FSC_1">Calibration!$K$65</definedName>
    <definedName name="FSC_2">Calibration!$K$66</definedName>
    <definedName name="FSC_Decimal">Calibration!$K$53</definedName>
    <definedName name="In_Range?" localSheetId="6">'Code Conversions'!$C$50</definedName>
    <definedName name="Input_Range" localSheetId="6">'Code Conversions'!$C$12</definedName>
    <definedName name="Input_Type" localSheetId="6">'Code Conversions'!$C$42</definedName>
    <definedName name="Is_Negative?" localSheetId="4">Calibration!$K$51</definedName>
    <definedName name="Is_Number?" localSheetId="6">'Code Conversions'!$C$49</definedName>
    <definedName name="LSb_Size_nV" localSheetId="4">Calibration!$C$11</definedName>
    <definedName name="LSb_Size_nV" localSheetId="6">'Code Conversions'!$C$13</definedName>
    <definedName name="Max_Code_Decimal" localSheetId="6">'Code Conversions'!$C$48</definedName>
    <definedName name="Max_Code_Hex" localSheetId="6">'Code Conversions'!$D$48</definedName>
    <definedName name="Min_Code_Decimal" localSheetId="6">'Code Conversions'!$C$47</definedName>
    <definedName name="Min_Code_Hex" localSheetId="6">'Code Conversions'!$D$47</definedName>
    <definedName name="Num_Bits" localSheetId="4">Calibration!$K$50</definedName>
    <definedName name="Num_Bits" localSheetId="6">'Code Conversions'!$C$45</definedName>
    <definedName name="Num_of_Hex_Digits" localSheetId="4">Calibration!$N$50</definedName>
    <definedName name="Number_of_hex_digits" localSheetId="6">'Code Conversions'!$C$46</definedName>
    <definedName name="OFC" localSheetId="4">Calibration!$C$16</definedName>
    <definedName name="OFC_0">Calibration!$K$61</definedName>
    <definedName name="OFC_1">Calibration!$K$62</definedName>
    <definedName name="OFC_2">Calibration!$K$63</definedName>
    <definedName name="OFC_Decimal" localSheetId="4">Calibration!$K$52</definedName>
    <definedName name="Offset_Voltage_V">Calibration!$N$49</definedName>
    <definedName name="PGA_Gain" localSheetId="4">Calibration!$C$9</definedName>
    <definedName name="Reference_Voltage_V" localSheetId="4">Calibration!$C$10</definedName>
    <definedName name="Valid?" localSheetId="6">'Code Conversions'!$C$51</definedName>
    <definedName name="Voltage_Out_of_Range?" localSheetId="6">'Code Conversions'!$G$44</definedName>
  </definedNames>
  <calcPr calcId="145621"/>
</workbook>
</file>

<file path=xl/calcChain.xml><?xml version="1.0" encoding="utf-8"?>
<calcChain xmlns="http://schemas.openxmlformats.org/spreadsheetml/2006/main">
  <c r="J70" i="8" l="1"/>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J702" i="8"/>
  <c r="J703" i="8"/>
  <c r="J704" i="8"/>
  <c r="J705" i="8"/>
  <c r="J706" i="8"/>
  <c r="J707" i="8"/>
  <c r="J708" i="8"/>
  <c r="J709" i="8"/>
  <c r="J710" i="8"/>
  <c r="J711" i="8"/>
  <c r="J712" i="8"/>
  <c r="J713" i="8"/>
  <c r="J714" i="8"/>
  <c r="J715" i="8"/>
  <c r="J716" i="8"/>
  <c r="J717" i="8"/>
  <c r="J718" i="8"/>
  <c r="J719" i="8"/>
  <c r="J720" i="8"/>
  <c r="J721" i="8"/>
  <c r="J722" i="8"/>
  <c r="J723" i="8"/>
  <c r="J724" i="8"/>
  <c r="J725" i="8"/>
  <c r="J726" i="8"/>
  <c r="J727" i="8"/>
  <c r="J728" i="8"/>
  <c r="J729" i="8"/>
  <c r="J730" i="8"/>
  <c r="J731" i="8"/>
  <c r="J732" i="8"/>
  <c r="J733" i="8"/>
  <c r="J734" i="8"/>
  <c r="J735" i="8"/>
  <c r="J736" i="8"/>
  <c r="J737" i="8"/>
  <c r="J738" i="8"/>
  <c r="J739" i="8"/>
  <c r="J740" i="8"/>
  <c r="J741" i="8"/>
  <c r="J742" i="8"/>
  <c r="J743" i="8"/>
  <c r="J744" i="8"/>
  <c r="J745" i="8"/>
  <c r="J746" i="8"/>
  <c r="J747" i="8"/>
  <c r="J748" i="8"/>
  <c r="J749" i="8"/>
  <c r="J750" i="8"/>
  <c r="J751" i="8"/>
  <c r="J752" i="8"/>
  <c r="J753" i="8"/>
  <c r="J754" i="8"/>
  <c r="J755" i="8"/>
  <c r="J756" i="8"/>
  <c r="J757" i="8"/>
  <c r="J758" i="8"/>
  <c r="J759" i="8"/>
  <c r="J760" i="8"/>
  <c r="J761" i="8"/>
  <c r="J762" i="8"/>
  <c r="J763" i="8"/>
  <c r="J764" i="8"/>
  <c r="J765" i="8"/>
  <c r="J766" i="8"/>
  <c r="J767" i="8"/>
  <c r="J768" i="8"/>
  <c r="J769" i="8"/>
  <c r="J770" i="8"/>
  <c r="J771" i="8"/>
  <c r="J772" i="8"/>
  <c r="J773" i="8"/>
  <c r="J774" i="8"/>
  <c r="J775" i="8"/>
  <c r="J776" i="8"/>
  <c r="J777" i="8"/>
  <c r="J778" i="8"/>
  <c r="J779" i="8"/>
  <c r="J780" i="8"/>
  <c r="J781" i="8"/>
  <c r="J782" i="8"/>
  <c r="J783" i="8"/>
  <c r="J784" i="8"/>
  <c r="J785" i="8"/>
  <c r="J786" i="8"/>
  <c r="J787" i="8"/>
  <c r="J788" i="8"/>
  <c r="J789" i="8"/>
  <c r="J790" i="8"/>
  <c r="J791" i="8"/>
  <c r="J792" i="8"/>
  <c r="J793" i="8"/>
  <c r="J794" i="8"/>
  <c r="J795" i="8"/>
  <c r="J796" i="8"/>
  <c r="J797" i="8"/>
  <c r="J798" i="8"/>
  <c r="J799" i="8"/>
  <c r="J800" i="8"/>
  <c r="J801" i="8"/>
  <c r="J802" i="8"/>
  <c r="J803" i="8"/>
  <c r="J804" i="8"/>
  <c r="J805" i="8"/>
  <c r="J806" i="8"/>
  <c r="J807" i="8"/>
  <c r="J808" i="8"/>
  <c r="J809" i="8"/>
  <c r="J810" i="8"/>
  <c r="J811" i="8"/>
  <c r="J812" i="8"/>
  <c r="J813" i="8"/>
  <c r="J814" i="8"/>
  <c r="J815" i="8"/>
  <c r="J816" i="8"/>
  <c r="J817" i="8"/>
  <c r="J818" i="8"/>
  <c r="J819" i="8"/>
  <c r="J820" i="8"/>
  <c r="J821" i="8"/>
  <c r="J822" i="8"/>
  <c r="J823" i="8"/>
  <c r="J824" i="8"/>
  <c r="J825" i="8"/>
  <c r="J826" i="8"/>
  <c r="J827" i="8"/>
  <c r="J828" i="8"/>
  <c r="J829" i="8"/>
  <c r="J830" i="8"/>
  <c r="J831" i="8"/>
  <c r="J832" i="8"/>
  <c r="J833" i="8"/>
  <c r="J834" i="8"/>
  <c r="J835" i="8"/>
  <c r="J836" i="8"/>
  <c r="J837" i="8"/>
  <c r="J838" i="8"/>
  <c r="J839" i="8"/>
  <c r="J840" i="8"/>
  <c r="J841" i="8"/>
  <c r="J842" i="8"/>
  <c r="J843" i="8"/>
  <c r="J844" i="8"/>
  <c r="J845" i="8"/>
  <c r="J846" i="8"/>
  <c r="J847" i="8"/>
  <c r="J848" i="8"/>
  <c r="J849" i="8"/>
  <c r="J850" i="8"/>
  <c r="J851" i="8"/>
  <c r="J852" i="8"/>
  <c r="J853" i="8"/>
  <c r="J854" i="8"/>
  <c r="J855" i="8"/>
  <c r="J856" i="8"/>
  <c r="J857" i="8"/>
  <c r="J858" i="8"/>
  <c r="J859" i="8"/>
  <c r="J860" i="8"/>
  <c r="J861" i="8"/>
  <c r="J862" i="8"/>
  <c r="J863" i="8"/>
  <c r="J864" i="8"/>
  <c r="J865" i="8"/>
  <c r="J866" i="8"/>
  <c r="J867" i="8"/>
  <c r="J868" i="8"/>
  <c r="J869" i="8"/>
  <c r="J870" i="8"/>
  <c r="J871" i="8"/>
  <c r="J872" i="8"/>
  <c r="J873" i="8"/>
  <c r="J874" i="8"/>
  <c r="J875" i="8"/>
  <c r="J876" i="8"/>
  <c r="J877" i="8"/>
  <c r="J878" i="8"/>
  <c r="J879" i="8"/>
  <c r="J880" i="8"/>
  <c r="J881" i="8"/>
  <c r="J882" i="8"/>
  <c r="J883" i="8"/>
  <c r="J884" i="8"/>
  <c r="J885" i="8"/>
  <c r="J886" i="8"/>
  <c r="J887" i="8"/>
  <c r="J888" i="8"/>
  <c r="J889" i="8"/>
  <c r="J890" i="8"/>
  <c r="J891" i="8"/>
  <c r="J892" i="8"/>
  <c r="J893" i="8"/>
  <c r="J894" i="8"/>
  <c r="J895" i="8"/>
  <c r="J896" i="8"/>
  <c r="J897" i="8"/>
  <c r="J898" i="8"/>
  <c r="J899" i="8"/>
  <c r="J900" i="8"/>
  <c r="J901" i="8"/>
  <c r="J902" i="8"/>
  <c r="J903" i="8"/>
  <c r="J904" i="8"/>
  <c r="J905" i="8"/>
  <c r="J906" i="8"/>
  <c r="J907" i="8"/>
  <c r="J908" i="8"/>
  <c r="J909" i="8"/>
  <c r="J910" i="8"/>
  <c r="J911" i="8"/>
  <c r="J912" i="8"/>
  <c r="J913" i="8"/>
  <c r="J914" i="8"/>
  <c r="J915" i="8"/>
  <c r="J916" i="8"/>
  <c r="J917" i="8"/>
  <c r="J918" i="8"/>
  <c r="J919" i="8"/>
  <c r="J920" i="8"/>
  <c r="J921" i="8"/>
  <c r="J922" i="8"/>
  <c r="J923" i="8"/>
  <c r="J924" i="8"/>
  <c r="J925" i="8"/>
  <c r="J926" i="8"/>
  <c r="J927" i="8"/>
  <c r="J928" i="8"/>
  <c r="J929" i="8"/>
  <c r="J930" i="8"/>
  <c r="J931" i="8"/>
  <c r="J932" i="8"/>
  <c r="J933" i="8"/>
  <c r="J934" i="8"/>
  <c r="J935" i="8"/>
  <c r="J936" i="8"/>
  <c r="J937" i="8"/>
  <c r="J938" i="8"/>
  <c r="J939" i="8"/>
  <c r="J940" i="8"/>
  <c r="J941" i="8"/>
  <c r="J942" i="8"/>
  <c r="J943" i="8"/>
  <c r="J944" i="8"/>
  <c r="J945" i="8"/>
  <c r="J946" i="8"/>
  <c r="J947" i="8"/>
  <c r="J948" i="8"/>
  <c r="J949" i="8"/>
  <c r="J950" i="8"/>
  <c r="J951" i="8"/>
  <c r="J952" i="8"/>
  <c r="J953" i="8"/>
  <c r="J954" i="8"/>
  <c r="J955" i="8"/>
  <c r="J956" i="8"/>
  <c r="J957" i="8"/>
  <c r="J958" i="8"/>
  <c r="J959" i="8"/>
  <c r="J960" i="8"/>
  <c r="J961" i="8"/>
  <c r="J962" i="8"/>
  <c r="J963" i="8"/>
  <c r="J964" i="8"/>
  <c r="J965" i="8"/>
  <c r="J966" i="8"/>
  <c r="J967" i="8"/>
  <c r="J968" i="8"/>
  <c r="J969" i="8"/>
  <c r="J970" i="8"/>
  <c r="J971" i="8"/>
  <c r="J972" i="8"/>
  <c r="J973" i="8"/>
  <c r="J974" i="8"/>
  <c r="J975" i="8"/>
  <c r="J976" i="8"/>
  <c r="J977" i="8"/>
  <c r="J978" i="8"/>
  <c r="J979" i="8"/>
  <c r="J980" i="8"/>
  <c r="J981" i="8"/>
  <c r="J982" i="8"/>
  <c r="J983" i="8"/>
  <c r="J984" i="8"/>
  <c r="J985" i="8"/>
  <c r="J986" i="8"/>
  <c r="J987" i="8"/>
  <c r="J988" i="8"/>
  <c r="J989" i="8"/>
  <c r="J990" i="8"/>
  <c r="J991" i="8"/>
  <c r="J992" i="8"/>
  <c r="J993" i="8"/>
  <c r="J994" i="8"/>
  <c r="J995" i="8"/>
  <c r="J996" i="8"/>
  <c r="J997" i="8"/>
  <c r="J998" i="8"/>
  <c r="J999" i="8"/>
  <c r="J1000" i="8"/>
  <c r="J1001" i="8"/>
  <c r="J1002" i="8"/>
  <c r="J1003" i="8"/>
  <c r="J1004" i="8"/>
  <c r="J1005" i="8"/>
  <c r="J1006" i="8"/>
  <c r="J1007" i="8"/>
  <c r="J1008" i="8"/>
  <c r="J1009" i="8"/>
  <c r="J1010" i="8"/>
  <c r="J1011" i="8"/>
  <c r="J1012" i="8"/>
  <c r="J1013" i="8"/>
  <c r="J1014" i="8"/>
  <c r="J1015" i="8"/>
  <c r="J1016" i="8"/>
  <c r="J1017" i="8"/>
  <c r="J1018" i="8"/>
  <c r="J1019" i="8"/>
  <c r="J1020" i="8"/>
  <c r="J1021" i="8"/>
  <c r="J1022" i="8"/>
  <c r="J1023" i="8"/>
  <c r="J1024" i="8"/>
  <c r="J1025" i="8"/>
  <c r="J1026" i="8"/>
  <c r="J1027" i="8"/>
  <c r="J1028" i="8"/>
  <c r="J1029" i="8"/>
  <c r="J1030" i="8"/>
  <c r="J1031" i="8"/>
  <c r="J1032" i="8"/>
  <c r="J1033" i="8"/>
  <c r="J1034" i="8"/>
  <c r="J1035" i="8"/>
  <c r="J1036" i="8"/>
  <c r="J1037" i="8"/>
  <c r="J1038" i="8"/>
  <c r="J1039" i="8"/>
  <c r="J1040" i="8"/>
  <c r="J1041" i="8"/>
  <c r="J1042" i="8"/>
  <c r="J1043" i="8"/>
  <c r="J1044" i="8"/>
  <c r="J1045" i="8"/>
  <c r="J1046" i="8"/>
  <c r="J1047" i="8"/>
  <c r="J1048" i="8"/>
  <c r="J1049" i="8"/>
  <c r="J1050" i="8"/>
  <c r="J1051" i="8"/>
  <c r="J1052" i="8"/>
  <c r="J1053" i="8"/>
  <c r="J1054" i="8"/>
  <c r="J1055" i="8"/>
  <c r="J1056" i="8"/>
  <c r="J1057" i="8"/>
  <c r="J1058" i="8"/>
  <c r="J1059" i="8"/>
  <c r="J1060" i="8"/>
  <c r="J1061" i="8"/>
  <c r="J1062" i="8"/>
  <c r="J1063" i="8"/>
  <c r="J1064" i="8"/>
  <c r="J1065" i="8"/>
  <c r="J1066" i="8"/>
  <c r="J1067" i="8"/>
  <c r="J1068" i="8"/>
  <c r="J1069" i="8"/>
  <c r="J1070" i="8"/>
  <c r="J1071" i="8"/>
  <c r="J1072" i="8"/>
  <c r="J1073" i="8"/>
  <c r="J1074" i="8"/>
  <c r="J1075" i="8"/>
  <c r="J1076" i="8"/>
  <c r="J1077" i="8"/>
  <c r="J1078" i="8"/>
  <c r="J1079" i="8"/>
  <c r="J1080" i="8"/>
  <c r="J1081" i="8"/>
  <c r="J1082" i="8"/>
  <c r="J1083" i="8"/>
  <c r="J1084" i="8"/>
  <c r="J1085" i="8"/>
  <c r="J1086" i="8"/>
  <c r="J1087" i="8"/>
  <c r="J1088" i="8"/>
  <c r="J1089" i="8"/>
  <c r="J1090" i="8"/>
  <c r="J1091" i="8"/>
  <c r="J1092" i="8"/>
  <c r="J1093" i="8"/>
  <c r="J1094" i="8"/>
  <c r="J1095" i="8"/>
  <c r="J1096" i="8"/>
  <c r="J1097" i="8"/>
  <c r="J1098" i="8"/>
  <c r="J1099" i="8"/>
  <c r="J1100" i="8"/>
  <c r="J1101" i="8"/>
  <c r="J1102" i="8"/>
  <c r="J1103" i="8"/>
  <c r="J1104" i="8"/>
  <c r="J1105" i="8"/>
  <c r="J1106" i="8"/>
  <c r="J1107" i="8"/>
  <c r="J1108" i="8"/>
  <c r="J1109" i="8"/>
  <c r="J1110" i="8"/>
  <c r="J1111" i="8"/>
  <c r="J1112" i="8"/>
  <c r="J1113" i="8"/>
  <c r="J1114" i="8"/>
  <c r="J1115" i="8"/>
  <c r="J1116" i="8"/>
  <c r="J1117" i="8"/>
  <c r="J1118" i="8"/>
  <c r="J1119" i="8"/>
  <c r="J1120" i="8"/>
  <c r="J1121" i="8"/>
  <c r="J1122" i="8"/>
  <c r="J1123" i="8"/>
  <c r="J1124" i="8"/>
  <c r="J1125" i="8"/>
  <c r="J1126" i="8"/>
  <c r="J1127" i="8"/>
  <c r="J1128" i="8"/>
  <c r="J1129" i="8"/>
  <c r="J1130" i="8"/>
  <c r="J1131" i="8"/>
  <c r="J1132" i="8"/>
  <c r="J1133" i="8"/>
  <c r="J1134" i="8"/>
  <c r="J1135" i="8"/>
  <c r="J1136" i="8"/>
  <c r="J1137" i="8"/>
  <c r="J1138" i="8"/>
  <c r="J1139" i="8"/>
  <c r="J1140" i="8"/>
  <c r="J1141" i="8"/>
  <c r="J1142" i="8"/>
  <c r="J1143" i="8"/>
  <c r="J1144" i="8"/>
  <c r="J1145" i="8"/>
  <c r="J1146" i="8"/>
  <c r="J1147" i="8"/>
  <c r="J1148" i="8"/>
  <c r="J1149" i="8"/>
  <c r="J1150" i="8"/>
  <c r="J1151" i="8"/>
  <c r="J1152" i="8"/>
  <c r="J1153" i="8"/>
  <c r="J1154" i="8"/>
  <c r="J1155" i="8"/>
  <c r="J1156" i="8"/>
  <c r="J1157" i="8"/>
  <c r="J1158" i="8"/>
  <c r="J1159" i="8"/>
  <c r="J1160" i="8"/>
  <c r="J1161" i="8"/>
  <c r="J1162" i="8"/>
  <c r="J1163" i="8"/>
  <c r="J1164" i="8"/>
  <c r="J1165" i="8"/>
  <c r="J1166" i="8"/>
  <c r="J1167" i="8"/>
  <c r="J1168" i="8"/>
  <c r="J1169" i="8"/>
  <c r="J1170" i="8"/>
  <c r="J1171" i="8"/>
  <c r="J1172" i="8"/>
  <c r="J1173" i="8"/>
  <c r="J1174" i="8"/>
  <c r="J1175" i="8"/>
  <c r="J1176" i="8"/>
  <c r="J1177" i="8"/>
  <c r="J1178" i="8"/>
  <c r="J1179" i="8"/>
  <c r="J1180" i="8"/>
  <c r="J1181" i="8"/>
  <c r="J1182" i="8"/>
  <c r="J1183" i="8"/>
  <c r="J1184" i="8"/>
  <c r="J1185" i="8"/>
  <c r="J1186" i="8"/>
  <c r="J1187" i="8"/>
  <c r="J1188" i="8"/>
  <c r="J1189" i="8"/>
  <c r="J1190" i="8"/>
  <c r="J1191" i="8"/>
  <c r="J1192" i="8"/>
  <c r="J1193" i="8"/>
  <c r="J1194" i="8"/>
  <c r="J1195" i="8"/>
  <c r="J1196" i="8"/>
  <c r="J1197" i="8"/>
  <c r="J1198" i="8"/>
  <c r="J1199" i="8"/>
  <c r="J1200" i="8"/>
  <c r="J1201" i="8"/>
  <c r="J1202" i="8"/>
  <c r="J1203" i="8"/>
  <c r="J1204" i="8"/>
  <c r="J1205" i="8"/>
  <c r="J1206" i="8"/>
  <c r="J1207" i="8"/>
  <c r="J1208" i="8"/>
  <c r="J1209" i="8"/>
  <c r="J1210" i="8"/>
  <c r="J1211" i="8"/>
  <c r="J1212" i="8"/>
  <c r="J1213" i="8"/>
  <c r="J1214" i="8"/>
  <c r="J1215" i="8"/>
  <c r="J1216" i="8"/>
  <c r="J1217" i="8"/>
  <c r="J1218" i="8"/>
  <c r="J1219" i="8"/>
  <c r="J1220" i="8"/>
  <c r="J1221" i="8"/>
  <c r="J1222" i="8"/>
  <c r="J1223" i="8"/>
  <c r="J1224" i="8"/>
  <c r="J1225" i="8"/>
  <c r="J1226" i="8"/>
  <c r="J1227" i="8"/>
  <c r="J1228" i="8"/>
  <c r="J1229" i="8"/>
  <c r="J1230" i="8"/>
  <c r="J1231" i="8"/>
  <c r="J1232" i="8"/>
  <c r="J1233" i="8"/>
  <c r="J1234" i="8"/>
  <c r="J1235" i="8"/>
  <c r="J1236" i="8"/>
  <c r="J1237" i="8"/>
  <c r="J1238" i="8"/>
  <c r="J1239" i="8"/>
  <c r="J1240" i="8"/>
  <c r="J1241" i="8"/>
  <c r="J1242" i="8"/>
  <c r="J1243" i="8"/>
  <c r="J1244" i="8"/>
  <c r="J1245" i="8"/>
  <c r="J1246" i="8"/>
  <c r="J1247" i="8"/>
  <c r="J1248" i="8"/>
  <c r="J1249" i="8"/>
  <c r="J1250" i="8"/>
  <c r="J1251" i="8"/>
  <c r="J1252" i="8"/>
  <c r="J1253" i="8"/>
  <c r="J1254" i="8"/>
  <c r="J1255" i="8"/>
  <c r="J1256" i="8"/>
  <c r="J1257" i="8"/>
  <c r="J1258" i="8"/>
  <c r="J1259" i="8"/>
  <c r="J1260" i="8"/>
  <c r="J1261" i="8"/>
  <c r="J1262" i="8"/>
  <c r="J1263" i="8"/>
  <c r="J1264" i="8"/>
  <c r="J1265" i="8"/>
  <c r="J1266" i="8"/>
  <c r="J1267" i="8"/>
  <c r="J1268" i="8"/>
  <c r="J1269" i="8"/>
  <c r="J1270" i="8"/>
  <c r="J1271" i="8"/>
  <c r="J1272" i="8"/>
  <c r="J1273" i="8"/>
  <c r="J1274" i="8"/>
  <c r="J1275" i="8"/>
  <c r="J1276" i="8"/>
  <c r="J1277" i="8"/>
  <c r="J1278" i="8"/>
  <c r="J1279" i="8"/>
  <c r="J1280" i="8"/>
  <c r="J1281" i="8"/>
  <c r="J1282" i="8"/>
  <c r="J1283" i="8"/>
  <c r="J1284" i="8"/>
  <c r="J1285" i="8"/>
  <c r="J1286" i="8"/>
  <c r="J1287" i="8"/>
  <c r="J1288" i="8"/>
  <c r="J1289" i="8"/>
  <c r="J1290" i="8"/>
  <c r="J1291" i="8"/>
  <c r="J1292" i="8"/>
  <c r="J1293" i="8"/>
  <c r="J1294" i="8"/>
  <c r="J1295" i="8"/>
  <c r="J1296" i="8"/>
  <c r="J1297" i="8"/>
  <c r="J1298" i="8"/>
  <c r="J1299" i="8"/>
  <c r="J1300" i="8"/>
  <c r="J1301" i="8"/>
  <c r="J1302" i="8"/>
  <c r="J1303" i="8"/>
  <c r="J1304" i="8"/>
  <c r="J1305" i="8"/>
  <c r="J1306" i="8"/>
  <c r="J1307" i="8"/>
  <c r="J1308" i="8"/>
  <c r="J1309" i="8"/>
  <c r="J1310" i="8"/>
  <c r="J1311" i="8"/>
  <c r="J1312" i="8"/>
  <c r="J1313" i="8"/>
  <c r="J1314" i="8"/>
  <c r="J1315" i="8"/>
  <c r="J1316" i="8"/>
  <c r="J1317" i="8"/>
  <c r="J1318" i="8"/>
  <c r="J1319" i="8"/>
  <c r="J1320" i="8"/>
  <c r="J1321" i="8"/>
  <c r="J1322" i="8"/>
  <c r="J1323" i="8"/>
  <c r="J1324" i="8"/>
  <c r="J1325" i="8"/>
  <c r="J1326" i="8"/>
  <c r="J1327" i="8"/>
  <c r="J1328" i="8"/>
  <c r="J1329" i="8"/>
  <c r="J1330" i="8"/>
  <c r="J1331" i="8"/>
  <c r="J1332" i="8"/>
  <c r="J1333" i="8"/>
  <c r="J1334" i="8"/>
  <c r="J1335" i="8"/>
  <c r="J1336" i="8"/>
  <c r="J1337" i="8"/>
  <c r="J1338" i="8"/>
  <c r="J1339" i="8"/>
  <c r="J1340" i="8"/>
  <c r="J1341" i="8"/>
  <c r="J1342" i="8"/>
  <c r="J1343" i="8"/>
  <c r="J1344" i="8"/>
  <c r="J1345" i="8"/>
  <c r="J1346" i="8"/>
  <c r="J1347" i="8"/>
  <c r="J1348" i="8"/>
  <c r="J1349" i="8"/>
  <c r="J1350" i="8"/>
  <c r="J1351" i="8"/>
  <c r="J1352" i="8"/>
  <c r="J1353" i="8"/>
  <c r="J1354" i="8"/>
  <c r="J1355" i="8"/>
  <c r="J1356" i="8"/>
  <c r="J1357" i="8"/>
  <c r="J1358" i="8"/>
  <c r="J1359" i="8"/>
  <c r="J1360" i="8"/>
  <c r="J1361" i="8"/>
  <c r="J1362" i="8"/>
  <c r="J1363" i="8"/>
  <c r="J1364" i="8"/>
  <c r="J1365" i="8"/>
  <c r="J1366" i="8"/>
  <c r="J1367" i="8"/>
  <c r="J1368" i="8"/>
  <c r="J1369" i="8"/>
  <c r="J1370" i="8"/>
  <c r="J1371" i="8"/>
  <c r="J1372" i="8"/>
  <c r="J1373" i="8"/>
  <c r="J1374" i="8"/>
  <c r="J1375" i="8"/>
  <c r="J1376" i="8"/>
  <c r="J1377" i="8"/>
  <c r="J1378" i="8"/>
  <c r="J1379" i="8"/>
  <c r="J1380" i="8"/>
  <c r="J1381" i="8"/>
  <c r="J1382" i="8"/>
  <c r="J1383" i="8"/>
  <c r="J1384" i="8"/>
  <c r="J1385" i="8"/>
  <c r="J1386" i="8"/>
  <c r="J1387" i="8"/>
  <c r="J1388" i="8"/>
  <c r="J1389" i="8"/>
  <c r="J1390" i="8"/>
  <c r="J1391" i="8"/>
  <c r="J1392" i="8"/>
  <c r="J1393" i="8"/>
  <c r="J1394" i="8"/>
  <c r="J1395" i="8"/>
  <c r="J1396" i="8"/>
  <c r="J1397" i="8"/>
  <c r="J1398" i="8"/>
  <c r="J1399" i="8"/>
  <c r="J1400" i="8"/>
  <c r="J1401" i="8"/>
  <c r="J1402" i="8"/>
  <c r="J1403" i="8"/>
  <c r="J1404" i="8"/>
  <c r="J1405" i="8"/>
  <c r="J1406" i="8"/>
  <c r="J1407" i="8"/>
  <c r="J1408" i="8"/>
  <c r="J1409" i="8"/>
  <c r="J1410" i="8"/>
  <c r="J1411" i="8"/>
  <c r="J1412" i="8"/>
  <c r="J1413" i="8"/>
  <c r="J1414" i="8"/>
  <c r="J1415" i="8"/>
  <c r="J1416" i="8"/>
  <c r="J1417" i="8"/>
  <c r="J1418" i="8"/>
  <c r="J1419" i="8"/>
  <c r="J1420" i="8"/>
  <c r="J1421" i="8"/>
  <c r="J1422" i="8"/>
  <c r="J1423" i="8"/>
  <c r="J1424" i="8"/>
  <c r="J1425" i="8"/>
  <c r="J1426" i="8"/>
  <c r="J1427" i="8"/>
  <c r="J1428" i="8"/>
  <c r="J1429" i="8"/>
  <c r="J1430" i="8"/>
  <c r="J1431" i="8"/>
  <c r="J1432" i="8"/>
  <c r="J1433" i="8"/>
  <c r="J1434" i="8"/>
  <c r="J1435" i="8"/>
  <c r="J1436" i="8"/>
  <c r="J1437" i="8"/>
  <c r="J1438" i="8"/>
  <c r="J1439" i="8"/>
  <c r="J1440" i="8"/>
  <c r="J1441" i="8"/>
  <c r="J1442" i="8"/>
  <c r="J1443" i="8"/>
  <c r="J1444" i="8"/>
  <c r="J1445" i="8"/>
  <c r="J1446" i="8"/>
  <c r="J1447" i="8"/>
  <c r="J1448" i="8"/>
  <c r="J1449" i="8"/>
  <c r="J1450" i="8"/>
  <c r="J1451" i="8"/>
  <c r="J1452" i="8"/>
  <c r="J1453" i="8"/>
  <c r="J1454" i="8"/>
  <c r="J1455" i="8"/>
  <c r="J1456" i="8"/>
  <c r="J1457" i="8"/>
  <c r="J1458" i="8"/>
  <c r="J1459" i="8"/>
  <c r="J1460" i="8"/>
  <c r="J1461" i="8"/>
  <c r="J1462" i="8"/>
  <c r="J1463" i="8"/>
  <c r="J1464" i="8"/>
  <c r="J1465" i="8"/>
  <c r="J1466" i="8"/>
  <c r="J1467" i="8"/>
  <c r="J1468" i="8"/>
  <c r="J1469" i="8"/>
  <c r="J1470" i="8"/>
  <c r="J1471" i="8"/>
  <c r="J1472" i="8"/>
  <c r="J1473" i="8"/>
  <c r="J1474" i="8"/>
  <c r="J1475" i="8"/>
  <c r="J1476" i="8"/>
  <c r="J1477" i="8"/>
  <c r="J1478" i="8"/>
  <c r="J1479" i="8"/>
  <c r="J1480" i="8"/>
  <c r="J1481" i="8"/>
  <c r="J1482" i="8"/>
  <c r="J1483" i="8"/>
  <c r="J1484" i="8"/>
  <c r="J1485" i="8"/>
  <c r="J1486" i="8"/>
  <c r="J1487" i="8"/>
  <c r="J1488" i="8"/>
  <c r="J1489" i="8"/>
  <c r="J1490" i="8"/>
  <c r="J1491" i="8"/>
  <c r="J1492" i="8"/>
  <c r="J1493" i="8"/>
  <c r="J1494" i="8"/>
  <c r="J1495" i="8"/>
  <c r="J1496" i="8"/>
  <c r="J1497" i="8"/>
  <c r="J1498" i="8"/>
  <c r="J1499" i="8"/>
  <c r="J1500" i="8"/>
  <c r="J1501" i="8"/>
  <c r="J1502" i="8"/>
  <c r="J1503" i="8"/>
  <c r="J1504" i="8"/>
  <c r="J1505" i="8"/>
  <c r="J1506" i="8"/>
  <c r="J1507" i="8"/>
  <c r="J1508" i="8"/>
  <c r="J1509" i="8"/>
  <c r="J1510" i="8"/>
  <c r="J1511" i="8"/>
  <c r="J1512" i="8"/>
  <c r="J1513" i="8"/>
  <c r="J1514" i="8"/>
  <c r="J1515" i="8"/>
  <c r="J1516" i="8"/>
  <c r="J1517" i="8"/>
  <c r="J1518" i="8"/>
  <c r="J1519" i="8"/>
  <c r="J1520" i="8"/>
  <c r="J1521" i="8"/>
  <c r="J1522" i="8"/>
  <c r="J1523" i="8"/>
  <c r="J1524" i="8"/>
  <c r="J1525" i="8"/>
  <c r="J1526" i="8"/>
  <c r="J1527" i="8"/>
  <c r="J1528" i="8"/>
  <c r="J1529" i="8"/>
  <c r="J1530" i="8"/>
  <c r="J1531" i="8"/>
  <c r="J1532" i="8"/>
  <c r="J1533" i="8"/>
  <c r="J1534" i="8"/>
  <c r="J1535" i="8"/>
  <c r="J1536" i="8"/>
  <c r="J1537" i="8"/>
  <c r="J1538" i="8"/>
  <c r="J1539" i="8"/>
  <c r="J1540" i="8"/>
  <c r="J1541" i="8"/>
  <c r="J1542" i="8"/>
  <c r="J1543" i="8"/>
  <c r="J1544" i="8"/>
  <c r="J1545" i="8"/>
  <c r="J1546" i="8"/>
  <c r="J1547" i="8"/>
  <c r="J1548" i="8"/>
  <c r="J1549" i="8"/>
  <c r="J1550" i="8"/>
  <c r="J1551" i="8"/>
  <c r="J1552" i="8"/>
  <c r="J1553" i="8"/>
  <c r="J1554" i="8"/>
  <c r="J1555" i="8"/>
  <c r="J1556" i="8"/>
  <c r="J1557" i="8"/>
  <c r="J1558" i="8"/>
  <c r="J1559" i="8"/>
  <c r="J1560" i="8"/>
  <c r="J1561" i="8"/>
  <c r="J1562" i="8"/>
  <c r="J1563" i="8"/>
  <c r="J1564" i="8"/>
  <c r="J1565" i="8"/>
  <c r="J1566" i="8"/>
  <c r="J1567" i="8"/>
  <c r="J1568" i="8"/>
  <c r="J1569" i="8"/>
  <c r="J1570" i="8"/>
  <c r="J1571" i="8"/>
  <c r="J1572" i="8"/>
  <c r="J1573" i="8"/>
  <c r="J1574" i="8"/>
  <c r="J1575" i="8"/>
  <c r="J1576" i="8"/>
  <c r="J1577" i="8"/>
  <c r="J1578" i="8"/>
  <c r="J1579" i="8"/>
  <c r="J1580" i="8"/>
  <c r="J1581" i="8"/>
  <c r="J1582" i="8"/>
  <c r="J1583" i="8"/>
  <c r="J1584" i="8"/>
  <c r="J1585" i="8"/>
  <c r="J1586" i="8"/>
  <c r="J1587" i="8"/>
  <c r="J1588" i="8"/>
  <c r="J1589" i="8"/>
  <c r="J1590" i="8"/>
  <c r="J1591" i="8"/>
  <c r="J1592" i="8"/>
  <c r="J1593" i="8"/>
  <c r="J1594" i="8"/>
  <c r="J1595" i="8"/>
  <c r="J1596" i="8"/>
  <c r="J1597" i="8"/>
  <c r="J1598" i="8"/>
  <c r="J1599" i="8"/>
  <c r="J1600" i="8"/>
  <c r="J1601" i="8"/>
  <c r="J1602" i="8"/>
  <c r="J1603" i="8"/>
  <c r="J1604" i="8"/>
  <c r="J1605" i="8"/>
  <c r="J1606" i="8"/>
  <c r="J1607" i="8"/>
  <c r="J1608" i="8"/>
  <c r="J1609" i="8"/>
  <c r="J1610" i="8"/>
  <c r="J1611" i="8"/>
  <c r="J1612" i="8"/>
  <c r="J1613" i="8"/>
  <c r="J1614" i="8"/>
  <c r="J1615" i="8"/>
  <c r="J1616" i="8"/>
  <c r="J1617" i="8"/>
  <c r="J1618" i="8"/>
  <c r="J1619" i="8"/>
  <c r="J1620" i="8"/>
  <c r="J1621" i="8"/>
  <c r="J1622" i="8"/>
  <c r="J1623" i="8"/>
  <c r="J1624" i="8"/>
  <c r="J1625" i="8"/>
  <c r="J1626" i="8"/>
  <c r="J1627" i="8"/>
  <c r="J1628" i="8"/>
  <c r="J1629" i="8"/>
  <c r="J1630" i="8"/>
  <c r="J1631" i="8"/>
  <c r="J1632" i="8"/>
  <c r="J1633" i="8"/>
  <c r="J1634" i="8"/>
  <c r="J1635" i="8"/>
  <c r="J1636" i="8"/>
  <c r="J1637" i="8"/>
  <c r="J1638" i="8"/>
  <c r="J1639" i="8"/>
  <c r="J1640" i="8"/>
  <c r="J1641" i="8"/>
  <c r="J1642" i="8"/>
  <c r="J1643" i="8"/>
  <c r="J1644" i="8"/>
  <c r="J1645" i="8"/>
  <c r="J1646" i="8"/>
  <c r="J1647" i="8"/>
  <c r="J1648" i="8"/>
  <c r="J1649" i="8"/>
  <c r="J1650" i="8"/>
  <c r="J1651" i="8"/>
  <c r="J1652" i="8"/>
  <c r="J1653" i="8"/>
  <c r="J1654" i="8"/>
  <c r="J1655" i="8"/>
  <c r="J1656" i="8"/>
  <c r="J1657" i="8"/>
  <c r="J1658" i="8"/>
  <c r="J1659" i="8"/>
  <c r="J1660" i="8"/>
  <c r="J1661" i="8"/>
  <c r="J1662" i="8"/>
  <c r="J1663" i="8"/>
  <c r="J1664" i="8"/>
  <c r="J1665" i="8"/>
  <c r="J1666" i="8"/>
  <c r="J1667" i="8"/>
  <c r="J1668" i="8"/>
  <c r="J1669" i="8"/>
  <c r="J1670" i="8"/>
  <c r="J1671" i="8"/>
  <c r="J1672" i="8"/>
  <c r="J1673" i="8"/>
  <c r="J1674" i="8"/>
  <c r="J1675" i="8"/>
  <c r="J1676" i="8"/>
  <c r="J1677" i="8"/>
  <c r="J1678" i="8"/>
  <c r="J1679" i="8"/>
  <c r="J1680" i="8"/>
  <c r="J1681" i="8"/>
  <c r="J1682" i="8"/>
  <c r="J1683" i="8"/>
  <c r="J1684" i="8"/>
  <c r="J1685" i="8"/>
  <c r="J1686" i="8"/>
  <c r="J1687" i="8"/>
  <c r="J1688" i="8"/>
  <c r="J1689" i="8"/>
  <c r="J1690" i="8"/>
  <c r="J1691" i="8"/>
  <c r="J1692" i="8"/>
  <c r="J1693" i="8"/>
  <c r="J1694" i="8"/>
  <c r="J1695" i="8"/>
  <c r="J1696" i="8"/>
  <c r="J1697" i="8"/>
  <c r="J1698" i="8"/>
  <c r="J1699" i="8"/>
  <c r="J1700" i="8"/>
  <c r="J1701" i="8"/>
  <c r="J1702" i="8"/>
  <c r="J1703" i="8"/>
  <c r="J1704" i="8"/>
  <c r="J1705" i="8"/>
  <c r="J1706" i="8"/>
  <c r="J1707" i="8"/>
  <c r="J1708" i="8"/>
  <c r="J1709" i="8"/>
  <c r="J1710" i="8"/>
  <c r="J1711" i="8"/>
  <c r="J1712" i="8"/>
  <c r="J1713" i="8"/>
  <c r="J1714" i="8"/>
  <c r="J1715" i="8"/>
  <c r="J1716" i="8"/>
  <c r="J1717" i="8"/>
  <c r="J1718" i="8"/>
  <c r="J1719" i="8"/>
  <c r="J1720" i="8"/>
  <c r="J1721" i="8"/>
  <c r="J1722" i="8"/>
  <c r="J1723" i="8"/>
  <c r="J1724" i="8"/>
  <c r="J1725" i="8"/>
  <c r="J1726" i="8"/>
  <c r="J1727" i="8"/>
  <c r="J1728" i="8"/>
  <c r="J1729" i="8"/>
  <c r="J1730" i="8"/>
  <c r="J1731" i="8"/>
  <c r="J1732" i="8"/>
  <c r="J1733" i="8"/>
  <c r="J1734" i="8"/>
  <c r="J1735" i="8"/>
  <c r="J1736" i="8"/>
  <c r="J1737" i="8"/>
  <c r="J1738" i="8"/>
  <c r="J1739" i="8"/>
  <c r="J1740" i="8"/>
  <c r="J1741" i="8"/>
  <c r="J1742" i="8"/>
  <c r="J1743" i="8"/>
  <c r="J1744" i="8"/>
  <c r="J1745" i="8"/>
  <c r="J1746" i="8"/>
  <c r="J1747" i="8"/>
  <c r="J1748" i="8"/>
  <c r="J1749" i="8"/>
  <c r="J1750" i="8"/>
  <c r="J1751" i="8"/>
  <c r="J1752" i="8"/>
  <c r="J1753" i="8"/>
  <c r="J1754" i="8"/>
  <c r="J1755" i="8"/>
  <c r="J1756" i="8"/>
  <c r="J1757" i="8"/>
  <c r="J1758" i="8"/>
  <c r="J1759" i="8"/>
  <c r="J1760" i="8"/>
  <c r="J1761" i="8"/>
  <c r="J1762" i="8"/>
  <c r="J1763" i="8"/>
  <c r="J1764" i="8"/>
  <c r="J1765" i="8"/>
  <c r="J1766" i="8"/>
  <c r="J1767" i="8"/>
  <c r="J1768" i="8"/>
  <c r="J1769" i="8"/>
  <c r="J1770" i="8"/>
  <c r="J1771" i="8"/>
  <c r="J1772" i="8"/>
  <c r="J1773" i="8"/>
  <c r="J1774" i="8"/>
  <c r="J1775" i="8"/>
  <c r="J1776" i="8"/>
  <c r="J1777" i="8"/>
  <c r="J1778" i="8"/>
  <c r="J1779" i="8"/>
  <c r="J1780" i="8"/>
  <c r="J1781" i="8"/>
  <c r="J1782" i="8"/>
  <c r="J1783" i="8"/>
  <c r="J1784" i="8"/>
  <c r="J1785" i="8"/>
  <c r="J1786" i="8"/>
  <c r="J1787" i="8"/>
  <c r="J1788" i="8"/>
  <c r="J1789" i="8"/>
  <c r="J1790" i="8"/>
  <c r="J1791" i="8"/>
  <c r="J1792" i="8"/>
  <c r="J1793" i="8"/>
  <c r="J1794" i="8"/>
  <c r="J1795" i="8"/>
  <c r="J1796" i="8"/>
  <c r="J1797" i="8"/>
  <c r="J1798" i="8"/>
  <c r="J1799" i="8"/>
  <c r="J1800" i="8"/>
  <c r="J1801" i="8"/>
  <c r="J1802" i="8"/>
  <c r="J1803" i="8"/>
  <c r="J1804" i="8"/>
  <c r="J1805" i="8"/>
  <c r="J1806" i="8"/>
  <c r="J1807" i="8"/>
  <c r="J1808" i="8"/>
  <c r="J1809" i="8"/>
  <c r="J1810" i="8"/>
  <c r="J1811" i="8"/>
  <c r="J1812" i="8"/>
  <c r="J1813" i="8"/>
  <c r="J1814" i="8"/>
  <c r="J1815" i="8"/>
  <c r="J1816" i="8"/>
  <c r="J1817" i="8"/>
  <c r="J1818" i="8"/>
  <c r="J1819" i="8"/>
  <c r="J1820" i="8"/>
  <c r="J1821" i="8"/>
  <c r="J1822" i="8"/>
  <c r="J1823" i="8"/>
  <c r="J1824" i="8"/>
  <c r="J1825" i="8"/>
  <c r="J1826" i="8"/>
  <c r="J1827" i="8"/>
  <c r="J1828" i="8"/>
  <c r="J1829" i="8"/>
  <c r="J1830" i="8"/>
  <c r="J1831" i="8"/>
  <c r="J1832" i="8"/>
  <c r="J1833" i="8"/>
  <c r="J1834" i="8"/>
  <c r="J1835" i="8"/>
  <c r="J1836" i="8"/>
  <c r="J1837" i="8"/>
  <c r="J1838" i="8"/>
  <c r="J1839" i="8"/>
  <c r="J1840" i="8"/>
  <c r="J1841" i="8"/>
  <c r="J1842" i="8"/>
  <c r="J1843" i="8"/>
  <c r="J1844" i="8"/>
  <c r="J1845" i="8"/>
  <c r="J1846" i="8"/>
  <c r="J1847" i="8"/>
  <c r="J1848" i="8"/>
  <c r="J1849" i="8"/>
  <c r="J1850" i="8"/>
  <c r="J1851" i="8"/>
  <c r="J1852" i="8"/>
  <c r="J1853" i="8"/>
  <c r="J1854" i="8"/>
  <c r="J1855" i="8"/>
  <c r="J1856" i="8"/>
  <c r="J1857" i="8"/>
  <c r="J1858" i="8"/>
  <c r="J1859" i="8"/>
  <c r="J1860" i="8"/>
  <c r="J1861" i="8"/>
  <c r="J1862" i="8"/>
  <c r="J1863" i="8"/>
  <c r="J1864" i="8"/>
  <c r="J1865" i="8"/>
  <c r="J1866" i="8"/>
  <c r="J1867" i="8"/>
  <c r="J1868" i="8"/>
  <c r="J1869" i="8"/>
  <c r="J1870" i="8"/>
  <c r="J1871" i="8"/>
  <c r="J1872" i="8"/>
  <c r="J1873" i="8"/>
  <c r="J1874" i="8"/>
  <c r="J1875" i="8"/>
  <c r="J1876" i="8"/>
  <c r="J1877" i="8"/>
  <c r="J1878" i="8"/>
  <c r="J1879" i="8"/>
  <c r="J1880" i="8"/>
  <c r="J1881" i="8"/>
  <c r="J1882" i="8"/>
  <c r="J1883" i="8"/>
  <c r="J1884" i="8"/>
  <c r="J1885" i="8"/>
  <c r="J1886" i="8"/>
  <c r="J1887" i="8"/>
  <c r="J1888" i="8"/>
  <c r="J1889" i="8"/>
  <c r="J1890" i="8"/>
  <c r="J1891" i="8"/>
  <c r="J1892" i="8"/>
  <c r="J1893" i="8"/>
  <c r="J1894" i="8"/>
  <c r="J1895" i="8"/>
  <c r="J1896" i="8"/>
  <c r="J1897" i="8"/>
  <c r="J1898" i="8"/>
  <c r="J1899" i="8"/>
  <c r="J1900" i="8"/>
  <c r="J1901" i="8"/>
  <c r="J1902" i="8"/>
  <c r="J1903" i="8"/>
  <c r="J1904" i="8"/>
  <c r="J1905" i="8"/>
  <c r="J1906" i="8"/>
  <c r="J1907" i="8"/>
  <c r="J1908" i="8"/>
  <c r="J1909" i="8"/>
  <c r="J1910" i="8"/>
  <c r="J1911" i="8"/>
  <c r="J1912" i="8"/>
  <c r="J1913" i="8"/>
  <c r="J1914" i="8"/>
  <c r="J1915" i="8"/>
  <c r="J1916" i="8"/>
  <c r="J1917" i="8"/>
  <c r="J1918" i="8"/>
  <c r="J1919" i="8"/>
  <c r="J1920" i="8"/>
  <c r="J1921" i="8"/>
  <c r="J1922" i="8"/>
  <c r="J1923" i="8"/>
  <c r="J1924" i="8"/>
  <c r="J1925" i="8"/>
  <c r="J1926" i="8"/>
  <c r="J1927" i="8"/>
  <c r="J1928" i="8"/>
  <c r="J1929" i="8"/>
  <c r="J1930" i="8"/>
  <c r="J1931" i="8"/>
  <c r="J1932" i="8"/>
  <c r="J1933" i="8"/>
  <c r="J1934" i="8"/>
  <c r="J1935" i="8"/>
  <c r="J1936" i="8"/>
  <c r="J1937" i="8"/>
  <c r="J1938" i="8"/>
  <c r="J1939" i="8"/>
  <c r="J1940" i="8"/>
  <c r="J1941" i="8"/>
  <c r="J1942" i="8"/>
  <c r="J1943" i="8"/>
  <c r="J1944" i="8"/>
  <c r="J1945" i="8"/>
  <c r="J1946" i="8"/>
  <c r="J1947" i="8"/>
  <c r="J1948" i="8"/>
  <c r="J1949" i="8"/>
  <c r="J1950" i="8"/>
  <c r="J1951" i="8"/>
  <c r="J1952" i="8"/>
  <c r="J1953" i="8"/>
  <c r="J1954" i="8"/>
  <c r="J1955" i="8"/>
  <c r="J1956" i="8"/>
  <c r="J1957" i="8"/>
  <c r="J1958" i="8"/>
  <c r="J1959" i="8"/>
  <c r="J1960" i="8"/>
  <c r="J1961" i="8"/>
  <c r="J1962" i="8"/>
  <c r="J1963" i="8"/>
  <c r="J1964" i="8"/>
  <c r="J1965" i="8"/>
  <c r="J1966" i="8"/>
  <c r="J1967" i="8"/>
  <c r="J1968" i="8"/>
  <c r="J1969" i="8"/>
  <c r="J1970" i="8"/>
  <c r="J1971" i="8"/>
  <c r="J1972" i="8"/>
  <c r="J1973" i="8"/>
  <c r="J1974" i="8"/>
  <c r="J1975" i="8"/>
  <c r="J1976" i="8"/>
  <c r="J1977" i="8"/>
  <c r="J1978" i="8"/>
  <c r="J1979" i="8"/>
  <c r="J1980" i="8"/>
  <c r="J1981" i="8"/>
  <c r="J1982" i="8"/>
  <c r="J1983" i="8"/>
  <c r="J1984" i="8"/>
  <c r="J1985" i="8"/>
  <c r="J1986" i="8"/>
  <c r="J1987" i="8"/>
  <c r="J1988" i="8"/>
  <c r="J1989" i="8"/>
  <c r="J1990" i="8"/>
  <c r="J1991" i="8"/>
  <c r="J1992" i="8"/>
  <c r="J1993" i="8"/>
  <c r="J1994" i="8"/>
  <c r="J1995" i="8"/>
  <c r="J1996" i="8"/>
  <c r="J1997" i="8"/>
  <c r="J1998" i="8"/>
  <c r="J1999" i="8"/>
  <c r="J2000" i="8"/>
  <c r="J2001" i="8"/>
  <c r="J2002" i="8"/>
  <c r="J2003" i="8"/>
  <c r="J2004" i="8"/>
  <c r="J2005" i="8"/>
  <c r="J2006" i="8"/>
  <c r="J2007" i="8"/>
  <c r="J2008" i="8"/>
  <c r="J2009" i="8"/>
  <c r="J2010" i="8"/>
  <c r="J2011" i="8"/>
  <c r="J2012" i="8"/>
  <c r="J2013" i="8"/>
  <c r="J2014" i="8"/>
  <c r="J2015" i="8"/>
  <c r="J2016" i="8"/>
  <c r="J2017" i="8"/>
  <c r="J2018" i="8"/>
  <c r="J2019" i="8"/>
  <c r="J2020" i="8"/>
  <c r="J2021" i="8"/>
  <c r="J2022" i="8"/>
  <c r="J2023" i="8"/>
  <c r="J2024" i="8"/>
  <c r="J2025" i="8"/>
  <c r="J2026" i="8"/>
  <c r="J2027" i="8"/>
  <c r="J2028" i="8"/>
  <c r="J2029" i="8"/>
  <c r="J2030" i="8"/>
  <c r="J2031" i="8"/>
  <c r="J2032" i="8"/>
  <c r="J2033" i="8"/>
  <c r="J2034" i="8"/>
  <c r="J2035" i="8"/>
  <c r="J2036" i="8"/>
  <c r="J2037" i="8"/>
  <c r="J2038" i="8"/>
  <c r="J2039" i="8"/>
  <c r="J2040" i="8"/>
  <c r="J2041" i="8"/>
  <c r="J2042" i="8"/>
  <c r="J2043" i="8"/>
  <c r="J2044" i="8"/>
  <c r="J2045" i="8"/>
  <c r="J2046" i="8"/>
  <c r="J2047" i="8"/>
  <c r="J2048" i="8"/>
  <c r="J2049" i="8"/>
  <c r="J2050" i="8"/>
  <c r="J2051" i="8"/>
  <c r="J2052" i="8"/>
  <c r="J2053" i="8"/>
  <c r="J2054" i="8"/>
  <c r="J2055" i="8"/>
  <c r="J2056" i="8"/>
  <c r="J2057" i="8"/>
  <c r="J2058" i="8"/>
  <c r="J2059" i="8"/>
  <c r="J2060" i="8"/>
  <c r="J2061" i="8"/>
  <c r="J2062" i="8"/>
  <c r="J2063" i="8"/>
  <c r="J2064" i="8"/>
  <c r="J2065" i="8"/>
  <c r="J2066" i="8"/>
  <c r="J2067" i="8"/>
  <c r="J2068" i="8"/>
  <c r="J2069" i="8"/>
  <c r="J2070" i="8"/>
  <c r="J2071" i="8"/>
  <c r="J2072" i="8"/>
  <c r="J2073" i="8"/>
  <c r="J2074" i="8"/>
  <c r="J2075" i="8"/>
  <c r="J2076" i="8"/>
  <c r="J2077" i="8"/>
  <c r="J2078" i="8"/>
  <c r="J2079" i="8"/>
  <c r="J2080" i="8"/>
  <c r="J2081" i="8"/>
  <c r="J2082" i="8"/>
  <c r="J2083" i="8"/>
  <c r="J2084" i="8"/>
  <c r="J2085" i="8"/>
  <c r="J2086" i="8"/>
  <c r="J2087" i="8"/>
  <c r="J2088" i="8"/>
  <c r="J2089" i="8"/>
  <c r="J2090" i="8"/>
  <c r="J2091" i="8"/>
  <c r="J2092" i="8"/>
  <c r="J2093" i="8"/>
  <c r="J2094" i="8"/>
  <c r="J2095" i="8"/>
  <c r="J2096" i="8"/>
  <c r="J2097" i="8"/>
  <c r="J2098" i="8"/>
  <c r="J2099" i="8"/>
  <c r="J2100" i="8"/>
  <c r="J2101" i="8"/>
  <c r="J2102" i="8"/>
  <c r="J2103" i="8"/>
  <c r="J2104" i="8"/>
  <c r="J2105" i="8"/>
  <c r="J2106" i="8"/>
  <c r="J2107" i="8"/>
  <c r="J2108" i="8"/>
  <c r="J2109" i="8"/>
  <c r="J2110" i="8"/>
  <c r="J2111" i="8"/>
  <c r="J2112" i="8"/>
  <c r="J2113" i="8"/>
  <c r="J2114" i="8"/>
  <c r="J2115" i="8"/>
  <c r="J2116" i="8"/>
  <c r="J2117" i="8"/>
  <c r="J2118" i="8"/>
  <c r="J2119" i="8"/>
  <c r="J2120" i="8"/>
  <c r="J2121" i="8"/>
  <c r="J2122" i="8"/>
  <c r="J2123" i="8"/>
  <c r="J2124" i="8"/>
  <c r="J2125" i="8"/>
  <c r="J2126" i="8"/>
  <c r="J2127" i="8"/>
  <c r="J2128" i="8"/>
  <c r="J2129" i="8"/>
  <c r="J2130" i="8"/>
  <c r="J2131" i="8"/>
  <c r="J2132" i="8"/>
  <c r="J2133" i="8"/>
  <c r="J2134" i="8"/>
  <c r="J2135" i="8"/>
  <c r="J2136" i="8"/>
  <c r="J2137" i="8"/>
  <c r="J2138" i="8"/>
  <c r="J2139" i="8"/>
  <c r="J2140" i="8"/>
  <c r="J2141" i="8"/>
  <c r="J2142" i="8"/>
  <c r="J2143" i="8"/>
  <c r="J2144" i="8"/>
  <c r="J2145" i="8"/>
  <c r="J2146" i="8"/>
  <c r="J2147" i="8"/>
  <c r="J2148" i="8"/>
  <c r="J2149" i="8"/>
  <c r="J2150" i="8"/>
  <c r="J2151" i="8"/>
  <c r="J2152" i="8"/>
  <c r="J2153" i="8"/>
  <c r="J2154" i="8"/>
  <c r="J2155" i="8"/>
  <c r="J2156" i="8"/>
  <c r="J2157" i="8"/>
  <c r="J2158" i="8"/>
  <c r="J2159" i="8"/>
  <c r="J2160" i="8"/>
  <c r="J2161" i="8"/>
  <c r="J2162" i="8"/>
  <c r="J2163" i="8"/>
  <c r="J2164" i="8"/>
  <c r="J2165" i="8"/>
  <c r="J2166" i="8"/>
  <c r="J2167" i="8"/>
  <c r="J2168" i="8"/>
  <c r="J2169" i="8"/>
  <c r="J2170" i="8"/>
  <c r="J2171" i="8"/>
  <c r="J2172" i="8"/>
  <c r="J2173" i="8"/>
  <c r="J2174" i="8"/>
  <c r="J2175" i="8"/>
  <c r="J2176" i="8"/>
  <c r="J2177" i="8"/>
  <c r="J2178" i="8"/>
  <c r="J2179" i="8"/>
  <c r="J2180" i="8"/>
  <c r="J2181" i="8"/>
  <c r="J2182" i="8"/>
  <c r="J2183" i="8"/>
  <c r="J2184" i="8"/>
  <c r="J2185" i="8"/>
  <c r="J2186" i="8"/>
  <c r="J2187" i="8"/>
  <c r="J2188" i="8"/>
  <c r="J2189" i="8"/>
  <c r="J2190" i="8"/>
  <c r="J2191" i="8"/>
  <c r="J2192" i="8"/>
  <c r="J2193" i="8"/>
  <c r="J2194" i="8"/>
  <c r="J2195" i="8"/>
  <c r="J2196" i="8"/>
  <c r="J2197" i="8"/>
  <c r="J2198" i="8"/>
  <c r="J2199" i="8"/>
  <c r="J2200" i="8"/>
  <c r="J2201" i="8"/>
  <c r="J2202" i="8"/>
  <c r="J2203" i="8"/>
  <c r="J2204" i="8"/>
  <c r="J2205" i="8"/>
  <c r="J2206" i="8"/>
  <c r="J2207" i="8"/>
  <c r="J2208" i="8"/>
  <c r="J2209" i="8"/>
  <c r="J2210" i="8"/>
  <c r="J2211" i="8"/>
  <c r="J2212" i="8"/>
  <c r="J2213" i="8"/>
  <c r="J2214" i="8"/>
  <c r="J2215" i="8"/>
  <c r="J2216" i="8"/>
  <c r="J2217" i="8"/>
  <c r="J2218" i="8"/>
  <c r="J2219" i="8"/>
  <c r="J2220" i="8"/>
  <c r="J2221" i="8"/>
  <c r="J2222" i="8"/>
  <c r="J2223" i="8"/>
  <c r="J2224" i="8"/>
  <c r="J2225" i="8"/>
  <c r="J2226" i="8"/>
  <c r="J2227" i="8"/>
  <c r="J2228" i="8"/>
  <c r="J2229" i="8"/>
  <c r="J2230" i="8"/>
  <c r="J2231" i="8"/>
  <c r="J2232" i="8"/>
  <c r="J2233" i="8"/>
  <c r="J2234" i="8"/>
  <c r="J2235" i="8"/>
  <c r="J2236" i="8"/>
  <c r="J2237" i="8"/>
  <c r="J2238" i="8"/>
  <c r="J2239" i="8"/>
  <c r="J2240" i="8"/>
  <c r="J2241" i="8"/>
  <c r="J2242" i="8"/>
  <c r="J2243" i="8"/>
  <c r="J2244" i="8"/>
  <c r="J2245" i="8"/>
  <c r="J2246" i="8"/>
  <c r="J2247" i="8"/>
  <c r="J2248" i="8"/>
  <c r="J2249" i="8"/>
  <c r="J2250" i="8"/>
  <c r="J2251" i="8"/>
  <c r="J2252" i="8"/>
  <c r="J2253" i="8"/>
  <c r="J2254" i="8"/>
  <c r="J2255" i="8"/>
  <c r="J2256" i="8"/>
  <c r="J2257" i="8"/>
  <c r="J2258" i="8"/>
  <c r="J2259" i="8"/>
  <c r="J2260" i="8"/>
  <c r="J2261" i="8"/>
  <c r="J2262" i="8"/>
  <c r="J2263" i="8"/>
  <c r="J2264" i="8"/>
  <c r="J2265" i="8"/>
  <c r="J2266" i="8"/>
  <c r="J2267" i="8"/>
  <c r="J2268" i="8"/>
  <c r="J2269" i="8"/>
  <c r="J2270" i="8"/>
  <c r="J2271" i="8"/>
  <c r="J2272" i="8"/>
  <c r="J2273" i="8"/>
  <c r="J2274" i="8"/>
  <c r="J2275" i="8"/>
  <c r="J2276" i="8"/>
  <c r="J2277" i="8"/>
  <c r="J2278" i="8"/>
  <c r="J2279" i="8"/>
  <c r="J2280" i="8"/>
  <c r="J2281" i="8"/>
  <c r="J2282" i="8"/>
  <c r="J2283" i="8"/>
  <c r="J2284" i="8"/>
  <c r="J2285" i="8"/>
  <c r="J2286" i="8"/>
  <c r="J2287" i="8"/>
  <c r="J2288" i="8"/>
  <c r="J2289" i="8"/>
  <c r="J2290" i="8"/>
  <c r="J2291" i="8"/>
  <c r="J2292" i="8"/>
  <c r="J2293" i="8"/>
  <c r="J2294" i="8"/>
  <c r="J2295" i="8"/>
  <c r="J2296" i="8"/>
  <c r="J2297" i="8"/>
  <c r="J2298" i="8"/>
  <c r="J2299" i="8"/>
  <c r="J2300" i="8"/>
  <c r="J2301" i="8"/>
  <c r="J2302" i="8"/>
  <c r="J2303" i="8"/>
  <c r="J2304" i="8"/>
  <c r="J2305" i="8"/>
  <c r="J2306" i="8"/>
  <c r="J2307" i="8"/>
  <c r="J2308" i="8"/>
  <c r="J2309" i="8"/>
  <c r="J2310" i="8"/>
  <c r="J2311" i="8"/>
  <c r="J2312" i="8"/>
  <c r="J2313" i="8"/>
  <c r="J2314" i="8"/>
  <c r="J2315" i="8"/>
  <c r="J2316" i="8"/>
  <c r="J2317" i="8"/>
  <c r="J2318" i="8"/>
  <c r="J2319" i="8"/>
  <c r="J2320" i="8"/>
  <c r="J2321" i="8"/>
  <c r="J2322" i="8"/>
  <c r="J2323" i="8"/>
  <c r="J2324" i="8"/>
  <c r="J2325" i="8"/>
  <c r="J2326" i="8"/>
  <c r="J2327" i="8"/>
  <c r="J2328" i="8"/>
  <c r="J2329" i="8"/>
  <c r="J2330" i="8"/>
  <c r="J2331" i="8"/>
  <c r="J2332" i="8"/>
  <c r="J2333" i="8"/>
  <c r="J2334" i="8"/>
  <c r="J2335" i="8"/>
  <c r="J2336" i="8"/>
  <c r="J2337" i="8"/>
  <c r="J2338" i="8"/>
  <c r="J2339" i="8"/>
  <c r="J2340" i="8"/>
  <c r="J2341" i="8"/>
  <c r="J2342" i="8"/>
  <c r="J2343" i="8"/>
  <c r="J2344" i="8"/>
  <c r="J2345" i="8"/>
  <c r="J2346" i="8"/>
  <c r="J2347" i="8"/>
  <c r="J2348" i="8"/>
  <c r="J2349" i="8"/>
  <c r="J2350" i="8"/>
  <c r="J2351" i="8"/>
  <c r="J2352" i="8"/>
  <c r="J2353" i="8"/>
  <c r="J2354" i="8"/>
  <c r="J2355" i="8"/>
  <c r="J2356" i="8"/>
  <c r="J2357" i="8"/>
  <c r="J2358" i="8"/>
  <c r="J2359" i="8"/>
  <c r="J2360" i="8"/>
  <c r="J2361" i="8"/>
  <c r="J2362" i="8"/>
  <c r="J2363" i="8"/>
  <c r="J2364" i="8"/>
  <c r="J2365" i="8"/>
  <c r="J2366" i="8"/>
  <c r="J2367" i="8"/>
  <c r="J2368" i="8"/>
  <c r="J2369" i="8"/>
  <c r="J2370" i="8"/>
  <c r="J2371" i="8"/>
  <c r="J2372" i="8"/>
  <c r="J2373" i="8"/>
  <c r="J2374" i="8"/>
  <c r="J2375" i="8"/>
  <c r="J2376" i="8"/>
  <c r="J2377" i="8"/>
  <c r="J2378" i="8"/>
  <c r="J2379" i="8"/>
  <c r="J2380" i="8"/>
  <c r="J2381" i="8"/>
  <c r="J2382" i="8"/>
  <c r="J2383" i="8"/>
  <c r="J2384" i="8"/>
  <c r="J2385" i="8"/>
  <c r="J2386" i="8"/>
  <c r="J2387" i="8"/>
  <c r="J2388" i="8"/>
  <c r="J2389" i="8"/>
  <c r="J2390" i="8"/>
  <c r="J2391" i="8"/>
  <c r="J2392" i="8"/>
  <c r="J2393" i="8"/>
  <c r="J2394" i="8"/>
  <c r="J2395" i="8"/>
  <c r="J2396" i="8"/>
  <c r="J2397" i="8"/>
  <c r="J2398" i="8"/>
  <c r="J2399" i="8"/>
  <c r="J2400" i="8"/>
  <c r="J2401" i="8"/>
  <c r="J2402" i="8"/>
  <c r="J2403" i="8"/>
  <c r="J2404" i="8"/>
  <c r="J2405" i="8"/>
  <c r="J2406" i="8"/>
  <c r="J2407" i="8"/>
  <c r="J2408" i="8"/>
  <c r="J2409" i="8"/>
  <c r="J2410" i="8"/>
  <c r="J2411" i="8"/>
  <c r="J2412" i="8"/>
  <c r="J2413" i="8"/>
  <c r="J2414" i="8"/>
  <c r="J2415" i="8"/>
  <c r="J2416" i="8"/>
  <c r="J2417" i="8"/>
  <c r="J2418" i="8"/>
  <c r="J2419" i="8"/>
  <c r="J2420" i="8"/>
  <c r="J2421" i="8"/>
  <c r="J2422" i="8"/>
  <c r="J2423" i="8"/>
  <c r="J2424" i="8"/>
  <c r="J2425" i="8"/>
  <c r="J2426" i="8"/>
  <c r="J2427" i="8"/>
  <c r="J2428" i="8"/>
  <c r="J2429" i="8"/>
  <c r="J2430" i="8"/>
  <c r="J2431" i="8"/>
  <c r="J2432" i="8"/>
  <c r="J2433" i="8"/>
  <c r="J2434" i="8"/>
  <c r="J2435" i="8"/>
  <c r="J2436" i="8"/>
  <c r="J2437" i="8"/>
  <c r="J2438" i="8"/>
  <c r="J2439" i="8"/>
  <c r="J2440" i="8"/>
  <c r="J2441" i="8"/>
  <c r="J2442" i="8"/>
  <c r="J2443" i="8"/>
  <c r="J2444" i="8"/>
  <c r="J2445" i="8"/>
  <c r="J2446" i="8"/>
  <c r="J2447" i="8"/>
  <c r="J2448" i="8"/>
  <c r="J2449" i="8"/>
  <c r="J2450" i="8"/>
  <c r="J2451" i="8"/>
  <c r="J2452" i="8"/>
  <c r="J2453" i="8"/>
  <c r="J2454" i="8"/>
  <c r="J2455" i="8"/>
  <c r="J2456" i="8"/>
  <c r="J2457" i="8"/>
  <c r="J2458" i="8"/>
  <c r="J2459" i="8"/>
  <c r="J2460" i="8"/>
  <c r="J2461" i="8"/>
  <c r="J2462" i="8"/>
  <c r="J2463" i="8"/>
  <c r="J2464" i="8"/>
  <c r="J2465" i="8"/>
  <c r="J2466" i="8"/>
  <c r="J2467" i="8"/>
  <c r="J2468" i="8"/>
  <c r="J2469" i="8"/>
  <c r="J2470" i="8"/>
  <c r="J2471" i="8"/>
  <c r="J2472" i="8"/>
  <c r="J2473" i="8"/>
  <c r="J2474" i="8"/>
  <c r="J2475" i="8"/>
  <c r="J2476" i="8"/>
  <c r="J2477" i="8"/>
  <c r="J2478" i="8"/>
  <c r="J2479" i="8"/>
  <c r="J2480" i="8"/>
  <c r="J2481" i="8"/>
  <c r="J2482" i="8"/>
  <c r="J2483" i="8"/>
  <c r="J2484" i="8"/>
  <c r="J2485" i="8"/>
  <c r="J2486" i="8"/>
  <c r="J2487" i="8"/>
  <c r="J2488" i="8"/>
  <c r="J2489" i="8"/>
  <c r="J2490" i="8"/>
  <c r="J2491" i="8"/>
  <c r="J2492" i="8"/>
  <c r="J2493" i="8"/>
  <c r="J2494" i="8"/>
  <c r="J2495" i="8"/>
  <c r="J2496" i="8"/>
  <c r="J2497" i="8"/>
  <c r="J2498" i="8"/>
  <c r="J2499" i="8"/>
  <c r="J2500" i="8"/>
  <c r="J2501" i="8"/>
  <c r="J2502" i="8"/>
  <c r="J2503" i="8"/>
  <c r="J2504" i="8"/>
  <c r="J2505" i="8"/>
  <c r="J2506" i="8"/>
  <c r="J2507" i="8"/>
  <c r="J2508" i="8"/>
  <c r="J2509" i="8"/>
  <c r="J2510" i="8"/>
  <c r="J2511" i="8"/>
  <c r="J2512" i="8"/>
  <c r="J2513" i="8"/>
  <c r="J2514" i="8"/>
  <c r="J2515" i="8"/>
  <c r="J2516" i="8"/>
  <c r="J2517" i="8"/>
  <c r="J2518" i="8"/>
  <c r="J2519" i="8"/>
  <c r="J2520" i="8"/>
  <c r="J2521" i="8"/>
  <c r="J2522" i="8"/>
  <c r="J2523" i="8"/>
  <c r="J2524" i="8"/>
  <c r="J2525" i="8"/>
  <c r="J2526" i="8"/>
  <c r="J2527" i="8"/>
  <c r="J2528" i="8"/>
  <c r="J2529" i="8"/>
  <c r="J2530" i="8"/>
  <c r="J2531" i="8"/>
  <c r="J2532" i="8"/>
  <c r="J2533" i="8"/>
  <c r="J2534" i="8"/>
  <c r="J2535" i="8"/>
  <c r="J2536" i="8"/>
  <c r="J2537" i="8"/>
  <c r="J2538" i="8"/>
  <c r="J2539" i="8"/>
  <c r="J2540" i="8"/>
  <c r="J2541" i="8"/>
  <c r="J2542" i="8"/>
  <c r="J2543" i="8"/>
  <c r="J2544" i="8"/>
  <c r="J2545" i="8"/>
  <c r="J2546" i="8"/>
  <c r="J2547" i="8"/>
  <c r="J2548" i="8"/>
  <c r="J2549" i="8"/>
  <c r="J2550" i="8"/>
  <c r="J2551" i="8"/>
  <c r="J2552" i="8"/>
  <c r="J2553" i="8"/>
  <c r="J2554" i="8"/>
  <c r="J2555" i="8"/>
  <c r="J2556" i="8"/>
  <c r="J2557" i="8"/>
  <c r="J2558" i="8"/>
  <c r="J2559" i="8"/>
  <c r="J2560" i="8"/>
  <c r="J2561" i="8"/>
  <c r="J2562" i="8"/>
  <c r="J2563" i="8"/>
  <c r="J2564" i="8"/>
  <c r="J2565" i="8"/>
  <c r="J2566" i="8"/>
  <c r="J2567" i="8"/>
  <c r="J2568" i="8"/>
  <c r="J2569" i="8"/>
  <c r="J2570" i="8"/>
  <c r="J2571" i="8"/>
  <c r="J2572" i="8"/>
  <c r="J2573" i="8"/>
  <c r="J2574" i="8"/>
  <c r="J2575" i="8"/>
  <c r="J2576" i="8"/>
  <c r="J2577" i="8"/>
  <c r="J2578" i="8"/>
  <c r="J2579" i="8"/>
  <c r="J2580" i="8"/>
  <c r="J2581" i="8"/>
  <c r="J2582" i="8"/>
  <c r="J2583" i="8"/>
  <c r="J2584" i="8"/>
  <c r="J2585" i="8"/>
  <c r="J2586" i="8"/>
  <c r="J2587" i="8"/>
  <c r="J2588" i="8"/>
  <c r="J2589" i="8"/>
  <c r="J2590" i="8"/>
  <c r="J2591" i="8"/>
  <c r="J2592" i="8"/>
  <c r="J2593" i="8"/>
  <c r="J2594" i="8"/>
  <c r="J2595" i="8"/>
  <c r="J2596" i="8"/>
  <c r="J2597" i="8"/>
  <c r="J2598" i="8"/>
  <c r="J2599" i="8"/>
  <c r="J2600" i="8"/>
  <c r="J2601" i="8"/>
  <c r="J2602" i="8"/>
  <c r="J2603" i="8"/>
  <c r="J2604" i="8"/>
  <c r="J2605" i="8"/>
  <c r="J2606" i="8"/>
  <c r="J2607" i="8"/>
  <c r="J2608" i="8"/>
  <c r="J2609" i="8"/>
  <c r="J2610" i="8"/>
  <c r="J2611" i="8"/>
  <c r="J2612" i="8"/>
  <c r="J2613" i="8"/>
  <c r="J2614" i="8"/>
  <c r="J2615" i="8"/>
  <c r="J2616" i="8"/>
  <c r="J2617" i="8"/>
  <c r="J2618" i="8"/>
  <c r="J2619" i="8"/>
  <c r="J2620" i="8"/>
  <c r="J2621" i="8"/>
  <c r="J2622" i="8"/>
  <c r="J2623" i="8"/>
  <c r="J2624" i="8"/>
  <c r="J2625" i="8"/>
  <c r="J2626" i="8"/>
  <c r="J2627" i="8"/>
  <c r="J2628" i="8"/>
  <c r="J2629" i="8"/>
  <c r="J2630" i="8"/>
  <c r="J2631" i="8"/>
  <c r="J2632" i="8"/>
  <c r="J2633" i="8"/>
  <c r="J2634" i="8"/>
  <c r="J2635" i="8"/>
  <c r="J2636" i="8"/>
  <c r="J2637" i="8"/>
  <c r="J2638" i="8"/>
  <c r="J2639" i="8"/>
  <c r="J2640" i="8"/>
  <c r="J2641" i="8"/>
  <c r="J2642" i="8"/>
  <c r="J2643" i="8"/>
  <c r="J2644" i="8"/>
  <c r="J2645" i="8"/>
  <c r="J2646" i="8"/>
  <c r="J2647" i="8"/>
  <c r="J2648" i="8"/>
  <c r="J2649" i="8"/>
  <c r="J2650" i="8"/>
  <c r="J2651" i="8"/>
  <c r="J2652" i="8"/>
  <c r="J2653" i="8"/>
  <c r="J2654" i="8"/>
  <c r="J2655" i="8"/>
  <c r="J2656" i="8"/>
  <c r="J2657" i="8"/>
  <c r="J2658" i="8"/>
  <c r="J2659" i="8"/>
  <c r="J2660" i="8"/>
  <c r="J2661" i="8"/>
  <c r="J2662" i="8"/>
  <c r="J2663" i="8"/>
  <c r="J2664" i="8"/>
  <c r="J2665" i="8"/>
  <c r="J2666" i="8"/>
  <c r="J2667" i="8"/>
  <c r="J2668" i="8"/>
  <c r="J2669" i="8"/>
  <c r="J2670" i="8"/>
  <c r="J2671" i="8"/>
  <c r="J2672" i="8"/>
  <c r="J2673" i="8"/>
  <c r="J2674" i="8"/>
  <c r="J2675" i="8"/>
  <c r="J2676" i="8"/>
  <c r="J2677" i="8"/>
  <c r="J2678" i="8"/>
  <c r="J2679" i="8"/>
  <c r="J2680" i="8"/>
  <c r="J2681" i="8"/>
  <c r="J2682" i="8"/>
  <c r="J2683" i="8"/>
  <c r="J2684" i="8"/>
  <c r="J2685" i="8"/>
  <c r="J2686" i="8"/>
  <c r="J2687" i="8"/>
  <c r="J2688" i="8"/>
  <c r="J2689" i="8"/>
  <c r="J2690" i="8"/>
  <c r="J2691" i="8"/>
  <c r="J2692" i="8"/>
  <c r="J2693" i="8"/>
  <c r="J2694" i="8"/>
  <c r="J2695" i="8"/>
  <c r="J2696" i="8"/>
  <c r="J2697" i="8"/>
  <c r="J2698" i="8"/>
  <c r="J2699" i="8"/>
  <c r="J2700" i="8"/>
  <c r="J2701" i="8"/>
  <c r="J2702" i="8"/>
  <c r="J2703" i="8"/>
  <c r="J2704" i="8"/>
  <c r="J2705" i="8"/>
  <c r="J2706" i="8"/>
  <c r="J2707" i="8"/>
  <c r="J2708" i="8"/>
  <c r="J2709" i="8"/>
  <c r="J2710" i="8"/>
  <c r="J2711" i="8"/>
  <c r="J2712" i="8"/>
  <c r="J2713" i="8"/>
  <c r="J2714" i="8"/>
  <c r="J2715" i="8"/>
  <c r="J2716" i="8"/>
  <c r="J2717" i="8"/>
  <c r="J2718" i="8"/>
  <c r="J2719" i="8"/>
  <c r="J2720" i="8"/>
  <c r="J2721" i="8"/>
  <c r="J2722" i="8"/>
  <c r="J2723" i="8"/>
  <c r="J2724" i="8"/>
  <c r="J2725" i="8"/>
  <c r="J2726" i="8"/>
  <c r="J2727" i="8"/>
  <c r="J2728" i="8"/>
  <c r="J2729" i="8"/>
  <c r="J2730" i="8"/>
  <c r="J2731" i="8"/>
  <c r="J2732" i="8"/>
  <c r="J2733" i="8"/>
  <c r="J2734" i="8"/>
  <c r="J2735" i="8"/>
  <c r="J2736" i="8"/>
  <c r="J2737" i="8"/>
  <c r="J2738" i="8"/>
  <c r="J2739" i="8"/>
  <c r="J2740" i="8"/>
  <c r="J2741" i="8"/>
  <c r="J2742" i="8"/>
  <c r="J2743" i="8"/>
  <c r="J2744" i="8"/>
  <c r="J2745" i="8"/>
  <c r="J2746" i="8"/>
  <c r="J2747" i="8"/>
  <c r="J2748" i="8"/>
  <c r="J2749" i="8"/>
  <c r="J2750" i="8"/>
  <c r="J2751" i="8"/>
  <c r="J2752" i="8"/>
  <c r="J2753" i="8"/>
  <c r="J2754" i="8"/>
  <c r="J2755" i="8"/>
  <c r="J2756" i="8"/>
  <c r="J2757" i="8"/>
  <c r="J2758" i="8"/>
  <c r="J2759" i="8"/>
  <c r="J2760" i="8"/>
  <c r="J2761" i="8"/>
  <c r="J2762" i="8"/>
  <c r="J2763" i="8"/>
  <c r="J2764" i="8"/>
  <c r="J2765" i="8"/>
  <c r="J2766" i="8"/>
  <c r="J2767" i="8"/>
  <c r="J2768" i="8"/>
  <c r="J2769" i="8"/>
  <c r="J2770" i="8"/>
  <c r="J2771" i="8"/>
  <c r="J2772" i="8"/>
  <c r="J2773" i="8"/>
  <c r="J2774" i="8"/>
  <c r="J2775" i="8"/>
  <c r="J2776" i="8"/>
  <c r="J2777" i="8"/>
  <c r="J2778" i="8"/>
  <c r="J2779" i="8"/>
  <c r="J2780" i="8"/>
  <c r="J2781" i="8"/>
  <c r="J2782" i="8"/>
  <c r="J2783" i="8"/>
  <c r="J2784" i="8"/>
  <c r="J2785" i="8"/>
  <c r="J2786" i="8"/>
  <c r="J2787" i="8"/>
  <c r="J2788" i="8"/>
  <c r="J2789" i="8"/>
  <c r="J2790" i="8"/>
  <c r="J2791" i="8"/>
  <c r="J2792" i="8"/>
  <c r="J2793" i="8"/>
  <c r="J2794" i="8"/>
  <c r="J2795" i="8"/>
  <c r="J2796" i="8"/>
  <c r="J2797" i="8"/>
  <c r="J2798" i="8"/>
  <c r="J2799" i="8"/>
  <c r="J2800" i="8"/>
  <c r="J2801" i="8"/>
  <c r="J2802" i="8"/>
  <c r="J2803" i="8"/>
  <c r="J2804" i="8"/>
  <c r="J2805" i="8"/>
  <c r="J2806" i="8"/>
  <c r="J2807" i="8"/>
  <c r="J2808" i="8"/>
  <c r="J2809" i="8"/>
  <c r="J2810" i="8"/>
  <c r="J2811" i="8"/>
  <c r="J2812" i="8"/>
  <c r="J2813" i="8"/>
  <c r="J2814" i="8"/>
  <c r="J2815" i="8"/>
  <c r="J2816" i="8"/>
  <c r="J2817" i="8"/>
  <c r="J2818" i="8"/>
  <c r="J2819" i="8"/>
  <c r="J2820" i="8"/>
  <c r="J2821" i="8"/>
  <c r="J2822" i="8"/>
  <c r="J2823" i="8"/>
  <c r="J2824" i="8"/>
  <c r="J2825" i="8"/>
  <c r="J2826" i="8"/>
  <c r="J2827" i="8"/>
  <c r="J2828" i="8"/>
  <c r="J2829" i="8"/>
  <c r="J2830" i="8"/>
  <c r="J2831" i="8"/>
  <c r="J2832" i="8"/>
  <c r="J2833" i="8"/>
  <c r="J2834" i="8"/>
  <c r="J2835" i="8"/>
  <c r="J2836" i="8"/>
  <c r="J2837" i="8"/>
  <c r="J2838" i="8"/>
  <c r="J2839" i="8"/>
  <c r="J2840" i="8"/>
  <c r="J2841" i="8"/>
  <c r="J2842" i="8"/>
  <c r="J2843" i="8"/>
  <c r="J2844" i="8"/>
  <c r="J2845" i="8"/>
  <c r="J2846" i="8"/>
  <c r="J2847" i="8"/>
  <c r="J2848" i="8"/>
  <c r="J2849" i="8"/>
  <c r="J2850" i="8"/>
  <c r="J2851" i="8"/>
  <c r="J2852" i="8"/>
  <c r="J2853" i="8"/>
  <c r="J2854" i="8"/>
  <c r="J2855" i="8"/>
  <c r="J2856" i="8"/>
  <c r="J2857" i="8"/>
  <c r="J2858" i="8"/>
  <c r="J2859" i="8"/>
  <c r="J2860" i="8"/>
  <c r="J2861" i="8"/>
  <c r="J2862" i="8"/>
  <c r="J2863" i="8"/>
  <c r="J2864" i="8"/>
  <c r="J2865" i="8"/>
  <c r="J2866" i="8"/>
  <c r="J2867" i="8"/>
  <c r="J2868" i="8"/>
  <c r="J2869" i="8"/>
  <c r="J2870" i="8"/>
  <c r="J2871" i="8"/>
  <c r="J2872" i="8"/>
  <c r="J2873" i="8"/>
  <c r="J2874" i="8"/>
  <c r="J2875" i="8"/>
  <c r="J2876" i="8"/>
  <c r="J2877" i="8"/>
  <c r="J2878" i="8"/>
  <c r="J2879" i="8"/>
  <c r="J2880" i="8"/>
  <c r="J2881" i="8"/>
  <c r="J2882" i="8"/>
  <c r="J2883" i="8"/>
  <c r="J2884" i="8"/>
  <c r="J2885" i="8"/>
  <c r="J2886" i="8"/>
  <c r="J2887" i="8"/>
  <c r="J2888" i="8"/>
  <c r="J2889" i="8"/>
  <c r="J2890" i="8"/>
  <c r="J2891" i="8"/>
  <c r="J2892" i="8"/>
  <c r="J2893" i="8"/>
  <c r="J2894" i="8"/>
  <c r="J2895" i="8"/>
  <c r="J2896" i="8"/>
  <c r="J2897" i="8"/>
  <c r="J2898" i="8"/>
  <c r="J2899" i="8"/>
  <c r="J2900" i="8"/>
  <c r="J2901" i="8"/>
  <c r="J2902" i="8"/>
  <c r="J2903" i="8"/>
  <c r="J2904" i="8"/>
  <c r="J2905" i="8"/>
  <c r="J2906" i="8"/>
  <c r="J2907" i="8"/>
  <c r="J2908" i="8"/>
  <c r="J2909" i="8"/>
  <c r="J2910" i="8"/>
  <c r="J2911" i="8"/>
  <c r="J2912" i="8"/>
  <c r="J2913" i="8"/>
  <c r="J2914" i="8"/>
  <c r="J2915" i="8"/>
  <c r="J2916" i="8"/>
  <c r="J2917" i="8"/>
  <c r="J2918" i="8"/>
  <c r="J2919" i="8"/>
  <c r="J2920" i="8"/>
  <c r="J2921" i="8"/>
  <c r="J2922" i="8"/>
  <c r="J2923" i="8"/>
  <c r="J2924" i="8"/>
  <c r="J2925" i="8"/>
  <c r="J2926" i="8"/>
  <c r="J2927" i="8"/>
  <c r="J2928" i="8"/>
  <c r="J2929" i="8"/>
  <c r="J2930" i="8"/>
  <c r="J2931" i="8"/>
  <c r="J2932" i="8"/>
  <c r="J2933" i="8"/>
  <c r="J2934" i="8"/>
  <c r="J2935" i="8"/>
  <c r="J2936" i="8"/>
  <c r="J2937" i="8"/>
  <c r="J2938" i="8"/>
  <c r="J2939" i="8"/>
  <c r="J2940" i="8"/>
  <c r="J2941" i="8"/>
  <c r="J2942" i="8"/>
  <c r="J2943" i="8"/>
  <c r="J2944" i="8"/>
  <c r="J2945" i="8"/>
  <c r="J2946" i="8"/>
  <c r="J2947" i="8"/>
  <c r="J2948" i="8"/>
  <c r="J2949" i="8"/>
  <c r="J2950" i="8"/>
  <c r="J2951" i="8"/>
  <c r="J2952" i="8"/>
  <c r="J2953" i="8"/>
  <c r="J2954" i="8"/>
  <c r="J2955" i="8"/>
  <c r="J2956" i="8"/>
  <c r="J2957" i="8"/>
  <c r="J2958" i="8"/>
  <c r="J2959" i="8"/>
  <c r="J2960" i="8"/>
  <c r="J2961" i="8"/>
  <c r="J2962" i="8"/>
  <c r="J2963" i="8"/>
  <c r="J2964" i="8"/>
  <c r="J2965" i="8"/>
  <c r="J2966" i="8"/>
  <c r="J2967" i="8"/>
  <c r="J2968" i="8"/>
  <c r="J2969" i="8"/>
  <c r="J2970" i="8"/>
  <c r="J2971" i="8"/>
  <c r="J2972" i="8"/>
  <c r="J2973" i="8"/>
  <c r="J2974" i="8"/>
  <c r="J2975" i="8"/>
  <c r="J2976" i="8"/>
  <c r="J2977" i="8"/>
  <c r="J2978" i="8"/>
  <c r="J2979" i="8"/>
  <c r="J2980" i="8"/>
  <c r="J2981" i="8"/>
  <c r="J2982" i="8"/>
  <c r="J2983" i="8"/>
  <c r="J2984" i="8"/>
  <c r="J2985" i="8"/>
  <c r="J2986" i="8"/>
  <c r="J2987" i="8"/>
  <c r="J2988" i="8"/>
  <c r="J2989" i="8"/>
  <c r="J2990" i="8"/>
  <c r="J2991" i="8"/>
  <c r="J2992" i="8"/>
  <c r="J2993" i="8"/>
  <c r="J2994" i="8"/>
  <c r="J2995" i="8"/>
  <c r="J2996" i="8"/>
  <c r="J2997" i="8"/>
  <c r="J2998" i="8"/>
  <c r="J2999" i="8"/>
  <c r="J3000" i="8"/>
  <c r="J3001" i="8"/>
  <c r="J3002" i="8"/>
  <c r="J3003" i="8"/>
  <c r="J3004" i="8"/>
  <c r="J3005" i="8"/>
  <c r="J3006" i="8"/>
  <c r="J3007" i="8"/>
  <c r="J3008" i="8"/>
  <c r="J3009" i="8"/>
  <c r="J3010" i="8"/>
  <c r="J3011" i="8"/>
  <c r="J3012" i="8"/>
  <c r="J3013" i="8"/>
  <c r="J3014" i="8"/>
  <c r="J3015" i="8"/>
  <c r="J3016" i="8"/>
  <c r="J3017" i="8"/>
  <c r="J3018" i="8"/>
  <c r="J3019" i="8"/>
  <c r="J3020" i="8"/>
  <c r="J3021" i="8"/>
  <c r="J3022" i="8"/>
  <c r="J3023" i="8"/>
  <c r="J3024" i="8"/>
  <c r="J3025" i="8"/>
  <c r="J3026" i="8"/>
  <c r="J3027" i="8"/>
  <c r="J3028" i="8"/>
  <c r="J3029" i="8"/>
  <c r="J3030" i="8"/>
  <c r="J3031" i="8"/>
  <c r="J3032" i="8"/>
  <c r="J3033" i="8"/>
  <c r="J3034" i="8"/>
  <c r="J3035" i="8"/>
  <c r="J3036" i="8"/>
  <c r="J3037" i="8"/>
  <c r="J3038" i="8"/>
  <c r="J3039" i="8"/>
  <c r="J3040" i="8"/>
  <c r="J3041" i="8"/>
  <c r="J3042" i="8"/>
  <c r="J3043" i="8"/>
  <c r="J3044" i="8"/>
  <c r="J3045" i="8"/>
  <c r="J3046" i="8"/>
  <c r="J3047" i="8"/>
  <c r="J3048" i="8"/>
  <c r="J3049" i="8"/>
  <c r="J3050" i="8"/>
  <c r="J3051" i="8"/>
  <c r="J3052" i="8"/>
  <c r="J3053" i="8"/>
  <c r="J3054" i="8"/>
  <c r="J3055" i="8"/>
  <c r="J3056" i="8"/>
  <c r="J3057" i="8"/>
  <c r="J3058" i="8"/>
  <c r="J3059" i="8"/>
  <c r="J3060" i="8"/>
  <c r="J3061" i="8"/>
  <c r="J3062" i="8"/>
  <c r="J3063" i="8"/>
  <c r="J3064" i="8"/>
  <c r="J3065" i="8"/>
  <c r="J3066" i="8"/>
  <c r="J3067" i="8"/>
  <c r="J3068" i="8"/>
  <c r="J3069" i="8"/>
  <c r="J3070" i="8"/>
  <c r="J3071" i="8"/>
  <c r="J3072" i="8"/>
  <c r="J3073" i="8"/>
  <c r="J3074" i="8"/>
  <c r="J3075" i="8"/>
  <c r="J3076" i="8"/>
  <c r="J3077" i="8"/>
  <c r="J3078" i="8"/>
  <c r="J3079" i="8"/>
  <c r="J3080" i="8"/>
  <c r="J3081" i="8"/>
  <c r="J3082" i="8"/>
  <c r="J3083" i="8"/>
  <c r="J3084" i="8"/>
  <c r="J3085" i="8"/>
  <c r="J3086" i="8"/>
  <c r="J3087" i="8"/>
  <c r="J3088" i="8"/>
  <c r="J3089" i="8"/>
  <c r="J3090" i="8"/>
  <c r="J3091" i="8"/>
  <c r="J3092" i="8"/>
  <c r="J3093" i="8"/>
  <c r="J3094" i="8"/>
  <c r="J3095" i="8"/>
  <c r="J3096" i="8"/>
  <c r="J3097" i="8"/>
  <c r="J3098" i="8"/>
  <c r="J3099" i="8"/>
  <c r="J3100" i="8"/>
  <c r="J3101" i="8"/>
  <c r="J3102" i="8"/>
  <c r="J3103" i="8"/>
  <c r="J3104" i="8"/>
  <c r="J3105" i="8"/>
  <c r="J3106" i="8"/>
  <c r="J3107" i="8"/>
  <c r="J3108" i="8"/>
  <c r="J3109" i="8"/>
  <c r="J3110" i="8"/>
  <c r="J3111" i="8"/>
  <c r="J3112" i="8"/>
  <c r="J3113" i="8"/>
  <c r="J3114" i="8"/>
  <c r="J3115" i="8"/>
  <c r="J3116" i="8"/>
  <c r="J3117" i="8"/>
  <c r="J3118" i="8"/>
  <c r="J3119" i="8"/>
  <c r="J3120" i="8"/>
  <c r="J3121" i="8"/>
  <c r="J3122" i="8"/>
  <c r="J3123" i="8"/>
  <c r="J3124" i="8"/>
  <c r="J3125" i="8"/>
  <c r="J3126" i="8"/>
  <c r="J3127" i="8"/>
  <c r="J3128" i="8"/>
  <c r="J3129" i="8"/>
  <c r="J3130" i="8"/>
  <c r="J3131" i="8"/>
  <c r="J3132" i="8"/>
  <c r="J3133" i="8"/>
  <c r="J3134" i="8"/>
  <c r="J3135" i="8"/>
  <c r="J3136" i="8"/>
  <c r="J3137" i="8"/>
  <c r="J3138" i="8"/>
  <c r="J3139" i="8"/>
  <c r="J3140" i="8"/>
  <c r="J3141" i="8"/>
  <c r="J3142" i="8"/>
  <c r="J3143" i="8"/>
  <c r="J3144" i="8"/>
  <c r="J3145" i="8"/>
  <c r="J3146" i="8"/>
  <c r="J3147" i="8"/>
  <c r="J3148" i="8"/>
  <c r="J3149" i="8"/>
  <c r="J3150" i="8"/>
  <c r="J3151" i="8"/>
  <c r="J3152" i="8"/>
  <c r="J3153" i="8"/>
  <c r="J3154" i="8"/>
  <c r="J3155" i="8"/>
  <c r="J3156" i="8"/>
  <c r="J3157" i="8"/>
  <c r="J3158" i="8"/>
  <c r="J3159" i="8"/>
  <c r="J3160" i="8"/>
  <c r="J3161" i="8"/>
  <c r="J3162" i="8"/>
  <c r="J3163" i="8"/>
  <c r="J3164" i="8"/>
  <c r="J3165" i="8"/>
  <c r="J3166" i="8"/>
  <c r="J3167" i="8"/>
  <c r="J3168" i="8"/>
  <c r="J3169" i="8"/>
  <c r="J3170" i="8"/>
  <c r="J3171" i="8"/>
  <c r="J3172" i="8"/>
  <c r="J3173" i="8"/>
  <c r="J3174" i="8"/>
  <c r="J3175" i="8"/>
  <c r="J3176" i="8"/>
  <c r="J3177" i="8"/>
  <c r="J3178" i="8"/>
  <c r="J3179" i="8"/>
  <c r="J3180" i="8"/>
  <c r="J3181" i="8"/>
  <c r="J3182" i="8"/>
  <c r="J3183" i="8"/>
  <c r="J3184" i="8"/>
  <c r="J3185" i="8"/>
  <c r="J3186" i="8"/>
  <c r="J3187" i="8"/>
  <c r="J3188" i="8"/>
  <c r="J3189" i="8"/>
  <c r="J3190" i="8"/>
  <c r="J3191" i="8"/>
  <c r="J3192" i="8"/>
  <c r="J3193" i="8"/>
  <c r="J3194" i="8"/>
  <c r="J3195" i="8"/>
  <c r="J3196" i="8"/>
  <c r="J3197" i="8"/>
  <c r="J3198" i="8"/>
  <c r="J3199" i="8"/>
  <c r="J3200" i="8"/>
  <c r="J3201" i="8"/>
  <c r="J3202" i="8"/>
  <c r="J3203" i="8"/>
  <c r="J3204" i="8"/>
  <c r="J3205" i="8"/>
  <c r="J3206" i="8"/>
  <c r="J3207" i="8"/>
  <c r="J3208" i="8"/>
  <c r="J3209" i="8"/>
  <c r="J3210" i="8"/>
  <c r="J3211" i="8"/>
  <c r="J3212" i="8"/>
  <c r="J3213" i="8"/>
  <c r="J3214" i="8"/>
  <c r="J3215" i="8"/>
  <c r="J3216" i="8"/>
  <c r="J3217" i="8"/>
  <c r="J3218" i="8"/>
  <c r="J3219" i="8"/>
  <c r="J3220" i="8"/>
  <c r="J3221" i="8"/>
  <c r="J3222" i="8"/>
  <c r="J3223" i="8"/>
  <c r="J3224" i="8"/>
  <c r="J3225" i="8"/>
  <c r="J3226" i="8"/>
  <c r="J3227" i="8"/>
  <c r="J3228" i="8"/>
  <c r="J3229" i="8"/>
  <c r="J3230" i="8"/>
  <c r="J3231" i="8"/>
  <c r="J3232" i="8"/>
  <c r="J3233" i="8"/>
  <c r="J3234" i="8"/>
  <c r="J3235" i="8"/>
  <c r="J3236" i="8"/>
  <c r="J3237" i="8"/>
  <c r="J3238" i="8"/>
  <c r="J3239" i="8"/>
  <c r="J3240" i="8"/>
  <c r="J3241" i="8"/>
  <c r="J3242" i="8"/>
  <c r="J3243" i="8"/>
  <c r="J3244" i="8"/>
  <c r="J3245" i="8"/>
  <c r="J3246" i="8"/>
  <c r="J3247" i="8"/>
  <c r="J3248" i="8"/>
  <c r="J3249" i="8"/>
  <c r="J3250" i="8"/>
  <c r="J3251" i="8"/>
  <c r="J3252" i="8"/>
  <c r="J3253" i="8"/>
  <c r="J3254" i="8"/>
  <c r="J3255" i="8"/>
  <c r="J3256" i="8"/>
  <c r="J3257" i="8"/>
  <c r="J3258" i="8"/>
  <c r="J3259" i="8"/>
  <c r="J3260" i="8"/>
  <c r="J3261" i="8"/>
  <c r="J3262" i="8"/>
  <c r="J3263" i="8"/>
  <c r="J3264" i="8"/>
  <c r="J3265" i="8"/>
  <c r="J3266" i="8"/>
  <c r="J3267" i="8"/>
  <c r="J3268" i="8"/>
  <c r="J3269" i="8"/>
  <c r="J3270" i="8"/>
  <c r="J3271" i="8"/>
  <c r="J3272" i="8"/>
  <c r="J3273" i="8"/>
  <c r="J3274" i="8"/>
  <c r="J3275" i="8"/>
  <c r="J3276" i="8"/>
  <c r="J3277" i="8"/>
  <c r="J3278" i="8"/>
  <c r="J3279" i="8"/>
  <c r="J3280" i="8"/>
  <c r="J3281" i="8"/>
  <c r="J3282" i="8"/>
  <c r="J3283" i="8"/>
  <c r="J3284" i="8"/>
  <c r="J3285" i="8"/>
  <c r="J3286" i="8"/>
  <c r="J3287" i="8"/>
  <c r="J3288" i="8"/>
  <c r="J3289" i="8"/>
  <c r="J3290" i="8"/>
  <c r="J3291" i="8"/>
  <c r="J3292" i="8"/>
  <c r="J3293" i="8"/>
  <c r="J3294" i="8"/>
  <c r="J3295" i="8"/>
  <c r="J3296" i="8"/>
  <c r="J3297" i="8"/>
  <c r="J3298" i="8"/>
  <c r="J3299" i="8"/>
  <c r="J3300" i="8"/>
  <c r="J3301" i="8"/>
  <c r="J3302" i="8"/>
  <c r="J3303" i="8"/>
  <c r="J3304" i="8"/>
  <c r="J3305" i="8"/>
  <c r="J3306" i="8"/>
  <c r="J3307" i="8"/>
  <c r="J3308" i="8"/>
  <c r="J3309" i="8"/>
  <c r="J3310" i="8"/>
  <c r="J3311" i="8"/>
  <c r="J3312" i="8"/>
  <c r="J3313" i="8"/>
  <c r="J3314" i="8"/>
  <c r="J3315" i="8"/>
  <c r="J3316" i="8"/>
  <c r="J3317" i="8"/>
  <c r="J3318" i="8"/>
  <c r="J3319" i="8"/>
  <c r="J3320" i="8"/>
  <c r="J3321" i="8"/>
  <c r="J3322" i="8"/>
  <c r="J3323" i="8"/>
  <c r="J3324" i="8"/>
  <c r="J3325" i="8"/>
  <c r="J3326" i="8"/>
  <c r="J3327" i="8"/>
  <c r="J3328" i="8"/>
  <c r="J3329" i="8"/>
  <c r="J3330" i="8"/>
  <c r="J3331" i="8"/>
  <c r="J3332" i="8"/>
  <c r="J3333" i="8"/>
  <c r="J3334" i="8"/>
  <c r="J3335" i="8"/>
  <c r="J3336" i="8"/>
  <c r="J3337"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442" i="8"/>
  <c r="J3443" i="8"/>
  <c r="J3444" i="8"/>
  <c r="J3445" i="8"/>
  <c r="J3446" i="8"/>
  <c r="J3447" i="8"/>
  <c r="J3448" i="8"/>
  <c r="J3449" i="8"/>
  <c r="J3450" i="8"/>
  <c r="J3451" i="8"/>
  <c r="J3452" i="8"/>
  <c r="J3453" i="8"/>
  <c r="J3454" i="8"/>
  <c r="J3455" i="8"/>
  <c r="J3456" i="8"/>
  <c r="J3457" i="8"/>
  <c r="J3458" i="8"/>
  <c r="J3459" i="8"/>
  <c r="J3460" i="8"/>
  <c r="J3461" i="8"/>
  <c r="J3462" i="8"/>
  <c r="J3463" i="8"/>
  <c r="J3464" i="8"/>
  <c r="J3465" i="8"/>
  <c r="J3466" i="8"/>
  <c r="J3467" i="8"/>
  <c r="J3468" i="8"/>
  <c r="J3469" i="8"/>
  <c r="J3470" i="8"/>
  <c r="J3471" i="8"/>
  <c r="J3472" i="8"/>
  <c r="J3473" i="8"/>
  <c r="J3474" i="8"/>
  <c r="J3475" i="8"/>
  <c r="J3476" i="8"/>
  <c r="J3477" i="8"/>
  <c r="J3478" i="8"/>
  <c r="J3479" i="8"/>
  <c r="J3480" i="8"/>
  <c r="J3481" i="8"/>
  <c r="J3482" i="8"/>
  <c r="J3483" i="8"/>
  <c r="J3484" i="8"/>
  <c r="J3485" i="8"/>
  <c r="J3486" i="8"/>
  <c r="J3487" i="8"/>
  <c r="J3488" i="8"/>
  <c r="J3489" i="8"/>
  <c r="J3490" i="8"/>
  <c r="J3491" i="8"/>
  <c r="J3492" i="8"/>
  <c r="J3493" i="8"/>
  <c r="J3494" i="8"/>
  <c r="J3495" i="8"/>
  <c r="J3496" i="8"/>
  <c r="J3497" i="8"/>
  <c r="J3498" i="8"/>
  <c r="J3499" i="8"/>
  <c r="J3500" i="8"/>
  <c r="J3501" i="8"/>
  <c r="J3502" i="8"/>
  <c r="J3503" i="8"/>
  <c r="J3504" i="8"/>
  <c r="J3505" i="8"/>
  <c r="J3506" i="8"/>
  <c r="J3507" i="8"/>
  <c r="J3508" i="8"/>
  <c r="J3509" i="8"/>
  <c r="J3510" i="8"/>
  <c r="J3511" i="8"/>
  <c r="J3512" i="8"/>
  <c r="J3513" i="8"/>
  <c r="J3514" i="8"/>
  <c r="J3515" i="8"/>
  <c r="J3516" i="8"/>
  <c r="J3517" i="8"/>
  <c r="J3518" i="8"/>
  <c r="J3519" i="8"/>
  <c r="J3520" i="8"/>
  <c r="J3521" i="8"/>
  <c r="J3522" i="8"/>
  <c r="J3523" i="8"/>
  <c r="J3524" i="8"/>
  <c r="J3525" i="8"/>
  <c r="J3526" i="8"/>
  <c r="J3527" i="8"/>
  <c r="J3528" i="8"/>
  <c r="J3529" i="8"/>
  <c r="J3530" i="8"/>
  <c r="J3531" i="8"/>
  <c r="J3532" i="8"/>
  <c r="J3533" i="8"/>
  <c r="J3534" i="8"/>
  <c r="J3535" i="8"/>
  <c r="J3536" i="8"/>
  <c r="J3537" i="8"/>
  <c r="J3538" i="8"/>
  <c r="J3539" i="8"/>
  <c r="J3540" i="8"/>
  <c r="J3541" i="8"/>
  <c r="J3542" i="8"/>
  <c r="J3543" i="8"/>
  <c r="J3544" i="8"/>
  <c r="J3545" i="8"/>
  <c r="J3546" i="8"/>
  <c r="J3547" i="8"/>
  <c r="J3548" i="8"/>
  <c r="J3549" i="8"/>
  <c r="J3550" i="8"/>
  <c r="J3551" i="8"/>
  <c r="J3552" i="8"/>
  <c r="J3553" i="8"/>
  <c r="J3554" i="8"/>
  <c r="J3555" i="8"/>
  <c r="J3556" i="8"/>
  <c r="J3557" i="8"/>
  <c r="J3558" i="8"/>
  <c r="J3559" i="8"/>
  <c r="J3560" i="8"/>
  <c r="J3561" i="8"/>
  <c r="J3562" i="8"/>
  <c r="J3563" i="8"/>
  <c r="J3564" i="8"/>
  <c r="J3565" i="8"/>
  <c r="J3566" i="8"/>
  <c r="J3567" i="8"/>
  <c r="J3568" i="8"/>
  <c r="J3569" i="8"/>
  <c r="J3570" i="8"/>
  <c r="J3571" i="8"/>
  <c r="J3572" i="8"/>
  <c r="J3573" i="8"/>
  <c r="J3574" i="8"/>
  <c r="J3575" i="8"/>
  <c r="J3576" i="8"/>
  <c r="J3577" i="8"/>
  <c r="J3578" i="8"/>
  <c r="J3579" i="8"/>
  <c r="J3580" i="8"/>
  <c r="J3581" i="8"/>
  <c r="J3582" i="8"/>
  <c r="J3583" i="8"/>
  <c r="J3584" i="8"/>
  <c r="J3585" i="8"/>
  <c r="J3586" i="8"/>
  <c r="J3587" i="8"/>
  <c r="J3588" i="8"/>
  <c r="J3589" i="8"/>
  <c r="J3590" i="8"/>
  <c r="J3591" i="8"/>
  <c r="J3592" i="8"/>
  <c r="J3593" i="8"/>
  <c r="J3594" i="8"/>
  <c r="J3595" i="8"/>
  <c r="J3596" i="8"/>
  <c r="J3597" i="8"/>
  <c r="J3598" i="8"/>
  <c r="J3599" i="8"/>
  <c r="J3600" i="8"/>
  <c r="J3601" i="8"/>
  <c r="J3602" i="8"/>
  <c r="J3603" i="8"/>
  <c r="J3604" i="8"/>
  <c r="J3605" i="8"/>
  <c r="J3606" i="8"/>
  <c r="J3607" i="8"/>
  <c r="J3608" i="8"/>
  <c r="J3609" i="8"/>
  <c r="J3610" i="8"/>
  <c r="J3611" i="8"/>
  <c r="J3612" i="8"/>
  <c r="J3613" i="8"/>
  <c r="J3614" i="8"/>
  <c r="J3615" i="8"/>
  <c r="J3616" i="8"/>
  <c r="J3617" i="8"/>
  <c r="J3618" i="8"/>
  <c r="J3619" i="8"/>
  <c r="J3620" i="8"/>
  <c r="J3621" i="8"/>
  <c r="J3622" i="8"/>
  <c r="J3623" i="8"/>
  <c r="J3624" i="8"/>
  <c r="J3625" i="8"/>
  <c r="J3626" i="8"/>
  <c r="J3627" i="8"/>
  <c r="J3628" i="8"/>
  <c r="J3629" i="8"/>
  <c r="J3630" i="8"/>
  <c r="J3631" i="8"/>
  <c r="J3632" i="8"/>
  <c r="J3633" i="8"/>
  <c r="J3634" i="8"/>
  <c r="J3635" i="8"/>
  <c r="J3636" i="8"/>
  <c r="J3637" i="8"/>
  <c r="J3638" i="8"/>
  <c r="J3639" i="8"/>
  <c r="J3640" i="8"/>
  <c r="J3641" i="8"/>
  <c r="J3642" i="8"/>
  <c r="J3643" i="8"/>
  <c r="J3644" i="8"/>
  <c r="J3645" i="8"/>
  <c r="J3646" i="8"/>
  <c r="J3647" i="8"/>
  <c r="J3648" i="8"/>
  <c r="J3649" i="8"/>
  <c r="J3650" i="8"/>
  <c r="J3651" i="8"/>
  <c r="J3652" i="8"/>
  <c r="J3653" i="8"/>
  <c r="J3654" i="8"/>
  <c r="J3655" i="8"/>
  <c r="J3656" i="8"/>
  <c r="J3657" i="8"/>
  <c r="J3658" i="8"/>
  <c r="J3659" i="8"/>
  <c r="J3660" i="8"/>
  <c r="J3661" i="8"/>
  <c r="J3662" i="8"/>
  <c r="J3663" i="8"/>
  <c r="J3664" i="8"/>
  <c r="J3665" i="8"/>
  <c r="J3666" i="8"/>
  <c r="J3667" i="8"/>
  <c r="J3668" i="8"/>
  <c r="J3669" i="8"/>
  <c r="J3670" i="8"/>
  <c r="J3671" i="8"/>
  <c r="J3672" i="8"/>
  <c r="J3673" i="8"/>
  <c r="J3674" i="8"/>
  <c r="J3675" i="8"/>
  <c r="J3676" i="8"/>
  <c r="J3677" i="8"/>
  <c r="J3678" i="8"/>
  <c r="J3679" i="8"/>
  <c r="J3680" i="8"/>
  <c r="J3681" i="8"/>
  <c r="J3682" i="8"/>
  <c r="J3683" i="8"/>
  <c r="J3684" i="8"/>
  <c r="J3685" i="8"/>
  <c r="J3686" i="8"/>
  <c r="J3687" i="8"/>
  <c r="J3688" i="8"/>
  <c r="J3689" i="8"/>
  <c r="J3690" i="8"/>
  <c r="J3691" i="8"/>
  <c r="J3692" i="8"/>
  <c r="J3693" i="8"/>
  <c r="J3694" i="8"/>
  <c r="J3695" i="8"/>
  <c r="J3696" i="8"/>
  <c r="J3697" i="8"/>
  <c r="J3698" i="8"/>
  <c r="J3699" i="8"/>
  <c r="J3700" i="8"/>
  <c r="J3701" i="8"/>
  <c r="J3702" i="8"/>
  <c r="J3703" i="8"/>
  <c r="J3704" i="8"/>
  <c r="J3705" i="8"/>
  <c r="J3706" i="8"/>
  <c r="J3707" i="8"/>
  <c r="J3708" i="8"/>
  <c r="J3709" i="8"/>
  <c r="J3710" i="8"/>
  <c r="J3711" i="8"/>
  <c r="J3712" i="8"/>
  <c r="J3713" i="8"/>
  <c r="J3714" i="8"/>
  <c r="J3715" i="8"/>
  <c r="J3716" i="8"/>
  <c r="J3717" i="8"/>
  <c r="J3718" i="8"/>
  <c r="J3719" i="8"/>
  <c r="J3720" i="8"/>
  <c r="J3721" i="8"/>
  <c r="J3722" i="8"/>
  <c r="J3723" i="8"/>
  <c r="J3724" i="8"/>
  <c r="J3725" i="8"/>
  <c r="J3726" i="8"/>
  <c r="J3727" i="8"/>
  <c r="J3728" i="8"/>
  <c r="J3729" i="8"/>
  <c r="J3730" i="8"/>
  <c r="J3731" i="8"/>
  <c r="J3732" i="8"/>
  <c r="J3733" i="8"/>
  <c r="J3734" i="8"/>
  <c r="J3735" i="8"/>
  <c r="J3736" i="8"/>
  <c r="J3737" i="8"/>
  <c r="J3738" i="8"/>
  <c r="J3739" i="8"/>
  <c r="J3740" i="8"/>
  <c r="J3741" i="8"/>
  <c r="J3742" i="8"/>
  <c r="J3743" i="8"/>
  <c r="J3744" i="8"/>
  <c r="J3745" i="8"/>
  <c r="J3746" i="8"/>
  <c r="J3747" i="8"/>
  <c r="J3748" i="8"/>
  <c r="J3749" i="8"/>
  <c r="J3750" i="8"/>
  <c r="J3751" i="8"/>
  <c r="J3752" i="8"/>
  <c r="J3753" i="8"/>
  <c r="J3754" i="8"/>
  <c r="J3755" i="8"/>
  <c r="J3756" i="8"/>
  <c r="J3757" i="8"/>
  <c r="J3758" i="8"/>
  <c r="J3759" i="8"/>
  <c r="J3760" i="8"/>
  <c r="J3761" i="8"/>
  <c r="J3762" i="8"/>
  <c r="J3763" i="8"/>
  <c r="J3764" i="8"/>
  <c r="J3765" i="8"/>
  <c r="J3766" i="8"/>
  <c r="J3767" i="8"/>
  <c r="J3768" i="8"/>
  <c r="J3769" i="8"/>
  <c r="J3770" i="8"/>
  <c r="J3771" i="8"/>
  <c r="J3772" i="8"/>
  <c r="J3773" i="8"/>
  <c r="J3774" i="8"/>
  <c r="J3775" i="8"/>
  <c r="J3776" i="8"/>
  <c r="J3777" i="8"/>
  <c r="J3778" i="8"/>
  <c r="J3779" i="8"/>
  <c r="J3780" i="8"/>
  <c r="J3781" i="8"/>
  <c r="J3782" i="8"/>
  <c r="J3783" i="8"/>
  <c r="J3784" i="8"/>
  <c r="J3785" i="8"/>
  <c r="J3786" i="8"/>
  <c r="J3787" i="8"/>
  <c r="J69" i="8"/>
  <c r="B20" i="8" l="1"/>
  <c r="B21" i="8"/>
  <c r="B22" i="8"/>
  <c r="B23" i="8"/>
  <c r="B24" i="8"/>
  <c r="B25" i="8"/>
  <c r="B26" i="8"/>
  <c r="B27" i="8"/>
  <c r="B28" i="8"/>
  <c r="B29" i="8"/>
  <c r="B30" i="8"/>
  <c r="B31" i="8"/>
  <c r="B32" i="8"/>
  <c r="B33" i="8"/>
  <c r="B19" i="8"/>
  <c r="B18" i="8"/>
  <c r="P30" i="16" l="1"/>
  <c r="P31" i="16"/>
  <c r="P54" i="9" l="1"/>
  <c r="P49" i="9"/>
  <c r="H10" i="9"/>
  <c r="P48" i="9"/>
  <c r="O53" i="9"/>
  <c r="O51" i="9"/>
  <c r="O48" i="9"/>
  <c r="O49" i="9" s="1"/>
  <c r="I44" i="9"/>
  <c r="I43" i="9"/>
  <c r="H44" i="9"/>
  <c r="H43" i="9"/>
  <c r="P41" i="9" l="1"/>
  <c r="P51" i="9" s="1"/>
  <c r="P42" i="9"/>
  <c r="P50" i="9" s="1"/>
  <c r="P46" i="9"/>
  <c r="P45" i="9"/>
  <c r="L20" i="9" s="1"/>
  <c r="C10" i="17"/>
  <c r="N50" i="17"/>
  <c r="N48" i="17"/>
  <c r="N49" i="17" s="1"/>
  <c r="C46" i="17"/>
  <c r="C47" i="17"/>
  <c r="C48" i="17"/>
  <c r="C49" i="17"/>
  <c r="C50" i="17"/>
  <c r="C51" i="17"/>
  <c r="C52" i="17"/>
  <c r="C53" i="17"/>
  <c r="C54" i="17"/>
  <c r="C55" i="17"/>
  <c r="C56" i="17"/>
  <c r="C57" i="17"/>
  <c r="C58" i="17"/>
  <c r="C59" i="17"/>
  <c r="C45" i="17"/>
  <c r="C44" i="17"/>
  <c r="P11" i="16"/>
  <c r="O21" i="16"/>
  <c r="O22" i="16"/>
  <c r="O23" i="16"/>
  <c r="O24" i="16"/>
  <c r="O25" i="16"/>
  <c r="O26" i="16"/>
  <c r="O27" i="16"/>
  <c r="O28" i="16"/>
  <c r="O29" i="16"/>
  <c r="O30" i="16"/>
  <c r="O31" i="16"/>
  <c r="O32" i="16"/>
  <c r="O33" i="16"/>
  <c r="O34" i="16"/>
  <c r="O35" i="16"/>
  <c r="O20" i="16"/>
  <c r="B46" i="17"/>
  <c r="B47" i="17"/>
  <c r="B48" i="17"/>
  <c r="B49" i="17"/>
  <c r="B50" i="17"/>
  <c r="B51" i="17"/>
  <c r="B52" i="17"/>
  <c r="B53" i="17"/>
  <c r="B54" i="17"/>
  <c r="B55" i="17"/>
  <c r="B56" i="17"/>
  <c r="B57" i="17"/>
  <c r="B58" i="17"/>
  <c r="B59" i="17"/>
  <c r="B45" i="17"/>
  <c r="B44" i="17"/>
  <c r="P35" i="16"/>
  <c r="P34" i="16"/>
  <c r="P33" i="16"/>
  <c r="P32" i="16"/>
  <c r="P29" i="16"/>
  <c r="P28" i="16"/>
  <c r="P27" i="16"/>
  <c r="P26" i="16"/>
  <c r="P25" i="16"/>
  <c r="P24" i="16"/>
  <c r="P23" i="16"/>
  <c r="P22" i="16"/>
  <c r="P21" i="16"/>
  <c r="P20" i="16"/>
  <c r="K57" i="17"/>
  <c r="N22" i="9" l="1"/>
  <c r="P55" i="9"/>
  <c r="P14" i="16"/>
  <c r="P13" i="16"/>
  <c r="P19" i="16"/>
  <c r="P18" i="16"/>
  <c r="P17" i="16"/>
  <c r="P16" i="16"/>
  <c r="P15" i="16"/>
  <c r="P12" i="16"/>
  <c r="J58" i="17"/>
  <c r="C10" i="13" l="1"/>
  <c r="G42" i="12"/>
  <c r="C57" i="12"/>
  <c r="C47" i="12"/>
  <c r="C48" i="12"/>
  <c r="C46" i="12"/>
  <c r="G48" i="12"/>
  <c r="D47" i="12" l="1"/>
  <c r="D48" i="12"/>
  <c r="F44" i="17"/>
  <c r="B19" i="12"/>
  <c r="C41" i="12" l="1"/>
  <c r="B58" i="12"/>
  <c r="C42" i="12"/>
  <c r="C54" i="12" l="1"/>
  <c r="C55" i="12" s="1"/>
  <c r="C49" i="12"/>
  <c r="C50" i="12" s="1"/>
  <c r="C51" i="12" s="1"/>
  <c r="F45" i="17"/>
  <c r="F46" i="17"/>
  <c r="F47" i="17"/>
  <c r="F48" i="17"/>
  <c r="F49" i="17"/>
  <c r="F50" i="17"/>
  <c r="F51" i="17"/>
  <c r="F52" i="17"/>
  <c r="F53" i="17"/>
  <c r="F54" i="17"/>
  <c r="F55" i="17"/>
  <c r="F56" i="17"/>
  <c r="F57" i="17"/>
  <c r="F58" i="17"/>
  <c r="F59" i="17"/>
  <c r="T31" i="16" l="1"/>
  <c r="K31" i="7" s="1"/>
  <c r="T27" i="16"/>
  <c r="J31" i="7" s="1"/>
  <c r="T15" i="16"/>
  <c r="G31" i="7" s="1"/>
  <c r="T11" i="16"/>
  <c r="F31" i="7" s="1"/>
  <c r="T39" i="16"/>
  <c r="M31" i="7" s="1"/>
  <c r="T35" i="16"/>
  <c r="L31" i="7" s="1"/>
  <c r="T23" i="16"/>
  <c r="I31" i="7" s="1"/>
  <c r="T19" i="16"/>
  <c r="H31" i="7" s="1"/>
  <c r="H27" i="7"/>
  <c r="L27" i="16"/>
  <c r="L29" i="16" s="1"/>
  <c r="L19" i="16"/>
  <c r="L21" i="16" s="1"/>
  <c r="J23" i="7" s="1"/>
  <c r="L11" i="16"/>
  <c r="L12" i="16" s="1"/>
  <c r="G23" i="7" s="1"/>
  <c r="L13" i="16" l="1"/>
  <c r="H23" i="7" s="1"/>
  <c r="L28" i="16"/>
  <c r="K23" i="7" s="1"/>
  <c r="L30" i="16"/>
  <c r="M23" i="7" s="1"/>
  <c r="L20" i="16"/>
  <c r="I23" i="7" s="1"/>
  <c r="F27" i="7"/>
  <c r="M27" i="7"/>
  <c r="L27" i="7"/>
  <c r="K27" i="7"/>
  <c r="G27" i="7"/>
  <c r="J27" i="7"/>
  <c r="I27" i="7"/>
  <c r="L23" i="7"/>
  <c r="G8" i="12" l="1"/>
  <c r="C8" i="12" s="1"/>
  <c r="C12" i="12" s="1"/>
  <c r="G9" i="17"/>
  <c r="C9" i="17" s="1"/>
  <c r="G43" i="12"/>
  <c r="M73" i="8"/>
  <c r="M74" i="8" s="1"/>
  <c r="M71" i="8"/>
  <c r="M72" i="8" s="1"/>
  <c r="B42" i="8"/>
  <c r="C13" i="12" l="1"/>
  <c r="C56" i="12" s="1"/>
  <c r="C58" i="12" s="1"/>
  <c r="F18" i="12" s="1"/>
  <c r="G44" i="12"/>
  <c r="G45" i="12" s="1"/>
  <c r="C11" i="17"/>
  <c r="I69" i="8"/>
  <c r="G47" i="12" l="1"/>
  <c r="G49" i="12" s="1"/>
  <c r="F22" i="12" s="1"/>
  <c r="G46" i="12"/>
  <c r="D6" i="16" l="1"/>
  <c r="D29" i="16"/>
  <c r="M15" i="7" s="1"/>
  <c r="B9" i="16"/>
  <c r="D25" i="16"/>
  <c r="L15" i="7" s="1"/>
  <c r="D21" i="16"/>
  <c r="K15" i="7" s="1"/>
  <c r="D17" i="16"/>
  <c r="J15" i="7" s="1"/>
  <c r="N14" i="7" l="1"/>
  <c r="H17" i="16"/>
  <c r="H11" i="16"/>
  <c r="C19" i="8" l="1"/>
  <c r="C20" i="8"/>
  <c r="C21" i="8"/>
  <c r="C22" i="8"/>
  <c r="C23" i="8"/>
  <c r="C24" i="8"/>
  <c r="C25" i="8"/>
  <c r="C26" i="8"/>
  <c r="C27" i="8"/>
  <c r="C28" i="8"/>
  <c r="C29" i="8"/>
  <c r="C30" i="8"/>
  <c r="C31" i="8"/>
  <c r="C32" i="8"/>
  <c r="C33" i="8"/>
  <c r="C18" i="8"/>
  <c r="N73" i="8" l="1"/>
  <c r="K42" i="9" l="1"/>
  <c r="K41" i="9"/>
  <c r="P57" i="9" l="1"/>
  <c r="P56" i="9"/>
  <c r="J41" i="9"/>
  <c r="J42" i="9"/>
  <c r="P58" i="9" l="1"/>
  <c r="P59" i="9" s="1"/>
  <c r="P60" i="9" s="1"/>
  <c r="P52" i="9" s="1"/>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1118" i="8"/>
  <c r="D1119" i="8"/>
  <c r="D1120" i="8"/>
  <c r="D1121" i="8"/>
  <c r="D1122" i="8"/>
  <c r="D1123" i="8"/>
  <c r="D1124" i="8"/>
  <c r="D1125" i="8"/>
  <c r="D1126" i="8"/>
  <c r="D1127" i="8"/>
  <c r="D1128" i="8"/>
  <c r="D1129" i="8"/>
  <c r="D1130" i="8"/>
  <c r="D1131" i="8"/>
  <c r="D1132" i="8"/>
  <c r="D1133" i="8"/>
  <c r="D1134" i="8"/>
  <c r="D1135" i="8"/>
  <c r="D1136" i="8"/>
  <c r="D1137" i="8"/>
  <c r="D1138" i="8"/>
  <c r="D1139" i="8"/>
  <c r="D1140" i="8"/>
  <c r="D1141" i="8"/>
  <c r="D1142" i="8"/>
  <c r="D1143" i="8"/>
  <c r="D1144" i="8"/>
  <c r="D1145" i="8"/>
  <c r="D1146" i="8"/>
  <c r="D1147" i="8"/>
  <c r="D1148" i="8"/>
  <c r="D1149" i="8"/>
  <c r="D1150" i="8"/>
  <c r="D1151" i="8"/>
  <c r="D1152" i="8"/>
  <c r="D1153" i="8"/>
  <c r="D1154" i="8"/>
  <c r="D1155" i="8"/>
  <c r="D1156" i="8"/>
  <c r="D1157" i="8"/>
  <c r="D1158" i="8"/>
  <c r="D1159" i="8"/>
  <c r="D1160" i="8"/>
  <c r="D1161" i="8"/>
  <c r="D1162" i="8"/>
  <c r="D1163" i="8"/>
  <c r="D1164" i="8"/>
  <c r="D1165" i="8"/>
  <c r="D1166" i="8"/>
  <c r="D1167" i="8"/>
  <c r="D1168" i="8"/>
  <c r="D1169" i="8"/>
  <c r="D1170" i="8"/>
  <c r="D1171" i="8"/>
  <c r="D1172" i="8"/>
  <c r="D1173" i="8"/>
  <c r="D1174" i="8"/>
  <c r="D1175" i="8"/>
  <c r="D1176" i="8"/>
  <c r="D1177" i="8"/>
  <c r="D1178" i="8"/>
  <c r="D1179" i="8"/>
  <c r="D1180" i="8"/>
  <c r="D1181" i="8"/>
  <c r="D1182" i="8"/>
  <c r="D1183" i="8"/>
  <c r="D1184" i="8"/>
  <c r="D1185" i="8"/>
  <c r="D1186" i="8"/>
  <c r="D1187" i="8"/>
  <c r="D1188" i="8"/>
  <c r="D1189" i="8"/>
  <c r="D1190" i="8"/>
  <c r="D1191" i="8"/>
  <c r="D1192" i="8"/>
  <c r="D1193" i="8"/>
  <c r="D1194" i="8"/>
  <c r="D1195" i="8"/>
  <c r="D1196" i="8"/>
  <c r="D1197" i="8"/>
  <c r="D1198" i="8"/>
  <c r="D1199" i="8"/>
  <c r="D1200" i="8"/>
  <c r="D1201" i="8"/>
  <c r="D1202" i="8"/>
  <c r="D1203" i="8"/>
  <c r="D1204" i="8"/>
  <c r="D1205" i="8"/>
  <c r="D1206" i="8"/>
  <c r="D1207" i="8"/>
  <c r="D1208" i="8"/>
  <c r="D1209" i="8"/>
  <c r="D1210" i="8"/>
  <c r="D1211" i="8"/>
  <c r="D1212" i="8"/>
  <c r="D1213" i="8"/>
  <c r="D1214" i="8"/>
  <c r="D1215" i="8"/>
  <c r="D1216" i="8"/>
  <c r="D1217" i="8"/>
  <c r="D1218" i="8"/>
  <c r="D1219" i="8"/>
  <c r="D1220" i="8"/>
  <c r="D1221" i="8"/>
  <c r="D1222" i="8"/>
  <c r="D1223" i="8"/>
  <c r="D1224" i="8"/>
  <c r="D1225" i="8"/>
  <c r="D1226" i="8"/>
  <c r="D1227" i="8"/>
  <c r="D1228" i="8"/>
  <c r="D1229" i="8"/>
  <c r="D1230" i="8"/>
  <c r="D1231" i="8"/>
  <c r="D1232" i="8"/>
  <c r="D1233" i="8"/>
  <c r="D1234" i="8"/>
  <c r="D1235" i="8"/>
  <c r="D1236" i="8"/>
  <c r="D1237" i="8"/>
  <c r="D1238" i="8"/>
  <c r="D1239" i="8"/>
  <c r="D1240" i="8"/>
  <c r="D1241" i="8"/>
  <c r="D1242" i="8"/>
  <c r="D1243" i="8"/>
  <c r="D1244" i="8"/>
  <c r="D1245" i="8"/>
  <c r="D1246" i="8"/>
  <c r="D1247" i="8"/>
  <c r="D1248" i="8"/>
  <c r="D1249" i="8"/>
  <c r="D1250" i="8"/>
  <c r="D1251" i="8"/>
  <c r="D1252" i="8"/>
  <c r="D1253" i="8"/>
  <c r="D1254" i="8"/>
  <c r="D1255" i="8"/>
  <c r="D1256" i="8"/>
  <c r="D1257" i="8"/>
  <c r="D1258" i="8"/>
  <c r="D1259" i="8"/>
  <c r="D1260" i="8"/>
  <c r="D1261" i="8"/>
  <c r="D1262" i="8"/>
  <c r="D1263" i="8"/>
  <c r="D1264" i="8"/>
  <c r="D1265" i="8"/>
  <c r="D1266" i="8"/>
  <c r="D1267" i="8"/>
  <c r="D1268" i="8"/>
  <c r="D1269" i="8"/>
  <c r="D1270" i="8"/>
  <c r="D1271" i="8"/>
  <c r="D1272" i="8"/>
  <c r="D1273" i="8"/>
  <c r="D1274" i="8"/>
  <c r="D1275" i="8"/>
  <c r="D1276" i="8"/>
  <c r="D1277" i="8"/>
  <c r="D1278" i="8"/>
  <c r="D1279" i="8"/>
  <c r="D1280" i="8"/>
  <c r="D1281" i="8"/>
  <c r="D1282" i="8"/>
  <c r="D1283" i="8"/>
  <c r="D1284" i="8"/>
  <c r="D1285" i="8"/>
  <c r="D1286" i="8"/>
  <c r="D1287" i="8"/>
  <c r="D1288" i="8"/>
  <c r="D1289" i="8"/>
  <c r="D1290" i="8"/>
  <c r="D1291" i="8"/>
  <c r="D1292" i="8"/>
  <c r="D1293" i="8"/>
  <c r="D1294" i="8"/>
  <c r="D1295" i="8"/>
  <c r="D1296" i="8"/>
  <c r="D1297" i="8"/>
  <c r="D1298" i="8"/>
  <c r="D1299" i="8"/>
  <c r="D1300" i="8"/>
  <c r="D1301" i="8"/>
  <c r="D1302" i="8"/>
  <c r="D1303" i="8"/>
  <c r="D1304" i="8"/>
  <c r="D1305" i="8"/>
  <c r="D1306" i="8"/>
  <c r="D1307" i="8"/>
  <c r="D1308" i="8"/>
  <c r="D1309" i="8"/>
  <c r="D1310" i="8"/>
  <c r="D1311" i="8"/>
  <c r="D1312" i="8"/>
  <c r="D1313" i="8"/>
  <c r="D1314" i="8"/>
  <c r="D1315" i="8"/>
  <c r="D1316" i="8"/>
  <c r="D1317" i="8"/>
  <c r="D1318" i="8"/>
  <c r="D1319" i="8"/>
  <c r="D1320" i="8"/>
  <c r="D1321" i="8"/>
  <c r="D1322" i="8"/>
  <c r="D1323" i="8"/>
  <c r="D1324" i="8"/>
  <c r="D1325" i="8"/>
  <c r="D1326" i="8"/>
  <c r="D1327" i="8"/>
  <c r="D1328" i="8"/>
  <c r="D1329" i="8"/>
  <c r="D1330" i="8"/>
  <c r="D1331" i="8"/>
  <c r="D1332" i="8"/>
  <c r="D1333" i="8"/>
  <c r="D1334" i="8"/>
  <c r="D1335" i="8"/>
  <c r="D1336" i="8"/>
  <c r="D1337" i="8"/>
  <c r="D1338" i="8"/>
  <c r="D1339" i="8"/>
  <c r="D1340" i="8"/>
  <c r="D1341" i="8"/>
  <c r="D1342" i="8"/>
  <c r="D1343" i="8"/>
  <c r="D1344" i="8"/>
  <c r="D1345" i="8"/>
  <c r="D1346" i="8"/>
  <c r="D1347" i="8"/>
  <c r="D1348" i="8"/>
  <c r="D1349" i="8"/>
  <c r="D1350" i="8"/>
  <c r="D1351" i="8"/>
  <c r="D1352" i="8"/>
  <c r="D1353" i="8"/>
  <c r="D1354" i="8"/>
  <c r="D1355" i="8"/>
  <c r="D1356" i="8"/>
  <c r="D1357" i="8"/>
  <c r="D1358" i="8"/>
  <c r="D1359" i="8"/>
  <c r="D1360" i="8"/>
  <c r="D1361" i="8"/>
  <c r="D1362" i="8"/>
  <c r="D1363" i="8"/>
  <c r="D1364" i="8"/>
  <c r="D1365" i="8"/>
  <c r="D1366" i="8"/>
  <c r="D1367" i="8"/>
  <c r="D1368" i="8"/>
  <c r="D1369" i="8"/>
  <c r="D1370" i="8"/>
  <c r="D1371" i="8"/>
  <c r="D1372" i="8"/>
  <c r="D1373" i="8"/>
  <c r="D1374" i="8"/>
  <c r="D1375" i="8"/>
  <c r="D1376" i="8"/>
  <c r="D1377" i="8"/>
  <c r="D1378" i="8"/>
  <c r="D1379" i="8"/>
  <c r="D1380" i="8"/>
  <c r="D1381" i="8"/>
  <c r="D1382" i="8"/>
  <c r="D1383" i="8"/>
  <c r="D1384" i="8"/>
  <c r="D1385" i="8"/>
  <c r="D1386" i="8"/>
  <c r="D1387" i="8"/>
  <c r="D1388" i="8"/>
  <c r="D1389" i="8"/>
  <c r="D1390" i="8"/>
  <c r="D1391" i="8"/>
  <c r="D1392" i="8"/>
  <c r="D1393" i="8"/>
  <c r="D1394" i="8"/>
  <c r="D1395" i="8"/>
  <c r="D1396" i="8"/>
  <c r="D1397" i="8"/>
  <c r="D1398" i="8"/>
  <c r="D1399" i="8"/>
  <c r="D1400" i="8"/>
  <c r="D1401" i="8"/>
  <c r="D1402" i="8"/>
  <c r="D1403" i="8"/>
  <c r="D1404" i="8"/>
  <c r="D1405" i="8"/>
  <c r="D1406" i="8"/>
  <c r="D1407" i="8"/>
  <c r="D1408" i="8"/>
  <c r="D1409" i="8"/>
  <c r="D1410" i="8"/>
  <c r="D1411" i="8"/>
  <c r="D1412" i="8"/>
  <c r="D1413" i="8"/>
  <c r="D1414" i="8"/>
  <c r="D1415" i="8"/>
  <c r="D1416" i="8"/>
  <c r="D1417" i="8"/>
  <c r="D1418" i="8"/>
  <c r="D1419" i="8"/>
  <c r="D1420" i="8"/>
  <c r="D1421" i="8"/>
  <c r="D1422" i="8"/>
  <c r="D1423" i="8"/>
  <c r="D1424" i="8"/>
  <c r="D1425" i="8"/>
  <c r="D1426" i="8"/>
  <c r="D1427" i="8"/>
  <c r="D1428" i="8"/>
  <c r="D1429" i="8"/>
  <c r="D1430" i="8"/>
  <c r="D1431" i="8"/>
  <c r="D1432" i="8"/>
  <c r="D1433" i="8"/>
  <c r="D1434" i="8"/>
  <c r="D1435" i="8"/>
  <c r="D1436" i="8"/>
  <c r="D1437" i="8"/>
  <c r="D1438" i="8"/>
  <c r="D1439" i="8"/>
  <c r="D1440" i="8"/>
  <c r="D1441" i="8"/>
  <c r="D1442" i="8"/>
  <c r="D1443" i="8"/>
  <c r="D1444" i="8"/>
  <c r="D1445" i="8"/>
  <c r="D1446" i="8"/>
  <c r="D1447" i="8"/>
  <c r="D1448" i="8"/>
  <c r="D1449" i="8"/>
  <c r="D1450" i="8"/>
  <c r="D1451" i="8"/>
  <c r="D1452" i="8"/>
  <c r="D1453" i="8"/>
  <c r="D1454" i="8"/>
  <c r="D1455" i="8"/>
  <c r="D1456" i="8"/>
  <c r="D1457" i="8"/>
  <c r="D1458" i="8"/>
  <c r="D1459" i="8"/>
  <c r="D1460" i="8"/>
  <c r="D1461" i="8"/>
  <c r="D1462" i="8"/>
  <c r="D1463" i="8"/>
  <c r="D1464" i="8"/>
  <c r="D1465" i="8"/>
  <c r="D1466" i="8"/>
  <c r="D1467" i="8"/>
  <c r="D1468" i="8"/>
  <c r="D1469" i="8"/>
  <c r="D1470" i="8"/>
  <c r="D1471" i="8"/>
  <c r="D1472" i="8"/>
  <c r="D1473" i="8"/>
  <c r="D1474" i="8"/>
  <c r="D1475" i="8"/>
  <c r="D1476" i="8"/>
  <c r="D1477" i="8"/>
  <c r="D1478" i="8"/>
  <c r="D1479" i="8"/>
  <c r="D1480" i="8"/>
  <c r="D1481" i="8"/>
  <c r="D1482" i="8"/>
  <c r="D1483" i="8"/>
  <c r="D1484" i="8"/>
  <c r="D1485" i="8"/>
  <c r="D1486" i="8"/>
  <c r="D1487" i="8"/>
  <c r="D1488" i="8"/>
  <c r="D1489" i="8"/>
  <c r="D1490" i="8"/>
  <c r="D1491" i="8"/>
  <c r="D1492" i="8"/>
  <c r="D1493" i="8"/>
  <c r="D1494" i="8"/>
  <c r="D1495" i="8"/>
  <c r="D1496" i="8"/>
  <c r="D1497" i="8"/>
  <c r="D1498" i="8"/>
  <c r="D1499" i="8"/>
  <c r="D1500" i="8"/>
  <c r="D1501" i="8"/>
  <c r="D1502" i="8"/>
  <c r="D1503" i="8"/>
  <c r="D1504" i="8"/>
  <c r="D1505" i="8"/>
  <c r="D1506" i="8"/>
  <c r="D1507" i="8"/>
  <c r="D1508" i="8"/>
  <c r="D1509" i="8"/>
  <c r="D1510" i="8"/>
  <c r="D1511" i="8"/>
  <c r="D1512" i="8"/>
  <c r="D1513" i="8"/>
  <c r="D1514" i="8"/>
  <c r="D1515" i="8"/>
  <c r="D1516" i="8"/>
  <c r="D1517" i="8"/>
  <c r="D1518" i="8"/>
  <c r="D1519" i="8"/>
  <c r="D1520" i="8"/>
  <c r="D1521" i="8"/>
  <c r="D1522" i="8"/>
  <c r="D1523" i="8"/>
  <c r="D1524" i="8"/>
  <c r="D1525" i="8"/>
  <c r="D1526" i="8"/>
  <c r="D1527" i="8"/>
  <c r="D1528" i="8"/>
  <c r="D1529" i="8"/>
  <c r="D1530" i="8"/>
  <c r="D1531" i="8"/>
  <c r="D1532" i="8"/>
  <c r="D1533" i="8"/>
  <c r="D1534" i="8"/>
  <c r="D1535" i="8"/>
  <c r="D1536" i="8"/>
  <c r="D1537" i="8"/>
  <c r="D1538" i="8"/>
  <c r="D1539" i="8"/>
  <c r="D1540" i="8"/>
  <c r="D1541" i="8"/>
  <c r="D1542" i="8"/>
  <c r="D1543" i="8"/>
  <c r="D1544" i="8"/>
  <c r="D1545" i="8"/>
  <c r="D1546" i="8"/>
  <c r="D1547" i="8"/>
  <c r="D1548" i="8"/>
  <c r="D1549" i="8"/>
  <c r="D1550" i="8"/>
  <c r="D1551" i="8"/>
  <c r="D1552" i="8"/>
  <c r="D1553" i="8"/>
  <c r="D1554" i="8"/>
  <c r="D1555" i="8"/>
  <c r="D1556" i="8"/>
  <c r="D1557" i="8"/>
  <c r="D1558" i="8"/>
  <c r="D1559" i="8"/>
  <c r="D1560" i="8"/>
  <c r="D1561" i="8"/>
  <c r="D1562" i="8"/>
  <c r="D1563" i="8"/>
  <c r="D1564" i="8"/>
  <c r="D1565" i="8"/>
  <c r="D1566" i="8"/>
  <c r="D1567" i="8"/>
  <c r="D1568" i="8"/>
  <c r="D1569" i="8"/>
  <c r="D1570" i="8"/>
  <c r="D1571" i="8"/>
  <c r="D1572" i="8"/>
  <c r="D1573" i="8"/>
  <c r="D1574" i="8"/>
  <c r="D1575" i="8"/>
  <c r="D1576" i="8"/>
  <c r="D1577" i="8"/>
  <c r="D1578" i="8"/>
  <c r="D1579" i="8"/>
  <c r="D1580" i="8"/>
  <c r="D1581" i="8"/>
  <c r="D1582" i="8"/>
  <c r="D1583" i="8"/>
  <c r="D1584" i="8"/>
  <c r="D1585" i="8"/>
  <c r="D1586" i="8"/>
  <c r="D1587" i="8"/>
  <c r="D1588" i="8"/>
  <c r="D1589" i="8"/>
  <c r="D1590" i="8"/>
  <c r="D1591" i="8"/>
  <c r="D1592" i="8"/>
  <c r="D1593" i="8"/>
  <c r="D1594" i="8"/>
  <c r="D1595" i="8"/>
  <c r="D1596" i="8"/>
  <c r="D1597" i="8"/>
  <c r="D1598" i="8"/>
  <c r="D1599" i="8"/>
  <c r="D1600" i="8"/>
  <c r="D1601" i="8"/>
  <c r="D1602" i="8"/>
  <c r="D1603" i="8"/>
  <c r="D1604" i="8"/>
  <c r="D1605" i="8"/>
  <c r="D1606" i="8"/>
  <c r="D1607" i="8"/>
  <c r="D1608" i="8"/>
  <c r="D1609" i="8"/>
  <c r="D1610" i="8"/>
  <c r="D1611" i="8"/>
  <c r="D1612" i="8"/>
  <c r="D1613" i="8"/>
  <c r="D1614" i="8"/>
  <c r="D1615" i="8"/>
  <c r="D1616" i="8"/>
  <c r="D1617" i="8"/>
  <c r="D1618" i="8"/>
  <c r="D1619" i="8"/>
  <c r="D1620" i="8"/>
  <c r="D1621" i="8"/>
  <c r="D1622" i="8"/>
  <c r="D1623" i="8"/>
  <c r="D1624" i="8"/>
  <c r="D1625" i="8"/>
  <c r="D1626" i="8"/>
  <c r="D1627" i="8"/>
  <c r="D1628" i="8"/>
  <c r="D1629" i="8"/>
  <c r="D1630" i="8"/>
  <c r="D1631" i="8"/>
  <c r="D1632" i="8"/>
  <c r="D1633" i="8"/>
  <c r="D1634" i="8"/>
  <c r="D1635" i="8"/>
  <c r="D1636" i="8"/>
  <c r="D1637" i="8"/>
  <c r="D1638" i="8"/>
  <c r="D1639" i="8"/>
  <c r="D1640" i="8"/>
  <c r="D1641" i="8"/>
  <c r="D1642" i="8"/>
  <c r="D1643" i="8"/>
  <c r="D1644" i="8"/>
  <c r="D1645" i="8"/>
  <c r="D1646" i="8"/>
  <c r="D1647" i="8"/>
  <c r="D1648" i="8"/>
  <c r="D1649" i="8"/>
  <c r="D1650" i="8"/>
  <c r="D1651" i="8"/>
  <c r="D1652" i="8"/>
  <c r="D1653" i="8"/>
  <c r="D1654" i="8"/>
  <c r="D1655" i="8"/>
  <c r="D1656" i="8"/>
  <c r="D1657" i="8"/>
  <c r="D1658" i="8"/>
  <c r="D1659" i="8"/>
  <c r="D1660" i="8"/>
  <c r="D1661" i="8"/>
  <c r="D1662" i="8"/>
  <c r="D1663" i="8"/>
  <c r="D1664" i="8"/>
  <c r="D1665" i="8"/>
  <c r="D1666" i="8"/>
  <c r="D1667" i="8"/>
  <c r="D1668" i="8"/>
  <c r="D1669" i="8"/>
  <c r="D1670" i="8"/>
  <c r="D1671" i="8"/>
  <c r="D1672" i="8"/>
  <c r="D1673" i="8"/>
  <c r="D1674" i="8"/>
  <c r="D1675" i="8"/>
  <c r="D1676" i="8"/>
  <c r="D1677" i="8"/>
  <c r="D1678" i="8"/>
  <c r="D1679" i="8"/>
  <c r="D1680" i="8"/>
  <c r="D1681" i="8"/>
  <c r="D1682" i="8"/>
  <c r="D1683" i="8"/>
  <c r="D1684" i="8"/>
  <c r="D1685" i="8"/>
  <c r="D1686" i="8"/>
  <c r="D1687" i="8"/>
  <c r="D1688" i="8"/>
  <c r="D1689" i="8"/>
  <c r="D1690" i="8"/>
  <c r="D1691" i="8"/>
  <c r="D1692" i="8"/>
  <c r="D1693" i="8"/>
  <c r="D1694" i="8"/>
  <c r="D1695" i="8"/>
  <c r="D1696" i="8"/>
  <c r="D1697" i="8"/>
  <c r="D1698" i="8"/>
  <c r="D1699" i="8"/>
  <c r="D1700" i="8"/>
  <c r="D1701" i="8"/>
  <c r="D1702" i="8"/>
  <c r="D1703" i="8"/>
  <c r="D1704" i="8"/>
  <c r="D1705" i="8"/>
  <c r="D1706" i="8"/>
  <c r="D1707" i="8"/>
  <c r="D1708" i="8"/>
  <c r="D1709" i="8"/>
  <c r="D1710" i="8"/>
  <c r="D1711" i="8"/>
  <c r="D1712" i="8"/>
  <c r="D1713" i="8"/>
  <c r="D1714" i="8"/>
  <c r="D1715" i="8"/>
  <c r="D1716" i="8"/>
  <c r="D1717" i="8"/>
  <c r="D1718" i="8"/>
  <c r="D1719" i="8"/>
  <c r="D1720" i="8"/>
  <c r="D1721" i="8"/>
  <c r="D1722" i="8"/>
  <c r="D1723" i="8"/>
  <c r="D1724" i="8"/>
  <c r="D1725" i="8"/>
  <c r="D1726" i="8"/>
  <c r="D1727" i="8"/>
  <c r="D1728" i="8"/>
  <c r="D1729" i="8"/>
  <c r="D1730" i="8"/>
  <c r="D1731" i="8"/>
  <c r="D1732" i="8"/>
  <c r="D1733" i="8"/>
  <c r="D1734" i="8"/>
  <c r="D1735" i="8"/>
  <c r="D1736" i="8"/>
  <c r="D1737" i="8"/>
  <c r="D1738" i="8"/>
  <c r="D1739" i="8"/>
  <c r="D1740" i="8"/>
  <c r="D1741" i="8"/>
  <c r="D1742" i="8"/>
  <c r="D1743" i="8"/>
  <c r="D1744" i="8"/>
  <c r="D1745" i="8"/>
  <c r="D1746" i="8"/>
  <c r="D1747" i="8"/>
  <c r="D1748" i="8"/>
  <c r="D1749" i="8"/>
  <c r="D1750" i="8"/>
  <c r="D1751" i="8"/>
  <c r="D1752" i="8"/>
  <c r="D1753" i="8"/>
  <c r="D1754" i="8"/>
  <c r="D1755" i="8"/>
  <c r="D1756" i="8"/>
  <c r="D1757" i="8"/>
  <c r="D1758" i="8"/>
  <c r="D1759" i="8"/>
  <c r="D1760" i="8"/>
  <c r="D1761" i="8"/>
  <c r="D1762" i="8"/>
  <c r="D1763" i="8"/>
  <c r="D1764" i="8"/>
  <c r="D1765" i="8"/>
  <c r="D1766" i="8"/>
  <c r="D1767" i="8"/>
  <c r="D1768" i="8"/>
  <c r="D1769" i="8"/>
  <c r="D1770" i="8"/>
  <c r="D1771" i="8"/>
  <c r="D1772" i="8"/>
  <c r="D1773" i="8"/>
  <c r="D1774" i="8"/>
  <c r="D1775" i="8"/>
  <c r="D1776" i="8"/>
  <c r="D1777" i="8"/>
  <c r="D1778" i="8"/>
  <c r="D1779" i="8"/>
  <c r="D1780" i="8"/>
  <c r="D1781" i="8"/>
  <c r="D1782" i="8"/>
  <c r="D1783" i="8"/>
  <c r="D1784" i="8"/>
  <c r="D1785" i="8"/>
  <c r="D1786" i="8"/>
  <c r="D1787" i="8"/>
  <c r="D1788" i="8"/>
  <c r="D1789" i="8"/>
  <c r="D1790" i="8"/>
  <c r="D1791" i="8"/>
  <c r="D1792" i="8"/>
  <c r="D1793" i="8"/>
  <c r="D1794" i="8"/>
  <c r="D1795" i="8"/>
  <c r="D1796" i="8"/>
  <c r="D1797" i="8"/>
  <c r="D1798" i="8"/>
  <c r="D1799" i="8"/>
  <c r="D1800" i="8"/>
  <c r="D1801" i="8"/>
  <c r="D1802" i="8"/>
  <c r="D1803" i="8"/>
  <c r="D1804" i="8"/>
  <c r="D1805" i="8"/>
  <c r="D1806" i="8"/>
  <c r="D1807" i="8"/>
  <c r="D1808" i="8"/>
  <c r="D1809" i="8"/>
  <c r="D1810" i="8"/>
  <c r="D1811" i="8"/>
  <c r="D1812" i="8"/>
  <c r="D1813" i="8"/>
  <c r="D1814" i="8"/>
  <c r="D1815" i="8"/>
  <c r="D1816" i="8"/>
  <c r="D1817" i="8"/>
  <c r="D1818" i="8"/>
  <c r="D1819" i="8"/>
  <c r="D1820" i="8"/>
  <c r="D1821" i="8"/>
  <c r="D1822" i="8"/>
  <c r="D1823" i="8"/>
  <c r="D1824" i="8"/>
  <c r="D1825" i="8"/>
  <c r="D1826" i="8"/>
  <c r="D1827" i="8"/>
  <c r="D1828" i="8"/>
  <c r="D1829" i="8"/>
  <c r="D1830" i="8"/>
  <c r="D1831" i="8"/>
  <c r="D1832" i="8"/>
  <c r="D1833" i="8"/>
  <c r="D1834" i="8"/>
  <c r="D1835" i="8"/>
  <c r="D1836" i="8"/>
  <c r="D1837" i="8"/>
  <c r="D1838" i="8"/>
  <c r="D1839" i="8"/>
  <c r="D1840" i="8"/>
  <c r="D1841" i="8"/>
  <c r="D1842" i="8"/>
  <c r="D1843" i="8"/>
  <c r="D1844" i="8"/>
  <c r="D1845" i="8"/>
  <c r="D1846" i="8"/>
  <c r="D1847" i="8"/>
  <c r="D1848" i="8"/>
  <c r="D1849" i="8"/>
  <c r="D1850" i="8"/>
  <c r="D1851" i="8"/>
  <c r="D1852" i="8"/>
  <c r="D1853" i="8"/>
  <c r="D1854" i="8"/>
  <c r="D1855" i="8"/>
  <c r="D1856" i="8"/>
  <c r="D1857" i="8"/>
  <c r="D1858" i="8"/>
  <c r="D1859" i="8"/>
  <c r="D1860" i="8"/>
  <c r="D1861" i="8"/>
  <c r="D1862" i="8"/>
  <c r="D1863" i="8"/>
  <c r="D1864" i="8"/>
  <c r="D1865" i="8"/>
  <c r="D1866" i="8"/>
  <c r="D1867" i="8"/>
  <c r="D1868" i="8"/>
  <c r="D1869" i="8"/>
  <c r="D1870" i="8"/>
  <c r="D1871" i="8"/>
  <c r="D1872" i="8"/>
  <c r="D1873" i="8"/>
  <c r="D1874" i="8"/>
  <c r="D1875" i="8"/>
  <c r="D1876" i="8"/>
  <c r="D1877" i="8"/>
  <c r="D1878" i="8"/>
  <c r="D1879" i="8"/>
  <c r="D1880" i="8"/>
  <c r="D1881" i="8"/>
  <c r="D1882" i="8"/>
  <c r="D1883" i="8"/>
  <c r="D1884" i="8"/>
  <c r="D1885" i="8"/>
  <c r="D1886" i="8"/>
  <c r="D1887" i="8"/>
  <c r="D1888" i="8"/>
  <c r="D1889" i="8"/>
  <c r="D1890" i="8"/>
  <c r="D1891" i="8"/>
  <c r="D1892" i="8"/>
  <c r="D1893" i="8"/>
  <c r="D1894" i="8"/>
  <c r="D1895" i="8"/>
  <c r="D1896" i="8"/>
  <c r="D1897" i="8"/>
  <c r="D1898" i="8"/>
  <c r="D1899" i="8"/>
  <c r="D1900" i="8"/>
  <c r="D1901" i="8"/>
  <c r="D1902" i="8"/>
  <c r="D1903" i="8"/>
  <c r="D1904" i="8"/>
  <c r="D1905" i="8"/>
  <c r="D1906" i="8"/>
  <c r="D1907" i="8"/>
  <c r="D1908" i="8"/>
  <c r="D1909" i="8"/>
  <c r="D1910" i="8"/>
  <c r="D1911" i="8"/>
  <c r="D1912" i="8"/>
  <c r="D1913" i="8"/>
  <c r="D1914" i="8"/>
  <c r="D1915" i="8"/>
  <c r="D1916" i="8"/>
  <c r="D1917" i="8"/>
  <c r="D1918" i="8"/>
  <c r="D1919" i="8"/>
  <c r="D1920" i="8"/>
  <c r="D1921" i="8"/>
  <c r="D1922" i="8"/>
  <c r="D1923" i="8"/>
  <c r="D1924" i="8"/>
  <c r="D1925" i="8"/>
  <c r="D1926" i="8"/>
  <c r="D1927" i="8"/>
  <c r="D1928" i="8"/>
  <c r="D1929" i="8"/>
  <c r="D1930" i="8"/>
  <c r="D1931" i="8"/>
  <c r="D1932" i="8"/>
  <c r="D1933" i="8"/>
  <c r="D1934" i="8"/>
  <c r="D1935" i="8"/>
  <c r="D1936" i="8"/>
  <c r="D1937" i="8"/>
  <c r="D1938" i="8"/>
  <c r="D1939" i="8"/>
  <c r="D1940" i="8"/>
  <c r="D1941" i="8"/>
  <c r="D1942" i="8"/>
  <c r="D1943" i="8"/>
  <c r="D1944" i="8"/>
  <c r="D1945" i="8"/>
  <c r="D1946" i="8"/>
  <c r="D1947" i="8"/>
  <c r="D1948" i="8"/>
  <c r="D1949" i="8"/>
  <c r="D1950" i="8"/>
  <c r="D1951" i="8"/>
  <c r="D1952" i="8"/>
  <c r="D1953" i="8"/>
  <c r="D1954" i="8"/>
  <c r="D1955" i="8"/>
  <c r="D1956" i="8"/>
  <c r="D1957" i="8"/>
  <c r="D1958" i="8"/>
  <c r="D1959" i="8"/>
  <c r="D1960" i="8"/>
  <c r="D1961" i="8"/>
  <c r="D1962" i="8"/>
  <c r="D1963" i="8"/>
  <c r="D1964" i="8"/>
  <c r="D1965" i="8"/>
  <c r="D1966" i="8"/>
  <c r="D1967" i="8"/>
  <c r="D1968" i="8"/>
  <c r="D1969" i="8"/>
  <c r="D1970" i="8"/>
  <c r="D1971" i="8"/>
  <c r="D1972" i="8"/>
  <c r="D1973" i="8"/>
  <c r="D1974" i="8"/>
  <c r="D1975" i="8"/>
  <c r="D1976" i="8"/>
  <c r="D1977" i="8"/>
  <c r="D1978" i="8"/>
  <c r="D1979" i="8"/>
  <c r="D1980" i="8"/>
  <c r="D1981" i="8"/>
  <c r="D1982" i="8"/>
  <c r="D1983" i="8"/>
  <c r="D1984" i="8"/>
  <c r="D1985" i="8"/>
  <c r="D1986" i="8"/>
  <c r="D1987" i="8"/>
  <c r="D1988" i="8"/>
  <c r="D1989" i="8"/>
  <c r="D1990" i="8"/>
  <c r="D1991" i="8"/>
  <c r="D1992" i="8"/>
  <c r="D1993" i="8"/>
  <c r="D1994" i="8"/>
  <c r="D1995" i="8"/>
  <c r="D1996" i="8"/>
  <c r="D1997" i="8"/>
  <c r="D1998" i="8"/>
  <c r="D1999" i="8"/>
  <c r="D2000" i="8"/>
  <c r="D2001" i="8"/>
  <c r="D2002" i="8"/>
  <c r="D2003" i="8"/>
  <c r="D2004" i="8"/>
  <c r="D2005" i="8"/>
  <c r="D2006" i="8"/>
  <c r="D2007" i="8"/>
  <c r="D2008" i="8"/>
  <c r="D2009" i="8"/>
  <c r="D2010" i="8"/>
  <c r="D2011" i="8"/>
  <c r="D2012" i="8"/>
  <c r="D2013" i="8"/>
  <c r="D2014" i="8"/>
  <c r="D2015" i="8"/>
  <c r="D2016" i="8"/>
  <c r="D2017" i="8"/>
  <c r="D2018" i="8"/>
  <c r="D2019" i="8"/>
  <c r="D2020" i="8"/>
  <c r="D2021" i="8"/>
  <c r="D2022" i="8"/>
  <c r="D2023" i="8"/>
  <c r="D2024" i="8"/>
  <c r="D2025" i="8"/>
  <c r="D2026" i="8"/>
  <c r="D2027" i="8"/>
  <c r="D2028" i="8"/>
  <c r="D2029" i="8"/>
  <c r="D2030" i="8"/>
  <c r="D2031" i="8"/>
  <c r="D2032" i="8"/>
  <c r="D2033" i="8"/>
  <c r="D2034" i="8"/>
  <c r="D2035" i="8"/>
  <c r="D2036" i="8"/>
  <c r="D2037" i="8"/>
  <c r="D2038" i="8"/>
  <c r="D2039" i="8"/>
  <c r="D2040" i="8"/>
  <c r="D2041" i="8"/>
  <c r="D2042" i="8"/>
  <c r="D2043" i="8"/>
  <c r="D2044" i="8"/>
  <c r="D2045" i="8"/>
  <c r="D2046" i="8"/>
  <c r="D2047" i="8"/>
  <c r="D2048" i="8"/>
  <c r="D2049" i="8"/>
  <c r="D2050" i="8"/>
  <c r="D2051" i="8"/>
  <c r="D2052" i="8"/>
  <c r="D2053" i="8"/>
  <c r="D2054" i="8"/>
  <c r="D2055" i="8"/>
  <c r="D2056" i="8"/>
  <c r="D2057" i="8"/>
  <c r="D2058" i="8"/>
  <c r="D2059" i="8"/>
  <c r="D2060" i="8"/>
  <c r="D2061" i="8"/>
  <c r="D2062" i="8"/>
  <c r="D2063" i="8"/>
  <c r="D2064" i="8"/>
  <c r="D2065" i="8"/>
  <c r="D2066" i="8"/>
  <c r="D2067" i="8"/>
  <c r="D2068" i="8"/>
  <c r="D2069" i="8"/>
  <c r="D2070" i="8"/>
  <c r="D2071" i="8"/>
  <c r="D2072" i="8"/>
  <c r="D2073" i="8"/>
  <c r="D2074" i="8"/>
  <c r="D2075" i="8"/>
  <c r="D2076" i="8"/>
  <c r="D2077" i="8"/>
  <c r="D2078" i="8"/>
  <c r="D2079" i="8"/>
  <c r="D2080" i="8"/>
  <c r="D2081" i="8"/>
  <c r="D2082" i="8"/>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D2144" i="8"/>
  <c r="D2145" i="8"/>
  <c r="D2146" i="8"/>
  <c r="D2147" i="8"/>
  <c r="D2148" i="8"/>
  <c r="D2149" i="8"/>
  <c r="D2150" i="8"/>
  <c r="D2151" i="8"/>
  <c r="D2152" i="8"/>
  <c r="D2153" i="8"/>
  <c r="D2154" i="8"/>
  <c r="D2155" i="8"/>
  <c r="D2156" i="8"/>
  <c r="D2157" i="8"/>
  <c r="D2158" i="8"/>
  <c r="D2159" i="8"/>
  <c r="D2160" i="8"/>
  <c r="D2161" i="8"/>
  <c r="D2162" i="8"/>
  <c r="D2163" i="8"/>
  <c r="D2164" i="8"/>
  <c r="D2165" i="8"/>
  <c r="D2166" i="8"/>
  <c r="D2167" i="8"/>
  <c r="D2168" i="8"/>
  <c r="D2169" i="8"/>
  <c r="D2170" i="8"/>
  <c r="D2171" i="8"/>
  <c r="D2172" i="8"/>
  <c r="D2173" i="8"/>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D2203" i="8"/>
  <c r="D2204" i="8"/>
  <c r="D2205" i="8"/>
  <c r="D2206" i="8"/>
  <c r="D2207" i="8"/>
  <c r="D2208" i="8"/>
  <c r="D2209" i="8"/>
  <c r="D2210" i="8"/>
  <c r="D2211" i="8"/>
  <c r="D2212" i="8"/>
  <c r="D2213" i="8"/>
  <c r="D2214" i="8"/>
  <c r="D2215" i="8"/>
  <c r="D2216" i="8"/>
  <c r="D2217" i="8"/>
  <c r="D2218" i="8"/>
  <c r="D2219" i="8"/>
  <c r="D2220" i="8"/>
  <c r="D2221" i="8"/>
  <c r="D2222" i="8"/>
  <c r="D2223" i="8"/>
  <c r="D2224" i="8"/>
  <c r="D2225" i="8"/>
  <c r="D2226" i="8"/>
  <c r="D2227" i="8"/>
  <c r="D2228" i="8"/>
  <c r="D2229" i="8"/>
  <c r="D2230" i="8"/>
  <c r="D2231" i="8"/>
  <c r="D2232" i="8"/>
  <c r="D2233" i="8"/>
  <c r="D2234" i="8"/>
  <c r="D2235" i="8"/>
  <c r="D2236" i="8"/>
  <c r="D2237" i="8"/>
  <c r="D2238" i="8"/>
  <c r="D2239" i="8"/>
  <c r="D2240" i="8"/>
  <c r="D2241" i="8"/>
  <c r="D2242" i="8"/>
  <c r="D2243" i="8"/>
  <c r="D2244" i="8"/>
  <c r="D2245" i="8"/>
  <c r="D2246" i="8"/>
  <c r="D2247" i="8"/>
  <c r="D2248" i="8"/>
  <c r="D2249" i="8"/>
  <c r="D2250" i="8"/>
  <c r="D2251" i="8"/>
  <c r="D2252" i="8"/>
  <c r="D2253" i="8"/>
  <c r="D2254" i="8"/>
  <c r="D2255" i="8"/>
  <c r="D2256" i="8"/>
  <c r="D2257" i="8"/>
  <c r="D2258" i="8"/>
  <c r="D2259" i="8"/>
  <c r="D2260" i="8"/>
  <c r="D2261" i="8"/>
  <c r="D2262" i="8"/>
  <c r="D2263" i="8"/>
  <c r="D2264" i="8"/>
  <c r="D2265" i="8"/>
  <c r="D2266" i="8"/>
  <c r="D2267" i="8"/>
  <c r="D2268" i="8"/>
  <c r="D2269" i="8"/>
  <c r="D2270" i="8"/>
  <c r="D2271" i="8"/>
  <c r="D2272" i="8"/>
  <c r="D2273" i="8"/>
  <c r="D2274" i="8"/>
  <c r="D2275" i="8"/>
  <c r="D2276" i="8"/>
  <c r="D2277" i="8"/>
  <c r="D2278" i="8"/>
  <c r="D2279" i="8"/>
  <c r="D2280" i="8"/>
  <c r="D2281" i="8"/>
  <c r="D2282" i="8"/>
  <c r="D2283" i="8"/>
  <c r="D2284" i="8"/>
  <c r="D2285" i="8"/>
  <c r="D2286" i="8"/>
  <c r="D2287" i="8"/>
  <c r="D2288" i="8"/>
  <c r="D2289" i="8"/>
  <c r="D2290" i="8"/>
  <c r="D2291" i="8"/>
  <c r="D2292" i="8"/>
  <c r="D2293" i="8"/>
  <c r="D2294" i="8"/>
  <c r="D2295" i="8"/>
  <c r="D2296" i="8"/>
  <c r="D2297" i="8"/>
  <c r="D2298" i="8"/>
  <c r="D2299" i="8"/>
  <c r="D2300" i="8"/>
  <c r="D2301" i="8"/>
  <c r="D2302" i="8"/>
  <c r="D2303" i="8"/>
  <c r="D2304" i="8"/>
  <c r="D2305" i="8"/>
  <c r="D2306" i="8"/>
  <c r="D2307" i="8"/>
  <c r="D2308" i="8"/>
  <c r="D2309" i="8"/>
  <c r="D2310" i="8"/>
  <c r="D2311" i="8"/>
  <c r="D2312" i="8"/>
  <c r="D2313" i="8"/>
  <c r="D2314" i="8"/>
  <c r="D2315" i="8"/>
  <c r="D2316" i="8"/>
  <c r="D2317" i="8"/>
  <c r="D2318" i="8"/>
  <c r="D2319" i="8"/>
  <c r="D2320" i="8"/>
  <c r="D2321" i="8"/>
  <c r="D2322" i="8"/>
  <c r="D2323" i="8"/>
  <c r="D2324" i="8"/>
  <c r="D2325" i="8"/>
  <c r="D2326" i="8"/>
  <c r="D2327" i="8"/>
  <c r="D2328" i="8"/>
  <c r="D2329" i="8"/>
  <c r="D2330" i="8"/>
  <c r="D2331" i="8"/>
  <c r="D2332" i="8"/>
  <c r="D2333" i="8"/>
  <c r="D2334" i="8"/>
  <c r="D2335" i="8"/>
  <c r="D2336" i="8"/>
  <c r="D2337" i="8"/>
  <c r="D2338" i="8"/>
  <c r="D2339" i="8"/>
  <c r="D2340" i="8"/>
  <c r="D2341" i="8"/>
  <c r="D2342" i="8"/>
  <c r="D2343" i="8"/>
  <c r="D2344" i="8"/>
  <c r="D2345" i="8"/>
  <c r="D2346" i="8"/>
  <c r="D2347" i="8"/>
  <c r="D2348" i="8"/>
  <c r="D2349" i="8"/>
  <c r="D2350" i="8"/>
  <c r="D2351" i="8"/>
  <c r="D2352" i="8"/>
  <c r="D2353" i="8"/>
  <c r="D2354" i="8"/>
  <c r="D2355" i="8"/>
  <c r="D2356" i="8"/>
  <c r="D2357" i="8"/>
  <c r="D2358" i="8"/>
  <c r="D2359" i="8"/>
  <c r="D2360" i="8"/>
  <c r="D2361" i="8"/>
  <c r="D2362" i="8"/>
  <c r="D2363" i="8"/>
  <c r="D2364" i="8"/>
  <c r="D2365" i="8"/>
  <c r="D2366" i="8"/>
  <c r="D2367" i="8"/>
  <c r="D2368" i="8"/>
  <c r="D2369" i="8"/>
  <c r="D2370" i="8"/>
  <c r="D2371" i="8"/>
  <c r="D2372" i="8"/>
  <c r="D2373" i="8"/>
  <c r="D2374" i="8"/>
  <c r="D2375" i="8"/>
  <c r="D2376" i="8"/>
  <c r="D2377" i="8"/>
  <c r="D2378" i="8"/>
  <c r="D2379" i="8"/>
  <c r="D2380" i="8"/>
  <c r="D2381" i="8"/>
  <c r="D2382" i="8"/>
  <c r="D2383" i="8"/>
  <c r="D2384" i="8"/>
  <c r="D2385" i="8"/>
  <c r="D2386" i="8"/>
  <c r="D2387" i="8"/>
  <c r="D2388" i="8"/>
  <c r="D2389" i="8"/>
  <c r="D2390" i="8"/>
  <c r="D2391" i="8"/>
  <c r="D2392" i="8"/>
  <c r="D2393" i="8"/>
  <c r="D2394" i="8"/>
  <c r="D2395" i="8"/>
  <c r="D2396" i="8"/>
  <c r="D2397" i="8"/>
  <c r="D2398" i="8"/>
  <c r="D2399" i="8"/>
  <c r="D2400" i="8"/>
  <c r="D2401" i="8"/>
  <c r="D2402" i="8"/>
  <c r="D2403" i="8"/>
  <c r="D2404" i="8"/>
  <c r="D2405" i="8"/>
  <c r="D2406" i="8"/>
  <c r="D2407" i="8"/>
  <c r="D2408" i="8"/>
  <c r="D2409" i="8"/>
  <c r="D2410" i="8"/>
  <c r="D2411" i="8"/>
  <c r="D2412" i="8"/>
  <c r="D2413" i="8"/>
  <c r="D2414" i="8"/>
  <c r="D2415" i="8"/>
  <c r="D2416" i="8"/>
  <c r="D2417" i="8"/>
  <c r="D2418" i="8"/>
  <c r="D2419" i="8"/>
  <c r="D2420" i="8"/>
  <c r="D2421" i="8"/>
  <c r="D2422" i="8"/>
  <c r="D2423" i="8"/>
  <c r="D2424" i="8"/>
  <c r="D2425" i="8"/>
  <c r="D2426" i="8"/>
  <c r="D2427" i="8"/>
  <c r="D2428" i="8"/>
  <c r="D2429" i="8"/>
  <c r="D2430" i="8"/>
  <c r="D2431" i="8"/>
  <c r="D2432" i="8"/>
  <c r="D2433" i="8"/>
  <c r="D2434" i="8"/>
  <c r="D2435" i="8"/>
  <c r="D2436" i="8"/>
  <c r="D2437" i="8"/>
  <c r="D2438" i="8"/>
  <c r="D2439" i="8"/>
  <c r="D2440" i="8"/>
  <c r="D2441" i="8"/>
  <c r="D2442" i="8"/>
  <c r="D2443" i="8"/>
  <c r="D2444" i="8"/>
  <c r="D2445" i="8"/>
  <c r="D2446" i="8"/>
  <c r="D2447" i="8"/>
  <c r="D2448" i="8"/>
  <c r="D2449" i="8"/>
  <c r="D2450" i="8"/>
  <c r="D2451" i="8"/>
  <c r="D2452" i="8"/>
  <c r="D2453" i="8"/>
  <c r="D2454" i="8"/>
  <c r="D2455" i="8"/>
  <c r="D2456" i="8"/>
  <c r="D2457" i="8"/>
  <c r="D2458" i="8"/>
  <c r="D2459" i="8"/>
  <c r="D2460" i="8"/>
  <c r="D2461" i="8"/>
  <c r="D2462" i="8"/>
  <c r="D2463" i="8"/>
  <c r="D2464" i="8"/>
  <c r="D2465" i="8"/>
  <c r="D2466" i="8"/>
  <c r="D2467" i="8"/>
  <c r="D2468" i="8"/>
  <c r="D2469" i="8"/>
  <c r="D2470" i="8"/>
  <c r="D2471" i="8"/>
  <c r="D2472" i="8"/>
  <c r="D2473" i="8"/>
  <c r="D2474" i="8"/>
  <c r="D2475" i="8"/>
  <c r="D2476" i="8"/>
  <c r="D2477" i="8"/>
  <c r="D2478" i="8"/>
  <c r="D2479" i="8"/>
  <c r="D2480" i="8"/>
  <c r="D2481" i="8"/>
  <c r="D2482" i="8"/>
  <c r="D2483" i="8"/>
  <c r="D2484" i="8"/>
  <c r="D2485" i="8"/>
  <c r="D2486" i="8"/>
  <c r="D2487" i="8"/>
  <c r="D2488" i="8"/>
  <c r="D2489" i="8"/>
  <c r="D2490" i="8"/>
  <c r="D2491" i="8"/>
  <c r="D2492" i="8"/>
  <c r="D2493" i="8"/>
  <c r="D2494" i="8"/>
  <c r="D2495" i="8"/>
  <c r="D2496" i="8"/>
  <c r="D2497" i="8"/>
  <c r="D2498" i="8"/>
  <c r="D2499" i="8"/>
  <c r="D2500" i="8"/>
  <c r="D2501" i="8"/>
  <c r="D2502" i="8"/>
  <c r="D2503" i="8"/>
  <c r="D2504" i="8"/>
  <c r="D2505" i="8"/>
  <c r="D2506" i="8"/>
  <c r="D2507" i="8"/>
  <c r="D2508" i="8"/>
  <c r="D2509" i="8"/>
  <c r="D2510" i="8"/>
  <c r="D2511" i="8"/>
  <c r="D2512" i="8"/>
  <c r="D2513" i="8"/>
  <c r="D2514" i="8"/>
  <c r="D2515" i="8"/>
  <c r="D2516" i="8"/>
  <c r="D2517" i="8"/>
  <c r="D2518" i="8"/>
  <c r="D2519" i="8"/>
  <c r="D2520" i="8"/>
  <c r="D2521" i="8"/>
  <c r="D2522" i="8"/>
  <c r="D2523" i="8"/>
  <c r="D2524" i="8"/>
  <c r="D2525" i="8"/>
  <c r="D2526" i="8"/>
  <c r="D2527" i="8"/>
  <c r="D2528" i="8"/>
  <c r="D2529" i="8"/>
  <c r="D2530" i="8"/>
  <c r="D2531" i="8"/>
  <c r="D2532" i="8"/>
  <c r="D2533" i="8"/>
  <c r="D2534" i="8"/>
  <c r="D2535" i="8"/>
  <c r="D2536" i="8"/>
  <c r="D2537" i="8"/>
  <c r="D2538" i="8"/>
  <c r="D2539" i="8"/>
  <c r="D2540" i="8"/>
  <c r="D2541" i="8"/>
  <c r="D2542" i="8"/>
  <c r="D2543" i="8"/>
  <c r="D2544" i="8"/>
  <c r="D2545" i="8"/>
  <c r="D2546" i="8"/>
  <c r="D2547" i="8"/>
  <c r="D2548" i="8"/>
  <c r="D2549" i="8"/>
  <c r="D2550" i="8"/>
  <c r="D2551" i="8"/>
  <c r="D2552" i="8"/>
  <c r="D2553" i="8"/>
  <c r="D2554" i="8"/>
  <c r="D2555" i="8"/>
  <c r="D2556" i="8"/>
  <c r="D2557" i="8"/>
  <c r="D2558" i="8"/>
  <c r="D2559" i="8"/>
  <c r="D2560" i="8"/>
  <c r="D2561" i="8"/>
  <c r="D2562" i="8"/>
  <c r="D2563" i="8"/>
  <c r="D2564" i="8"/>
  <c r="D2565" i="8"/>
  <c r="D2566" i="8"/>
  <c r="D2567" i="8"/>
  <c r="D2568" i="8"/>
  <c r="D2569" i="8"/>
  <c r="D2570" i="8"/>
  <c r="D2571" i="8"/>
  <c r="D2572" i="8"/>
  <c r="D2573" i="8"/>
  <c r="D2574" i="8"/>
  <c r="D2575" i="8"/>
  <c r="D2576" i="8"/>
  <c r="D2577" i="8"/>
  <c r="D2578" i="8"/>
  <c r="D2579" i="8"/>
  <c r="D2580" i="8"/>
  <c r="D2581" i="8"/>
  <c r="D2582" i="8"/>
  <c r="D2583" i="8"/>
  <c r="D2584" i="8"/>
  <c r="D2585" i="8"/>
  <c r="D2586" i="8"/>
  <c r="D2587" i="8"/>
  <c r="D2588" i="8"/>
  <c r="D2589" i="8"/>
  <c r="D2590" i="8"/>
  <c r="D2591" i="8"/>
  <c r="D2592" i="8"/>
  <c r="D2593" i="8"/>
  <c r="D2594" i="8"/>
  <c r="D2595" i="8"/>
  <c r="D2596" i="8"/>
  <c r="D2597" i="8"/>
  <c r="D2598" i="8"/>
  <c r="D2599" i="8"/>
  <c r="D2600" i="8"/>
  <c r="D2601" i="8"/>
  <c r="D2602" i="8"/>
  <c r="D2603" i="8"/>
  <c r="D2604" i="8"/>
  <c r="D2605" i="8"/>
  <c r="D2606" i="8"/>
  <c r="D2607" i="8"/>
  <c r="D2608" i="8"/>
  <c r="D2609" i="8"/>
  <c r="D2610" i="8"/>
  <c r="D2611" i="8"/>
  <c r="D2612" i="8"/>
  <c r="D2613" i="8"/>
  <c r="D2614" i="8"/>
  <c r="D2615" i="8"/>
  <c r="D2616" i="8"/>
  <c r="D2617" i="8"/>
  <c r="D2618" i="8"/>
  <c r="D2619" i="8"/>
  <c r="D2620" i="8"/>
  <c r="D2621" i="8"/>
  <c r="D2622" i="8"/>
  <c r="D2623" i="8"/>
  <c r="D2624" i="8"/>
  <c r="D2625" i="8"/>
  <c r="D2626" i="8"/>
  <c r="D2627" i="8"/>
  <c r="D2628" i="8"/>
  <c r="D2629" i="8"/>
  <c r="D2630" i="8"/>
  <c r="D2631" i="8"/>
  <c r="D2632" i="8"/>
  <c r="D2633" i="8"/>
  <c r="D2634" i="8"/>
  <c r="D2635" i="8"/>
  <c r="D2636" i="8"/>
  <c r="D2637" i="8"/>
  <c r="D2638" i="8"/>
  <c r="D2639" i="8"/>
  <c r="D2640" i="8"/>
  <c r="D2641" i="8"/>
  <c r="D2642" i="8"/>
  <c r="D2643" i="8"/>
  <c r="D2644" i="8"/>
  <c r="D2645" i="8"/>
  <c r="D2646" i="8"/>
  <c r="D2647" i="8"/>
  <c r="D2648" i="8"/>
  <c r="D2649" i="8"/>
  <c r="D2650" i="8"/>
  <c r="D2651" i="8"/>
  <c r="D2652" i="8"/>
  <c r="D2653" i="8"/>
  <c r="D2654" i="8"/>
  <c r="D2655" i="8"/>
  <c r="D2656" i="8"/>
  <c r="D2657" i="8"/>
  <c r="D2658" i="8"/>
  <c r="D2659" i="8"/>
  <c r="D2660" i="8"/>
  <c r="D2661" i="8"/>
  <c r="D2662" i="8"/>
  <c r="D2663" i="8"/>
  <c r="D2664" i="8"/>
  <c r="D2665" i="8"/>
  <c r="D2666" i="8"/>
  <c r="D2667" i="8"/>
  <c r="D2668" i="8"/>
  <c r="D2669" i="8"/>
  <c r="D2670" i="8"/>
  <c r="D2671" i="8"/>
  <c r="D2672" i="8"/>
  <c r="D2673" i="8"/>
  <c r="D2674" i="8"/>
  <c r="D2675" i="8"/>
  <c r="D2676" i="8"/>
  <c r="D2677" i="8"/>
  <c r="D2678" i="8"/>
  <c r="D2679" i="8"/>
  <c r="D2680" i="8"/>
  <c r="D2681" i="8"/>
  <c r="D2682" i="8"/>
  <c r="D2683" i="8"/>
  <c r="D2684" i="8"/>
  <c r="D2685" i="8"/>
  <c r="D2686" i="8"/>
  <c r="D2687" i="8"/>
  <c r="D2688" i="8"/>
  <c r="D2689" i="8"/>
  <c r="D2690" i="8"/>
  <c r="D2691" i="8"/>
  <c r="D2692" i="8"/>
  <c r="D2693" i="8"/>
  <c r="D2694" i="8"/>
  <c r="D2695" i="8"/>
  <c r="D2696" i="8"/>
  <c r="D2697" i="8"/>
  <c r="D2698" i="8"/>
  <c r="D2699" i="8"/>
  <c r="D2700" i="8"/>
  <c r="D2701" i="8"/>
  <c r="D2702" i="8"/>
  <c r="D2703" i="8"/>
  <c r="D2704" i="8"/>
  <c r="D2705" i="8"/>
  <c r="D2706" i="8"/>
  <c r="D2707" i="8"/>
  <c r="D2708" i="8"/>
  <c r="D2709" i="8"/>
  <c r="D2710" i="8"/>
  <c r="D2711" i="8"/>
  <c r="D2712" i="8"/>
  <c r="D2713" i="8"/>
  <c r="D2714" i="8"/>
  <c r="D2715" i="8"/>
  <c r="D2716" i="8"/>
  <c r="D2717" i="8"/>
  <c r="D2718" i="8"/>
  <c r="D2719" i="8"/>
  <c r="D2720" i="8"/>
  <c r="D2721" i="8"/>
  <c r="D2722" i="8"/>
  <c r="D2723" i="8"/>
  <c r="D2724" i="8"/>
  <c r="D2725" i="8"/>
  <c r="D2726" i="8"/>
  <c r="D2727" i="8"/>
  <c r="D2728" i="8"/>
  <c r="D2729" i="8"/>
  <c r="D2730" i="8"/>
  <c r="D2731" i="8"/>
  <c r="D2732" i="8"/>
  <c r="D2733" i="8"/>
  <c r="D2734" i="8"/>
  <c r="D2735" i="8"/>
  <c r="D2736" i="8"/>
  <c r="D2737" i="8"/>
  <c r="D2738" i="8"/>
  <c r="D2739" i="8"/>
  <c r="D2740" i="8"/>
  <c r="D2741" i="8"/>
  <c r="D2742" i="8"/>
  <c r="D2743" i="8"/>
  <c r="D2744" i="8"/>
  <c r="D2745" i="8"/>
  <c r="D2746" i="8"/>
  <c r="D2747" i="8"/>
  <c r="D2748" i="8"/>
  <c r="D2749" i="8"/>
  <c r="D2750" i="8"/>
  <c r="D2751" i="8"/>
  <c r="D2752" i="8"/>
  <c r="D2753" i="8"/>
  <c r="D2754" i="8"/>
  <c r="D2755" i="8"/>
  <c r="D2756" i="8"/>
  <c r="D2757" i="8"/>
  <c r="D2758" i="8"/>
  <c r="D2759" i="8"/>
  <c r="D2760" i="8"/>
  <c r="D2761" i="8"/>
  <c r="D2762" i="8"/>
  <c r="D2763" i="8"/>
  <c r="D2764" i="8"/>
  <c r="D2765" i="8"/>
  <c r="D2766" i="8"/>
  <c r="D2767" i="8"/>
  <c r="D2768" i="8"/>
  <c r="D2769" i="8"/>
  <c r="D2770" i="8"/>
  <c r="D2771" i="8"/>
  <c r="D2772" i="8"/>
  <c r="D2773" i="8"/>
  <c r="D2774" i="8"/>
  <c r="D2775" i="8"/>
  <c r="D2776" i="8"/>
  <c r="D2777" i="8"/>
  <c r="D2778" i="8"/>
  <c r="D2779" i="8"/>
  <c r="D2780" i="8"/>
  <c r="D2781" i="8"/>
  <c r="D2782" i="8"/>
  <c r="D2783" i="8"/>
  <c r="D2784" i="8"/>
  <c r="D2785" i="8"/>
  <c r="D2786" i="8"/>
  <c r="D2787" i="8"/>
  <c r="D2788" i="8"/>
  <c r="D2789" i="8"/>
  <c r="D2790" i="8"/>
  <c r="D2791" i="8"/>
  <c r="D2792" i="8"/>
  <c r="D2793" i="8"/>
  <c r="D2794" i="8"/>
  <c r="D2795" i="8"/>
  <c r="D2796" i="8"/>
  <c r="D2797" i="8"/>
  <c r="D2798" i="8"/>
  <c r="D2799" i="8"/>
  <c r="D2800" i="8"/>
  <c r="D2801" i="8"/>
  <c r="D2802" i="8"/>
  <c r="D2803" i="8"/>
  <c r="D2804" i="8"/>
  <c r="D2805" i="8"/>
  <c r="D2806" i="8"/>
  <c r="D2807" i="8"/>
  <c r="D2808" i="8"/>
  <c r="D2809" i="8"/>
  <c r="D2810" i="8"/>
  <c r="D2811" i="8"/>
  <c r="D2812" i="8"/>
  <c r="D2813" i="8"/>
  <c r="D2814" i="8"/>
  <c r="D2815" i="8"/>
  <c r="D2816" i="8"/>
  <c r="D2817" i="8"/>
  <c r="D2818" i="8"/>
  <c r="D2819" i="8"/>
  <c r="D2820" i="8"/>
  <c r="D2821" i="8"/>
  <c r="D2822" i="8"/>
  <c r="D2823" i="8"/>
  <c r="D2824" i="8"/>
  <c r="D2825" i="8"/>
  <c r="D2826" i="8"/>
  <c r="D2827" i="8"/>
  <c r="D2828" i="8"/>
  <c r="D2829" i="8"/>
  <c r="D2830" i="8"/>
  <c r="D2831" i="8"/>
  <c r="D2832" i="8"/>
  <c r="D2833" i="8"/>
  <c r="D2834" i="8"/>
  <c r="D2835" i="8"/>
  <c r="D2836" i="8"/>
  <c r="D2837" i="8"/>
  <c r="D2838" i="8"/>
  <c r="D2839" i="8"/>
  <c r="D2840" i="8"/>
  <c r="D2841" i="8"/>
  <c r="D2842" i="8"/>
  <c r="D2843" i="8"/>
  <c r="D2844" i="8"/>
  <c r="D2845" i="8"/>
  <c r="D2846" i="8"/>
  <c r="D2847" i="8"/>
  <c r="D2848" i="8"/>
  <c r="D2849" i="8"/>
  <c r="D2850" i="8"/>
  <c r="D2851" i="8"/>
  <c r="D2852" i="8"/>
  <c r="D2853" i="8"/>
  <c r="D2854" i="8"/>
  <c r="D2855" i="8"/>
  <c r="D2856" i="8"/>
  <c r="D2857" i="8"/>
  <c r="D2858" i="8"/>
  <c r="D2859" i="8"/>
  <c r="D2860" i="8"/>
  <c r="D2861" i="8"/>
  <c r="D2862" i="8"/>
  <c r="D2863" i="8"/>
  <c r="D2864" i="8"/>
  <c r="D2865" i="8"/>
  <c r="D2866" i="8"/>
  <c r="D2867" i="8"/>
  <c r="D2868" i="8"/>
  <c r="D2869" i="8"/>
  <c r="D2870" i="8"/>
  <c r="D2871" i="8"/>
  <c r="D2872" i="8"/>
  <c r="D2873" i="8"/>
  <c r="D2874" i="8"/>
  <c r="D2875" i="8"/>
  <c r="D2876" i="8"/>
  <c r="D2877" i="8"/>
  <c r="D2878" i="8"/>
  <c r="D2879" i="8"/>
  <c r="D2880" i="8"/>
  <c r="D2881" i="8"/>
  <c r="D2882" i="8"/>
  <c r="D2883" i="8"/>
  <c r="D2884" i="8"/>
  <c r="D2885" i="8"/>
  <c r="D2886" i="8"/>
  <c r="D2887" i="8"/>
  <c r="D2888" i="8"/>
  <c r="D2889" i="8"/>
  <c r="D2890" i="8"/>
  <c r="D2891" i="8"/>
  <c r="D2892" i="8"/>
  <c r="D2893" i="8"/>
  <c r="D2894" i="8"/>
  <c r="D2895" i="8"/>
  <c r="D2896" i="8"/>
  <c r="D2897" i="8"/>
  <c r="D2898" i="8"/>
  <c r="D2899" i="8"/>
  <c r="D2900" i="8"/>
  <c r="D2901" i="8"/>
  <c r="D2902" i="8"/>
  <c r="D2903" i="8"/>
  <c r="D2904" i="8"/>
  <c r="D2905" i="8"/>
  <c r="D2906" i="8"/>
  <c r="D2907" i="8"/>
  <c r="D2908" i="8"/>
  <c r="D2909" i="8"/>
  <c r="D2910" i="8"/>
  <c r="D2911" i="8"/>
  <c r="D2912" i="8"/>
  <c r="D2913" i="8"/>
  <c r="D2914" i="8"/>
  <c r="D2915" i="8"/>
  <c r="D2916" i="8"/>
  <c r="D2917" i="8"/>
  <c r="D2918" i="8"/>
  <c r="D2919" i="8"/>
  <c r="D2920" i="8"/>
  <c r="D2921" i="8"/>
  <c r="D2922" i="8"/>
  <c r="D2923" i="8"/>
  <c r="D2924" i="8"/>
  <c r="D2925" i="8"/>
  <c r="D2926" i="8"/>
  <c r="D2927" i="8"/>
  <c r="D2928" i="8"/>
  <c r="D2929" i="8"/>
  <c r="D2930" i="8"/>
  <c r="D2931" i="8"/>
  <c r="D2932" i="8"/>
  <c r="D2933" i="8"/>
  <c r="D2934" i="8"/>
  <c r="D2935" i="8"/>
  <c r="D2936" i="8"/>
  <c r="D2937" i="8"/>
  <c r="D2938" i="8"/>
  <c r="D2939" i="8"/>
  <c r="D2940" i="8"/>
  <c r="D2941" i="8"/>
  <c r="D2942" i="8"/>
  <c r="D2943" i="8"/>
  <c r="D2944" i="8"/>
  <c r="D2945" i="8"/>
  <c r="D2946" i="8"/>
  <c r="D2947" i="8"/>
  <c r="D2948" i="8"/>
  <c r="D2949" i="8"/>
  <c r="D2950" i="8"/>
  <c r="D2951" i="8"/>
  <c r="D2952" i="8"/>
  <c r="D2953" i="8"/>
  <c r="D2954" i="8"/>
  <c r="D2955" i="8"/>
  <c r="D2956" i="8"/>
  <c r="D2957" i="8"/>
  <c r="D2958" i="8"/>
  <c r="D2959" i="8"/>
  <c r="D2960" i="8"/>
  <c r="D2961" i="8"/>
  <c r="D2962" i="8"/>
  <c r="D2963" i="8"/>
  <c r="D2964" i="8"/>
  <c r="D2965" i="8"/>
  <c r="D2966" i="8"/>
  <c r="D2967" i="8"/>
  <c r="D2968" i="8"/>
  <c r="D2969" i="8"/>
  <c r="D2970" i="8"/>
  <c r="D2971" i="8"/>
  <c r="D2972" i="8"/>
  <c r="D2973" i="8"/>
  <c r="D2974" i="8"/>
  <c r="D2975" i="8"/>
  <c r="D2976" i="8"/>
  <c r="D2977" i="8"/>
  <c r="D2978" i="8"/>
  <c r="D2979" i="8"/>
  <c r="D2980" i="8"/>
  <c r="D2981" i="8"/>
  <c r="D2982" i="8"/>
  <c r="D2983" i="8"/>
  <c r="D2984" i="8"/>
  <c r="D2985" i="8"/>
  <c r="D2986" i="8"/>
  <c r="D2987" i="8"/>
  <c r="D2988" i="8"/>
  <c r="D2989" i="8"/>
  <c r="D2990" i="8"/>
  <c r="D2991" i="8"/>
  <c r="D2992" i="8"/>
  <c r="D2993" i="8"/>
  <c r="D2994" i="8"/>
  <c r="D2995" i="8"/>
  <c r="D2996" i="8"/>
  <c r="D2997" i="8"/>
  <c r="D2998" i="8"/>
  <c r="D2999" i="8"/>
  <c r="D3000" i="8"/>
  <c r="D3001" i="8"/>
  <c r="D3002" i="8"/>
  <c r="D3003" i="8"/>
  <c r="D3004" i="8"/>
  <c r="D3005" i="8"/>
  <c r="D3006" i="8"/>
  <c r="D3007" i="8"/>
  <c r="D3008" i="8"/>
  <c r="D3009" i="8"/>
  <c r="D3010" i="8"/>
  <c r="D3011" i="8"/>
  <c r="D3012" i="8"/>
  <c r="D3013" i="8"/>
  <c r="D3014" i="8"/>
  <c r="D3015" i="8"/>
  <c r="D3016" i="8"/>
  <c r="D3017" i="8"/>
  <c r="D3018" i="8"/>
  <c r="D3019" i="8"/>
  <c r="D3020" i="8"/>
  <c r="D3021" i="8"/>
  <c r="D3022" i="8"/>
  <c r="D3023" i="8"/>
  <c r="D3024" i="8"/>
  <c r="D3025" i="8"/>
  <c r="D3026" i="8"/>
  <c r="D3027" i="8"/>
  <c r="D3028" i="8"/>
  <c r="D3029" i="8"/>
  <c r="D3030" i="8"/>
  <c r="D3031" i="8"/>
  <c r="D3032" i="8"/>
  <c r="D3033" i="8"/>
  <c r="D3034" i="8"/>
  <c r="D3035" i="8"/>
  <c r="D3036" i="8"/>
  <c r="D3037" i="8"/>
  <c r="D3038" i="8"/>
  <c r="D3039" i="8"/>
  <c r="D3040" i="8"/>
  <c r="D3041" i="8"/>
  <c r="D3042" i="8"/>
  <c r="D3043" i="8"/>
  <c r="D3044" i="8"/>
  <c r="D3045" i="8"/>
  <c r="D3046" i="8"/>
  <c r="D3047" i="8"/>
  <c r="D3048" i="8"/>
  <c r="D3049" i="8"/>
  <c r="D3050" i="8"/>
  <c r="D3051" i="8"/>
  <c r="D3052" i="8"/>
  <c r="D3053" i="8"/>
  <c r="D3054" i="8"/>
  <c r="D3055" i="8"/>
  <c r="D3056" i="8"/>
  <c r="D3057" i="8"/>
  <c r="D3058" i="8"/>
  <c r="D3059" i="8"/>
  <c r="D3060" i="8"/>
  <c r="D3061" i="8"/>
  <c r="D3062" i="8"/>
  <c r="D3063" i="8"/>
  <c r="D3064" i="8"/>
  <c r="D3065" i="8"/>
  <c r="D3066" i="8"/>
  <c r="D3067" i="8"/>
  <c r="D3068" i="8"/>
  <c r="D3069" i="8"/>
  <c r="D3070" i="8"/>
  <c r="D3071" i="8"/>
  <c r="D3072" i="8"/>
  <c r="D3073" i="8"/>
  <c r="D3074" i="8"/>
  <c r="D3075" i="8"/>
  <c r="D3076" i="8"/>
  <c r="D3077" i="8"/>
  <c r="D3078" i="8"/>
  <c r="D3079" i="8"/>
  <c r="D3080" i="8"/>
  <c r="D3081" i="8"/>
  <c r="D3082" i="8"/>
  <c r="D3083" i="8"/>
  <c r="D3084" i="8"/>
  <c r="D3085" i="8"/>
  <c r="D3086" i="8"/>
  <c r="D3087" i="8"/>
  <c r="D3088" i="8"/>
  <c r="D3089" i="8"/>
  <c r="D3090" i="8"/>
  <c r="D3091" i="8"/>
  <c r="D3092" i="8"/>
  <c r="D3093" i="8"/>
  <c r="D3094" i="8"/>
  <c r="D3095" i="8"/>
  <c r="D3096" i="8"/>
  <c r="D3097" i="8"/>
  <c r="D3098" i="8"/>
  <c r="D3099" i="8"/>
  <c r="D3100" i="8"/>
  <c r="D3101" i="8"/>
  <c r="D3102" i="8"/>
  <c r="D3103" i="8"/>
  <c r="D3104" i="8"/>
  <c r="D3105" i="8"/>
  <c r="D3106" i="8"/>
  <c r="D3107" i="8"/>
  <c r="D3108" i="8"/>
  <c r="D3109" i="8"/>
  <c r="D3110" i="8"/>
  <c r="D3111" i="8"/>
  <c r="D3112" i="8"/>
  <c r="D3113" i="8"/>
  <c r="D3114" i="8"/>
  <c r="D3115" i="8"/>
  <c r="D3116" i="8"/>
  <c r="D3117" i="8"/>
  <c r="D3118" i="8"/>
  <c r="D3119" i="8"/>
  <c r="D3120" i="8"/>
  <c r="D3121" i="8"/>
  <c r="D3122" i="8"/>
  <c r="D3123" i="8"/>
  <c r="D3124" i="8"/>
  <c r="D3125" i="8"/>
  <c r="D3126" i="8"/>
  <c r="D3127" i="8"/>
  <c r="D3128" i="8"/>
  <c r="D3129" i="8"/>
  <c r="D3130" i="8"/>
  <c r="D3131" i="8"/>
  <c r="D3132" i="8"/>
  <c r="D3133" i="8"/>
  <c r="D3134" i="8"/>
  <c r="D3135" i="8"/>
  <c r="D3136" i="8"/>
  <c r="D3137" i="8"/>
  <c r="D3138" i="8"/>
  <c r="D3139" i="8"/>
  <c r="D3140" i="8"/>
  <c r="D3141" i="8"/>
  <c r="D3142" i="8"/>
  <c r="D3143" i="8"/>
  <c r="D3144" i="8"/>
  <c r="D3145" i="8"/>
  <c r="D3146" i="8"/>
  <c r="D3147" i="8"/>
  <c r="D3148" i="8"/>
  <c r="D3149" i="8"/>
  <c r="D3150" i="8"/>
  <c r="D3151" i="8"/>
  <c r="D3152" i="8"/>
  <c r="D3153" i="8"/>
  <c r="D3154" i="8"/>
  <c r="D3155" i="8"/>
  <c r="D3156" i="8"/>
  <c r="D3157" i="8"/>
  <c r="D3158" i="8"/>
  <c r="D3159" i="8"/>
  <c r="D3160" i="8"/>
  <c r="D3161" i="8"/>
  <c r="D3162" i="8"/>
  <c r="D3163" i="8"/>
  <c r="D3164" i="8"/>
  <c r="D3165" i="8"/>
  <c r="D3166" i="8"/>
  <c r="D3167" i="8"/>
  <c r="D3168" i="8"/>
  <c r="D3169" i="8"/>
  <c r="D3170" i="8"/>
  <c r="D3171" i="8"/>
  <c r="D3172" i="8"/>
  <c r="D3173" i="8"/>
  <c r="D3174" i="8"/>
  <c r="D3175" i="8"/>
  <c r="D3176" i="8"/>
  <c r="D3177" i="8"/>
  <c r="D3178" i="8"/>
  <c r="D3179" i="8"/>
  <c r="D3180" i="8"/>
  <c r="D3181" i="8"/>
  <c r="D3182" i="8"/>
  <c r="D3183" i="8"/>
  <c r="D3184" i="8"/>
  <c r="D3185" i="8"/>
  <c r="D3186" i="8"/>
  <c r="D3187" i="8"/>
  <c r="D3188" i="8"/>
  <c r="D3189" i="8"/>
  <c r="D3190" i="8"/>
  <c r="D3191" i="8"/>
  <c r="D3192" i="8"/>
  <c r="D3193" i="8"/>
  <c r="D3194" i="8"/>
  <c r="D3195" i="8"/>
  <c r="D3196" i="8"/>
  <c r="D3197" i="8"/>
  <c r="D3198" i="8"/>
  <c r="D3199" i="8"/>
  <c r="D3200" i="8"/>
  <c r="D3201" i="8"/>
  <c r="D3202" i="8"/>
  <c r="D3203" i="8"/>
  <c r="D3204" i="8"/>
  <c r="D3205" i="8"/>
  <c r="D3206" i="8"/>
  <c r="D3207" i="8"/>
  <c r="D3208" i="8"/>
  <c r="D3209" i="8"/>
  <c r="D3210" i="8"/>
  <c r="D3211" i="8"/>
  <c r="D3212" i="8"/>
  <c r="D3213" i="8"/>
  <c r="D3214" i="8"/>
  <c r="D3215" i="8"/>
  <c r="D3216" i="8"/>
  <c r="D3217" i="8"/>
  <c r="D3218" i="8"/>
  <c r="D3219" i="8"/>
  <c r="D3220" i="8"/>
  <c r="D3221" i="8"/>
  <c r="D3222" i="8"/>
  <c r="D3223" i="8"/>
  <c r="D3224" i="8"/>
  <c r="D3225" i="8"/>
  <c r="D3226" i="8"/>
  <c r="D3227" i="8"/>
  <c r="D3228" i="8"/>
  <c r="D3229" i="8"/>
  <c r="D3230" i="8"/>
  <c r="D3231" i="8"/>
  <c r="D3232" i="8"/>
  <c r="D3233" i="8"/>
  <c r="D3234" i="8"/>
  <c r="D3235" i="8"/>
  <c r="D3236" i="8"/>
  <c r="D3237" i="8"/>
  <c r="D3238" i="8"/>
  <c r="D3239" i="8"/>
  <c r="D3240" i="8"/>
  <c r="D3241" i="8"/>
  <c r="D3242" i="8"/>
  <c r="D3243" i="8"/>
  <c r="D3244" i="8"/>
  <c r="D3245" i="8"/>
  <c r="D3246" i="8"/>
  <c r="D3247" i="8"/>
  <c r="D3248" i="8"/>
  <c r="D3249" i="8"/>
  <c r="D3250" i="8"/>
  <c r="D3251" i="8"/>
  <c r="D3252" i="8"/>
  <c r="D3253" i="8"/>
  <c r="D3254" i="8"/>
  <c r="D3255" i="8"/>
  <c r="D3256" i="8"/>
  <c r="D3257" i="8"/>
  <c r="D3258" i="8"/>
  <c r="D3259" i="8"/>
  <c r="D3260" i="8"/>
  <c r="D3261" i="8"/>
  <c r="D3262" i="8"/>
  <c r="D3263" i="8"/>
  <c r="D3264" i="8"/>
  <c r="D3265" i="8"/>
  <c r="D3266" i="8"/>
  <c r="D3267" i="8"/>
  <c r="D3268" i="8"/>
  <c r="D3269" i="8"/>
  <c r="D3270" i="8"/>
  <c r="D3271" i="8"/>
  <c r="D3272" i="8"/>
  <c r="D3273" i="8"/>
  <c r="D3274" i="8"/>
  <c r="D3275" i="8"/>
  <c r="D3276" i="8"/>
  <c r="D3277" i="8"/>
  <c r="D3278" i="8"/>
  <c r="D3279" i="8"/>
  <c r="D3280" i="8"/>
  <c r="D3281" i="8"/>
  <c r="D3282" i="8"/>
  <c r="D3283" i="8"/>
  <c r="D3284" i="8"/>
  <c r="D3285" i="8"/>
  <c r="D3286" i="8"/>
  <c r="D3287" i="8"/>
  <c r="D3288" i="8"/>
  <c r="D3289" i="8"/>
  <c r="D3290" i="8"/>
  <c r="D3291" i="8"/>
  <c r="D3292" i="8"/>
  <c r="D3293" i="8"/>
  <c r="D3294" i="8"/>
  <c r="D3295" i="8"/>
  <c r="D3296" i="8"/>
  <c r="D3297" i="8"/>
  <c r="D3298" i="8"/>
  <c r="D3299" i="8"/>
  <c r="D3300" i="8"/>
  <c r="D3301" i="8"/>
  <c r="D3302" i="8"/>
  <c r="D3303" i="8"/>
  <c r="D3304" i="8"/>
  <c r="D3305" i="8"/>
  <c r="D3306" i="8"/>
  <c r="D3307" i="8"/>
  <c r="D3308" i="8"/>
  <c r="D3309" i="8"/>
  <c r="D3310" i="8"/>
  <c r="D3311" i="8"/>
  <c r="D3312" i="8"/>
  <c r="D3313" i="8"/>
  <c r="D3314" i="8"/>
  <c r="D3315" i="8"/>
  <c r="D3316" i="8"/>
  <c r="D3317" i="8"/>
  <c r="D3318" i="8"/>
  <c r="D3319" i="8"/>
  <c r="D3320" i="8"/>
  <c r="D3321" i="8"/>
  <c r="D3322" i="8"/>
  <c r="D3323" i="8"/>
  <c r="D3324" i="8"/>
  <c r="D3325" i="8"/>
  <c r="D3326" i="8"/>
  <c r="D3327" i="8"/>
  <c r="D3328" i="8"/>
  <c r="D3329" i="8"/>
  <c r="D3330" i="8"/>
  <c r="D3331" i="8"/>
  <c r="D3332" i="8"/>
  <c r="D3333" i="8"/>
  <c r="D3334" i="8"/>
  <c r="D3335" i="8"/>
  <c r="D3336" i="8"/>
  <c r="D3337" i="8"/>
  <c r="D3338" i="8"/>
  <c r="D3339" i="8"/>
  <c r="D3340" i="8"/>
  <c r="D3341" i="8"/>
  <c r="D3342" i="8"/>
  <c r="D3343" i="8"/>
  <c r="D3344" i="8"/>
  <c r="D3345" i="8"/>
  <c r="D3346" i="8"/>
  <c r="D3347" i="8"/>
  <c r="D3348" i="8"/>
  <c r="D3349" i="8"/>
  <c r="D3350" i="8"/>
  <c r="D3351" i="8"/>
  <c r="D3352" i="8"/>
  <c r="D3353" i="8"/>
  <c r="D3354" i="8"/>
  <c r="D3355" i="8"/>
  <c r="D3356" i="8"/>
  <c r="D3357" i="8"/>
  <c r="D3358" i="8"/>
  <c r="D3359" i="8"/>
  <c r="D3360" i="8"/>
  <c r="D3361" i="8"/>
  <c r="D3362" i="8"/>
  <c r="D3363" i="8"/>
  <c r="D3364" i="8"/>
  <c r="D3365" i="8"/>
  <c r="D3366" i="8"/>
  <c r="D3367" i="8"/>
  <c r="D3368" i="8"/>
  <c r="D3369" i="8"/>
  <c r="D3370" i="8"/>
  <c r="D3371" i="8"/>
  <c r="D3372" i="8"/>
  <c r="D3373" i="8"/>
  <c r="D3374" i="8"/>
  <c r="D3375" i="8"/>
  <c r="D3376" i="8"/>
  <c r="D3377" i="8"/>
  <c r="D3378" i="8"/>
  <c r="D3379" i="8"/>
  <c r="D3380" i="8"/>
  <c r="D3381" i="8"/>
  <c r="D3382" i="8"/>
  <c r="D3383" i="8"/>
  <c r="D3384" i="8"/>
  <c r="D3385" i="8"/>
  <c r="D3386" i="8"/>
  <c r="D3387" i="8"/>
  <c r="D3388" i="8"/>
  <c r="D3389" i="8"/>
  <c r="D3390" i="8"/>
  <c r="D3391" i="8"/>
  <c r="D3392" i="8"/>
  <c r="D3393" i="8"/>
  <c r="D3394" i="8"/>
  <c r="D3395" i="8"/>
  <c r="D3396" i="8"/>
  <c r="D3397" i="8"/>
  <c r="D3398" i="8"/>
  <c r="D3399" i="8"/>
  <c r="D3400" i="8"/>
  <c r="D3401" i="8"/>
  <c r="D3402" i="8"/>
  <c r="D3403" i="8"/>
  <c r="D3404" i="8"/>
  <c r="D3405" i="8"/>
  <c r="D3406" i="8"/>
  <c r="D3407" i="8"/>
  <c r="D3408" i="8"/>
  <c r="D3409" i="8"/>
  <c r="D3410" i="8"/>
  <c r="D3411" i="8"/>
  <c r="D3412" i="8"/>
  <c r="D3413" i="8"/>
  <c r="D3414" i="8"/>
  <c r="D3415" i="8"/>
  <c r="D3416" i="8"/>
  <c r="D3417" i="8"/>
  <c r="D3418" i="8"/>
  <c r="D3419" i="8"/>
  <c r="D3420" i="8"/>
  <c r="D3421" i="8"/>
  <c r="D3422" i="8"/>
  <c r="D3423" i="8"/>
  <c r="D3424" i="8"/>
  <c r="D3425" i="8"/>
  <c r="D3426" i="8"/>
  <c r="D3427" i="8"/>
  <c r="D3428" i="8"/>
  <c r="D3429" i="8"/>
  <c r="D3430" i="8"/>
  <c r="D3431" i="8"/>
  <c r="D3432" i="8"/>
  <c r="D3433" i="8"/>
  <c r="D3434" i="8"/>
  <c r="D3435" i="8"/>
  <c r="D3436" i="8"/>
  <c r="D3437" i="8"/>
  <c r="D3438" i="8"/>
  <c r="D3439" i="8"/>
  <c r="D3440" i="8"/>
  <c r="D3441" i="8"/>
  <c r="D3442" i="8"/>
  <c r="D3443" i="8"/>
  <c r="D3444" i="8"/>
  <c r="D3445" i="8"/>
  <c r="D3446" i="8"/>
  <c r="D3447" i="8"/>
  <c r="D3448" i="8"/>
  <c r="D3449" i="8"/>
  <c r="D3450" i="8"/>
  <c r="D3451" i="8"/>
  <c r="D3452" i="8"/>
  <c r="D3453" i="8"/>
  <c r="D3454" i="8"/>
  <c r="D3455" i="8"/>
  <c r="D3456" i="8"/>
  <c r="D3457" i="8"/>
  <c r="D3458" i="8"/>
  <c r="D3459" i="8"/>
  <c r="D3460" i="8"/>
  <c r="D3461" i="8"/>
  <c r="D3462" i="8"/>
  <c r="D3463" i="8"/>
  <c r="D3464" i="8"/>
  <c r="D3465" i="8"/>
  <c r="D3466" i="8"/>
  <c r="D3467" i="8"/>
  <c r="D3468" i="8"/>
  <c r="D3469" i="8"/>
  <c r="D3470" i="8"/>
  <c r="D3471" i="8"/>
  <c r="D3472" i="8"/>
  <c r="D3473" i="8"/>
  <c r="D3474" i="8"/>
  <c r="D3475" i="8"/>
  <c r="D3476" i="8"/>
  <c r="D3477" i="8"/>
  <c r="D3478" i="8"/>
  <c r="D3479" i="8"/>
  <c r="D3480" i="8"/>
  <c r="D3481" i="8"/>
  <c r="D3482" i="8"/>
  <c r="D3483" i="8"/>
  <c r="D3484" i="8"/>
  <c r="D3485" i="8"/>
  <c r="D3486" i="8"/>
  <c r="D3487" i="8"/>
  <c r="D3488" i="8"/>
  <c r="D3489" i="8"/>
  <c r="D3490" i="8"/>
  <c r="D3491" i="8"/>
  <c r="D3492" i="8"/>
  <c r="D3493" i="8"/>
  <c r="D3494" i="8"/>
  <c r="D3495" i="8"/>
  <c r="D3496" i="8"/>
  <c r="D3497" i="8"/>
  <c r="D3498" i="8"/>
  <c r="D3499" i="8"/>
  <c r="D3500" i="8"/>
  <c r="D3501" i="8"/>
  <c r="D3502" i="8"/>
  <c r="D3503" i="8"/>
  <c r="D3504" i="8"/>
  <c r="D3505" i="8"/>
  <c r="D3506" i="8"/>
  <c r="D3507" i="8"/>
  <c r="D3508" i="8"/>
  <c r="D3509" i="8"/>
  <c r="D3510" i="8"/>
  <c r="D3511" i="8"/>
  <c r="D3512" i="8"/>
  <c r="D3513" i="8"/>
  <c r="D3514" i="8"/>
  <c r="D3515" i="8"/>
  <c r="D3516" i="8"/>
  <c r="D3517" i="8"/>
  <c r="D3518" i="8"/>
  <c r="D3519" i="8"/>
  <c r="D3520" i="8"/>
  <c r="D3521" i="8"/>
  <c r="D3522" i="8"/>
  <c r="D3523" i="8"/>
  <c r="D3524" i="8"/>
  <c r="D3525" i="8"/>
  <c r="D3526" i="8"/>
  <c r="D3527" i="8"/>
  <c r="D3528" i="8"/>
  <c r="D3529" i="8"/>
  <c r="D3530" i="8"/>
  <c r="D3531" i="8"/>
  <c r="D3532" i="8"/>
  <c r="D3533" i="8"/>
  <c r="D3534" i="8"/>
  <c r="D3535" i="8"/>
  <c r="D3536" i="8"/>
  <c r="D3537" i="8"/>
  <c r="D3538" i="8"/>
  <c r="D3539" i="8"/>
  <c r="D3540" i="8"/>
  <c r="D3541" i="8"/>
  <c r="D3542" i="8"/>
  <c r="D3543" i="8"/>
  <c r="D3544" i="8"/>
  <c r="D3545" i="8"/>
  <c r="D3546" i="8"/>
  <c r="D3547" i="8"/>
  <c r="D3548" i="8"/>
  <c r="D3549" i="8"/>
  <c r="D3550" i="8"/>
  <c r="D3551" i="8"/>
  <c r="D3552" i="8"/>
  <c r="D3553" i="8"/>
  <c r="D3554" i="8"/>
  <c r="D3555" i="8"/>
  <c r="D3556" i="8"/>
  <c r="D3557" i="8"/>
  <c r="D3558" i="8"/>
  <c r="D3559" i="8"/>
  <c r="D3560" i="8"/>
  <c r="D3561" i="8"/>
  <c r="D3562" i="8"/>
  <c r="D3563" i="8"/>
  <c r="D3564" i="8"/>
  <c r="D3565" i="8"/>
  <c r="D3566" i="8"/>
  <c r="D3567" i="8"/>
  <c r="D3568" i="8"/>
  <c r="D3569" i="8"/>
  <c r="D3570" i="8"/>
  <c r="D3571" i="8"/>
  <c r="D3572" i="8"/>
  <c r="D3573" i="8"/>
  <c r="D3574" i="8"/>
  <c r="D3575" i="8"/>
  <c r="D3576" i="8"/>
  <c r="D3577" i="8"/>
  <c r="D3578" i="8"/>
  <c r="D3579" i="8"/>
  <c r="D3580" i="8"/>
  <c r="D3581" i="8"/>
  <c r="D3582" i="8"/>
  <c r="D3583" i="8"/>
  <c r="D3584" i="8"/>
  <c r="D3585" i="8"/>
  <c r="D3586" i="8"/>
  <c r="D3587" i="8"/>
  <c r="D3588" i="8"/>
  <c r="D3589" i="8"/>
  <c r="D3590" i="8"/>
  <c r="D3591" i="8"/>
  <c r="D3592" i="8"/>
  <c r="D3593" i="8"/>
  <c r="D3594" i="8"/>
  <c r="D3595" i="8"/>
  <c r="D3596" i="8"/>
  <c r="D3597" i="8"/>
  <c r="D3598" i="8"/>
  <c r="D3599" i="8"/>
  <c r="D3600" i="8"/>
  <c r="D3601" i="8"/>
  <c r="D3602" i="8"/>
  <c r="D3603" i="8"/>
  <c r="D3604" i="8"/>
  <c r="D3605" i="8"/>
  <c r="D3606" i="8"/>
  <c r="D3607" i="8"/>
  <c r="D3608" i="8"/>
  <c r="D3609" i="8"/>
  <c r="D3610" i="8"/>
  <c r="D3611" i="8"/>
  <c r="D3612" i="8"/>
  <c r="D3613" i="8"/>
  <c r="D3614" i="8"/>
  <c r="D3615" i="8"/>
  <c r="D3616" i="8"/>
  <c r="D3617" i="8"/>
  <c r="D3618" i="8"/>
  <c r="D3619" i="8"/>
  <c r="D3620" i="8"/>
  <c r="D3621" i="8"/>
  <c r="D3622" i="8"/>
  <c r="D3623" i="8"/>
  <c r="D3624" i="8"/>
  <c r="D3625" i="8"/>
  <c r="D3626" i="8"/>
  <c r="D3627" i="8"/>
  <c r="D3628" i="8"/>
  <c r="D3629" i="8"/>
  <c r="D3630" i="8"/>
  <c r="D3631" i="8"/>
  <c r="D3632" i="8"/>
  <c r="D3633" i="8"/>
  <c r="D3634" i="8"/>
  <c r="D3635" i="8"/>
  <c r="D3636" i="8"/>
  <c r="D3637" i="8"/>
  <c r="D3638" i="8"/>
  <c r="D3639" i="8"/>
  <c r="D3640" i="8"/>
  <c r="D3641" i="8"/>
  <c r="D3642" i="8"/>
  <c r="D3643" i="8"/>
  <c r="D3644" i="8"/>
  <c r="D3645" i="8"/>
  <c r="D3646" i="8"/>
  <c r="D3647" i="8"/>
  <c r="D3648" i="8"/>
  <c r="D3649" i="8"/>
  <c r="D3650" i="8"/>
  <c r="D3651" i="8"/>
  <c r="D3652" i="8"/>
  <c r="D3653" i="8"/>
  <c r="D3654" i="8"/>
  <c r="D3655" i="8"/>
  <c r="D3656" i="8"/>
  <c r="D3657" i="8"/>
  <c r="D3658" i="8"/>
  <c r="D3659" i="8"/>
  <c r="D3660" i="8"/>
  <c r="D3661" i="8"/>
  <c r="D3662" i="8"/>
  <c r="D3663" i="8"/>
  <c r="D3664" i="8"/>
  <c r="D3665" i="8"/>
  <c r="D3666" i="8"/>
  <c r="D3667" i="8"/>
  <c r="D3668" i="8"/>
  <c r="D3669" i="8"/>
  <c r="D3670" i="8"/>
  <c r="D3671" i="8"/>
  <c r="D3672" i="8"/>
  <c r="D3673" i="8"/>
  <c r="D3674" i="8"/>
  <c r="D3675" i="8"/>
  <c r="D3676" i="8"/>
  <c r="D3677" i="8"/>
  <c r="D3678" i="8"/>
  <c r="D3679" i="8"/>
  <c r="D3680" i="8"/>
  <c r="D3681" i="8"/>
  <c r="D3682" i="8"/>
  <c r="D3683" i="8"/>
  <c r="D3684" i="8"/>
  <c r="D3685" i="8"/>
  <c r="D3686" i="8"/>
  <c r="D3687" i="8"/>
  <c r="D3688" i="8"/>
  <c r="D3689" i="8"/>
  <c r="D3690" i="8"/>
  <c r="D3691" i="8"/>
  <c r="D3692" i="8"/>
  <c r="D3693" i="8"/>
  <c r="D3694" i="8"/>
  <c r="D3695" i="8"/>
  <c r="D3696" i="8"/>
  <c r="D3697" i="8"/>
  <c r="D3698" i="8"/>
  <c r="D3699" i="8"/>
  <c r="D3700" i="8"/>
  <c r="D3701" i="8"/>
  <c r="D3702" i="8"/>
  <c r="D3703" i="8"/>
  <c r="D3704" i="8"/>
  <c r="D3705" i="8"/>
  <c r="D3706" i="8"/>
  <c r="D3707" i="8"/>
  <c r="D3708" i="8"/>
  <c r="D3709" i="8"/>
  <c r="D3710" i="8"/>
  <c r="D3711" i="8"/>
  <c r="D3712" i="8"/>
  <c r="D3713" i="8"/>
  <c r="D3714" i="8"/>
  <c r="D3715" i="8"/>
  <c r="D3716" i="8"/>
  <c r="D3717" i="8"/>
  <c r="D3718" i="8"/>
  <c r="D3719" i="8"/>
  <c r="D3720" i="8"/>
  <c r="D3721" i="8"/>
  <c r="D3722" i="8"/>
  <c r="D3723" i="8"/>
  <c r="D3724" i="8"/>
  <c r="D3725" i="8"/>
  <c r="D3726" i="8"/>
  <c r="D3727" i="8"/>
  <c r="D3728" i="8"/>
  <c r="D3729" i="8"/>
  <c r="D3730" i="8"/>
  <c r="D3731" i="8"/>
  <c r="D3732" i="8"/>
  <c r="D3733" i="8"/>
  <c r="D3734" i="8"/>
  <c r="D3735" i="8"/>
  <c r="D3736" i="8"/>
  <c r="D3737" i="8"/>
  <c r="D3738" i="8"/>
  <c r="D3739" i="8"/>
  <c r="D3740" i="8"/>
  <c r="D3741" i="8"/>
  <c r="D3742" i="8"/>
  <c r="D3743" i="8"/>
  <c r="D3744" i="8"/>
  <c r="D3745" i="8"/>
  <c r="D3746" i="8"/>
  <c r="D3747" i="8"/>
  <c r="D3748" i="8"/>
  <c r="D3749" i="8"/>
  <c r="D3750" i="8"/>
  <c r="D3751" i="8"/>
  <c r="D3752" i="8"/>
  <c r="D3753" i="8"/>
  <c r="D3754" i="8"/>
  <c r="D3755" i="8"/>
  <c r="D3756" i="8"/>
  <c r="D3757" i="8"/>
  <c r="D3758" i="8"/>
  <c r="D3759" i="8"/>
  <c r="D3760" i="8"/>
  <c r="D3761" i="8"/>
  <c r="D3762" i="8"/>
  <c r="D3763" i="8"/>
  <c r="D3764" i="8"/>
  <c r="D3765" i="8"/>
  <c r="D3766" i="8"/>
  <c r="D3767" i="8"/>
  <c r="D3768" i="8"/>
  <c r="D3769" i="8"/>
  <c r="D3770" i="8"/>
  <c r="D3771" i="8"/>
  <c r="D3772" i="8"/>
  <c r="D3773" i="8"/>
  <c r="D3774" i="8"/>
  <c r="D3775" i="8"/>
  <c r="D3776" i="8"/>
  <c r="D3777" i="8"/>
  <c r="D3778" i="8"/>
  <c r="D3779" i="8"/>
  <c r="D3780" i="8"/>
  <c r="D3781" i="8"/>
  <c r="D3782" i="8"/>
  <c r="D3783" i="8"/>
  <c r="D3784" i="8"/>
  <c r="D3785" i="8"/>
  <c r="D3786" i="8"/>
  <c r="D3787" i="8"/>
  <c r="D68" i="8"/>
  <c r="I3787" i="8"/>
  <c r="I3786" i="8"/>
  <c r="I3785" i="8"/>
  <c r="I3784" i="8"/>
  <c r="I3783" i="8"/>
  <c r="I3782" i="8"/>
  <c r="I3781" i="8"/>
  <c r="I3780" i="8"/>
  <c r="I3779" i="8"/>
  <c r="I3778" i="8"/>
  <c r="I3777" i="8"/>
  <c r="I3776" i="8"/>
  <c r="I3775" i="8"/>
  <c r="I3774" i="8"/>
  <c r="I3773" i="8"/>
  <c r="I3772" i="8"/>
  <c r="I3771" i="8"/>
  <c r="I3770" i="8"/>
  <c r="I3769" i="8"/>
  <c r="I3768" i="8"/>
  <c r="I3767" i="8"/>
  <c r="I3766" i="8"/>
  <c r="I3765" i="8"/>
  <c r="I3764" i="8"/>
  <c r="I3763" i="8"/>
  <c r="I3762" i="8"/>
  <c r="I3761" i="8"/>
  <c r="I3760" i="8"/>
  <c r="I3759" i="8"/>
  <c r="I3758" i="8"/>
  <c r="I3757" i="8"/>
  <c r="I3756" i="8"/>
  <c r="I3755" i="8"/>
  <c r="I3754" i="8"/>
  <c r="I3753" i="8"/>
  <c r="I3752" i="8"/>
  <c r="I3751" i="8"/>
  <c r="I3750" i="8"/>
  <c r="I3749" i="8"/>
  <c r="I3748" i="8"/>
  <c r="I3747" i="8"/>
  <c r="I3746" i="8"/>
  <c r="I3745" i="8"/>
  <c r="I3744" i="8"/>
  <c r="I3743" i="8"/>
  <c r="I3742" i="8"/>
  <c r="I3741" i="8"/>
  <c r="I3740" i="8"/>
  <c r="I3739" i="8"/>
  <c r="I3738" i="8"/>
  <c r="I3737" i="8"/>
  <c r="I3736" i="8"/>
  <c r="I3735" i="8"/>
  <c r="I3734" i="8"/>
  <c r="I3733" i="8"/>
  <c r="I3732" i="8"/>
  <c r="I3731" i="8"/>
  <c r="I3730" i="8"/>
  <c r="I3729" i="8"/>
  <c r="I3728" i="8"/>
  <c r="I3727" i="8"/>
  <c r="I3726" i="8"/>
  <c r="I3725" i="8"/>
  <c r="I3724" i="8"/>
  <c r="I3723" i="8"/>
  <c r="I3722" i="8"/>
  <c r="I3721" i="8"/>
  <c r="I3720" i="8"/>
  <c r="I3719" i="8"/>
  <c r="I3718" i="8"/>
  <c r="I3717" i="8"/>
  <c r="I3716" i="8"/>
  <c r="I3715" i="8"/>
  <c r="I3714" i="8"/>
  <c r="I3713" i="8"/>
  <c r="I3712" i="8"/>
  <c r="I3711" i="8"/>
  <c r="I3710" i="8"/>
  <c r="I3709" i="8"/>
  <c r="I3708" i="8"/>
  <c r="I3707" i="8"/>
  <c r="I3706" i="8"/>
  <c r="I3705" i="8"/>
  <c r="I3704" i="8"/>
  <c r="I3703" i="8"/>
  <c r="I3702" i="8"/>
  <c r="I3701" i="8"/>
  <c r="I3700" i="8"/>
  <c r="I3699" i="8"/>
  <c r="I3698" i="8"/>
  <c r="I3697" i="8"/>
  <c r="I3696" i="8"/>
  <c r="I3695" i="8"/>
  <c r="I3694" i="8"/>
  <c r="I3693" i="8"/>
  <c r="I3692" i="8"/>
  <c r="I3691" i="8"/>
  <c r="I3690" i="8"/>
  <c r="I3689" i="8"/>
  <c r="I3688" i="8"/>
  <c r="I3687" i="8"/>
  <c r="I3686" i="8"/>
  <c r="I3685" i="8"/>
  <c r="I3684" i="8"/>
  <c r="I3683" i="8"/>
  <c r="I3682" i="8"/>
  <c r="I3681" i="8"/>
  <c r="I3680" i="8"/>
  <c r="I3679" i="8"/>
  <c r="I3678" i="8"/>
  <c r="I3677" i="8"/>
  <c r="I3676" i="8"/>
  <c r="I3675" i="8"/>
  <c r="I3674" i="8"/>
  <c r="I3673" i="8"/>
  <c r="I3672" i="8"/>
  <c r="I3671" i="8"/>
  <c r="I3670" i="8"/>
  <c r="I3669" i="8"/>
  <c r="I3668" i="8"/>
  <c r="I3667" i="8"/>
  <c r="I3666" i="8"/>
  <c r="I3665" i="8"/>
  <c r="I3664" i="8"/>
  <c r="I3663" i="8"/>
  <c r="I3662" i="8"/>
  <c r="I3661" i="8"/>
  <c r="I3660" i="8"/>
  <c r="I3659" i="8"/>
  <c r="I3658" i="8"/>
  <c r="I3657" i="8"/>
  <c r="I3656" i="8"/>
  <c r="I3655" i="8"/>
  <c r="I3654" i="8"/>
  <c r="I3653" i="8"/>
  <c r="I3652" i="8"/>
  <c r="I3651" i="8"/>
  <c r="I3650" i="8"/>
  <c r="I3649" i="8"/>
  <c r="I3648" i="8"/>
  <c r="I3647" i="8"/>
  <c r="I3646" i="8"/>
  <c r="I3645" i="8"/>
  <c r="I3644" i="8"/>
  <c r="I3643" i="8"/>
  <c r="I3642" i="8"/>
  <c r="I3641" i="8"/>
  <c r="I3640" i="8"/>
  <c r="I3639" i="8"/>
  <c r="I3638" i="8"/>
  <c r="I3637" i="8"/>
  <c r="I3636" i="8"/>
  <c r="I3635" i="8"/>
  <c r="I3634" i="8"/>
  <c r="I3633" i="8"/>
  <c r="I3632" i="8"/>
  <c r="I3631" i="8"/>
  <c r="I3630" i="8"/>
  <c r="I3629" i="8"/>
  <c r="I3628" i="8"/>
  <c r="I3627" i="8"/>
  <c r="I3626" i="8"/>
  <c r="I3625" i="8"/>
  <c r="I3624" i="8"/>
  <c r="I3623" i="8"/>
  <c r="I3622" i="8"/>
  <c r="I3621" i="8"/>
  <c r="I3620" i="8"/>
  <c r="I3619" i="8"/>
  <c r="I3618" i="8"/>
  <c r="I3617" i="8"/>
  <c r="I3616" i="8"/>
  <c r="I3615" i="8"/>
  <c r="I3614" i="8"/>
  <c r="I3613" i="8"/>
  <c r="I3612" i="8"/>
  <c r="I3611" i="8"/>
  <c r="I3610" i="8"/>
  <c r="I3609" i="8"/>
  <c r="I3608" i="8"/>
  <c r="I3607" i="8"/>
  <c r="I3606" i="8"/>
  <c r="I3605" i="8"/>
  <c r="I3604" i="8"/>
  <c r="I3603" i="8"/>
  <c r="I3602" i="8"/>
  <c r="I3601" i="8"/>
  <c r="I3600" i="8"/>
  <c r="I3599" i="8"/>
  <c r="I3598" i="8"/>
  <c r="I3597" i="8"/>
  <c r="I3596" i="8"/>
  <c r="I3595" i="8"/>
  <c r="I3594" i="8"/>
  <c r="I3593" i="8"/>
  <c r="I3592" i="8"/>
  <c r="I3591" i="8"/>
  <c r="I3590" i="8"/>
  <c r="I3589" i="8"/>
  <c r="I3588" i="8"/>
  <c r="I3587" i="8"/>
  <c r="I3586" i="8"/>
  <c r="I3585" i="8"/>
  <c r="I3584" i="8"/>
  <c r="I3583" i="8"/>
  <c r="I3582" i="8"/>
  <c r="I3581" i="8"/>
  <c r="I3580" i="8"/>
  <c r="I3579" i="8"/>
  <c r="I3578" i="8"/>
  <c r="I3577" i="8"/>
  <c r="I3576" i="8"/>
  <c r="I3575" i="8"/>
  <c r="I3574" i="8"/>
  <c r="I3573" i="8"/>
  <c r="I3572" i="8"/>
  <c r="I3571" i="8"/>
  <c r="I3570" i="8"/>
  <c r="I3569" i="8"/>
  <c r="I3568" i="8"/>
  <c r="I3567" i="8"/>
  <c r="I3566" i="8"/>
  <c r="I3565" i="8"/>
  <c r="I3564" i="8"/>
  <c r="I3563" i="8"/>
  <c r="I3562" i="8"/>
  <c r="I3561" i="8"/>
  <c r="I3560" i="8"/>
  <c r="I3559" i="8"/>
  <c r="I3558" i="8"/>
  <c r="I3557" i="8"/>
  <c r="I3556" i="8"/>
  <c r="I3555" i="8"/>
  <c r="I3554" i="8"/>
  <c r="I3553" i="8"/>
  <c r="I3552" i="8"/>
  <c r="I3551" i="8"/>
  <c r="I3550" i="8"/>
  <c r="I3549" i="8"/>
  <c r="I3548" i="8"/>
  <c r="I3547" i="8"/>
  <c r="I3546" i="8"/>
  <c r="I3545" i="8"/>
  <c r="I3544" i="8"/>
  <c r="I3543" i="8"/>
  <c r="I3542" i="8"/>
  <c r="I3541" i="8"/>
  <c r="I3540" i="8"/>
  <c r="I3539" i="8"/>
  <c r="I3538" i="8"/>
  <c r="I3537" i="8"/>
  <c r="I3536" i="8"/>
  <c r="I3535" i="8"/>
  <c r="I3534" i="8"/>
  <c r="I3533" i="8"/>
  <c r="I3532" i="8"/>
  <c r="I3531" i="8"/>
  <c r="I3530" i="8"/>
  <c r="I3529" i="8"/>
  <c r="I3528" i="8"/>
  <c r="I3527" i="8"/>
  <c r="I3526" i="8"/>
  <c r="I3525" i="8"/>
  <c r="I3524" i="8"/>
  <c r="I3523" i="8"/>
  <c r="I3522" i="8"/>
  <c r="I3521" i="8"/>
  <c r="I3520" i="8"/>
  <c r="I3519" i="8"/>
  <c r="I3518" i="8"/>
  <c r="I3517" i="8"/>
  <c r="I3516" i="8"/>
  <c r="I3515" i="8"/>
  <c r="I3514" i="8"/>
  <c r="I3513" i="8"/>
  <c r="I3512" i="8"/>
  <c r="I3511" i="8"/>
  <c r="I3510" i="8"/>
  <c r="I3509" i="8"/>
  <c r="I3508" i="8"/>
  <c r="I3507" i="8"/>
  <c r="I3506" i="8"/>
  <c r="I3505" i="8"/>
  <c r="I3504" i="8"/>
  <c r="I3503" i="8"/>
  <c r="I3502" i="8"/>
  <c r="I3501" i="8"/>
  <c r="I3500" i="8"/>
  <c r="I3499" i="8"/>
  <c r="I3498" i="8"/>
  <c r="I3497" i="8"/>
  <c r="I3496" i="8"/>
  <c r="I3495" i="8"/>
  <c r="I3494" i="8"/>
  <c r="I3493" i="8"/>
  <c r="I3492" i="8"/>
  <c r="I3491" i="8"/>
  <c r="I3490" i="8"/>
  <c r="I3489" i="8"/>
  <c r="I3488" i="8"/>
  <c r="I3487" i="8"/>
  <c r="I3486" i="8"/>
  <c r="I3485" i="8"/>
  <c r="I3484" i="8"/>
  <c r="I3483" i="8"/>
  <c r="I3482" i="8"/>
  <c r="I3481" i="8"/>
  <c r="I3480" i="8"/>
  <c r="I3479" i="8"/>
  <c r="I3478" i="8"/>
  <c r="I3477" i="8"/>
  <c r="I3476" i="8"/>
  <c r="I3475" i="8"/>
  <c r="I3474" i="8"/>
  <c r="I3473" i="8"/>
  <c r="I3472" i="8"/>
  <c r="I3471" i="8"/>
  <c r="I3470" i="8"/>
  <c r="I3469" i="8"/>
  <c r="I3468" i="8"/>
  <c r="I3467" i="8"/>
  <c r="I3466" i="8"/>
  <c r="I3465" i="8"/>
  <c r="I3464" i="8"/>
  <c r="I3463" i="8"/>
  <c r="I3462" i="8"/>
  <c r="I3461" i="8"/>
  <c r="I3460" i="8"/>
  <c r="I3459" i="8"/>
  <c r="I3458" i="8"/>
  <c r="I3457" i="8"/>
  <c r="I3456" i="8"/>
  <c r="I3455" i="8"/>
  <c r="I3454" i="8"/>
  <c r="I3453" i="8"/>
  <c r="I3452" i="8"/>
  <c r="I3451" i="8"/>
  <c r="I3450" i="8"/>
  <c r="I3449" i="8"/>
  <c r="I3448" i="8"/>
  <c r="I3447" i="8"/>
  <c r="I3446" i="8"/>
  <c r="I3445" i="8"/>
  <c r="I3444" i="8"/>
  <c r="I3443" i="8"/>
  <c r="I3442" i="8"/>
  <c r="I3441" i="8"/>
  <c r="I3440" i="8"/>
  <c r="I3439" i="8"/>
  <c r="I3438" i="8"/>
  <c r="I3437" i="8"/>
  <c r="I3436" i="8"/>
  <c r="I3435" i="8"/>
  <c r="I3434" i="8"/>
  <c r="I3433" i="8"/>
  <c r="I3432" i="8"/>
  <c r="I3431" i="8"/>
  <c r="I3430" i="8"/>
  <c r="I3429" i="8"/>
  <c r="I3428" i="8"/>
  <c r="I3427" i="8"/>
  <c r="I3426" i="8"/>
  <c r="I3425" i="8"/>
  <c r="I3424" i="8"/>
  <c r="I3423" i="8"/>
  <c r="I3422" i="8"/>
  <c r="I3421" i="8"/>
  <c r="I3420" i="8"/>
  <c r="I3419" i="8"/>
  <c r="I3418" i="8"/>
  <c r="I3417" i="8"/>
  <c r="I3416" i="8"/>
  <c r="I3415" i="8"/>
  <c r="I3414" i="8"/>
  <c r="I3413" i="8"/>
  <c r="I3412" i="8"/>
  <c r="I3411" i="8"/>
  <c r="I3410" i="8"/>
  <c r="I3409" i="8"/>
  <c r="I3408" i="8"/>
  <c r="I3407" i="8"/>
  <c r="I3406" i="8"/>
  <c r="I3405" i="8"/>
  <c r="I3404" i="8"/>
  <c r="I3403" i="8"/>
  <c r="I3402" i="8"/>
  <c r="I3401" i="8"/>
  <c r="I3400" i="8"/>
  <c r="I3399" i="8"/>
  <c r="I3398" i="8"/>
  <c r="I3397" i="8"/>
  <c r="I3396" i="8"/>
  <c r="I3395" i="8"/>
  <c r="I3394" i="8"/>
  <c r="I3393" i="8"/>
  <c r="I3392" i="8"/>
  <c r="I3391" i="8"/>
  <c r="I3390" i="8"/>
  <c r="I3389" i="8"/>
  <c r="I3388" i="8"/>
  <c r="I3387" i="8"/>
  <c r="I3386" i="8"/>
  <c r="I3385" i="8"/>
  <c r="I3384" i="8"/>
  <c r="I3383" i="8"/>
  <c r="I3382" i="8"/>
  <c r="I3381" i="8"/>
  <c r="I3380" i="8"/>
  <c r="I3379" i="8"/>
  <c r="I3378" i="8"/>
  <c r="I3377" i="8"/>
  <c r="I3376" i="8"/>
  <c r="I3375" i="8"/>
  <c r="I3374" i="8"/>
  <c r="I3373" i="8"/>
  <c r="I3372" i="8"/>
  <c r="I3371" i="8"/>
  <c r="I3370" i="8"/>
  <c r="I3369" i="8"/>
  <c r="I3368" i="8"/>
  <c r="I3367" i="8"/>
  <c r="I3366" i="8"/>
  <c r="I3365" i="8"/>
  <c r="I3364" i="8"/>
  <c r="I3363" i="8"/>
  <c r="I3362" i="8"/>
  <c r="I3361" i="8"/>
  <c r="I3360" i="8"/>
  <c r="I3359" i="8"/>
  <c r="I3358" i="8"/>
  <c r="I3357" i="8"/>
  <c r="I3356" i="8"/>
  <c r="I3355" i="8"/>
  <c r="I3354" i="8"/>
  <c r="I3353" i="8"/>
  <c r="I3352" i="8"/>
  <c r="I3351" i="8"/>
  <c r="I3350" i="8"/>
  <c r="I3349" i="8"/>
  <c r="I3348" i="8"/>
  <c r="I3347" i="8"/>
  <c r="I3346" i="8"/>
  <c r="I3345" i="8"/>
  <c r="I3344" i="8"/>
  <c r="I3343" i="8"/>
  <c r="I3342" i="8"/>
  <c r="I3341" i="8"/>
  <c r="I3340" i="8"/>
  <c r="I3339" i="8"/>
  <c r="I3338" i="8"/>
  <c r="I3337" i="8"/>
  <c r="I3336" i="8"/>
  <c r="I3335" i="8"/>
  <c r="I3334" i="8"/>
  <c r="I3333" i="8"/>
  <c r="I3332" i="8"/>
  <c r="I3331" i="8"/>
  <c r="I3330" i="8"/>
  <c r="I3329" i="8"/>
  <c r="I3328" i="8"/>
  <c r="I3327" i="8"/>
  <c r="I3326" i="8"/>
  <c r="I3325" i="8"/>
  <c r="I3324" i="8"/>
  <c r="I3323" i="8"/>
  <c r="I3322" i="8"/>
  <c r="I3321" i="8"/>
  <c r="I3320" i="8"/>
  <c r="I3319" i="8"/>
  <c r="I3318" i="8"/>
  <c r="I3317" i="8"/>
  <c r="I3316" i="8"/>
  <c r="I3315" i="8"/>
  <c r="I3314" i="8"/>
  <c r="I3313" i="8"/>
  <c r="I3312" i="8"/>
  <c r="I3311" i="8"/>
  <c r="I3310" i="8"/>
  <c r="I3309" i="8"/>
  <c r="I3308" i="8"/>
  <c r="I3307" i="8"/>
  <c r="I3306" i="8"/>
  <c r="I3305" i="8"/>
  <c r="I3304" i="8"/>
  <c r="I3303" i="8"/>
  <c r="I3302" i="8"/>
  <c r="I3301" i="8"/>
  <c r="I3300" i="8"/>
  <c r="I3299" i="8"/>
  <c r="I3298" i="8"/>
  <c r="I3297" i="8"/>
  <c r="I3296" i="8"/>
  <c r="I3295" i="8"/>
  <c r="I3294" i="8"/>
  <c r="I3293" i="8"/>
  <c r="I3292" i="8"/>
  <c r="I3291" i="8"/>
  <c r="I3290" i="8"/>
  <c r="I3289" i="8"/>
  <c r="I3288" i="8"/>
  <c r="I3287" i="8"/>
  <c r="I3286" i="8"/>
  <c r="I3285" i="8"/>
  <c r="I3284" i="8"/>
  <c r="I3283" i="8"/>
  <c r="I3282" i="8"/>
  <c r="I3281" i="8"/>
  <c r="I3280" i="8"/>
  <c r="I3279" i="8"/>
  <c r="I3278" i="8"/>
  <c r="I3277" i="8"/>
  <c r="I3276" i="8"/>
  <c r="I3275" i="8"/>
  <c r="I3274" i="8"/>
  <c r="I3273" i="8"/>
  <c r="I3272" i="8"/>
  <c r="I3271" i="8"/>
  <c r="I3270" i="8"/>
  <c r="I3269" i="8"/>
  <c r="I3268" i="8"/>
  <c r="I3267" i="8"/>
  <c r="I3266" i="8"/>
  <c r="I3265" i="8"/>
  <c r="I3264" i="8"/>
  <c r="I3263" i="8"/>
  <c r="I3262" i="8"/>
  <c r="I3261" i="8"/>
  <c r="I3260" i="8"/>
  <c r="I3259" i="8"/>
  <c r="I3258" i="8"/>
  <c r="I3257" i="8"/>
  <c r="I3256" i="8"/>
  <c r="I3255" i="8"/>
  <c r="I3254" i="8"/>
  <c r="I3253" i="8"/>
  <c r="I3252" i="8"/>
  <c r="I3251" i="8"/>
  <c r="I3250" i="8"/>
  <c r="I3249" i="8"/>
  <c r="I3248" i="8"/>
  <c r="I3247" i="8"/>
  <c r="I3246" i="8"/>
  <c r="I3245" i="8"/>
  <c r="I3244" i="8"/>
  <c r="I3243" i="8"/>
  <c r="I3242" i="8"/>
  <c r="I3241" i="8"/>
  <c r="I3240" i="8"/>
  <c r="I3239" i="8"/>
  <c r="I3238" i="8"/>
  <c r="I3237" i="8"/>
  <c r="I3236" i="8"/>
  <c r="I3235" i="8"/>
  <c r="I3234" i="8"/>
  <c r="I3233" i="8"/>
  <c r="I3232" i="8"/>
  <c r="I3231" i="8"/>
  <c r="I3230" i="8"/>
  <c r="I3229" i="8"/>
  <c r="I3228" i="8"/>
  <c r="I3227" i="8"/>
  <c r="I3226" i="8"/>
  <c r="I3225" i="8"/>
  <c r="I3224" i="8"/>
  <c r="I3223" i="8"/>
  <c r="I3222" i="8"/>
  <c r="I3221" i="8"/>
  <c r="I3220" i="8"/>
  <c r="I3219" i="8"/>
  <c r="I3218" i="8"/>
  <c r="I3217" i="8"/>
  <c r="I3216" i="8"/>
  <c r="I3215" i="8"/>
  <c r="I3214" i="8"/>
  <c r="I3213" i="8"/>
  <c r="I3212" i="8"/>
  <c r="I3211" i="8"/>
  <c r="I3210" i="8"/>
  <c r="I3209" i="8"/>
  <c r="I3208" i="8"/>
  <c r="I3207" i="8"/>
  <c r="I3206" i="8"/>
  <c r="I3205" i="8"/>
  <c r="I3204" i="8"/>
  <c r="I3203" i="8"/>
  <c r="I3202" i="8"/>
  <c r="I3201" i="8"/>
  <c r="I3200" i="8"/>
  <c r="I3199" i="8"/>
  <c r="I3198" i="8"/>
  <c r="I3197" i="8"/>
  <c r="I3196" i="8"/>
  <c r="I3195" i="8"/>
  <c r="I3194" i="8"/>
  <c r="I3193" i="8"/>
  <c r="I3192" i="8"/>
  <c r="I3191" i="8"/>
  <c r="I3190" i="8"/>
  <c r="I3189" i="8"/>
  <c r="I3188" i="8"/>
  <c r="I3187" i="8"/>
  <c r="I3186" i="8"/>
  <c r="I3185" i="8"/>
  <c r="I3184" i="8"/>
  <c r="I3183" i="8"/>
  <c r="I3182" i="8"/>
  <c r="I3181" i="8"/>
  <c r="I3180" i="8"/>
  <c r="I3179" i="8"/>
  <c r="I3178" i="8"/>
  <c r="I3177" i="8"/>
  <c r="I3176" i="8"/>
  <c r="I3175" i="8"/>
  <c r="I3174" i="8"/>
  <c r="I3173" i="8"/>
  <c r="I3172" i="8"/>
  <c r="I3171" i="8"/>
  <c r="I3170" i="8"/>
  <c r="I3169" i="8"/>
  <c r="I3168" i="8"/>
  <c r="I3167" i="8"/>
  <c r="I3166" i="8"/>
  <c r="I3165" i="8"/>
  <c r="I3164" i="8"/>
  <c r="I3163" i="8"/>
  <c r="I3162" i="8"/>
  <c r="I3161" i="8"/>
  <c r="I3160" i="8"/>
  <c r="I3159" i="8"/>
  <c r="I3158" i="8"/>
  <c r="I3157" i="8"/>
  <c r="I3156" i="8"/>
  <c r="I3155" i="8"/>
  <c r="I3154" i="8"/>
  <c r="I3153" i="8"/>
  <c r="I3152" i="8"/>
  <c r="I3151" i="8"/>
  <c r="I3150" i="8"/>
  <c r="I3149" i="8"/>
  <c r="I3148" i="8"/>
  <c r="I3147" i="8"/>
  <c r="I3146" i="8"/>
  <c r="I3145" i="8"/>
  <c r="I3144" i="8"/>
  <c r="I3143" i="8"/>
  <c r="I3142" i="8"/>
  <c r="I3141" i="8"/>
  <c r="I3140" i="8"/>
  <c r="I3139" i="8"/>
  <c r="I3138" i="8"/>
  <c r="I3137" i="8"/>
  <c r="I3136" i="8"/>
  <c r="I3135" i="8"/>
  <c r="I3134" i="8"/>
  <c r="I3133" i="8"/>
  <c r="I3132" i="8"/>
  <c r="I3131" i="8"/>
  <c r="I3130" i="8"/>
  <c r="I3129" i="8"/>
  <c r="I3128" i="8"/>
  <c r="I3127" i="8"/>
  <c r="I3126" i="8"/>
  <c r="I3125" i="8"/>
  <c r="I3124" i="8"/>
  <c r="I3123" i="8"/>
  <c r="I3122" i="8"/>
  <c r="I3121" i="8"/>
  <c r="I3120" i="8"/>
  <c r="I3119" i="8"/>
  <c r="I3118" i="8"/>
  <c r="I3117" i="8"/>
  <c r="I3116" i="8"/>
  <c r="I3115" i="8"/>
  <c r="I3114" i="8"/>
  <c r="I3113" i="8"/>
  <c r="I3112" i="8"/>
  <c r="I3111" i="8"/>
  <c r="I3110" i="8"/>
  <c r="I3109" i="8"/>
  <c r="I3108" i="8"/>
  <c r="I3107" i="8"/>
  <c r="I3106" i="8"/>
  <c r="I3105" i="8"/>
  <c r="I3104" i="8"/>
  <c r="I3103" i="8"/>
  <c r="I3102" i="8"/>
  <c r="I3101" i="8"/>
  <c r="I3100" i="8"/>
  <c r="I3099" i="8"/>
  <c r="I3098" i="8"/>
  <c r="I3097" i="8"/>
  <c r="I3096" i="8"/>
  <c r="I3095" i="8"/>
  <c r="I3094" i="8"/>
  <c r="I3093" i="8"/>
  <c r="I3092" i="8"/>
  <c r="I3091" i="8"/>
  <c r="I3090" i="8"/>
  <c r="I3089" i="8"/>
  <c r="I3088" i="8"/>
  <c r="I3087" i="8"/>
  <c r="I3086" i="8"/>
  <c r="I3085" i="8"/>
  <c r="I3084" i="8"/>
  <c r="I3083" i="8"/>
  <c r="I3082" i="8"/>
  <c r="I3081" i="8"/>
  <c r="I3080" i="8"/>
  <c r="I3079" i="8"/>
  <c r="I3078" i="8"/>
  <c r="I3077" i="8"/>
  <c r="I3076" i="8"/>
  <c r="I3075" i="8"/>
  <c r="I3074" i="8"/>
  <c r="I3073" i="8"/>
  <c r="I3072" i="8"/>
  <c r="I3071" i="8"/>
  <c r="I3070" i="8"/>
  <c r="I3069" i="8"/>
  <c r="I3068" i="8"/>
  <c r="I3067" i="8"/>
  <c r="I3066" i="8"/>
  <c r="I3065" i="8"/>
  <c r="I3064" i="8"/>
  <c r="I3063" i="8"/>
  <c r="I3062" i="8"/>
  <c r="I3061" i="8"/>
  <c r="I3060" i="8"/>
  <c r="I3059" i="8"/>
  <c r="I3058" i="8"/>
  <c r="I3057" i="8"/>
  <c r="I3056" i="8"/>
  <c r="I3055" i="8"/>
  <c r="I3054" i="8"/>
  <c r="I3053" i="8"/>
  <c r="I3052" i="8"/>
  <c r="I3051" i="8"/>
  <c r="I3050" i="8"/>
  <c r="I3049" i="8"/>
  <c r="I3048" i="8"/>
  <c r="I3047" i="8"/>
  <c r="I3046" i="8"/>
  <c r="I3045" i="8"/>
  <c r="I3044" i="8"/>
  <c r="I3043" i="8"/>
  <c r="I3042" i="8"/>
  <c r="I3041" i="8"/>
  <c r="I3040" i="8"/>
  <c r="I3039" i="8"/>
  <c r="I3038" i="8"/>
  <c r="I3037" i="8"/>
  <c r="I3036" i="8"/>
  <c r="I3035" i="8"/>
  <c r="I3034" i="8"/>
  <c r="I3033" i="8"/>
  <c r="I3032" i="8"/>
  <c r="I3031" i="8"/>
  <c r="I3030" i="8"/>
  <c r="I3029" i="8"/>
  <c r="I3028" i="8"/>
  <c r="I3027" i="8"/>
  <c r="I3026" i="8"/>
  <c r="I3025" i="8"/>
  <c r="I3024" i="8"/>
  <c r="I3023" i="8"/>
  <c r="I3022" i="8"/>
  <c r="I3021" i="8"/>
  <c r="I3020" i="8"/>
  <c r="I3019" i="8"/>
  <c r="I3018" i="8"/>
  <c r="I3017" i="8"/>
  <c r="I3016" i="8"/>
  <c r="I3015" i="8"/>
  <c r="I3014" i="8"/>
  <c r="I3013" i="8"/>
  <c r="I3012" i="8"/>
  <c r="I3011" i="8"/>
  <c r="I3010" i="8"/>
  <c r="I3009" i="8"/>
  <c r="I3008" i="8"/>
  <c r="I3007" i="8"/>
  <c r="I3006" i="8"/>
  <c r="I3005" i="8"/>
  <c r="I3004" i="8"/>
  <c r="I3003" i="8"/>
  <c r="I3002" i="8"/>
  <c r="I3001" i="8"/>
  <c r="I3000" i="8"/>
  <c r="I2999" i="8"/>
  <c r="I2998" i="8"/>
  <c r="I2997" i="8"/>
  <c r="I2996" i="8"/>
  <c r="I2995" i="8"/>
  <c r="I2994" i="8"/>
  <c r="I2993" i="8"/>
  <c r="I2992" i="8"/>
  <c r="I2991" i="8"/>
  <c r="I2990" i="8"/>
  <c r="I2989" i="8"/>
  <c r="I2988" i="8"/>
  <c r="I2987" i="8"/>
  <c r="I2986" i="8"/>
  <c r="I2985" i="8"/>
  <c r="I2984" i="8"/>
  <c r="I2983" i="8"/>
  <c r="I2982" i="8"/>
  <c r="I2981" i="8"/>
  <c r="I2980" i="8"/>
  <c r="I2979" i="8"/>
  <c r="I2978" i="8"/>
  <c r="I2977" i="8"/>
  <c r="I2976" i="8"/>
  <c r="I2975" i="8"/>
  <c r="I2974" i="8"/>
  <c r="I2973" i="8"/>
  <c r="I2972" i="8"/>
  <c r="I2971" i="8"/>
  <c r="I2970" i="8"/>
  <c r="I2969" i="8"/>
  <c r="I2968" i="8"/>
  <c r="I2967" i="8"/>
  <c r="I2966" i="8"/>
  <c r="I2965" i="8"/>
  <c r="I2964" i="8"/>
  <c r="I2963" i="8"/>
  <c r="I2962" i="8"/>
  <c r="I2961" i="8"/>
  <c r="I2960" i="8"/>
  <c r="I2959" i="8"/>
  <c r="I2958" i="8"/>
  <c r="I2957" i="8"/>
  <c r="I2956" i="8"/>
  <c r="I2955" i="8"/>
  <c r="I2954" i="8"/>
  <c r="I2953" i="8"/>
  <c r="I2952" i="8"/>
  <c r="I2951" i="8"/>
  <c r="I2950" i="8"/>
  <c r="I2949" i="8"/>
  <c r="I2948" i="8"/>
  <c r="I2947" i="8"/>
  <c r="I2946" i="8"/>
  <c r="I2945" i="8"/>
  <c r="I2944" i="8"/>
  <c r="I2943" i="8"/>
  <c r="I2942" i="8"/>
  <c r="I2941" i="8"/>
  <c r="I2940" i="8"/>
  <c r="I2939" i="8"/>
  <c r="I2938" i="8"/>
  <c r="I2937" i="8"/>
  <c r="I2936" i="8"/>
  <c r="I2935" i="8"/>
  <c r="I2934" i="8"/>
  <c r="I2933" i="8"/>
  <c r="I2932" i="8"/>
  <c r="I2931" i="8"/>
  <c r="I2930" i="8"/>
  <c r="I2929" i="8"/>
  <c r="I2928" i="8"/>
  <c r="I2927" i="8"/>
  <c r="I2926" i="8"/>
  <c r="I2925" i="8"/>
  <c r="I2924" i="8"/>
  <c r="I2923" i="8"/>
  <c r="I2922" i="8"/>
  <c r="I2921" i="8"/>
  <c r="I2920" i="8"/>
  <c r="I2919" i="8"/>
  <c r="I2918" i="8"/>
  <c r="I2917" i="8"/>
  <c r="I2916" i="8"/>
  <c r="I2915" i="8"/>
  <c r="I2914" i="8"/>
  <c r="I2913" i="8"/>
  <c r="I2912" i="8"/>
  <c r="I2911" i="8"/>
  <c r="I2910" i="8"/>
  <c r="I2909" i="8"/>
  <c r="I2908" i="8"/>
  <c r="I2907" i="8"/>
  <c r="I2906" i="8"/>
  <c r="I2905" i="8"/>
  <c r="I2904" i="8"/>
  <c r="I2903" i="8"/>
  <c r="I2902" i="8"/>
  <c r="I2901" i="8"/>
  <c r="I2900" i="8"/>
  <c r="I2899" i="8"/>
  <c r="I2898" i="8"/>
  <c r="I2897" i="8"/>
  <c r="I2896" i="8"/>
  <c r="I2895" i="8"/>
  <c r="I2894" i="8"/>
  <c r="I2893" i="8"/>
  <c r="I2892" i="8"/>
  <c r="I2891" i="8"/>
  <c r="I2890" i="8"/>
  <c r="I2889" i="8"/>
  <c r="I2888" i="8"/>
  <c r="I2887" i="8"/>
  <c r="I2886" i="8"/>
  <c r="I2885" i="8"/>
  <c r="I2884" i="8"/>
  <c r="I2883" i="8"/>
  <c r="I2882" i="8"/>
  <c r="I2881" i="8"/>
  <c r="I2880" i="8"/>
  <c r="I2879" i="8"/>
  <c r="I2878" i="8"/>
  <c r="I2877" i="8"/>
  <c r="I2876" i="8"/>
  <c r="I2875" i="8"/>
  <c r="I2874" i="8"/>
  <c r="I2873" i="8"/>
  <c r="I2872" i="8"/>
  <c r="I2871" i="8"/>
  <c r="I2870" i="8"/>
  <c r="I2869" i="8"/>
  <c r="I2868" i="8"/>
  <c r="I2867" i="8"/>
  <c r="I2866" i="8"/>
  <c r="I2865" i="8"/>
  <c r="I2864" i="8"/>
  <c r="I2863" i="8"/>
  <c r="I2862" i="8"/>
  <c r="I2861" i="8"/>
  <c r="I2860" i="8"/>
  <c r="I2859" i="8"/>
  <c r="I2858" i="8"/>
  <c r="I2857" i="8"/>
  <c r="I2856" i="8"/>
  <c r="I2855" i="8"/>
  <c r="I2854" i="8"/>
  <c r="I2853" i="8"/>
  <c r="I2852" i="8"/>
  <c r="I2851" i="8"/>
  <c r="I2850" i="8"/>
  <c r="I2849" i="8"/>
  <c r="I2848" i="8"/>
  <c r="I2847" i="8"/>
  <c r="I2846" i="8"/>
  <c r="I2845" i="8"/>
  <c r="I2844" i="8"/>
  <c r="I2843" i="8"/>
  <c r="I2842" i="8"/>
  <c r="I2841" i="8"/>
  <c r="I2840" i="8"/>
  <c r="I2839" i="8"/>
  <c r="I2838" i="8"/>
  <c r="I2837" i="8"/>
  <c r="I2836" i="8"/>
  <c r="I2835" i="8"/>
  <c r="I2834" i="8"/>
  <c r="I2833" i="8"/>
  <c r="I2832" i="8"/>
  <c r="I2831" i="8"/>
  <c r="I2830" i="8"/>
  <c r="I2829" i="8"/>
  <c r="I2828" i="8"/>
  <c r="I2827" i="8"/>
  <c r="I2826" i="8"/>
  <c r="I2825" i="8"/>
  <c r="I2824" i="8"/>
  <c r="I2823" i="8"/>
  <c r="I2822" i="8"/>
  <c r="I2821" i="8"/>
  <c r="I2820" i="8"/>
  <c r="I2819" i="8"/>
  <c r="I2818" i="8"/>
  <c r="I2817" i="8"/>
  <c r="I2816" i="8"/>
  <c r="I2815" i="8"/>
  <c r="I2814" i="8"/>
  <c r="I2813" i="8"/>
  <c r="I2812" i="8"/>
  <c r="I2811" i="8"/>
  <c r="I2810" i="8"/>
  <c r="I2809" i="8"/>
  <c r="I2808" i="8"/>
  <c r="I2807" i="8"/>
  <c r="I2806" i="8"/>
  <c r="I2805" i="8"/>
  <c r="I2804" i="8"/>
  <c r="I2803" i="8"/>
  <c r="I2802" i="8"/>
  <c r="I2801" i="8"/>
  <c r="I2800" i="8"/>
  <c r="I2799" i="8"/>
  <c r="I2798" i="8"/>
  <c r="I2797" i="8"/>
  <c r="I2796" i="8"/>
  <c r="I2795" i="8"/>
  <c r="I2794" i="8"/>
  <c r="I2793" i="8"/>
  <c r="I2792" i="8"/>
  <c r="I2791" i="8"/>
  <c r="I2790" i="8"/>
  <c r="I2789" i="8"/>
  <c r="I2788" i="8"/>
  <c r="I2787" i="8"/>
  <c r="I2786" i="8"/>
  <c r="I2785" i="8"/>
  <c r="I2784" i="8"/>
  <c r="I2783" i="8"/>
  <c r="I2782" i="8"/>
  <c r="I2781" i="8"/>
  <c r="I2780" i="8"/>
  <c r="I2779" i="8"/>
  <c r="I2778" i="8"/>
  <c r="I2777" i="8"/>
  <c r="I2776" i="8"/>
  <c r="I2775" i="8"/>
  <c r="I2774" i="8"/>
  <c r="I2773" i="8"/>
  <c r="I2772" i="8"/>
  <c r="I2771" i="8"/>
  <c r="I2770" i="8"/>
  <c r="I2769" i="8"/>
  <c r="I2768" i="8"/>
  <c r="I2767" i="8"/>
  <c r="I2766" i="8"/>
  <c r="I2765" i="8"/>
  <c r="I2764" i="8"/>
  <c r="I2763" i="8"/>
  <c r="I2762" i="8"/>
  <c r="I2761" i="8"/>
  <c r="I2760" i="8"/>
  <c r="I2759" i="8"/>
  <c r="I2758" i="8"/>
  <c r="I2757" i="8"/>
  <c r="I2756" i="8"/>
  <c r="I2755" i="8"/>
  <c r="I2754" i="8"/>
  <c r="I2753" i="8"/>
  <c r="I2752" i="8"/>
  <c r="I2751" i="8"/>
  <c r="I2750" i="8"/>
  <c r="I2749" i="8"/>
  <c r="I2748" i="8"/>
  <c r="I2747" i="8"/>
  <c r="I2746" i="8"/>
  <c r="I2745" i="8"/>
  <c r="I2744" i="8"/>
  <c r="I2743" i="8"/>
  <c r="I2742" i="8"/>
  <c r="I2741" i="8"/>
  <c r="I2740" i="8"/>
  <c r="I2739" i="8"/>
  <c r="I2738" i="8"/>
  <c r="I2737" i="8"/>
  <c r="I2736" i="8"/>
  <c r="I2735" i="8"/>
  <c r="I2734" i="8"/>
  <c r="I2733" i="8"/>
  <c r="I2732" i="8"/>
  <c r="I2731" i="8"/>
  <c r="I2730" i="8"/>
  <c r="I2729" i="8"/>
  <c r="I2728" i="8"/>
  <c r="I2727" i="8"/>
  <c r="I2726" i="8"/>
  <c r="I2725" i="8"/>
  <c r="I2724" i="8"/>
  <c r="I2723" i="8"/>
  <c r="I2722" i="8"/>
  <c r="I2721" i="8"/>
  <c r="I2720" i="8"/>
  <c r="I2719" i="8"/>
  <c r="I2718" i="8"/>
  <c r="I2717" i="8"/>
  <c r="I2716" i="8"/>
  <c r="I2715" i="8"/>
  <c r="I2714" i="8"/>
  <c r="I2713" i="8"/>
  <c r="I2712" i="8"/>
  <c r="I2711" i="8"/>
  <c r="I2710" i="8"/>
  <c r="I2709" i="8"/>
  <c r="I2708" i="8"/>
  <c r="I2707" i="8"/>
  <c r="I2706" i="8"/>
  <c r="I2705" i="8"/>
  <c r="I2704" i="8"/>
  <c r="I2703" i="8"/>
  <c r="I2702" i="8"/>
  <c r="I2701" i="8"/>
  <c r="I2700" i="8"/>
  <c r="I2699" i="8"/>
  <c r="I2698" i="8"/>
  <c r="I2697" i="8"/>
  <c r="I2696" i="8"/>
  <c r="I2695" i="8"/>
  <c r="I2694" i="8"/>
  <c r="I2693" i="8"/>
  <c r="I2692" i="8"/>
  <c r="I2691" i="8"/>
  <c r="I2690" i="8"/>
  <c r="I2689" i="8"/>
  <c r="I2688" i="8"/>
  <c r="I2687" i="8"/>
  <c r="I2686" i="8"/>
  <c r="I2685" i="8"/>
  <c r="I2684" i="8"/>
  <c r="I2683" i="8"/>
  <c r="I2682" i="8"/>
  <c r="I2681" i="8"/>
  <c r="I2680" i="8"/>
  <c r="I2679" i="8"/>
  <c r="I2678" i="8"/>
  <c r="I2677" i="8"/>
  <c r="I2676" i="8"/>
  <c r="I2675" i="8"/>
  <c r="I2674" i="8"/>
  <c r="I2673" i="8"/>
  <c r="I2672" i="8"/>
  <c r="I2671" i="8"/>
  <c r="I2670" i="8"/>
  <c r="I2669" i="8"/>
  <c r="I2668" i="8"/>
  <c r="I2667" i="8"/>
  <c r="I2666" i="8"/>
  <c r="I2665" i="8"/>
  <c r="I2664" i="8"/>
  <c r="I2663" i="8"/>
  <c r="I2662" i="8"/>
  <c r="I2661" i="8"/>
  <c r="I2660" i="8"/>
  <c r="I2659" i="8"/>
  <c r="I2658" i="8"/>
  <c r="I2657" i="8"/>
  <c r="I2656" i="8"/>
  <c r="I2655" i="8"/>
  <c r="I2654" i="8"/>
  <c r="I2653" i="8"/>
  <c r="I2652" i="8"/>
  <c r="I2651" i="8"/>
  <c r="I2650" i="8"/>
  <c r="I2649" i="8"/>
  <c r="I2648" i="8"/>
  <c r="I2647" i="8"/>
  <c r="I2646" i="8"/>
  <c r="I2645" i="8"/>
  <c r="I2644" i="8"/>
  <c r="I2643" i="8"/>
  <c r="I2642" i="8"/>
  <c r="I2641" i="8"/>
  <c r="I2640" i="8"/>
  <c r="I2639" i="8"/>
  <c r="I2638" i="8"/>
  <c r="I2637" i="8"/>
  <c r="I2636" i="8"/>
  <c r="I2635" i="8"/>
  <c r="I2634" i="8"/>
  <c r="I2633" i="8"/>
  <c r="I2632" i="8"/>
  <c r="I2631" i="8"/>
  <c r="I2630" i="8"/>
  <c r="I2629" i="8"/>
  <c r="I2628" i="8"/>
  <c r="I2627" i="8"/>
  <c r="I2626" i="8"/>
  <c r="I2625" i="8"/>
  <c r="I2624" i="8"/>
  <c r="I2623" i="8"/>
  <c r="I2622" i="8"/>
  <c r="I2621" i="8"/>
  <c r="I2620" i="8"/>
  <c r="I2619" i="8"/>
  <c r="I2618" i="8"/>
  <c r="I2617" i="8"/>
  <c r="I2616" i="8"/>
  <c r="I2615" i="8"/>
  <c r="I2614" i="8"/>
  <c r="I2613" i="8"/>
  <c r="I2612" i="8"/>
  <c r="I2611" i="8"/>
  <c r="I2610" i="8"/>
  <c r="I2609" i="8"/>
  <c r="I2608" i="8"/>
  <c r="I2607" i="8"/>
  <c r="I2606" i="8"/>
  <c r="I2605" i="8"/>
  <c r="I2604" i="8"/>
  <c r="I2603" i="8"/>
  <c r="I2602" i="8"/>
  <c r="I2601" i="8"/>
  <c r="I2600" i="8"/>
  <c r="I2599" i="8"/>
  <c r="I2598" i="8"/>
  <c r="I2597" i="8"/>
  <c r="I2596" i="8"/>
  <c r="I2595" i="8"/>
  <c r="I2594" i="8"/>
  <c r="I2593" i="8"/>
  <c r="I2592" i="8"/>
  <c r="I2591" i="8"/>
  <c r="I2590" i="8"/>
  <c r="I2589" i="8"/>
  <c r="I2588" i="8"/>
  <c r="I2587" i="8"/>
  <c r="I2586" i="8"/>
  <c r="I2585" i="8"/>
  <c r="I2584" i="8"/>
  <c r="I2583" i="8"/>
  <c r="I2582" i="8"/>
  <c r="I2581" i="8"/>
  <c r="I2580" i="8"/>
  <c r="I2579" i="8"/>
  <c r="I2578" i="8"/>
  <c r="I2577" i="8"/>
  <c r="I2576" i="8"/>
  <c r="I2575" i="8"/>
  <c r="I2574" i="8"/>
  <c r="I2573" i="8"/>
  <c r="I2572" i="8"/>
  <c r="I2571" i="8"/>
  <c r="I2570" i="8"/>
  <c r="I2569" i="8"/>
  <c r="I2568" i="8"/>
  <c r="I2567" i="8"/>
  <c r="I2566" i="8"/>
  <c r="I2565" i="8"/>
  <c r="I2564" i="8"/>
  <c r="I2563" i="8"/>
  <c r="I2562" i="8"/>
  <c r="I2561" i="8"/>
  <c r="I2560" i="8"/>
  <c r="I2559" i="8"/>
  <c r="I2558" i="8"/>
  <c r="I2557" i="8"/>
  <c r="I2556" i="8"/>
  <c r="I2555" i="8"/>
  <c r="I2554" i="8"/>
  <c r="I2553" i="8"/>
  <c r="I2552" i="8"/>
  <c r="I2551" i="8"/>
  <c r="I2550" i="8"/>
  <c r="I2549" i="8"/>
  <c r="I2548" i="8"/>
  <c r="I2547" i="8"/>
  <c r="I2546" i="8"/>
  <c r="I2545" i="8"/>
  <c r="I2544" i="8"/>
  <c r="I2543" i="8"/>
  <c r="I2542" i="8"/>
  <c r="I2541" i="8"/>
  <c r="I2540" i="8"/>
  <c r="I2539" i="8"/>
  <c r="I2538" i="8"/>
  <c r="I2537" i="8"/>
  <c r="I2536" i="8"/>
  <c r="I2535" i="8"/>
  <c r="I2534" i="8"/>
  <c r="I2533" i="8"/>
  <c r="I2532" i="8"/>
  <c r="I2531" i="8"/>
  <c r="I2530" i="8"/>
  <c r="I2529" i="8"/>
  <c r="I2528" i="8"/>
  <c r="I2527" i="8"/>
  <c r="I2526" i="8"/>
  <c r="I2525" i="8"/>
  <c r="I2524" i="8"/>
  <c r="I2523" i="8"/>
  <c r="I2522" i="8"/>
  <c r="I2521" i="8"/>
  <c r="I2520" i="8"/>
  <c r="I2519" i="8"/>
  <c r="I2518" i="8"/>
  <c r="I2517" i="8"/>
  <c r="I2516" i="8"/>
  <c r="I2515" i="8"/>
  <c r="I2514" i="8"/>
  <c r="I2513" i="8"/>
  <c r="I2512" i="8"/>
  <c r="I2511" i="8"/>
  <c r="I2510" i="8"/>
  <c r="I2509" i="8"/>
  <c r="I2508" i="8"/>
  <c r="I2507" i="8"/>
  <c r="I2506" i="8"/>
  <c r="I2505" i="8"/>
  <c r="I2504" i="8"/>
  <c r="I2503" i="8"/>
  <c r="I2502" i="8"/>
  <c r="I2501" i="8"/>
  <c r="I2500" i="8"/>
  <c r="I2499" i="8"/>
  <c r="I2498" i="8"/>
  <c r="I2497" i="8"/>
  <c r="I2496" i="8"/>
  <c r="I2495" i="8"/>
  <c r="I2494" i="8"/>
  <c r="I2493" i="8"/>
  <c r="I2492" i="8"/>
  <c r="I2491" i="8"/>
  <c r="I2490" i="8"/>
  <c r="I2489" i="8"/>
  <c r="I2488" i="8"/>
  <c r="I2487" i="8"/>
  <c r="I2486" i="8"/>
  <c r="I2485" i="8"/>
  <c r="I2484" i="8"/>
  <c r="I2483" i="8"/>
  <c r="I2482" i="8"/>
  <c r="I2481" i="8"/>
  <c r="I2480" i="8"/>
  <c r="I2479" i="8"/>
  <c r="I2478" i="8"/>
  <c r="I2477" i="8"/>
  <c r="I2476" i="8"/>
  <c r="I2475" i="8"/>
  <c r="I2474" i="8"/>
  <c r="I2473" i="8"/>
  <c r="I2472" i="8"/>
  <c r="I2471" i="8"/>
  <c r="I2470" i="8"/>
  <c r="I2469" i="8"/>
  <c r="I2468" i="8"/>
  <c r="I2467" i="8"/>
  <c r="I2466" i="8"/>
  <c r="I2465" i="8"/>
  <c r="I2464" i="8"/>
  <c r="I2463" i="8"/>
  <c r="I2462" i="8"/>
  <c r="I2461" i="8"/>
  <c r="I2460" i="8"/>
  <c r="I2459" i="8"/>
  <c r="I2458" i="8"/>
  <c r="I2457" i="8"/>
  <c r="I2456" i="8"/>
  <c r="I2455" i="8"/>
  <c r="I2454" i="8"/>
  <c r="I2453" i="8"/>
  <c r="I2452" i="8"/>
  <c r="I2451" i="8"/>
  <c r="I2450" i="8"/>
  <c r="I2449" i="8"/>
  <c r="I2448" i="8"/>
  <c r="I2447" i="8"/>
  <c r="I2446" i="8"/>
  <c r="I2445" i="8"/>
  <c r="I2444" i="8"/>
  <c r="I2443" i="8"/>
  <c r="I2442" i="8"/>
  <c r="I2441" i="8"/>
  <c r="I2440" i="8"/>
  <c r="I2439" i="8"/>
  <c r="I2438" i="8"/>
  <c r="I2437" i="8"/>
  <c r="I2436" i="8"/>
  <c r="I2435" i="8"/>
  <c r="I2434" i="8"/>
  <c r="I2433" i="8"/>
  <c r="I2432" i="8"/>
  <c r="I2431" i="8"/>
  <c r="I2430" i="8"/>
  <c r="I2429" i="8"/>
  <c r="I2428" i="8"/>
  <c r="I2427" i="8"/>
  <c r="I2426" i="8"/>
  <c r="I2425" i="8"/>
  <c r="I2424" i="8"/>
  <c r="I2423" i="8"/>
  <c r="I2422" i="8"/>
  <c r="I2421" i="8"/>
  <c r="I2420" i="8"/>
  <c r="I2419" i="8"/>
  <c r="I2418" i="8"/>
  <c r="I2417" i="8"/>
  <c r="I2416" i="8"/>
  <c r="I2415" i="8"/>
  <c r="I2414" i="8"/>
  <c r="I2413" i="8"/>
  <c r="I2412" i="8"/>
  <c r="I2411" i="8"/>
  <c r="I2410" i="8"/>
  <c r="I2409" i="8"/>
  <c r="I2408" i="8"/>
  <c r="I2407" i="8"/>
  <c r="I2406" i="8"/>
  <c r="I2405" i="8"/>
  <c r="I2404" i="8"/>
  <c r="I2403" i="8"/>
  <c r="I2402" i="8"/>
  <c r="I2401" i="8"/>
  <c r="I2400" i="8"/>
  <c r="I2399" i="8"/>
  <c r="I2398" i="8"/>
  <c r="I2397" i="8"/>
  <c r="I2396" i="8"/>
  <c r="I2395" i="8"/>
  <c r="I2394" i="8"/>
  <c r="I2393" i="8"/>
  <c r="I2392" i="8"/>
  <c r="I2391" i="8"/>
  <c r="I2390" i="8"/>
  <c r="I2389" i="8"/>
  <c r="I2388" i="8"/>
  <c r="I2387" i="8"/>
  <c r="I2386" i="8"/>
  <c r="I2385" i="8"/>
  <c r="I2384" i="8"/>
  <c r="I2383" i="8"/>
  <c r="I2382" i="8"/>
  <c r="I2381" i="8"/>
  <c r="I2380" i="8"/>
  <c r="I2379" i="8"/>
  <c r="I2378" i="8"/>
  <c r="I2377" i="8"/>
  <c r="I2376" i="8"/>
  <c r="I2375" i="8"/>
  <c r="I2374" i="8"/>
  <c r="I2373" i="8"/>
  <c r="I2372" i="8"/>
  <c r="I2371" i="8"/>
  <c r="I2370" i="8"/>
  <c r="I2369" i="8"/>
  <c r="I2368" i="8"/>
  <c r="I2367" i="8"/>
  <c r="I2366" i="8"/>
  <c r="I2365" i="8"/>
  <c r="I2364" i="8"/>
  <c r="I2363" i="8"/>
  <c r="I2362" i="8"/>
  <c r="I2361" i="8"/>
  <c r="I2360" i="8"/>
  <c r="I2359" i="8"/>
  <c r="I2358" i="8"/>
  <c r="I2357" i="8"/>
  <c r="I2356" i="8"/>
  <c r="I2355" i="8"/>
  <c r="I2354" i="8"/>
  <c r="I2353" i="8"/>
  <c r="I2352" i="8"/>
  <c r="I2351" i="8"/>
  <c r="I2350" i="8"/>
  <c r="I2349" i="8"/>
  <c r="I2348" i="8"/>
  <c r="I2347" i="8"/>
  <c r="I2346" i="8"/>
  <c r="I2345" i="8"/>
  <c r="I2344" i="8"/>
  <c r="I2343" i="8"/>
  <c r="I2342" i="8"/>
  <c r="I2341" i="8"/>
  <c r="I2340" i="8"/>
  <c r="I2339" i="8"/>
  <c r="I2338" i="8"/>
  <c r="I2337" i="8"/>
  <c r="I2336" i="8"/>
  <c r="I2335" i="8"/>
  <c r="I2334" i="8"/>
  <c r="I2333" i="8"/>
  <c r="I2332" i="8"/>
  <c r="I2331" i="8"/>
  <c r="I2330" i="8"/>
  <c r="I2329" i="8"/>
  <c r="I2328" i="8"/>
  <c r="I2327" i="8"/>
  <c r="I2326" i="8"/>
  <c r="I2325" i="8"/>
  <c r="I2324" i="8"/>
  <c r="I2323" i="8"/>
  <c r="I2322" i="8"/>
  <c r="I2321" i="8"/>
  <c r="I2320" i="8"/>
  <c r="I2319" i="8"/>
  <c r="I2318" i="8"/>
  <c r="I2317" i="8"/>
  <c r="I2316" i="8"/>
  <c r="I2315" i="8"/>
  <c r="I2314" i="8"/>
  <c r="I2313" i="8"/>
  <c r="I2312" i="8"/>
  <c r="I2311" i="8"/>
  <c r="I2310" i="8"/>
  <c r="I2309" i="8"/>
  <c r="I2308" i="8"/>
  <c r="I2307" i="8"/>
  <c r="I2306" i="8"/>
  <c r="I2305" i="8"/>
  <c r="I2304" i="8"/>
  <c r="I2303" i="8"/>
  <c r="I2302" i="8"/>
  <c r="I2301" i="8"/>
  <c r="I2300" i="8"/>
  <c r="I2299" i="8"/>
  <c r="I2298" i="8"/>
  <c r="I2297" i="8"/>
  <c r="I2296" i="8"/>
  <c r="I2295" i="8"/>
  <c r="I2294" i="8"/>
  <c r="I2293" i="8"/>
  <c r="I2292" i="8"/>
  <c r="I2291" i="8"/>
  <c r="I2290" i="8"/>
  <c r="I2289" i="8"/>
  <c r="I2288" i="8"/>
  <c r="I2287" i="8"/>
  <c r="I2286" i="8"/>
  <c r="I2285" i="8"/>
  <c r="I2284" i="8"/>
  <c r="I2283" i="8"/>
  <c r="I2282" i="8"/>
  <c r="I2281" i="8"/>
  <c r="I2280" i="8"/>
  <c r="I2279" i="8"/>
  <c r="I2278" i="8"/>
  <c r="I2277" i="8"/>
  <c r="I2276" i="8"/>
  <c r="I2275" i="8"/>
  <c r="I2274" i="8"/>
  <c r="I2273" i="8"/>
  <c r="I2272" i="8"/>
  <c r="I2271" i="8"/>
  <c r="I2270" i="8"/>
  <c r="I2269" i="8"/>
  <c r="I2268" i="8"/>
  <c r="I2267" i="8"/>
  <c r="I2266" i="8"/>
  <c r="I2265" i="8"/>
  <c r="I2264" i="8"/>
  <c r="I2263" i="8"/>
  <c r="I2262" i="8"/>
  <c r="I2261" i="8"/>
  <c r="I2260" i="8"/>
  <c r="I2259" i="8"/>
  <c r="I2258" i="8"/>
  <c r="I2257" i="8"/>
  <c r="I2256" i="8"/>
  <c r="I2255" i="8"/>
  <c r="I2254" i="8"/>
  <c r="I2253" i="8"/>
  <c r="I2252" i="8"/>
  <c r="I2251" i="8"/>
  <c r="I2250" i="8"/>
  <c r="I2249" i="8"/>
  <c r="I2248" i="8"/>
  <c r="I2247" i="8"/>
  <c r="I2246" i="8"/>
  <c r="I2245" i="8"/>
  <c r="I2244" i="8"/>
  <c r="I2243" i="8"/>
  <c r="I2242" i="8"/>
  <c r="I2241" i="8"/>
  <c r="I2240" i="8"/>
  <c r="I2239" i="8"/>
  <c r="I2238" i="8"/>
  <c r="I2237" i="8"/>
  <c r="I2236" i="8"/>
  <c r="I2235" i="8"/>
  <c r="I2234" i="8"/>
  <c r="I2233" i="8"/>
  <c r="I2232" i="8"/>
  <c r="I2231" i="8"/>
  <c r="I2230" i="8"/>
  <c r="I2229" i="8"/>
  <c r="I2228" i="8"/>
  <c r="I2227" i="8"/>
  <c r="I2226" i="8"/>
  <c r="I2225" i="8"/>
  <c r="I2224" i="8"/>
  <c r="I2223" i="8"/>
  <c r="I2222" i="8"/>
  <c r="I2221" i="8"/>
  <c r="I2220" i="8"/>
  <c r="I2219" i="8"/>
  <c r="I2218" i="8"/>
  <c r="I2217" i="8"/>
  <c r="I2216" i="8"/>
  <c r="I2215" i="8"/>
  <c r="I2214" i="8"/>
  <c r="I2213" i="8"/>
  <c r="I2212" i="8"/>
  <c r="I2211" i="8"/>
  <c r="I2210" i="8"/>
  <c r="I2209" i="8"/>
  <c r="I2208" i="8"/>
  <c r="I2207" i="8"/>
  <c r="I2206" i="8"/>
  <c r="I2205" i="8"/>
  <c r="I2204" i="8"/>
  <c r="I2203" i="8"/>
  <c r="I2202" i="8"/>
  <c r="I2201" i="8"/>
  <c r="I2200" i="8"/>
  <c r="I2199" i="8"/>
  <c r="I2198" i="8"/>
  <c r="I2197" i="8"/>
  <c r="I2196" i="8"/>
  <c r="I2195" i="8"/>
  <c r="I2194" i="8"/>
  <c r="I2193" i="8"/>
  <c r="I2192" i="8"/>
  <c r="I2191" i="8"/>
  <c r="I2190" i="8"/>
  <c r="I2189" i="8"/>
  <c r="I2188" i="8"/>
  <c r="I2187" i="8"/>
  <c r="I2186" i="8"/>
  <c r="I2185" i="8"/>
  <c r="I2184" i="8"/>
  <c r="I2183" i="8"/>
  <c r="I2182" i="8"/>
  <c r="I2181" i="8"/>
  <c r="I2180" i="8"/>
  <c r="I2179" i="8"/>
  <c r="I2178" i="8"/>
  <c r="I2177" i="8"/>
  <c r="I2176" i="8"/>
  <c r="I2175" i="8"/>
  <c r="I2174" i="8"/>
  <c r="I2173" i="8"/>
  <c r="I2172" i="8"/>
  <c r="I2171" i="8"/>
  <c r="I2170" i="8"/>
  <c r="I2169" i="8"/>
  <c r="I2168" i="8"/>
  <c r="I2167" i="8"/>
  <c r="I2166" i="8"/>
  <c r="I2165" i="8"/>
  <c r="I2164" i="8"/>
  <c r="I2163" i="8"/>
  <c r="I2162" i="8"/>
  <c r="I2161" i="8"/>
  <c r="I2160" i="8"/>
  <c r="I2159" i="8"/>
  <c r="I2158" i="8"/>
  <c r="I2157" i="8"/>
  <c r="I2156" i="8"/>
  <c r="I2155" i="8"/>
  <c r="I2154" i="8"/>
  <c r="I2153" i="8"/>
  <c r="I2152" i="8"/>
  <c r="I2151" i="8"/>
  <c r="I2150" i="8"/>
  <c r="I2149" i="8"/>
  <c r="I2148" i="8"/>
  <c r="I2147" i="8"/>
  <c r="I2146" i="8"/>
  <c r="I2145" i="8"/>
  <c r="I2144" i="8"/>
  <c r="I2143" i="8"/>
  <c r="I2142" i="8"/>
  <c r="I2141" i="8"/>
  <c r="I2140" i="8"/>
  <c r="I2139" i="8"/>
  <c r="I2138" i="8"/>
  <c r="I2137" i="8"/>
  <c r="I2136" i="8"/>
  <c r="I2135" i="8"/>
  <c r="I2134" i="8"/>
  <c r="I2133" i="8"/>
  <c r="I2132" i="8"/>
  <c r="I2131" i="8"/>
  <c r="I2130" i="8"/>
  <c r="I2129" i="8"/>
  <c r="I2128" i="8"/>
  <c r="I2127" i="8"/>
  <c r="I2126" i="8"/>
  <c r="I2125" i="8"/>
  <c r="I2124" i="8"/>
  <c r="I2123" i="8"/>
  <c r="I2122" i="8"/>
  <c r="I2121" i="8"/>
  <c r="I2120" i="8"/>
  <c r="I2119" i="8"/>
  <c r="I2118" i="8"/>
  <c r="I2117" i="8"/>
  <c r="I2116" i="8"/>
  <c r="I2115" i="8"/>
  <c r="I2114" i="8"/>
  <c r="I2113" i="8"/>
  <c r="I2112" i="8"/>
  <c r="I2111" i="8"/>
  <c r="I2110" i="8"/>
  <c r="I2109" i="8"/>
  <c r="I2108" i="8"/>
  <c r="I2107" i="8"/>
  <c r="I2106" i="8"/>
  <c r="I2105" i="8"/>
  <c r="I2104" i="8"/>
  <c r="I2103" i="8"/>
  <c r="I2102" i="8"/>
  <c r="I2101" i="8"/>
  <c r="I2100" i="8"/>
  <c r="I2099" i="8"/>
  <c r="I2098" i="8"/>
  <c r="I2097" i="8"/>
  <c r="I2096" i="8"/>
  <c r="I2095" i="8"/>
  <c r="I2094" i="8"/>
  <c r="I2093" i="8"/>
  <c r="I2092" i="8"/>
  <c r="I2091" i="8"/>
  <c r="I2090" i="8"/>
  <c r="I2089" i="8"/>
  <c r="I2088" i="8"/>
  <c r="I2087" i="8"/>
  <c r="I2086" i="8"/>
  <c r="I2085" i="8"/>
  <c r="I2084" i="8"/>
  <c r="I2083" i="8"/>
  <c r="I2082" i="8"/>
  <c r="I2081" i="8"/>
  <c r="I2080" i="8"/>
  <c r="I2079" i="8"/>
  <c r="I2078" i="8"/>
  <c r="I2077" i="8"/>
  <c r="I2076" i="8"/>
  <c r="I2075" i="8"/>
  <c r="I2074" i="8"/>
  <c r="I2073" i="8"/>
  <c r="I2072" i="8"/>
  <c r="I2071" i="8"/>
  <c r="I2070" i="8"/>
  <c r="I2069" i="8"/>
  <c r="I2068" i="8"/>
  <c r="I2067" i="8"/>
  <c r="I2066" i="8"/>
  <c r="I2065" i="8"/>
  <c r="I2064" i="8"/>
  <c r="I2063" i="8"/>
  <c r="I2062" i="8"/>
  <c r="I2061" i="8"/>
  <c r="I2060" i="8"/>
  <c r="I2059" i="8"/>
  <c r="I2058" i="8"/>
  <c r="I2057" i="8"/>
  <c r="I2056" i="8"/>
  <c r="I2055" i="8"/>
  <c r="I2054" i="8"/>
  <c r="I2053" i="8"/>
  <c r="I2052" i="8"/>
  <c r="I2051" i="8"/>
  <c r="I2050" i="8"/>
  <c r="I2049" i="8"/>
  <c r="I2048" i="8"/>
  <c r="I2047" i="8"/>
  <c r="I2046" i="8"/>
  <c r="I2045" i="8"/>
  <c r="I2044" i="8"/>
  <c r="I2043" i="8"/>
  <c r="I2042" i="8"/>
  <c r="I2041" i="8"/>
  <c r="I2040" i="8"/>
  <c r="I2039" i="8"/>
  <c r="I2038" i="8"/>
  <c r="I2037" i="8"/>
  <c r="I2036" i="8"/>
  <c r="I2035" i="8"/>
  <c r="I2034" i="8"/>
  <c r="I2033" i="8"/>
  <c r="I2032" i="8"/>
  <c r="I2031" i="8"/>
  <c r="I2030" i="8"/>
  <c r="I2029" i="8"/>
  <c r="I2028" i="8"/>
  <c r="I2027" i="8"/>
  <c r="I2026" i="8"/>
  <c r="I2025" i="8"/>
  <c r="I2024" i="8"/>
  <c r="I2023" i="8"/>
  <c r="I2022" i="8"/>
  <c r="I2021" i="8"/>
  <c r="I2020" i="8"/>
  <c r="I2019" i="8"/>
  <c r="I2018" i="8"/>
  <c r="I2017" i="8"/>
  <c r="I2016" i="8"/>
  <c r="I2015" i="8"/>
  <c r="I2014" i="8"/>
  <c r="I2013" i="8"/>
  <c r="I2012" i="8"/>
  <c r="I2011" i="8"/>
  <c r="I2010" i="8"/>
  <c r="I2009" i="8"/>
  <c r="I2008" i="8"/>
  <c r="I2007" i="8"/>
  <c r="I2006" i="8"/>
  <c r="I2005" i="8"/>
  <c r="I2004" i="8"/>
  <c r="I2003" i="8"/>
  <c r="I2002" i="8"/>
  <c r="I2001" i="8"/>
  <c r="I2000" i="8"/>
  <c r="I1999" i="8"/>
  <c r="I1998" i="8"/>
  <c r="I1997" i="8"/>
  <c r="I1996" i="8"/>
  <c r="I1995" i="8"/>
  <c r="I1994" i="8"/>
  <c r="I1993" i="8"/>
  <c r="I1992" i="8"/>
  <c r="I1991" i="8"/>
  <c r="I1990" i="8"/>
  <c r="I1989" i="8"/>
  <c r="I1988" i="8"/>
  <c r="I1987" i="8"/>
  <c r="I1986" i="8"/>
  <c r="I1985" i="8"/>
  <c r="I1984" i="8"/>
  <c r="I1983" i="8"/>
  <c r="I1982" i="8"/>
  <c r="I1981" i="8"/>
  <c r="I1980" i="8"/>
  <c r="I1979" i="8"/>
  <c r="I1978" i="8"/>
  <c r="I1977" i="8"/>
  <c r="I1976" i="8"/>
  <c r="I1975" i="8"/>
  <c r="I1974" i="8"/>
  <c r="I1973" i="8"/>
  <c r="I1972" i="8"/>
  <c r="I1971" i="8"/>
  <c r="I1970" i="8"/>
  <c r="I1969" i="8"/>
  <c r="I1968" i="8"/>
  <c r="I1967" i="8"/>
  <c r="I1966" i="8"/>
  <c r="I1965" i="8"/>
  <c r="I1964" i="8"/>
  <c r="I1963" i="8"/>
  <c r="I1962" i="8"/>
  <c r="I1961" i="8"/>
  <c r="I1960" i="8"/>
  <c r="I1959" i="8"/>
  <c r="I1958" i="8"/>
  <c r="I1957" i="8"/>
  <c r="I1956" i="8"/>
  <c r="I1955" i="8"/>
  <c r="I1954" i="8"/>
  <c r="I1953" i="8"/>
  <c r="I1952" i="8"/>
  <c r="I1951" i="8"/>
  <c r="I1950" i="8"/>
  <c r="I1949" i="8"/>
  <c r="I1948" i="8"/>
  <c r="I1947" i="8"/>
  <c r="I1946" i="8"/>
  <c r="I1945" i="8"/>
  <c r="I1944" i="8"/>
  <c r="I1943" i="8"/>
  <c r="I1942" i="8"/>
  <c r="I1941" i="8"/>
  <c r="I1940" i="8"/>
  <c r="I1939" i="8"/>
  <c r="I1938" i="8"/>
  <c r="I1937" i="8"/>
  <c r="I1936" i="8"/>
  <c r="I1935" i="8"/>
  <c r="I1934" i="8"/>
  <c r="I1933" i="8"/>
  <c r="I1932" i="8"/>
  <c r="I1931" i="8"/>
  <c r="I1930" i="8"/>
  <c r="I1929" i="8"/>
  <c r="I1928" i="8"/>
  <c r="I1927" i="8"/>
  <c r="I1926" i="8"/>
  <c r="I1925" i="8"/>
  <c r="I1924" i="8"/>
  <c r="I1923" i="8"/>
  <c r="I1922" i="8"/>
  <c r="I1921" i="8"/>
  <c r="I1920" i="8"/>
  <c r="I1919" i="8"/>
  <c r="I1918" i="8"/>
  <c r="I1917" i="8"/>
  <c r="I1916" i="8"/>
  <c r="I1915" i="8"/>
  <c r="I1914" i="8"/>
  <c r="I1913" i="8"/>
  <c r="I1912" i="8"/>
  <c r="I1911" i="8"/>
  <c r="I1910" i="8"/>
  <c r="I1909" i="8"/>
  <c r="I1908" i="8"/>
  <c r="I1907" i="8"/>
  <c r="I1906" i="8"/>
  <c r="I1905" i="8"/>
  <c r="I1904" i="8"/>
  <c r="I1903" i="8"/>
  <c r="I1902" i="8"/>
  <c r="I1901" i="8"/>
  <c r="I1900" i="8"/>
  <c r="I1899" i="8"/>
  <c r="I1898" i="8"/>
  <c r="I1897" i="8"/>
  <c r="I1896" i="8"/>
  <c r="I1895" i="8"/>
  <c r="I1894" i="8"/>
  <c r="I1893" i="8"/>
  <c r="I1892" i="8"/>
  <c r="I1891" i="8"/>
  <c r="I1890" i="8"/>
  <c r="I1889" i="8"/>
  <c r="I1888" i="8"/>
  <c r="I1887" i="8"/>
  <c r="I1886" i="8"/>
  <c r="I1885" i="8"/>
  <c r="I1884" i="8"/>
  <c r="I1883" i="8"/>
  <c r="I1882" i="8"/>
  <c r="I1881" i="8"/>
  <c r="I1880" i="8"/>
  <c r="I1879" i="8"/>
  <c r="I1878" i="8"/>
  <c r="I1877" i="8"/>
  <c r="I1876" i="8"/>
  <c r="I1875" i="8"/>
  <c r="I1874" i="8"/>
  <c r="I1873" i="8"/>
  <c r="I1872" i="8"/>
  <c r="I1871" i="8"/>
  <c r="I1870" i="8"/>
  <c r="I1869" i="8"/>
  <c r="I1868" i="8"/>
  <c r="I1867" i="8"/>
  <c r="I1866" i="8"/>
  <c r="I1865" i="8"/>
  <c r="I1864" i="8"/>
  <c r="I1863" i="8"/>
  <c r="I1862" i="8"/>
  <c r="I1861" i="8"/>
  <c r="I1860" i="8"/>
  <c r="I1859" i="8"/>
  <c r="I1858" i="8"/>
  <c r="I1857" i="8"/>
  <c r="I1856" i="8"/>
  <c r="I1855" i="8"/>
  <c r="I1854" i="8"/>
  <c r="I1853" i="8"/>
  <c r="I1852" i="8"/>
  <c r="I1851" i="8"/>
  <c r="I1850" i="8"/>
  <c r="I1849" i="8"/>
  <c r="I1848" i="8"/>
  <c r="I1847" i="8"/>
  <c r="I1846" i="8"/>
  <c r="I1845" i="8"/>
  <c r="I1844" i="8"/>
  <c r="I1843" i="8"/>
  <c r="I1842" i="8"/>
  <c r="I1841" i="8"/>
  <c r="I1840" i="8"/>
  <c r="I1839" i="8"/>
  <c r="I1838" i="8"/>
  <c r="I1837" i="8"/>
  <c r="I1836" i="8"/>
  <c r="I1835" i="8"/>
  <c r="I1834" i="8"/>
  <c r="I1833" i="8"/>
  <c r="I1832" i="8"/>
  <c r="I1831" i="8"/>
  <c r="I1830" i="8"/>
  <c r="I1829" i="8"/>
  <c r="I1828" i="8"/>
  <c r="I1827" i="8"/>
  <c r="I1826" i="8"/>
  <c r="I1825" i="8"/>
  <c r="I1824" i="8"/>
  <c r="I1823" i="8"/>
  <c r="I1822" i="8"/>
  <c r="I1821" i="8"/>
  <c r="I1820" i="8"/>
  <c r="I1819" i="8"/>
  <c r="I1818" i="8"/>
  <c r="I1817" i="8"/>
  <c r="I1816" i="8"/>
  <c r="I1815" i="8"/>
  <c r="I1814" i="8"/>
  <c r="I1813" i="8"/>
  <c r="I1812" i="8"/>
  <c r="I1811" i="8"/>
  <c r="I1810" i="8"/>
  <c r="I1809" i="8"/>
  <c r="I1808" i="8"/>
  <c r="I1807" i="8"/>
  <c r="I1806" i="8"/>
  <c r="I1805" i="8"/>
  <c r="I1804" i="8"/>
  <c r="I1803" i="8"/>
  <c r="I1802" i="8"/>
  <c r="I1801" i="8"/>
  <c r="I1800" i="8"/>
  <c r="I1799" i="8"/>
  <c r="I1798" i="8"/>
  <c r="I1797" i="8"/>
  <c r="I1796" i="8"/>
  <c r="I1795" i="8"/>
  <c r="I1794" i="8"/>
  <c r="I1793" i="8"/>
  <c r="I1792" i="8"/>
  <c r="I1791" i="8"/>
  <c r="I1790" i="8"/>
  <c r="I1789" i="8"/>
  <c r="I1788" i="8"/>
  <c r="I1787" i="8"/>
  <c r="I1786" i="8"/>
  <c r="I1785" i="8"/>
  <c r="I1784" i="8"/>
  <c r="I1783" i="8"/>
  <c r="I1782" i="8"/>
  <c r="I1781" i="8"/>
  <c r="I1780" i="8"/>
  <c r="I1779" i="8"/>
  <c r="I1778" i="8"/>
  <c r="I1777" i="8"/>
  <c r="I1776" i="8"/>
  <c r="I1775" i="8"/>
  <c r="I1774" i="8"/>
  <c r="I1773" i="8"/>
  <c r="I1772" i="8"/>
  <c r="I1771" i="8"/>
  <c r="I1770" i="8"/>
  <c r="I1769" i="8"/>
  <c r="I1768" i="8"/>
  <c r="I1767" i="8"/>
  <c r="I1766" i="8"/>
  <c r="I1765" i="8"/>
  <c r="I1764" i="8"/>
  <c r="I1763" i="8"/>
  <c r="I1762" i="8"/>
  <c r="I1761" i="8"/>
  <c r="I1760" i="8"/>
  <c r="I1759" i="8"/>
  <c r="I1758" i="8"/>
  <c r="I1757" i="8"/>
  <c r="I1756" i="8"/>
  <c r="I1755" i="8"/>
  <c r="I1754" i="8"/>
  <c r="I1753" i="8"/>
  <c r="I1752" i="8"/>
  <c r="I1751" i="8"/>
  <c r="I1750" i="8"/>
  <c r="I1749" i="8"/>
  <c r="I1748" i="8"/>
  <c r="I1747" i="8"/>
  <c r="I1746" i="8"/>
  <c r="I1745" i="8"/>
  <c r="I1744" i="8"/>
  <c r="I1743" i="8"/>
  <c r="I1742" i="8"/>
  <c r="I1741" i="8"/>
  <c r="I1740" i="8"/>
  <c r="I1739" i="8"/>
  <c r="I1738" i="8"/>
  <c r="I1737" i="8"/>
  <c r="I1736" i="8"/>
  <c r="I1735" i="8"/>
  <c r="I1734" i="8"/>
  <c r="I1733" i="8"/>
  <c r="I1732" i="8"/>
  <c r="I1731" i="8"/>
  <c r="I1730" i="8"/>
  <c r="I1729" i="8"/>
  <c r="I1728" i="8"/>
  <c r="I1727" i="8"/>
  <c r="I1726" i="8"/>
  <c r="I1725" i="8"/>
  <c r="I1724" i="8"/>
  <c r="I1723" i="8"/>
  <c r="I1722" i="8"/>
  <c r="I1721" i="8"/>
  <c r="I1720" i="8"/>
  <c r="I1719" i="8"/>
  <c r="I1718" i="8"/>
  <c r="I1717" i="8"/>
  <c r="I1716" i="8"/>
  <c r="I1715" i="8"/>
  <c r="I1714" i="8"/>
  <c r="I1713" i="8"/>
  <c r="I1712" i="8"/>
  <c r="I1711" i="8"/>
  <c r="I1710" i="8"/>
  <c r="I1709" i="8"/>
  <c r="I1708" i="8"/>
  <c r="I1707" i="8"/>
  <c r="I1706" i="8"/>
  <c r="I1705" i="8"/>
  <c r="I1704" i="8"/>
  <c r="I1703" i="8"/>
  <c r="I1702" i="8"/>
  <c r="I1701" i="8"/>
  <c r="I1700" i="8"/>
  <c r="I1699" i="8"/>
  <c r="I1698" i="8"/>
  <c r="I1697" i="8"/>
  <c r="I1696" i="8"/>
  <c r="I1695" i="8"/>
  <c r="I1694" i="8"/>
  <c r="I1693" i="8"/>
  <c r="I1692" i="8"/>
  <c r="I1691" i="8"/>
  <c r="I1690" i="8"/>
  <c r="I1689" i="8"/>
  <c r="I1688" i="8"/>
  <c r="I1687" i="8"/>
  <c r="I1686" i="8"/>
  <c r="I1685" i="8"/>
  <c r="I1684" i="8"/>
  <c r="I1683" i="8"/>
  <c r="I1682" i="8"/>
  <c r="I1681" i="8"/>
  <c r="I1680" i="8"/>
  <c r="I1679" i="8"/>
  <c r="I1678" i="8"/>
  <c r="I1677" i="8"/>
  <c r="I1676" i="8"/>
  <c r="I1675" i="8"/>
  <c r="I1674" i="8"/>
  <c r="I1673" i="8"/>
  <c r="I1672" i="8"/>
  <c r="I1671" i="8"/>
  <c r="I1670" i="8"/>
  <c r="I1669" i="8"/>
  <c r="I1668" i="8"/>
  <c r="I1667" i="8"/>
  <c r="I1666" i="8"/>
  <c r="I1665" i="8"/>
  <c r="I1664" i="8"/>
  <c r="I1663" i="8"/>
  <c r="I1662" i="8"/>
  <c r="I1661" i="8"/>
  <c r="I1660" i="8"/>
  <c r="I1659" i="8"/>
  <c r="I1658" i="8"/>
  <c r="I1657" i="8"/>
  <c r="I1656" i="8"/>
  <c r="I1655" i="8"/>
  <c r="I1654" i="8"/>
  <c r="I1653" i="8"/>
  <c r="I1652" i="8"/>
  <c r="I1651" i="8"/>
  <c r="I1650" i="8"/>
  <c r="I1649" i="8"/>
  <c r="I1648" i="8"/>
  <c r="I1647" i="8"/>
  <c r="I1646" i="8"/>
  <c r="I1645" i="8"/>
  <c r="I1644" i="8"/>
  <c r="I1643" i="8"/>
  <c r="I1642" i="8"/>
  <c r="I1641" i="8"/>
  <c r="I1640" i="8"/>
  <c r="I1639" i="8"/>
  <c r="I1638" i="8"/>
  <c r="I1637" i="8"/>
  <c r="I1636" i="8"/>
  <c r="I1635" i="8"/>
  <c r="I1634" i="8"/>
  <c r="I1633" i="8"/>
  <c r="I1632" i="8"/>
  <c r="I1631" i="8"/>
  <c r="I1630" i="8"/>
  <c r="I1629" i="8"/>
  <c r="I1628" i="8"/>
  <c r="I1627" i="8"/>
  <c r="I1626" i="8"/>
  <c r="I1625" i="8"/>
  <c r="I1624" i="8"/>
  <c r="I1623" i="8"/>
  <c r="I1622" i="8"/>
  <c r="I1621" i="8"/>
  <c r="I1620" i="8"/>
  <c r="I1619" i="8"/>
  <c r="I1618" i="8"/>
  <c r="I1617" i="8"/>
  <c r="I1616" i="8"/>
  <c r="I1615" i="8"/>
  <c r="I1614" i="8"/>
  <c r="I1613" i="8"/>
  <c r="I1612" i="8"/>
  <c r="I1611" i="8"/>
  <c r="I1610" i="8"/>
  <c r="I1609" i="8"/>
  <c r="I1608" i="8"/>
  <c r="I1607" i="8"/>
  <c r="I1606" i="8"/>
  <c r="I1605" i="8"/>
  <c r="I1604" i="8"/>
  <c r="I1603" i="8"/>
  <c r="I1602" i="8"/>
  <c r="I1601" i="8"/>
  <c r="I1600" i="8"/>
  <c r="I1599" i="8"/>
  <c r="I1598" i="8"/>
  <c r="I1597" i="8"/>
  <c r="I1596" i="8"/>
  <c r="I1595" i="8"/>
  <c r="I1594" i="8"/>
  <c r="I1593" i="8"/>
  <c r="I1592" i="8"/>
  <c r="I1591" i="8"/>
  <c r="I1590" i="8"/>
  <c r="I1589" i="8"/>
  <c r="I1588" i="8"/>
  <c r="I1587" i="8"/>
  <c r="I1586" i="8"/>
  <c r="I1585" i="8"/>
  <c r="I1584" i="8"/>
  <c r="I1583" i="8"/>
  <c r="I1582" i="8"/>
  <c r="I1581" i="8"/>
  <c r="I1580" i="8"/>
  <c r="I1579" i="8"/>
  <c r="I1578" i="8"/>
  <c r="I1577" i="8"/>
  <c r="I1576" i="8"/>
  <c r="I1575" i="8"/>
  <c r="I1574" i="8"/>
  <c r="I1573" i="8"/>
  <c r="I1572" i="8"/>
  <c r="I1571" i="8"/>
  <c r="I1570" i="8"/>
  <c r="I1569" i="8"/>
  <c r="I1568" i="8"/>
  <c r="I1567" i="8"/>
  <c r="I1566" i="8"/>
  <c r="I1565" i="8"/>
  <c r="I1564" i="8"/>
  <c r="I1563" i="8"/>
  <c r="I1562" i="8"/>
  <c r="I1561" i="8"/>
  <c r="I1560" i="8"/>
  <c r="I1559" i="8"/>
  <c r="I1558" i="8"/>
  <c r="I1557" i="8"/>
  <c r="I1556" i="8"/>
  <c r="I1555" i="8"/>
  <c r="I1554" i="8"/>
  <c r="I1553" i="8"/>
  <c r="I1552" i="8"/>
  <c r="I1551" i="8"/>
  <c r="I1550" i="8"/>
  <c r="I1549" i="8"/>
  <c r="I1548" i="8"/>
  <c r="I1547" i="8"/>
  <c r="I1546" i="8"/>
  <c r="I1545" i="8"/>
  <c r="I1544" i="8"/>
  <c r="I1543" i="8"/>
  <c r="I1542" i="8"/>
  <c r="I1541" i="8"/>
  <c r="I1540" i="8"/>
  <c r="I1539" i="8"/>
  <c r="I1538" i="8"/>
  <c r="I1537" i="8"/>
  <c r="I1536" i="8"/>
  <c r="I1535" i="8"/>
  <c r="I1534" i="8"/>
  <c r="I1533" i="8"/>
  <c r="I1532" i="8"/>
  <c r="I1531" i="8"/>
  <c r="I1530" i="8"/>
  <c r="I1529" i="8"/>
  <c r="I1528" i="8"/>
  <c r="I1527" i="8"/>
  <c r="I1526" i="8"/>
  <c r="I1525" i="8"/>
  <c r="I1524" i="8"/>
  <c r="I1523" i="8"/>
  <c r="I1522" i="8"/>
  <c r="I1521" i="8"/>
  <c r="I1520" i="8"/>
  <c r="I1519" i="8"/>
  <c r="I1518" i="8"/>
  <c r="I1517" i="8"/>
  <c r="I1516" i="8"/>
  <c r="I1515" i="8"/>
  <c r="I1514" i="8"/>
  <c r="I1513" i="8"/>
  <c r="I1512" i="8"/>
  <c r="I1511" i="8"/>
  <c r="I1510" i="8"/>
  <c r="I1509" i="8"/>
  <c r="I1508" i="8"/>
  <c r="I1507" i="8"/>
  <c r="I1506" i="8"/>
  <c r="I1505" i="8"/>
  <c r="I1504" i="8"/>
  <c r="I1503" i="8"/>
  <c r="I1502" i="8"/>
  <c r="I1501" i="8"/>
  <c r="I1500" i="8"/>
  <c r="I1499" i="8"/>
  <c r="I1498" i="8"/>
  <c r="I1497" i="8"/>
  <c r="I1496" i="8"/>
  <c r="I1495" i="8"/>
  <c r="I1494" i="8"/>
  <c r="I1493" i="8"/>
  <c r="I1492" i="8"/>
  <c r="I1491" i="8"/>
  <c r="I1490" i="8"/>
  <c r="I1489" i="8"/>
  <c r="I1488" i="8"/>
  <c r="I1487" i="8"/>
  <c r="I1486" i="8"/>
  <c r="I1485" i="8"/>
  <c r="I1484" i="8"/>
  <c r="I1483" i="8"/>
  <c r="I1482" i="8"/>
  <c r="I1481" i="8"/>
  <c r="I1480" i="8"/>
  <c r="I1479" i="8"/>
  <c r="I1478" i="8"/>
  <c r="I1477" i="8"/>
  <c r="I1476" i="8"/>
  <c r="I1475" i="8"/>
  <c r="I1474" i="8"/>
  <c r="I1473" i="8"/>
  <c r="I1472" i="8"/>
  <c r="I1471" i="8"/>
  <c r="I1470" i="8"/>
  <c r="I1469" i="8"/>
  <c r="I1468" i="8"/>
  <c r="I1467" i="8"/>
  <c r="I1466" i="8"/>
  <c r="I1465" i="8"/>
  <c r="I1464" i="8"/>
  <c r="I1463" i="8"/>
  <c r="I1462" i="8"/>
  <c r="I1461" i="8"/>
  <c r="I1460" i="8"/>
  <c r="I1459" i="8"/>
  <c r="I1458" i="8"/>
  <c r="I1457" i="8"/>
  <c r="I1456" i="8"/>
  <c r="I1455" i="8"/>
  <c r="I1454" i="8"/>
  <c r="I1453" i="8"/>
  <c r="I1452" i="8"/>
  <c r="I1451" i="8"/>
  <c r="I1450" i="8"/>
  <c r="I1449" i="8"/>
  <c r="I1448" i="8"/>
  <c r="I1447" i="8"/>
  <c r="I1446" i="8"/>
  <c r="I1445" i="8"/>
  <c r="I1444" i="8"/>
  <c r="I1443" i="8"/>
  <c r="I1442" i="8"/>
  <c r="I1441" i="8"/>
  <c r="I1440" i="8"/>
  <c r="I1439" i="8"/>
  <c r="I1438" i="8"/>
  <c r="I1437" i="8"/>
  <c r="I1436" i="8"/>
  <c r="I1435" i="8"/>
  <c r="I1434" i="8"/>
  <c r="I1433" i="8"/>
  <c r="I1432" i="8"/>
  <c r="I1431" i="8"/>
  <c r="I1430" i="8"/>
  <c r="I1429" i="8"/>
  <c r="I1428" i="8"/>
  <c r="I1427" i="8"/>
  <c r="I1426" i="8"/>
  <c r="I1425" i="8"/>
  <c r="I1424" i="8"/>
  <c r="I1423" i="8"/>
  <c r="I1422" i="8"/>
  <c r="I1421" i="8"/>
  <c r="I1420" i="8"/>
  <c r="I1419" i="8"/>
  <c r="I1418" i="8"/>
  <c r="I1417" i="8"/>
  <c r="I1416" i="8"/>
  <c r="I1415" i="8"/>
  <c r="I1414" i="8"/>
  <c r="I1413" i="8"/>
  <c r="I1412" i="8"/>
  <c r="I1411" i="8"/>
  <c r="I1410" i="8"/>
  <c r="I1409" i="8"/>
  <c r="I1408" i="8"/>
  <c r="I1407" i="8"/>
  <c r="I1406" i="8"/>
  <c r="I1405" i="8"/>
  <c r="I1404" i="8"/>
  <c r="I1403" i="8"/>
  <c r="I1402" i="8"/>
  <c r="I1401" i="8"/>
  <c r="I1400" i="8"/>
  <c r="I1399" i="8"/>
  <c r="I1398" i="8"/>
  <c r="I1397" i="8"/>
  <c r="I1396" i="8"/>
  <c r="I1395" i="8"/>
  <c r="I1394" i="8"/>
  <c r="I1393" i="8"/>
  <c r="I1392" i="8"/>
  <c r="I1391" i="8"/>
  <c r="I1390" i="8"/>
  <c r="I1389" i="8"/>
  <c r="I1388" i="8"/>
  <c r="I1387" i="8"/>
  <c r="I1386" i="8"/>
  <c r="I1385" i="8"/>
  <c r="I1384" i="8"/>
  <c r="I1383" i="8"/>
  <c r="I1382" i="8"/>
  <c r="I1381" i="8"/>
  <c r="I1380" i="8"/>
  <c r="I1379" i="8"/>
  <c r="I1378" i="8"/>
  <c r="I1377" i="8"/>
  <c r="I1376" i="8"/>
  <c r="I1375" i="8"/>
  <c r="I1374" i="8"/>
  <c r="I1373" i="8"/>
  <c r="I1372" i="8"/>
  <c r="I1371" i="8"/>
  <c r="I1370" i="8"/>
  <c r="I1369" i="8"/>
  <c r="I1368" i="8"/>
  <c r="I1367" i="8"/>
  <c r="I1366" i="8"/>
  <c r="I1365" i="8"/>
  <c r="I1364" i="8"/>
  <c r="I1363" i="8"/>
  <c r="I1362" i="8"/>
  <c r="I1361" i="8"/>
  <c r="I1360" i="8"/>
  <c r="I1359" i="8"/>
  <c r="I1358" i="8"/>
  <c r="I1357" i="8"/>
  <c r="I1356" i="8"/>
  <c r="I1355" i="8"/>
  <c r="I1354" i="8"/>
  <c r="I1353" i="8"/>
  <c r="I1352" i="8"/>
  <c r="I1351" i="8"/>
  <c r="I1350" i="8"/>
  <c r="I1349" i="8"/>
  <c r="I1348" i="8"/>
  <c r="I1347" i="8"/>
  <c r="I1346" i="8"/>
  <c r="I1345" i="8"/>
  <c r="I1344" i="8"/>
  <c r="I1343" i="8"/>
  <c r="I1342" i="8"/>
  <c r="I1341" i="8"/>
  <c r="I1340" i="8"/>
  <c r="I1339" i="8"/>
  <c r="I1338" i="8"/>
  <c r="I1337" i="8"/>
  <c r="I1336" i="8"/>
  <c r="I1335" i="8"/>
  <c r="I1334" i="8"/>
  <c r="I1333" i="8"/>
  <c r="I1332" i="8"/>
  <c r="I1331" i="8"/>
  <c r="I1330" i="8"/>
  <c r="I1329" i="8"/>
  <c r="I1328" i="8"/>
  <c r="I1327" i="8"/>
  <c r="I1326" i="8"/>
  <c r="I1325" i="8"/>
  <c r="I1324" i="8"/>
  <c r="I1323" i="8"/>
  <c r="I1322" i="8"/>
  <c r="I1321" i="8"/>
  <c r="I1320" i="8"/>
  <c r="I1319" i="8"/>
  <c r="I1318" i="8"/>
  <c r="I1317" i="8"/>
  <c r="I1316" i="8"/>
  <c r="I1315" i="8"/>
  <c r="I1314" i="8"/>
  <c r="I1313" i="8"/>
  <c r="I1312" i="8"/>
  <c r="I1311" i="8"/>
  <c r="I1310" i="8"/>
  <c r="I1309" i="8"/>
  <c r="I1308" i="8"/>
  <c r="I1307" i="8"/>
  <c r="I1306" i="8"/>
  <c r="I1305" i="8"/>
  <c r="I1304" i="8"/>
  <c r="I1303" i="8"/>
  <c r="I1302" i="8"/>
  <c r="I1301" i="8"/>
  <c r="I1300" i="8"/>
  <c r="I1299" i="8"/>
  <c r="I1298" i="8"/>
  <c r="I1297" i="8"/>
  <c r="I1296" i="8"/>
  <c r="I1295" i="8"/>
  <c r="I1294" i="8"/>
  <c r="I1293" i="8"/>
  <c r="I1292" i="8"/>
  <c r="I1291" i="8"/>
  <c r="I1290" i="8"/>
  <c r="I1289" i="8"/>
  <c r="I1288" i="8"/>
  <c r="I1287" i="8"/>
  <c r="I1286" i="8"/>
  <c r="I1285" i="8"/>
  <c r="I1284" i="8"/>
  <c r="I1283" i="8"/>
  <c r="I1282" i="8"/>
  <c r="I1281" i="8"/>
  <c r="I1280" i="8"/>
  <c r="I1279" i="8"/>
  <c r="I1278" i="8"/>
  <c r="I1277" i="8"/>
  <c r="I1276" i="8"/>
  <c r="I1275" i="8"/>
  <c r="I1274" i="8"/>
  <c r="I1273" i="8"/>
  <c r="I1272" i="8"/>
  <c r="I1271" i="8"/>
  <c r="I1270" i="8"/>
  <c r="I1269" i="8"/>
  <c r="I1268" i="8"/>
  <c r="I1267" i="8"/>
  <c r="I1266" i="8"/>
  <c r="I1265" i="8"/>
  <c r="I1264" i="8"/>
  <c r="I1263" i="8"/>
  <c r="I1262" i="8"/>
  <c r="I1261" i="8"/>
  <c r="I1260" i="8"/>
  <c r="I1259" i="8"/>
  <c r="I1258" i="8"/>
  <c r="I1257" i="8"/>
  <c r="I1256" i="8"/>
  <c r="I1255" i="8"/>
  <c r="I1254" i="8"/>
  <c r="I1253" i="8"/>
  <c r="I1252" i="8"/>
  <c r="I1251" i="8"/>
  <c r="I1250" i="8"/>
  <c r="I1249" i="8"/>
  <c r="I1248" i="8"/>
  <c r="I1247" i="8"/>
  <c r="I1246" i="8"/>
  <c r="I1245" i="8"/>
  <c r="I1244" i="8"/>
  <c r="I1243" i="8"/>
  <c r="I1242" i="8"/>
  <c r="I1241" i="8"/>
  <c r="I1240" i="8"/>
  <c r="I1239" i="8"/>
  <c r="I1238" i="8"/>
  <c r="I1237" i="8"/>
  <c r="I1236" i="8"/>
  <c r="I1235" i="8"/>
  <c r="I1234" i="8"/>
  <c r="I1233" i="8"/>
  <c r="I1232" i="8"/>
  <c r="I1231" i="8"/>
  <c r="I1230" i="8"/>
  <c r="I1229" i="8"/>
  <c r="I1228" i="8"/>
  <c r="I1227" i="8"/>
  <c r="I1226" i="8"/>
  <c r="I1225" i="8"/>
  <c r="I1224" i="8"/>
  <c r="I1223" i="8"/>
  <c r="I1222" i="8"/>
  <c r="I1221" i="8"/>
  <c r="I1220" i="8"/>
  <c r="I1219" i="8"/>
  <c r="I1218" i="8"/>
  <c r="I1217" i="8"/>
  <c r="I1216" i="8"/>
  <c r="I1215" i="8"/>
  <c r="I1214" i="8"/>
  <c r="I1213" i="8"/>
  <c r="I1212" i="8"/>
  <c r="I1211" i="8"/>
  <c r="I1210" i="8"/>
  <c r="I1209" i="8"/>
  <c r="I1208" i="8"/>
  <c r="I1207" i="8"/>
  <c r="I1206" i="8"/>
  <c r="I1205" i="8"/>
  <c r="I1204" i="8"/>
  <c r="I1203" i="8"/>
  <c r="I1202" i="8"/>
  <c r="I1201" i="8"/>
  <c r="I1200" i="8"/>
  <c r="I1199" i="8"/>
  <c r="I1198" i="8"/>
  <c r="I1197" i="8"/>
  <c r="I1196" i="8"/>
  <c r="I1195" i="8"/>
  <c r="I1194" i="8"/>
  <c r="I1193" i="8"/>
  <c r="I1192" i="8"/>
  <c r="I1191" i="8"/>
  <c r="I1190" i="8"/>
  <c r="I1189" i="8"/>
  <c r="I1188" i="8"/>
  <c r="I1187" i="8"/>
  <c r="I1186" i="8"/>
  <c r="I1185" i="8"/>
  <c r="I1184" i="8"/>
  <c r="I1183" i="8"/>
  <c r="I1182" i="8"/>
  <c r="I1181" i="8"/>
  <c r="I1180" i="8"/>
  <c r="I1179" i="8"/>
  <c r="I1178" i="8"/>
  <c r="I1177" i="8"/>
  <c r="I1176" i="8"/>
  <c r="I1175" i="8"/>
  <c r="I1174" i="8"/>
  <c r="I1173" i="8"/>
  <c r="I1172" i="8"/>
  <c r="I1171" i="8"/>
  <c r="I1170" i="8"/>
  <c r="I1169" i="8"/>
  <c r="I1168" i="8"/>
  <c r="I1167" i="8"/>
  <c r="I1166" i="8"/>
  <c r="I1165" i="8"/>
  <c r="I1164" i="8"/>
  <c r="I1163" i="8"/>
  <c r="I1162" i="8"/>
  <c r="I1161" i="8"/>
  <c r="I1160" i="8"/>
  <c r="I1159" i="8"/>
  <c r="I1158" i="8"/>
  <c r="I1157" i="8"/>
  <c r="I1156" i="8"/>
  <c r="I1155" i="8"/>
  <c r="I1154" i="8"/>
  <c r="I1153" i="8"/>
  <c r="I1152" i="8"/>
  <c r="I1151" i="8"/>
  <c r="I1150" i="8"/>
  <c r="I1149" i="8"/>
  <c r="I1148" i="8"/>
  <c r="I1147" i="8"/>
  <c r="I1146" i="8"/>
  <c r="I1145" i="8"/>
  <c r="I1144" i="8"/>
  <c r="I1143" i="8"/>
  <c r="I1142" i="8"/>
  <c r="I1141" i="8"/>
  <c r="I1140" i="8"/>
  <c r="I1139" i="8"/>
  <c r="I1138" i="8"/>
  <c r="I1137" i="8"/>
  <c r="I1136" i="8"/>
  <c r="I1135" i="8"/>
  <c r="I1134" i="8"/>
  <c r="I1133" i="8"/>
  <c r="I1132" i="8"/>
  <c r="I1131" i="8"/>
  <c r="I1130" i="8"/>
  <c r="I1129" i="8"/>
  <c r="I1128" i="8"/>
  <c r="I1127" i="8"/>
  <c r="I1126" i="8"/>
  <c r="I1125" i="8"/>
  <c r="I1124" i="8"/>
  <c r="I1123" i="8"/>
  <c r="I1122" i="8"/>
  <c r="I1121" i="8"/>
  <c r="I1120" i="8"/>
  <c r="I1119" i="8"/>
  <c r="I1118" i="8"/>
  <c r="I1117" i="8"/>
  <c r="I1116" i="8"/>
  <c r="I1115" i="8"/>
  <c r="I1114" i="8"/>
  <c r="I1113" i="8"/>
  <c r="I1112" i="8"/>
  <c r="I1111" i="8"/>
  <c r="I1110" i="8"/>
  <c r="I1109" i="8"/>
  <c r="I1108" i="8"/>
  <c r="I1107" i="8"/>
  <c r="I1106" i="8"/>
  <c r="I1105" i="8"/>
  <c r="I1104" i="8"/>
  <c r="I1103" i="8"/>
  <c r="I1102" i="8"/>
  <c r="I1101" i="8"/>
  <c r="I1100" i="8"/>
  <c r="I1099" i="8"/>
  <c r="I1098" i="8"/>
  <c r="I1097" i="8"/>
  <c r="I1096" i="8"/>
  <c r="I1095" i="8"/>
  <c r="I1094" i="8"/>
  <c r="I1093" i="8"/>
  <c r="I1092" i="8"/>
  <c r="I1091" i="8"/>
  <c r="I1090" i="8"/>
  <c r="I1089" i="8"/>
  <c r="I1088" i="8"/>
  <c r="I1087" i="8"/>
  <c r="I1086" i="8"/>
  <c r="I1085" i="8"/>
  <c r="I1084" i="8"/>
  <c r="I1083" i="8"/>
  <c r="I1082" i="8"/>
  <c r="I1081" i="8"/>
  <c r="I1080" i="8"/>
  <c r="I1079" i="8"/>
  <c r="I1078" i="8"/>
  <c r="I1077" i="8"/>
  <c r="I1076" i="8"/>
  <c r="I1075" i="8"/>
  <c r="I1074" i="8"/>
  <c r="I1073" i="8"/>
  <c r="I1072" i="8"/>
  <c r="I1071" i="8"/>
  <c r="I1070" i="8"/>
  <c r="I1069" i="8"/>
  <c r="I1068" i="8"/>
  <c r="I1067" i="8"/>
  <c r="I1066" i="8"/>
  <c r="I1065" i="8"/>
  <c r="I1064" i="8"/>
  <c r="I1063" i="8"/>
  <c r="I1062" i="8"/>
  <c r="I1061" i="8"/>
  <c r="I1060" i="8"/>
  <c r="I1059" i="8"/>
  <c r="I1058" i="8"/>
  <c r="I1057" i="8"/>
  <c r="I1056" i="8"/>
  <c r="I1055" i="8"/>
  <c r="I1054" i="8"/>
  <c r="I1053" i="8"/>
  <c r="I1052" i="8"/>
  <c r="I1051" i="8"/>
  <c r="I1050" i="8"/>
  <c r="I1049" i="8"/>
  <c r="I1048" i="8"/>
  <c r="I1047" i="8"/>
  <c r="I1046" i="8"/>
  <c r="I1045" i="8"/>
  <c r="I1044" i="8"/>
  <c r="I1043" i="8"/>
  <c r="I1042" i="8"/>
  <c r="I1041" i="8"/>
  <c r="I1040" i="8"/>
  <c r="I1039" i="8"/>
  <c r="I1038" i="8"/>
  <c r="I1037" i="8"/>
  <c r="I1036" i="8"/>
  <c r="I1035" i="8"/>
  <c r="I1034" i="8"/>
  <c r="I1033" i="8"/>
  <c r="I1032" i="8"/>
  <c r="I1031" i="8"/>
  <c r="I1030" i="8"/>
  <c r="I1029" i="8"/>
  <c r="I1028" i="8"/>
  <c r="I1027" i="8"/>
  <c r="I1026" i="8"/>
  <c r="I1025" i="8"/>
  <c r="I1024" i="8"/>
  <c r="I1023" i="8"/>
  <c r="I1022" i="8"/>
  <c r="I1021" i="8"/>
  <c r="I1020" i="8"/>
  <c r="I1019" i="8"/>
  <c r="I1018" i="8"/>
  <c r="I1017" i="8"/>
  <c r="I1016" i="8"/>
  <c r="I1015" i="8"/>
  <c r="I1014" i="8"/>
  <c r="I1013" i="8"/>
  <c r="I1012" i="8"/>
  <c r="I1011" i="8"/>
  <c r="I1010" i="8"/>
  <c r="I1009" i="8"/>
  <c r="I1008" i="8"/>
  <c r="I1007" i="8"/>
  <c r="I1006" i="8"/>
  <c r="I1005" i="8"/>
  <c r="I1004" i="8"/>
  <c r="I1003" i="8"/>
  <c r="I1002" i="8"/>
  <c r="I1001" i="8"/>
  <c r="I1000" i="8"/>
  <c r="I999" i="8"/>
  <c r="I998" i="8"/>
  <c r="I997" i="8"/>
  <c r="I996" i="8"/>
  <c r="I995" i="8"/>
  <c r="I994" i="8"/>
  <c r="I993" i="8"/>
  <c r="I992" i="8"/>
  <c r="I991" i="8"/>
  <c r="I990" i="8"/>
  <c r="I989" i="8"/>
  <c r="I988" i="8"/>
  <c r="I987" i="8"/>
  <c r="I986" i="8"/>
  <c r="I985" i="8"/>
  <c r="I984" i="8"/>
  <c r="I983" i="8"/>
  <c r="I982" i="8"/>
  <c r="I981" i="8"/>
  <c r="I980" i="8"/>
  <c r="I979" i="8"/>
  <c r="I978" i="8"/>
  <c r="I977" i="8"/>
  <c r="I976" i="8"/>
  <c r="I975" i="8"/>
  <c r="I974" i="8"/>
  <c r="I973" i="8"/>
  <c r="I972" i="8"/>
  <c r="I971" i="8"/>
  <c r="I970" i="8"/>
  <c r="I969" i="8"/>
  <c r="I968" i="8"/>
  <c r="I967" i="8"/>
  <c r="I966" i="8"/>
  <c r="I965" i="8"/>
  <c r="I964" i="8"/>
  <c r="I963" i="8"/>
  <c r="I962" i="8"/>
  <c r="I961" i="8"/>
  <c r="I960" i="8"/>
  <c r="I959" i="8"/>
  <c r="I958" i="8"/>
  <c r="I957" i="8"/>
  <c r="I956" i="8"/>
  <c r="I955" i="8"/>
  <c r="I954" i="8"/>
  <c r="I953" i="8"/>
  <c r="I952" i="8"/>
  <c r="I951" i="8"/>
  <c r="I950" i="8"/>
  <c r="I949" i="8"/>
  <c r="I948" i="8"/>
  <c r="I947" i="8"/>
  <c r="I946" i="8"/>
  <c r="I945" i="8"/>
  <c r="I944" i="8"/>
  <c r="I943" i="8"/>
  <c r="I942" i="8"/>
  <c r="I941" i="8"/>
  <c r="I940" i="8"/>
  <c r="I939" i="8"/>
  <c r="I938" i="8"/>
  <c r="I937" i="8"/>
  <c r="I936" i="8"/>
  <c r="I935" i="8"/>
  <c r="I934" i="8"/>
  <c r="I933" i="8"/>
  <c r="I932" i="8"/>
  <c r="I931" i="8"/>
  <c r="I930" i="8"/>
  <c r="I929" i="8"/>
  <c r="I928" i="8"/>
  <c r="I927" i="8"/>
  <c r="I926" i="8"/>
  <c r="I925" i="8"/>
  <c r="I924" i="8"/>
  <c r="I923" i="8"/>
  <c r="I922" i="8"/>
  <c r="I921" i="8"/>
  <c r="I920" i="8"/>
  <c r="I919" i="8"/>
  <c r="I918" i="8"/>
  <c r="I917" i="8"/>
  <c r="I916" i="8"/>
  <c r="I915" i="8"/>
  <c r="I914" i="8"/>
  <c r="I913" i="8"/>
  <c r="I912" i="8"/>
  <c r="I911" i="8"/>
  <c r="I910" i="8"/>
  <c r="I909" i="8"/>
  <c r="I908" i="8"/>
  <c r="I907" i="8"/>
  <c r="I906" i="8"/>
  <c r="I905" i="8"/>
  <c r="I904" i="8"/>
  <c r="I903" i="8"/>
  <c r="I902" i="8"/>
  <c r="I901" i="8"/>
  <c r="I900" i="8"/>
  <c r="I899" i="8"/>
  <c r="I898" i="8"/>
  <c r="I897" i="8"/>
  <c r="I896" i="8"/>
  <c r="I895" i="8"/>
  <c r="I894" i="8"/>
  <c r="I893" i="8"/>
  <c r="I892" i="8"/>
  <c r="I891" i="8"/>
  <c r="I890" i="8"/>
  <c r="I889" i="8"/>
  <c r="I888" i="8"/>
  <c r="I887" i="8"/>
  <c r="I886" i="8"/>
  <c r="I885" i="8"/>
  <c r="I884" i="8"/>
  <c r="I883" i="8"/>
  <c r="I882" i="8"/>
  <c r="I881" i="8"/>
  <c r="I880" i="8"/>
  <c r="I879" i="8"/>
  <c r="I878" i="8"/>
  <c r="I877" i="8"/>
  <c r="I876" i="8"/>
  <c r="I875" i="8"/>
  <c r="I874" i="8"/>
  <c r="I873" i="8"/>
  <c r="I872" i="8"/>
  <c r="I871" i="8"/>
  <c r="I870" i="8"/>
  <c r="I869" i="8"/>
  <c r="I868" i="8"/>
  <c r="I867" i="8"/>
  <c r="I866" i="8"/>
  <c r="I865" i="8"/>
  <c r="I864" i="8"/>
  <c r="I863" i="8"/>
  <c r="I862" i="8"/>
  <c r="I861" i="8"/>
  <c r="I860" i="8"/>
  <c r="I859" i="8"/>
  <c r="I858" i="8"/>
  <c r="I857" i="8"/>
  <c r="I856" i="8"/>
  <c r="I855" i="8"/>
  <c r="I854" i="8"/>
  <c r="I853" i="8"/>
  <c r="I852" i="8"/>
  <c r="I851" i="8"/>
  <c r="I850" i="8"/>
  <c r="I849" i="8"/>
  <c r="I848" i="8"/>
  <c r="I847" i="8"/>
  <c r="I846" i="8"/>
  <c r="I845" i="8"/>
  <c r="I844" i="8"/>
  <c r="I843" i="8"/>
  <c r="I842" i="8"/>
  <c r="I841" i="8"/>
  <c r="I840" i="8"/>
  <c r="I839" i="8"/>
  <c r="I838" i="8"/>
  <c r="I837" i="8"/>
  <c r="I836" i="8"/>
  <c r="I835" i="8"/>
  <c r="I834" i="8"/>
  <c r="I833" i="8"/>
  <c r="I832" i="8"/>
  <c r="I831" i="8"/>
  <c r="I830" i="8"/>
  <c r="I829" i="8"/>
  <c r="I828" i="8"/>
  <c r="I827" i="8"/>
  <c r="I826" i="8"/>
  <c r="I825" i="8"/>
  <c r="I824" i="8"/>
  <c r="I823" i="8"/>
  <c r="I822" i="8"/>
  <c r="I821" i="8"/>
  <c r="I820" i="8"/>
  <c r="I819" i="8"/>
  <c r="I818" i="8"/>
  <c r="I817" i="8"/>
  <c r="I816" i="8"/>
  <c r="I815" i="8"/>
  <c r="I814" i="8"/>
  <c r="I813" i="8"/>
  <c r="I812" i="8"/>
  <c r="I811" i="8"/>
  <c r="I810" i="8"/>
  <c r="I809" i="8"/>
  <c r="I808" i="8"/>
  <c r="I807" i="8"/>
  <c r="I806" i="8"/>
  <c r="I805" i="8"/>
  <c r="I804" i="8"/>
  <c r="I803" i="8"/>
  <c r="I802" i="8"/>
  <c r="I801" i="8"/>
  <c r="I800" i="8"/>
  <c r="I799" i="8"/>
  <c r="I798" i="8"/>
  <c r="I797" i="8"/>
  <c r="I796" i="8"/>
  <c r="I795" i="8"/>
  <c r="I794" i="8"/>
  <c r="I793" i="8"/>
  <c r="I792" i="8"/>
  <c r="I791" i="8"/>
  <c r="I790" i="8"/>
  <c r="I789" i="8"/>
  <c r="I788" i="8"/>
  <c r="I787" i="8"/>
  <c r="I786" i="8"/>
  <c r="I785" i="8"/>
  <c r="I784" i="8"/>
  <c r="I783" i="8"/>
  <c r="I782" i="8"/>
  <c r="I781" i="8"/>
  <c r="I780" i="8"/>
  <c r="I779" i="8"/>
  <c r="I778" i="8"/>
  <c r="I777" i="8"/>
  <c r="I776" i="8"/>
  <c r="I775" i="8"/>
  <c r="I774" i="8"/>
  <c r="I773" i="8"/>
  <c r="I772" i="8"/>
  <c r="I771" i="8"/>
  <c r="I770" i="8"/>
  <c r="I769" i="8"/>
  <c r="I768" i="8"/>
  <c r="I767" i="8"/>
  <c r="I766" i="8"/>
  <c r="I765" i="8"/>
  <c r="I764" i="8"/>
  <c r="I763" i="8"/>
  <c r="I762" i="8"/>
  <c r="I761" i="8"/>
  <c r="I760" i="8"/>
  <c r="I759" i="8"/>
  <c r="I758" i="8"/>
  <c r="I757" i="8"/>
  <c r="I756" i="8"/>
  <c r="I755" i="8"/>
  <c r="I754" i="8"/>
  <c r="I753" i="8"/>
  <c r="I752" i="8"/>
  <c r="I751" i="8"/>
  <c r="I750" i="8"/>
  <c r="I749" i="8"/>
  <c r="I748" i="8"/>
  <c r="I747" i="8"/>
  <c r="I746" i="8"/>
  <c r="I745" i="8"/>
  <c r="I744" i="8"/>
  <c r="I743" i="8"/>
  <c r="I742" i="8"/>
  <c r="I741" i="8"/>
  <c r="I740" i="8"/>
  <c r="I739" i="8"/>
  <c r="I738" i="8"/>
  <c r="I737" i="8"/>
  <c r="I736" i="8"/>
  <c r="I735" i="8"/>
  <c r="I734" i="8"/>
  <c r="I733" i="8"/>
  <c r="I732" i="8"/>
  <c r="I731" i="8"/>
  <c r="I730" i="8"/>
  <c r="I729" i="8"/>
  <c r="I728" i="8"/>
  <c r="I727" i="8"/>
  <c r="I726" i="8"/>
  <c r="I725" i="8"/>
  <c r="I724" i="8"/>
  <c r="I723" i="8"/>
  <c r="I722" i="8"/>
  <c r="I721" i="8"/>
  <c r="I720" i="8"/>
  <c r="I719" i="8"/>
  <c r="I718" i="8"/>
  <c r="I717" i="8"/>
  <c r="I716" i="8"/>
  <c r="I715" i="8"/>
  <c r="I714" i="8"/>
  <c r="I713" i="8"/>
  <c r="I712" i="8"/>
  <c r="I711" i="8"/>
  <c r="I710" i="8"/>
  <c r="I709" i="8"/>
  <c r="I708" i="8"/>
  <c r="I707" i="8"/>
  <c r="I706" i="8"/>
  <c r="I705" i="8"/>
  <c r="I704" i="8"/>
  <c r="I703" i="8"/>
  <c r="I702" i="8"/>
  <c r="I701" i="8"/>
  <c r="I700" i="8"/>
  <c r="I699" i="8"/>
  <c r="I698" i="8"/>
  <c r="I697" i="8"/>
  <c r="I696" i="8"/>
  <c r="I695" i="8"/>
  <c r="I694" i="8"/>
  <c r="I693" i="8"/>
  <c r="I692" i="8"/>
  <c r="I691" i="8"/>
  <c r="I690" i="8"/>
  <c r="I689" i="8"/>
  <c r="I688" i="8"/>
  <c r="I687" i="8"/>
  <c r="I686" i="8"/>
  <c r="I685" i="8"/>
  <c r="I684" i="8"/>
  <c r="I683" i="8"/>
  <c r="I682" i="8"/>
  <c r="I681" i="8"/>
  <c r="I680" i="8"/>
  <c r="I679" i="8"/>
  <c r="I678" i="8"/>
  <c r="I677" i="8"/>
  <c r="I676" i="8"/>
  <c r="I675" i="8"/>
  <c r="I674" i="8"/>
  <c r="I673" i="8"/>
  <c r="I672" i="8"/>
  <c r="I671" i="8"/>
  <c r="I670" i="8"/>
  <c r="I669" i="8"/>
  <c r="I668" i="8"/>
  <c r="I667" i="8"/>
  <c r="I666" i="8"/>
  <c r="I665" i="8"/>
  <c r="I664" i="8"/>
  <c r="I663" i="8"/>
  <c r="I662" i="8"/>
  <c r="I661" i="8"/>
  <c r="I660" i="8"/>
  <c r="I659" i="8"/>
  <c r="I658" i="8"/>
  <c r="I657" i="8"/>
  <c r="I656" i="8"/>
  <c r="I655" i="8"/>
  <c r="I654" i="8"/>
  <c r="I653" i="8"/>
  <c r="I652" i="8"/>
  <c r="I651" i="8"/>
  <c r="I650" i="8"/>
  <c r="I649" i="8"/>
  <c r="I648" i="8"/>
  <c r="I647" i="8"/>
  <c r="I646" i="8"/>
  <c r="I645" i="8"/>
  <c r="I644" i="8"/>
  <c r="I643" i="8"/>
  <c r="I642" i="8"/>
  <c r="I641" i="8"/>
  <c r="I640" i="8"/>
  <c r="I639" i="8"/>
  <c r="I638" i="8"/>
  <c r="I637" i="8"/>
  <c r="I636" i="8"/>
  <c r="I635" i="8"/>
  <c r="I634" i="8"/>
  <c r="I633" i="8"/>
  <c r="I632" i="8"/>
  <c r="I631" i="8"/>
  <c r="I630" i="8"/>
  <c r="I629" i="8"/>
  <c r="I628" i="8"/>
  <c r="I627" i="8"/>
  <c r="I626" i="8"/>
  <c r="I625" i="8"/>
  <c r="I624" i="8"/>
  <c r="I623" i="8"/>
  <c r="I622" i="8"/>
  <c r="I621" i="8"/>
  <c r="I620" i="8"/>
  <c r="I619" i="8"/>
  <c r="I618" i="8"/>
  <c r="I617" i="8"/>
  <c r="I616" i="8"/>
  <c r="I615" i="8"/>
  <c r="I614" i="8"/>
  <c r="I613" i="8"/>
  <c r="I612" i="8"/>
  <c r="I611" i="8"/>
  <c r="I610" i="8"/>
  <c r="I609" i="8"/>
  <c r="I608" i="8"/>
  <c r="I607" i="8"/>
  <c r="I606" i="8"/>
  <c r="I605" i="8"/>
  <c r="I604" i="8"/>
  <c r="I603" i="8"/>
  <c r="I602" i="8"/>
  <c r="I601" i="8"/>
  <c r="I600" i="8"/>
  <c r="I599" i="8"/>
  <c r="I598" i="8"/>
  <c r="I597" i="8"/>
  <c r="I596" i="8"/>
  <c r="I595" i="8"/>
  <c r="I594" i="8"/>
  <c r="I593" i="8"/>
  <c r="I592" i="8"/>
  <c r="I591" i="8"/>
  <c r="I590" i="8"/>
  <c r="I589" i="8"/>
  <c r="I588" i="8"/>
  <c r="I587" i="8"/>
  <c r="I586" i="8"/>
  <c r="I585" i="8"/>
  <c r="I584" i="8"/>
  <c r="I583" i="8"/>
  <c r="I582" i="8"/>
  <c r="I581" i="8"/>
  <c r="I580" i="8"/>
  <c r="I579" i="8"/>
  <c r="I578" i="8"/>
  <c r="I577" i="8"/>
  <c r="I576" i="8"/>
  <c r="I575" i="8"/>
  <c r="I574" i="8"/>
  <c r="I573" i="8"/>
  <c r="I572" i="8"/>
  <c r="I571" i="8"/>
  <c r="I570" i="8"/>
  <c r="I569" i="8"/>
  <c r="I568" i="8"/>
  <c r="I567" i="8"/>
  <c r="I566" i="8"/>
  <c r="I565" i="8"/>
  <c r="I564" i="8"/>
  <c r="I563" i="8"/>
  <c r="I562" i="8"/>
  <c r="I561" i="8"/>
  <c r="I560" i="8"/>
  <c r="I559" i="8"/>
  <c r="I558" i="8"/>
  <c r="I557" i="8"/>
  <c r="I556" i="8"/>
  <c r="I555" i="8"/>
  <c r="I554" i="8"/>
  <c r="I553" i="8"/>
  <c r="I552" i="8"/>
  <c r="I551" i="8"/>
  <c r="I550" i="8"/>
  <c r="I549" i="8"/>
  <c r="I548" i="8"/>
  <c r="I547" i="8"/>
  <c r="I546" i="8"/>
  <c r="I545" i="8"/>
  <c r="I544" i="8"/>
  <c r="I543" i="8"/>
  <c r="I542" i="8"/>
  <c r="I541" i="8"/>
  <c r="I540" i="8"/>
  <c r="I539" i="8"/>
  <c r="I538" i="8"/>
  <c r="I537" i="8"/>
  <c r="I536" i="8"/>
  <c r="I535" i="8"/>
  <c r="I534" i="8"/>
  <c r="I533" i="8"/>
  <c r="I532" i="8"/>
  <c r="I531" i="8"/>
  <c r="I530" i="8"/>
  <c r="I529" i="8"/>
  <c r="I528" i="8"/>
  <c r="I527" i="8"/>
  <c r="I526" i="8"/>
  <c r="I525" i="8"/>
  <c r="I524" i="8"/>
  <c r="I523" i="8"/>
  <c r="I522" i="8"/>
  <c r="I521" i="8"/>
  <c r="I520" i="8"/>
  <c r="I519" i="8"/>
  <c r="I518" i="8"/>
  <c r="I517" i="8"/>
  <c r="I516" i="8"/>
  <c r="I515" i="8"/>
  <c r="I514" i="8"/>
  <c r="I513" i="8"/>
  <c r="I512" i="8"/>
  <c r="I511" i="8"/>
  <c r="I510" i="8"/>
  <c r="I509" i="8"/>
  <c r="I508" i="8"/>
  <c r="I507" i="8"/>
  <c r="I506" i="8"/>
  <c r="I505" i="8"/>
  <c r="I504" i="8"/>
  <c r="I503" i="8"/>
  <c r="I502" i="8"/>
  <c r="I501" i="8"/>
  <c r="I500" i="8"/>
  <c r="I499" i="8"/>
  <c r="I498" i="8"/>
  <c r="I497" i="8"/>
  <c r="I496" i="8"/>
  <c r="I495" i="8"/>
  <c r="I494" i="8"/>
  <c r="I493" i="8"/>
  <c r="I492" i="8"/>
  <c r="I491" i="8"/>
  <c r="I490" i="8"/>
  <c r="I489" i="8"/>
  <c r="I488" i="8"/>
  <c r="I487" i="8"/>
  <c r="I486" i="8"/>
  <c r="I485" i="8"/>
  <c r="I484" i="8"/>
  <c r="I483" i="8"/>
  <c r="I482" i="8"/>
  <c r="I481" i="8"/>
  <c r="I480" i="8"/>
  <c r="I479" i="8"/>
  <c r="I478" i="8"/>
  <c r="I477" i="8"/>
  <c r="I476" i="8"/>
  <c r="I475" i="8"/>
  <c r="I474" i="8"/>
  <c r="I473" i="8"/>
  <c r="I472" i="8"/>
  <c r="I471" i="8"/>
  <c r="I470" i="8"/>
  <c r="I469" i="8"/>
  <c r="I468" i="8"/>
  <c r="I467" i="8"/>
  <c r="I466" i="8"/>
  <c r="I465" i="8"/>
  <c r="I464" i="8"/>
  <c r="I463" i="8"/>
  <c r="I462" i="8"/>
  <c r="I461" i="8"/>
  <c r="I460" i="8"/>
  <c r="I459" i="8"/>
  <c r="I458" i="8"/>
  <c r="I457" i="8"/>
  <c r="I456" i="8"/>
  <c r="I455" i="8"/>
  <c r="I454" i="8"/>
  <c r="I453" i="8"/>
  <c r="I452" i="8"/>
  <c r="I451" i="8"/>
  <c r="I450" i="8"/>
  <c r="I449" i="8"/>
  <c r="I448" i="8"/>
  <c r="I447" i="8"/>
  <c r="I446" i="8"/>
  <c r="I445" i="8"/>
  <c r="I444" i="8"/>
  <c r="I443" i="8"/>
  <c r="I442" i="8"/>
  <c r="I441" i="8"/>
  <c r="I440" i="8"/>
  <c r="I439" i="8"/>
  <c r="I438" i="8"/>
  <c r="I437" i="8"/>
  <c r="I436" i="8"/>
  <c r="I435" i="8"/>
  <c r="I434" i="8"/>
  <c r="I433" i="8"/>
  <c r="I432" i="8"/>
  <c r="I431" i="8"/>
  <c r="I430" i="8"/>
  <c r="I429" i="8"/>
  <c r="I428" i="8"/>
  <c r="I427" i="8"/>
  <c r="I426" i="8"/>
  <c r="I425" i="8"/>
  <c r="I424" i="8"/>
  <c r="I423" i="8"/>
  <c r="I422" i="8"/>
  <c r="I421" i="8"/>
  <c r="I420" i="8"/>
  <c r="I419" i="8"/>
  <c r="I418" i="8"/>
  <c r="I417" i="8"/>
  <c r="I416" i="8"/>
  <c r="I415" i="8"/>
  <c r="I414" i="8"/>
  <c r="I413" i="8"/>
  <c r="I412" i="8"/>
  <c r="I411" i="8"/>
  <c r="I410" i="8"/>
  <c r="I409" i="8"/>
  <c r="I408" i="8"/>
  <c r="I407" i="8"/>
  <c r="I406" i="8"/>
  <c r="I405" i="8"/>
  <c r="I404" i="8"/>
  <c r="I403" i="8"/>
  <c r="I402" i="8"/>
  <c r="I401" i="8"/>
  <c r="I400" i="8"/>
  <c r="I399" i="8"/>
  <c r="I398" i="8"/>
  <c r="I397" i="8"/>
  <c r="I396" i="8"/>
  <c r="I395" i="8"/>
  <c r="I394" i="8"/>
  <c r="I393" i="8"/>
  <c r="I392" i="8"/>
  <c r="I391" i="8"/>
  <c r="I390" i="8"/>
  <c r="I389" i="8"/>
  <c r="I388" i="8"/>
  <c r="I387" i="8"/>
  <c r="I386" i="8"/>
  <c r="I385" i="8"/>
  <c r="I384" i="8"/>
  <c r="I383" i="8"/>
  <c r="I382" i="8"/>
  <c r="I381" i="8"/>
  <c r="I380" i="8"/>
  <c r="I379" i="8"/>
  <c r="I378" i="8"/>
  <c r="I377" i="8"/>
  <c r="I376" i="8"/>
  <c r="I375" i="8"/>
  <c r="I374" i="8"/>
  <c r="I373" i="8"/>
  <c r="I372" i="8"/>
  <c r="I371" i="8"/>
  <c r="I370" i="8"/>
  <c r="I369" i="8"/>
  <c r="I368" i="8"/>
  <c r="I367" i="8"/>
  <c r="I366" i="8"/>
  <c r="I365" i="8"/>
  <c r="I364" i="8"/>
  <c r="I363" i="8"/>
  <c r="I362" i="8"/>
  <c r="I361" i="8"/>
  <c r="I360" i="8"/>
  <c r="I359" i="8"/>
  <c r="I358" i="8"/>
  <c r="I357" i="8"/>
  <c r="I356" i="8"/>
  <c r="I355" i="8"/>
  <c r="I354" i="8"/>
  <c r="I353" i="8"/>
  <c r="I352" i="8"/>
  <c r="I351" i="8"/>
  <c r="I350" i="8"/>
  <c r="I349" i="8"/>
  <c r="I348" i="8"/>
  <c r="I347" i="8"/>
  <c r="I346" i="8"/>
  <c r="I345" i="8"/>
  <c r="I344" i="8"/>
  <c r="I343" i="8"/>
  <c r="I342" i="8"/>
  <c r="I341" i="8"/>
  <c r="I340" i="8"/>
  <c r="I339" i="8"/>
  <c r="I338" i="8"/>
  <c r="I337" i="8"/>
  <c r="I336" i="8"/>
  <c r="I335" i="8"/>
  <c r="I334" i="8"/>
  <c r="I333" i="8"/>
  <c r="I332" i="8"/>
  <c r="I331" i="8"/>
  <c r="I330" i="8"/>
  <c r="I329" i="8"/>
  <c r="I328" i="8"/>
  <c r="I327" i="8"/>
  <c r="I326" i="8"/>
  <c r="I325" i="8"/>
  <c r="I324" i="8"/>
  <c r="I323" i="8"/>
  <c r="I322" i="8"/>
  <c r="I321" i="8"/>
  <c r="I320" i="8"/>
  <c r="I319" i="8"/>
  <c r="I318" i="8"/>
  <c r="I317" i="8"/>
  <c r="I316" i="8"/>
  <c r="I315" i="8"/>
  <c r="I314" i="8"/>
  <c r="I313" i="8"/>
  <c r="I312" i="8"/>
  <c r="I311" i="8"/>
  <c r="I310" i="8"/>
  <c r="I309" i="8"/>
  <c r="I308" i="8"/>
  <c r="I307" i="8"/>
  <c r="I306" i="8"/>
  <c r="I305" i="8"/>
  <c r="I304" i="8"/>
  <c r="I303" i="8"/>
  <c r="I302" i="8"/>
  <c r="I301" i="8"/>
  <c r="I300" i="8"/>
  <c r="I299" i="8"/>
  <c r="I298" i="8"/>
  <c r="I297" i="8"/>
  <c r="I296" i="8"/>
  <c r="I295" i="8"/>
  <c r="I294" i="8"/>
  <c r="I293" i="8"/>
  <c r="I292" i="8"/>
  <c r="I291" i="8"/>
  <c r="I290" i="8"/>
  <c r="I289" i="8"/>
  <c r="I288" i="8"/>
  <c r="I287" i="8"/>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9" i="8"/>
  <c r="I208" i="8"/>
  <c r="I207" i="8"/>
  <c r="I206" i="8"/>
  <c r="I205" i="8"/>
  <c r="I204" i="8"/>
  <c r="I203" i="8"/>
  <c r="I202" i="8"/>
  <c r="I201" i="8"/>
  <c r="I200" i="8"/>
  <c r="I199" i="8"/>
  <c r="I198" i="8"/>
  <c r="I197" i="8"/>
  <c r="I196" i="8"/>
  <c r="I195" i="8"/>
  <c r="I194" i="8"/>
  <c r="I193" i="8"/>
  <c r="I192" i="8"/>
  <c r="I191" i="8"/>
  <c r="I190" i="8"/>
  <c r="I189" i="8"/>
  <c r="I188" i="8"/>
  <c r="I187" i="8"/>
  <c r="I186" i="8"/>
  <c r="I185" i="8"/>
  <c r="I184" i="8"/>
  <c r="I183" i="8"/>
  <c r="I182" i="8"/>
  <c r="I181" i="8"/>
  <c r="I180" i="8"/>
  <c r="I179" i="8"/>
  <c r="I178" i="8"/>
  <c r="I177" i="8"/>
  <c r="I176" i="8"/>
  <c r="I175" i="8"/>
  <c r="I174"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P53" i="9" l="1"/>
  <c r="B49" i="7"/>
  <c r="B46" i="7"/>
  <c r="B43" i="7"/>
  <c r="B40" i="7"/>
  <c r="B37" i="7"/>
  <c r="B34" i="7"/>
  <c r="B30" i="7"/>
  <c r="B26" i="7"/>
  <c r="B22" i="7"/>
  <c r="B18" i="7"/>
  <c r="B14" i="7"/>
  <c r="P14" i="7" s="1"/>
  <c r="N30" i="7" l="1"/>
  <c r="N22" i="7"/>
  <c r="N26" i="7"/>
  <c r="P30" i="7"/>
  <c r="Q30" i="7"/>
  <c r="P34" i="7"/>
  <c r="P37" i="7"/>
  <c r="Q14" i="7"/>
  <c r="P18" i="7"/>
  <c r="P46" i="7"/>
  <c r="P43" i="7"/>
  <c r="Q22" i="7"/>
  <c r="P22" i="7"/>
  <c r="P49" i="7"/>
  <c r="P40" i="7"/>
  <c r="Q26" i="7"/>
  <c r="P26" i="7"/>
  <c r="E11" i="8" l="1"/>
  <c r="G8" i="17"/>
  <c r="C8" i="17" l="1"/>
  <c r="B18" i="17" s="1"/>
  <c r="D13" i="8"/>
  <c r="F2990" i="8"/>
  <c r="F2281" i="8"/>
  <c r="E3150" i="8"/>
  <c r="E1771" i="8"/>
  <c r="E3495" i="8"/>
  <c r="E3207" i="8"/>
  <c r="E2951" i="8"/>
  <c r="E2581" i="8"/>
  <c r="E1952" i="8"/>
  <c r="E1132" i="8"/>
  <c r="E3782" i="8"/>
  <c r="E3526" i="8"/>
  <c r="E3270" i="8"/>
  <c r="E3014" i="8"/>
  <c r="E2697" i="8"/>
  <c r="E2155" i="8"/>
  <c r="E1336" i="8"/>
  <c r="E139" i="8"/>
  <c r="E3583" i="8"/>
  <c r="E3327" i="8"/>
  <c r="E3071" i="8"/>
  <c r="E2796" i="8"/>
  <c r="E2309" i="8"/>
  <c r="E1516" i="8"/>
  <c r="E504" i="8"/>
  <c r="E3342" i="8"/>
  <c r="E2265" i="8"/>
  <c r="E3623" i="8"/>
  <c r="E3390" i="8"/>
  <c r="E2869" i="8"/>
  <c r="E1720" i="8"/>
  <c r="E3703" i="8"/>
  <c r="E3223" i="8"/>
  <c r="E2611" i="8"/>
  <c r="E1184" i="8"/>
  <c r="E3542" i="8"/>
  <c r="E3286" i="8"/>
  <c r="E3030" i="8"/>
  <c r="E2725" i="8"/>
  <c r="E2205" i="8"/>
  <c r="E1387" i="8"/>
  <c r="E247" i="8"/>
  <c r="E3278" i="8"/>
  <c r="E2180" i="8"/>
  <c r="E3655" i="8"/>
  <c r="E3422" i="8"/>
  <c r="E2905" i="8"/>
  <c r="E1821" i="8"/>
  <c r="E3735" i="8"/>
  <c r="E3191" i="8"/>
  <c r="E2553" i="8"/>
  <c r="E1081" i="8"/>
  <c r="E3759" i="8"/>
  <c r="E3503" i="8"/>
  <c r="E3247" i="8"/>
  <c r="E2991" i="8"/>
  <c r="E2656" i="8"/>
  <c r="E2080" i="8"/>
  <c r="E1260" i="8"/>
  <c r="F3602" i="8"/>
  <c r="E3565" i="8"/>
  <c r="E3285" i="8"/>
  <c r="E3141" i="8"/>
  <c r="E3077" i="8"/>
  <c r="E3013" i="8"/>
  <c r="E2949" i="8"/>
  <c r="E2877" i="8"/>
  <c r="E2804" i="8"/>
  <c r="E2696" i="8"/>
  <c r="E2579" i="8"/>
  <c r="E2461" i="8"/>
  <c r="E2324" i="8"/>
  <c r="E2149" i="8"/>
  <c r="E1945" i="8"/>
  <c r="E1740" i="8"/>
  <c r="E1536" i="8"/>
  <c r="E1331" i="8"/>
  <c r="E1125" i="8"/>
  <c r="F3592" i="8"/>
  <c r="F3674" i="8"/>
  <c r="E3054" i="8"/>
  <c r="E1464" i="8"/>
  <c r="E3431" i="8"/>
  <c r="E3175" i="8"/>
  <c r="E2916" i="8"/>
  <c r="E2523" i="8"/>
  <c r="E1849" i="8"/>
  <c r="E1028" i="8"/>
  <c r="E3750" i="8"/>
  <c r="E3494" i="8"/>
  <c r="E3238" i="8"/>
  <c r="E2982" i="8"/>
  <c r="E2637" i="8"/>
  <c r="E2052" i="8"/>
  <c r="E1233" i="8"/>
  <c r="F3249" i="8"/>
  <c r="E3551" i="8"/>
  <c r="E3295" i="8"/>
  <c r="E3039" i="8"/>
  <c r="E2744" i="8"/>
  <c r="E2227" i="8"/>
  <c r="E1413" i="8"/>
  <c r="E301" i="8"/>
  <c r="E3246" i="8"/>
  <c r="E1976" i="8"/>
  <c r="E3527" i="8"/>
  <c r="E3326" i="8"/>
  <c r="E2795" i="8"/>
  <c r="E1515" i="8"/>
  <c r="E3639" i="8"/>
  <c r="E3159" i="8"/>
  <c r="E2493" i="8"/>
  <c r="E971" i="8"/>
  <c r="E3510" i="8"/>
  <c r="E3254" i="8"/>
  <c r="E2998" i="8"/>
  <c r="E2668" i="8"/>
  <c r="E2104" i="8"/>
  <c r="E1284" i="8"/>
  <c r="F3676" i="8"/>
  <c r="E3182" i="8"/>
  <c r="E1873" i="8"/>
  <c r="E3559" i="8"/>
  <c r="E3358" i="8"/>
  <c r="E2832" i="8"/>
  <c r="E1617" i="8"/>
  <c r="E3671" i="8"/>
  <c r="E3127" i="8"/>
  <c r="E2436" i="8"/>
  <c r="E833" i="8"/>
  <c r="E3727" i="8"/>
  <c r="E3471" i="8"/>
  <c r="E3215" i="8"/>
  <c r="E2959" i="8"/>
  <c r="E2596" i="8"/>
  <c r="E1977" i="8"/>
  <c r="E1157" i="8"/>
  <c r="E68" i="8"/>
  <c r="E3533" i="8"/>
  <c r="E3253" i="8"/>
  <c r="E3133" i="8"/>
  <c r="E3069" i="8"/>
  <c r="E3005" i="8"/>
  <c r="E2941" i="8"/>
  <c r="E2868" i="8"/>
  <c r="E2793" i="8"/>
  <c r="E2681" i="8"/>
  <c r="E2564" i="8"/>
  <c r="E2445" i="8"/>
  <c r="E2304" i="8"/>
  <c r="F1767" i="8"/>
  <c r="E3694" i="8"/>
  <c r="E2958" i="8"/>
  <c r="E1156" i="8"/>
  <c r="E3399" i="8"/>
  <c r="E3143" i="8"/>
  <c r="E2879" i="8"/>
  <c r="E2465" i="8"/>
  <c r="E1747" i="8"/>
  <c r="E913" i="8"/>
  <c r="E3718" i="8"/>
  <c r="E3462" i="8"/>
  <c r="E3206" i="8"/>
  <c r="E2950" i="8"/>
  <c r="E2580" i="8"/>
  <c r="E1949" i="8"/>
  <c r="E1131" i="8"/>
  <c r="E3775" i="8"/>
  <c r="E3519" i="8"/>
  <c r="E3263" i="8"/>
  <c r="E3007" i="8"/>
  <c r="E2684" i="8"/>
  <c r="E2131" i="8"/>
  <c r="E1312" i="8"/>
  <c r="E84" i="8"/>
  <c r="E3118" i="8"/>
  <c r="E1668" i="8"/>
  <c r="E3774" i="8"/>
  <c r="E3262" i="8"/>
  <c r="E2683" i="8"/>
  <c r="E1309" i="8"/>
  <c r="E3575" i="8"/>
  <c r="E3095" i="8"/>
  <c r="E2372" i="8"/>
  <c r="E656" i="8"/>
  <c r="E3478" i="8"/>
  <c r="E3222" i="8"/>
  <c r="E2966" i="8"/>
  <c r="E2609" i="8"/>
  <c r="E2001" i="8"/>
  <c r="E1181" i="8"/>
  <c r="F1783" i="8"/>
  <c r="E3086" i="8"/>
  <c r="E1565" i="8"/>
  <c r="E3463" i="8"/>
  <c r="E3294" i="8"/>
  <c r="E2740" i="8"/>
  <c r="E1412" i="8"/>
  <c r="E3607" i="8"/>
  <c r="E3063" i="8"/>
  <c r="E2289" i="8"/>
  <c r="E455" i="8"/>
  <c r="E3695" i="8"/>
  <c r="E3439" i="8"/>
  <c r="E3183" i="8"/>
  <c r="E2925" i="8"/>
  <c r="E2539" i="8"/>
  <c r="E1875" i="8"/>
  <c r="E1056" i="8"/>
  <c r="E3757" i="8"/>
  <c r="E3501" i="8"/>
  <c r="E3221" i="8"/>
  <c r="E3125" i="8"/>
  <c r="E3061" i="8"/>
  <c r="E2997" i="8"/>
  <c r="E2932" i="8"/>
  <c r="E2859" i="8"/>
  <c r="E2783" i="8"/>
  <c r="E2667" i="8"/>
  <c r="E2548" i="8"/>
  <c r="E2432" i="8"/>
  <c r="E2284" i="8"/>
  <c r="E2099" i="8"/>
  <c r="E1893" i="8"/>
  <c r="E1689" i="8"/>
  <c r="E1484" i="8"/>
  <c r="E1280" i="8"/>
  <c r="F3744" i="8"/>
  <c r="E3502" i="8"/>
  <c r="E2712" i="8"/>
  <c r="E192" i="8"/>
  <c r="E3335" i="8"/>
  <c r="E3079" i="8"/>
  <c r="E2806" i="8"/>
  <c r="E2329" i="8"/>
  <c r="E1541" i="8"/>
  <c r="E557" i="8"/>
  <c r="E3654" i="8"/>
  <c r="E3398" i="8"/>
  <c r="E3142" i="8"/>
  <c r="E2878" i="8"/>
  <c r="E2464" i="8"/>
  <c r="E1745" i="8"/>
  <c r="E909" i="8"/>
  <c r="E3711" i="8"/>
  <c r="E3455" i="8"/>
  <c r="E3199" i="8"/>
  <c r="E2943" i="8"/>
  <c r="E2568" i="8"/>
  <c r="E1925" i="8"/>
  <c r="E1107" i="8"/>
  <c r="E3726" i="8"/>
  <c r="E2924" i="8"/>
  <c r="E1053" i="8"/>
  <c r="E3646" i="8"/>
  <c r="E3134" i="8"/>
  <c r="E2449" i="8"/>
  <c r="E872" i="8"/>
  <c r="E3447" i="8"/>
  <c r="E2967" i="8"/>
  <c r="E2003" i="8"/>
  <c r="E3766" i="8"/>
  <c r="E3414" i="8"/>
  <c r="E3158" i="8"/>
  <c r="E2896" i="8"/>
  <c r="E2492" i="8"/>
  <c r="E1796" i="8"/>
  <c r="E969" i="8"/>
  <c r="E3662" i="8"/>
  <c r="E2887" i="8"/>
  <c r="E940" i="8"/>
  <c r="E3678" i="8"/>
  <c r="E3166" i="8"/>
  <c r="E2507" i="8"/>
  <c r="E999" i="8"/>
  <c r="E3479" i="8"/>
  <c r="E2934" i="8"/>
  <c r="E1900" i="8"/>
  <c r="F2290" i="8"/>
  <c r="E3631" i="8"/>
  <c r="E3375" i="8"/>
  <c r="E3119" i="8"/>
  <c r="E2852" i="8"/>
  <c r="E2420" i="8"/>
  <c r="E1669" i="8"/>
  <c r="E793" i="8"/>
  <c r="E3693" i="8"/>
  <c r="E3437" i="8"/>
  <c r="E3197" i="8"/>
  <c r="E3109" i="8"/>
  <c r="E3045" i="8"/>
  <c r="E2981" i="8"/>
  <c r="E2913" i="8"/>
  <c r="E2840" i="8"/>
  <c r="E2753" i="8"/>
  <c r="E2636" i="8"/>
  <c r="E2520" i="8"/>
  <c r="E2403" i="8"/>
  <c r="E2244" i="8"/>
  <c r="E2048" i="8"/>
  <c r="E1843" i="8"/>
  <c r="E1637" i="8"/>
  <c r="E1433" i="8"/>
  <c r="E1228" i="8"/>
  <c r="E1023" i="8"/>
  <c r="E743" i="8"/>
  <c r="E336" i="8"/>
  <c r="F3580" i="8"/>
  <c r="E69" i="8"/>
  <c r="E3724" i="8"/>
  <c r="E3660" i="8"/>
  <c r="E3596" i="8"/>
  <c r="F3393" i="8"/>
  <c r="E2851" i="8"/>
  <c r="E3367" i="8"/>
  <c r="E2843" i="8"/>
  <c r="E1644" i="8"/>
  <c r="E3686" i="8"/>
  <c r="E3174" i="8"/>
  <c r="E2521" i="8"/>
  <c r="E1027" i="8"/>
  <c r="E3487" i="8"/>
  <c r="E2975" i="8"/>
  <c r="E2028" i="8"/>
  <c r="F3001" i="8"/>
  <c r="E1361" i="8"/>
  <c r="E3198" i="8"/>
  <c r="E1105" i="8"/>
  <c r="E3031" i="8"/>
  <c r="F3749" i="8"/>
  <c r="E3190" i="8"/>
  <c r="E2552" i="8"/>
  <c r="E1080" i="8"/>
  <c r="E2990" i="8"/>
  <c r="E3742" i="8"/>
  <c r="E2624" i="8"/>
  <c r="E3543" i="8"/>
  <c r="E2105" i="8"/>
  <c r="E3663" i="8"/>
  <c r="E3151" i="8"/>
  <c r="E2480" i="8"/>
  <c r="E941" i="8"/>
  <c r="E3469" i="8"/>
  <c r="E3117" i="8"/>
  <c r="E2989" i="8"/>
  <c r="E2849" i="8"/>
  <c r="E2651" i="8"/>
  <c r="E2417" i="8"/>
  <c r="E2124" i="8"/>
  <c r="E1792" i="8"/>
  <c r="E1459" i="8"/>
  <c r="E1152" i="8"/>
  <c r="E865" i="8"/>
  <c r="E440" i="8"/>
  <c r="F3658" i="8"/>
  <c r="E3780" i="8"/>
  <c r="E3708" i="8"/>
  <c r="E3636" i="8"/>
  <c r="E3564" i="8"/>
  <c r="E3500" i="8"/>
  <c r="E3436" i="8"/>
  <c r="E3372" i="8"/>
  <c r="E3308" i="8"/>
  <c r="E3244" i="8"/>
  <c r="E3180" i="8"/>
  <c r="E3116" i="8"/>
  <c r="E3052" i="8"/>
  <c r="E2988" i="8"/>
  <c r="E2921" i="8"/>
  <c r="E2848" i="8"/>
  <c r="E2765" i="8"/>
  <c r="E2649" i="8"/>
  <c r="E2532" i="8"/>
  <c r="E2416" i="8"/>
  <c r="E2260" i="8"/>
  <c r="E2068" i="8"/>
  <c r="E1864" i="8"/>
  <c r="E1659" i="8"/>
  <c r="E1453" i="8"/>
  <c r="E1249" i="8"/>
  <c r="E1044" i="8"/>
  <c r="E776" i="8"/>
  <c r="E381" i="8"/>
  <c r="F3639" i="8"/>
  <c r="F1455" i="8"/>
  <c r="E3549" i="8"/>
  <c r="E3309" i="8"/>
  <c r="E3715" i="8"/>
  <c r="E3523" i="8"/>
  <c r="E3339" i="8"/>
  <c r="E3155" i="8"/>
  <c r="E2963" i="8"/>
  <c r="E2736" i="8"/>
  <c r="E2340" i="8"/>
  <c r="E1785" i="8"/>
  <c r="E1145" i="8"/>
  <c r="E173" i="8"/>
  <c r="F2710" i="8"/>
  <c r="E2536" i="8"/>
  <c r="E3303" i="8"/>
  <c r="E2757" i="8"/>
  <c r="E1440" i="8"/>
  <c r="E3622" i="8"/>
  <c r="E3110" i="8"/>
  <c r="E2404" i="8"/>
  <c r="E751" i="8"/>
  <c r="E3423" i="8"/>
  <c r="E2907" i="8"/>
  <c r="E1824" i="8"/>
  <c r="E3630" i="8"/>
  <c r="E399" i="8"/>
  <c r="E3070" i="8"/>
  <c r="E503" i="8"/>
  <c r="E2897" i="8"/>
  <c r="E3702" i="8"/>
  <c r="E3126" i="8"/>
  <c r="E2433" i="8"/>
  <c r="E832" i="8"/>
  <c r="E2771" i="8"/>
  <c r="E3614" i="8"/>
  <c r="E2388" i="8"/>
  <c r="E3415" i="8"/>
  <c r="E1696" i="8"/>
  <c r="E3599" i="8"/>
  <c r="E3087" i="8"/>
  <c r="E2349" i="8"/>
  <c r="E607" i="8"/>
  <c r="E3405" i="8"/>
  <c r="E3101" i="8"/>
  <c r="E2973" i="8"/>
  <c r="E2831" i="8"/>
  <c r="E2621" i="8"/>
  <c r="E2387" i="8"/>
  <c r="E2073" i="8"/>
  <c r="E1765" i="8"/>
  <c r="E1408" i="8"/>
  <c r="E1100" i="8"/>
  <c r="E823" i="8"/>
  <c r="E391" i="8"/>
  <c r="F3492" i="8"/>
  <c r="E3772" i="8"/>
  <c r="E3700" i="8"/>
  <c r="E3628" i="8"/>
  <c r="E3556" i="8"/>
  <c r="E3492" i="8"/>
  <c r="E3428" i="8"/>
  <c r="E3364" i="8"/>
  <c r="E3300" i="8"/>
  <c r="E3236" i="8"/>
  <c r="E3172" i="8"/>
  <c r="E3108" i="8"/>
  <c r="E3044" i="8"/>
  <c r="E2980" i="8"/>
  <c r="E2912" i="8"/>
  <c r="E2839" i="8"/>
  <c r="E2752" i="8"/>
  <c r="E2635" i="8"/>
  <c r="E2517" i="8"/>
  <c r="E2401" i="8"/>
  <c r="E2240" i="8"/>
  <c r="E2043" i="8"/>
  <c r="E1837" i="8"/>
  <c r="E1633" i="8"/>
  <c r="E1428" i="8"/>
  <c r="E1224" i="8"/>
  <c r="F3233" i="8"/>
  <c r="E2348" i="8"/>
  <c r="E3271" i="8"/>
  <c r="E2699" i="8"/>
  <c r="E1337" i="8"/>
  <c r="E3590" i="8"/>
  <c r="E3078" i="8"/>
  <c r="E2328" i="8"/>
  <c r="E552" i="8"/>
  <c r="E3391" i="8"/>
  <c r="E2870" i="8"/>
  <c r="E1721" i="8"/>
  <c r="E3534" i="8"/>
  <c r="F942" i="8"/>
  <c r="E3006" i="8"/>
  <c r="E82" i="8"/>
  <c r="E2824" i="8"/>
  <c r="E3638" i="8"/>
  <c r="E3094" i="8"/>
  <c r="E2368" i="8"/>
  <c r="E655" i="8"/>
  <c r="E2595" i="8"/>
  <c r="E3550" i="8"/>
  <c r="E2225" i="8"/>
  <c r="E3351" i="8"/>
  <c r="E1491" i="8"/>
  <c r="E3567" i="8"/>
  <c r="E3055" i="8"/>
  <c r="E2269" i="8"/>
  <c r="E400" i="8"/>
  <c r="E3365" i="8"/>
  <c r="E3093" i="8"/>
  <c r="E2965" i="8"/>
  <c r="E2822" i="8"/>
  <c r="E2608" i="8"/>
  <c r="E2365" i="8"/>
  <c r="E2021" i="8"/>
  <c r="E1715" i="8"/>
  <c r="E1381" i="8"/>
  <c r="E1075" i="8"/>
  <c r="E783" i="8"/>
  <c r="E287" i="8"/>
  <c r="F3362" i="8"/>
  <c r="E3764" i="8"/>
  <c r="E3692" i="8"/>
  <c r="E3620" i="8"/>
  <c r="E3548" i="8"/>
  <c r="E3484" i="8"/>
  <c r="E3420" i="8"/>
  <c r="E3356" i="8"/>
  <c r="E3292" i="8"/>
  <c r="E3228" i="8"/>
  <c r="E3164" i="8"/>
  <c r="E3100" i="8"/>
  <c r="E3036" i="8"/>
  <c r="E2972" i="8"/>
  <c r="E2903" i="8"/>
  <c r="E2830" i="8"/>
  <c r="E2737" i="8"/>
  <c r="E2620" i="8"/>
  <c r="E2504" i="8"/>
  <c r="E2385" i="8"/>
  <c r="E2220" i="8"/>
  <c r="E2017" i="8"/>
  <c r="E3598" i="8"/>
  <c r="E791" i="8"/>
  <c r="E3111" i="8"/>
  <c r="E2405" i="8"/>
  <c r="E752" i="8"/>
  <c r="E3430" i="8"/>
  <c r="E2915" i="8"/>
  <c r="E1848" i="8"/>
  <c r="E3743" i="8"/>
  <c r="E3231" i="8"/>
  <c r="E2625" i="8"/>
  <c r="E1209" i="8"/>
  <c r="E3022" i="8"/>
  <c r="E3710" i="8"/>
  <c r="E2565" i="8"/>
  <c r="E3511" i="8"/>
  <c r="E2208" i="8"/>
  <c r="E3446" i="8"/>
  <c r="E2933" i="8"/>
  <c r="E1899" i="8"/>
  <c r="E3758" i="8"/>
  <c r="E1259" i="8"/>
  <c r="E3230" i="8"/>
  <c r="E1208" i="8"/>
  <c r="E2999" i="8"/>
  <c r="E248" i="8"/>
  <c r="E3407" i="8"/>
  <c r="E2888" i="8"/>
  <c r="E1772" i="8"/>
  <c r="E3725" i="8"/>
  <c r="E3205" i="8"/>
  <c r="E3053" i="8"/>
  <c r="E2923" i="8"/>
  <c r="E2769" i="8"/>
  <c r="E2533" i="8"/>
  <c r="E2264" i="8"/>
  <c r="E1971" i="8"/>
  <c r="E1612" i="8"/>
  <c r="E1305" i="8"/>
  <c r="E992" i="8"/>
  <c r="E647" i="8"/>
  <c r="E184" i="8"/>
  <c r="F2940" i="8"/>
  <c r="E3748" i="8"/>
  <c r="E3676" i="8"/>
  <c r="G3676" i="8" s="1"/>
  <c r="E3604" i="8"/>
  <c r="E3532" i="8"/>
  <c r="E3468" i="8"/>
  <c r="E3404" i="8"/>
  <c r="E3340" i="8"/>
  <c r="E3276" i="8"/>
  <c r="E3212" i="8"/>
  <c r="E3148" i="8"/>
  <c r="E3084" i="8"/>
  <c r="E3020" i="8"/>
  <c r="E2956" i="8"/>
  <c r="E2885" i="8"/>
  <c r="E2812" i="8"/>
  <c r="E2708" i="8"/>
  <c r="E2592" i="8"/>
  <c r="E2475" i="8"/>
  <c r="E2341" i="8"/>
  <c r="E2171" i="8"/>
  <c r="E1965" i="8"/>
  <c r="E1761" i="8"/>
  <c r="E1556" i="8"/>
  <c r="E1352" i="8"/>
  <c r="E1147" i="8"/>
  <c r="E928" i="8"/>
  <c r="E584" i="8"/>
  <c r="E175" i="8"/>
  <c r="F3156" i="8"/>
  <c r="E3677" i="8"/>
  <c r="E3429" i="8"/>
  <c r="E3165" i="8"/>
  <c r="E3619" i="8"/>
  <c r="E3435" i="8"/>
  <c r="E3243" i="8"/>
  <c r="E3051" i="8"/>
  <c r="E2856" i="8"/>
  <c r="E2531" i="8"/>
  <c r="E2117" i="8"/>
  <c r="E1452" i="8"/>
  <c r="E771" i="8"/>
  <c r="F2870" i="8"/>
  <c r="E3738" i="8"/>
  <c r="E3674" i="8"/>
  <c r="G3674" i="8" s="1"/>
  <c r="E3610" i="8"/>
  <c r="E3546" i="8"/>
  <c r="E3482" i="8"/>
  <c r="E3418" i="8"/>
  <c r="E3354" i="8"/>
  <c r="E3290" i="8"/>
  <c r="E3226" i="8"/>
  <c r="E3162" i="8"/>
  <c r="F3509" i="8"/>
  <c r="E3239" i="8"/>
  <c r="E1235" i="8"/>
  <c r="E3046" i="8"/>
  <c r="E349" i="8"/>
  <c r="E2833" i="8"/>
  <c r="E3438" i="8"/>
  <c r="E2942" i="8"/>
  <c r="E2728" i="8"/>
  <c r="E3062" i="8"/>
  <c r="E448" i="8"/>
  <c r="E3486" i="8"/>
  <c r="E3287" i="8"/>
  <c r="E3535" i="8"/>
  <c r="E2181" i="8"/>
  <c r="E3325" i="8"/>
  <c r="E2957" i="8"/>
  <c r="E2593" i="8"/>
  <c r="E1996" i="8"/>
  <c r="E1356" i="8"/>
  <c r="E696" i="8"/>
  <c r="F3196" i="8"/>
  <c r="E3684" i="8"/>
  <c r="E3540" i="8"/>
  <c r="E3412" i="8"/>
  <c r="E3284" i="8"/>
  <c r="E3156" i="8"/>
  <c r="E3028" i="8"/>
  <c r="E2894" i="8"/>
  <c r="E2723" i="8"/>
  <c r="E2489" i="8"/>
  <c r="E2196" i="8"/>
  <c r="E1812" i="8"/>
  <c r="E1505" i="8"/>
  <c r="E1172" i="8"/>
  <c r="E857" i="8"/>
  <c r="E328" i="8"/>
  <c r="F3344" i="8"/>
  <c r="E3613" i="8"/>
  <c r="E3277" i="8"/>
  <c r="E3643" i="8"/>
  <c r="E3387" i="8"/>
  <c r="E3131" i="8"/>
  <c r="E2884" i="8"/>
  <c r="E2443" i="8"/>
  <c r="E1708" i="8"/>
  <c r="E896" i="8"/>
  <c r="E3786" i="8"/>
  <c r="E3714" i="8"/>
  <c r="E3642" i="8"/>
  <c r="E3570" i="8"/>
  <c r="E3498" i="8"/>
  <c r="E3426" i="8"/>
  <c r="E3346" i="8"/>
  <c r="E3274" i="8"/>
  <c r="E3202" i="8"/>
  <c r="E3130" i="8"/>
  <c r="E3066" i="8"/>
  <c r="E3002" i="8"/>
  <c r="E2937" i="8"/>
  <c r="E2864" i="8"/>
  <c r="E2789" i="8"/>
  <c r="E2675" i="8"/>
  <c r="E2557" i="8"/>
  <c r="E2441" i="8"/>
  <c r="E2297" i="8"/>
  <c r="E2116" i="8"/>
  <c r="E1912" i="8"/>
  <c r="E1707" i="8"/>
  <c r="E1501" i="8"/>
  <c r="E1297" i="8"/>
  <c r="E1092" i="8"/>
  <c r="E853" i="8"/>
  <c r="E477" i="8"/>
  <c r="F3775" i="8"/>
  <c r="F2535" i="8"/>
  <c r="E3621" i="8"/>
  <c r="E3349" i="8"/>
  <c r="E3731" i="8"/>
  <c r="E3531" i="8"/>
  <c r="E3323" i="8"/>
  <c r="E3139" i="8"/>
  <c r="E2947" i="8"/>
  <c r="E2661" i="8"/>
  <c r="E2321" i="8"/>
  <c r="E1683" i="8"/>
  <c r="E1093" i="8"/>
  <c r="F3711" i="8"/>
  <c r="E3745" i="8"/>
  <c r="E3681" i="8"/>
  <c r="E3617" i="8"/>
  <c r="E3553" i="8"/>
  <c r="E3489" i="8"/>
  <c r="E3425" i="8"/>
  <c r="E3361" i="8"/>
  <c r="E3297" i="8"/>
  <c r="E3233" i="8"/>
  <c r="E3169" i="8"/>
  <c r="E3105" i="8"/>
  <c r="E3041" i="8"/>
  <c r="E2977" i="8"/>
  <c r="E2909" i="8"/>
  <c r="E2836" i="8"/>
  <c r="E2747" i="8"/>
  <c r="E2629" i="8"/>
  <c r="E2513" i="8"/>
  <c r="E2395" i="8"/>
  <c r="E2233" i="8"/>
  <c r="E2035" i="8"/>
  <c r="E1829" i="8"/>
  <c r="E1625" i="8"/>
  <c r="E1420" i="8"/>
  <c r="E1216" i="8"/>
  <c r="E1008" i="8"/>
  <c r="E720" i="8"/>
  <c r="E312" i="8"/>
  <c r="F3542" i="8"/>
  <c r="F92" i="8"/>
  <c r="F156" i="8"/>
  <c r="F220" i="8"/>
  <c r="F284" i="8"/>
  <c r="F348" i="8"/>
  <c r="F412" i="8"/>
  <c r="F476" i="8"/>
  <c r="F540" i="8"/>
  <c r="E3406" i="8"/>
  <c r="E3047" i="8"/>
  <c r="E351" i="8"/>
  <c r="E2841" i="8"/>
  <c r="E3679" i="8"/>
  <c r="E2508" i="8"/>
  <c r="E2814" i="8"/>
  <c r="E2308" i="8"/>
  <c r="E1797" i="8"/>
  <c r="E2860" i="8"/>
  <c r="E3566" i="8"/>
  <c r="E3102" i="8"/>
  <c r="E2861" i="8"/>
  <c r="E3343" i="8"/>
  <c r="E1568" i="8"/>
  <c r="E3189" i="8"/>
  <c r="E2904" i="8"/>
  <c r="E2505" i="8"/>
  <c r="E1920" i="8"/>
  <c r="E1253" i="8"/>
  <c r="E592" i="8"/>
  <c r="F2663" i="8"/>
  <c r="E3668" i="8"/>
  <c r="E3524" i="8"/>
  <c r="E3396" i="8"/>
  <c r="E3268" i="8"/>
  <c r="E3140" i="8"/>
  <c r="E3012" i="8"/>
  <c r="E2876" i="8"/>
  <c r="E2693" i="8"/>
  <c r="E2459" i="8"/>
  <c r="E2145" i="8"/>
  <c r="E1787" i="8"/>
  <c r="E1480" i="8"/>
  <c r="E1121" i="8"/>
  <c r="E816" i="8"/>
  <c r="E279" i="8"/>
  <c r="F2876" i="8"/>
  <c r="E3581" i="8"/>
  <c r="E3245" i="8"/>
  <c r="E3595" i="8"/>
  <c r="E3363" i="8"/>
  <c r="E3099" i="8"/>
  <c r="E2820" i="8"/>
  <c r="E2400" i="8"/>
  <c r="E1605" i="8"/>
  <c r="E632" i="8"/>
  <c r="E3778" i="8"/>
  <c r="E3706" i="8"/>
  <c r="E3634" i="8"/>
  <c r="E3562" i="8"/>
  <c r="E3490" i="8"/>
  <c r="E3410" i="8"/>
  <c r="E3338" i="8"/>
  <c r="E3266" i="8"/>
  <c r="E3194" i="8"/>
  <c r="E3122" i="8"/>
  <c r="E3058" i="8"/>
  <c r="E2994" i="8"/>
  <c r="E2928" i="8"/>
  <c r="E2855" i="8"/>
  <c r="E2777" i="8"/>
  <c r="E2660" i="8"/>
  <c r="E2544" i="8"/>
  <c r="E2427" i="8"/>
  <c r="E2276" i="8"/>
  <c r="E2091" i="8"/>
  <c r="E1885" i="8"/>
  <c r="E1681" i="8"/>
  <c r="E1476" i="8"/>
  <c r="E1272" i="8"/>
  <c r="E1067" i="8"/>
  <c r="E809" i="8"/>
  <c r="E424" i="8"/>
  <c r="F3710" i="8"/>
  <c r="F2033" i="8"/>
  <c r="E3589" i="8"/>
  <c r="E3317" i="8"/>
  <c r="E3707" i="8"/>
  <c r="E3499" i="8"/>
  <c r="E3299" i="8"/>
  <c r="E3115" i="8"/>
  <c r="E2920" i="8"/>
  <c r="E2648" i="8"/>
  <c r="E2259" i="8"/>
  <c r="E3310" i="8"/>
  <c r="E3015" i="8"/>
  <c r="E140" i="8"/>
  <c r="E2805" i="8"/>
  <c r="E3647" i="8"/>
  <c r="E2451" i="8"/>
  <c r="E2653" i="8"/>
  <c r="E2129" i="8"/>
  <c r="E1593" i="8"/>
  <c r="E2823" i="8"/>
  <c r="E3470" i="8"/>
  <c r="E3038" i="8"/>
  <c r="E2785" i="8"/>
  <c r="E3311" i="8"/>
  <c r="E1465" i="8"/>
  <c r="E3181" i="8"/>
  <c r="E2895" i="8"/>
  <c r="E2491" i="8"/>
  <c r="E1868" i="8"/>
  <c r="E1203" i="8"/>
  <c r="E543" i="8"/>
  <c r="F2193" i="8"/>
  <c r="E3652" i="8"/>
  <c r="E3516" i="8"/>
  <c r="E3388" i="8"/>
  <c r="E3260" i="8"/>
  <c r="E3132" i="8"/>
  <c r="E2077" i="8"/>
  <c r="E2641" i="8"/>
  <c r="E3558" i="8"/>
  <c r="E2245" i="8"/>
  <c r="E3359" i="8"/>
  <c r="E1619" i="8"/>
  <c r="E3719" i="8"/>
  <c r="E3767" i="8"/>
  <c r="E3574" i="8"/>
  <c r="E2285" i="8"/>
  <c r="E2419" i="8"/>
  <c r="E2027" i="8"/>
  <c r="E1285" i="8"/>
  <c r="E3023" i="8"/>
  <c r="E199" i="8"/>
  <c r="E3085" i="8"/>
  <c r="E2813" i="8"/>
  <c r="E2347" i="8"/>
  <c r="E1664" i="8"/>
  <c r="E1049" i="8"/>
  <c r="E237" i="8"/>
  <c r="E3756" i="8"/>
  <c r="E3612" i="8"/>
  <c r="E3476" i="8"/>
  <c r="E3348" i="8"/>
  <c r="E3220" i="8"/>
  <c r="E3092" i="8"/>
  <c r="E2964" i="8"/>
  <c r="E2821" i="8"/>
  <c r="E2605" i="8"/>
  <c r="E2363" i="8"/>
  <c r="E1992" i="8"/>
  <c r="E1684" i="8"/>
  <c r="E1325" i="8"/>
  <c r="E1017" i="8"/>
  <c r="E637" i="8"/>
  <c r="F3785" i="8"/>
  <c r="E3765" i="8"/>
  <c r="E3461" i="8"/>
  <c r="E3763" i="8"/>
  <c r="E3507" i="8"/>
  <c r="E3267" i="8"/>
  <c r="E3011" i="8"/>
  <c r="E2692" i="8"/>
  <c r="E2169" i="8"/>
  <c r="E1299" i="8"/>
  <c r="F3784" i="8"/>
  <c r="E3754" i="8"/>
  <c r="E3682" i="8"/>
  <c r="E3602" i="8"/>
  <c r="E3530" i="8"/>
  <c r="E3458" i="8"/>
  <c r="E3386" i="8"/>
  <c r="E3314" i="8"/>
  <c r="E3242" i="8"/>
  <c r="E3170" i="8"/>
  <c r="E3098" i="8"/>
  <c r="E3034" i="8"/>
  <c r="E2970" i="8"/>
  <c r="E2901" i="8"/>
  <c r="E2828" i="8"/>
  <c r="E2733" i="8"/>
  <c r="E2617" i="8"/>
  <c r="E2500" i="8"/>
  <c r="E2379" i="8"/>
  <c r="E2213" i="8"/>
  <c r="E2013" i="8"/>
  <c r="E1809" i="8"/>
  <c r="E1604" i="8"/>
  <c r="E1400" i="8"/>
  <c r="E1195" i="8"/>
  <c r="E983" i="8"/>
  <c r="E680" i="8"/>
  <c r="E271" i="8"/>
  <c r="F3457" i="8"/>
  <c r="E3749" i="8"/>
  <c r="E3485" i="8"/>
  <c r="E3229" i="8"/>
  <c r="E3635" i="8"/>
  <c r="E3427" i="8"/>
  <c r="E3227" i="8"/>
  <c r="E3043" i="8"/>
  <c r="E2838" i="8"/>
  <c r="E2516" i="8"/>
  <c r="E1989" i="8"/>
  <c r="E1401" i="8"/>
  <c r="E685" i="8"/>
  <c r="E3777" i="8"/>
  <c r="E3713" i="8"/>
  <c r="E3649" i="8"/>
  <c r="E3585" i="8"/>
  <c r="E3521" i="8"/>
  <c r="E3457" i="8"/>
  <c r="E3393" i="8"/>
  <c r="E3329" i="8"/>
  <c r="E3265" i="8"/>
  <c r="E3201" i="8"/>
  <c r="E3137" i="8"/>
  <c r="E3073" i="8"/>
  <c r="E3009" i="8"/>
  <c r="E2945" i="8"/>
  <c r="E2872" i="8"/>
  <c r="E2798" i="8"/>
  <c r="E2688" i="8"/>
  <c r="E2571" i="8"/>
  <c r="E2453" i="8"/>
  <c r="E2315" i="8"/>
  <c r="E2137" i="8"/>
  <c r="E1932" i="8"/>
  <c r="E1728" i="8"/>
  <c r="E1523" i="8"/>
  <c r="E1317" i="8"/>
  <c r="E1113" i="8"/>
  <c r="E885" i="8"/>
  <c r="E519" i="8"/>
  <c r="E100" i="8"/>
  <c r="F2796" i="8"/>
  <c r="F124" i="8"/>
  <c r="F188" i="8"/>
  <c r="F252" i="8"/>
  <c r="F316" i="8"/>
  <c r="F380" i="8"/>
  <c r="F444" i="8"/>
  <c r="F508" i="8"/>
  <c r="F572" i="8"/>
  <c r="F636" i="8"/>
  <c r="F700" i="8"/>
  <c r="F85" i="8"/>
  <c r="F149" i="8"/>
  <c r="F213" i="8"/>
  <c r="F277" i="8"/>
  <c r="F341" i="8"/>
  <c r="F405" i="8"/>
  <c r="F469" i="8"/>
  <c r="F533" i="8"/>
  <c r="F597" i="8"/>
  <c r="F661" i="8"/>
  <c r="F725" i="8"/>
  <c r="F110" i="8"/>
  <c r="F174" i="8"/>
  <c r="F238" i="8"/>
  <c r="F302" i="8"/>
  <c r="F366" i="8"/>
  <c r="E3214" i="8"/>
  <c r="F3399" i="8"/>
  <c r="E3615" i="8"/>
  <c r="E2477" i="8"/>
  <c r="E1388" i="8"/>
  <c r="E3374" i="8"/>
  <c r="E2669" i="8"/>
  <c r="E1363" i="8"/>
  <c r="E2886" i="8"/>
  <c r="E1817" i="8"/>
  <c r="E493" i="8"/>
  <c r="E3644" i="8"/>
  <c r="E3380" i="8"/>
  <c r="E3124" i="8"/>
  <c r="E2931" i="8"/>
  <c r="E2577" i="8"/>
  <c r="E2120" i="8"/>
  <c r="E1581" i="8"/>
  <c r="E1069" i="8"/>
  <c r="E431" i="8"/>
  <c r="E3733" i="8"/>
  <c r="E3213" i="8"/>
  <c r="E3459" i="8"/>
  <c r="E3027" i="8"/>
  <c r="E2488" i="8"/>
  <c r="E1221" i="8"/>
  <c r="E3770" i="8"/>
  <c r="E3658" i="8"/>
  <c r="E3538" i="8"/>
  <c r="E3434" i="8"/>
  <c r="E3306" i="8"/>
  <c r="E3186" i="8"/>
  <c r="E3082" i="8"/>
  <c r="E2978" i="8"/>
  <c r="E2873" i="8"/>
  <c r="E2720" i="8"/>
  <c r="E2529" i="8"/>
  <c r="E2337" i="8"/>
  <c r="E2040" i="8"/>
  <c r="E1732" i="8"/>
  <c r="E1373" i="8"/>
  <c r="E1041" i="8"/>
  <c r="E576" i="8"/>
  <c r="F3556" i="8"/>
  <c r="E3653" i="8"/>
  <c r="E3173" i="8"/>
  <c r="E3475" i="8"/>
  <c r="E3187" i="8"/>
  <c r="E2865" i="8"/>
  <c r="E2380" i="8"/>
  <c r="E1477" i="8"/>
  <c r="E376" i="8"/>
  <c r="E3737" i="8"/>
  <c r="E3657" i="8"/>
  <c r="E3569" i="8"/>
  <c r="E3481" i="8"/>
  <c r="E3401" i="8"/>
  <c r="E3313" i="8"/>
  <c r="E3225" i="8"/>
  <c r="E3145" i="8"/>
  <c r="E3057" i="8"/>
  <c r="E2969" i="8"/>
  <c r="E2881" i="8"/>
  <c r="E2776" i="8"/>
  <c r="E2616" i="8"/>
  <c r="E2468" i="8"/>
  <c r="E2273" i="8"/>
  <c r="E2009" i="8"/>
  <c r="E1753" i="8"/>
  <c r="E1472" i="8"/>
  <c r="E1189" i="8"/>
  <c r="E919" i="8"/>
  <c r="E415" i="8"/>
  <c r="F3433" i="8"/>
  <c r="F116" i="8"/>
  <c r="F204" i="8"/>
  <c r="F292" i="8"/>
  <c r="F372" i="8"/>
  <c r="F460" i="8"/>
  <c r="F548" i="8"/>
  <c r="F620" i="8"/>
  <c r="F692" i="8"/>
  <c r="F93" i="8"/>
  <c r="F165" i="8"/>
  <c r="F237" i="8"/>
  <c r="F309" i="8"/>
  <c r="E3783" i="8"/>
  <c r="E3366" i="8"/>
  <c r="E3167" i="8"/>
  <c r="E3582" i="8"/>
  <c r="E3382" i="8"/>
  <c r="E605" i="8"/>
  <c r="E3734" i="8"/>
  <c r="E3661" i="8"/>
  <c r="E2739" i="8"/>
  <c r="E1587" i="8"/>
  <c r="E130" i="8"/>
  <c r="E3588" i="8"/>
  <c r="E3332" i="8"/>
  <c r="E3076" i="8"/>
  <c r="E2867" i="8"/>
  <c r="E2561" i="8"/>
  <c r="E2093" i="8"/>
  <c r="E1531" i="8"/>
  <c r="E987" i="8"/>
  <c r="E224" i="8"/>
  <c r="E3701" i="8"/>
  <c r="E3787" i="8"/>
  <c r="E3411" i="8"/>
  <c r="E2987" i="8"/>
  <c r="E2277" i="8"/>
  <c r="E1068" i="8"/>
  <c r="E3762" i="8"/>
  <c r="E3650" i="8"/>
  <c r="E3522" i="8"/>
  <c r="E3402" i="8"/>
  <c r="E3298" i="8"/>
  <c r="E3178" i="8"/>
  <c r="E3074" i="8"/>
  <c r="E2962" i="8"/>
  <c r="E2846" i="8"/>
  <c r="E2705" i="8"/>
  <c r="E2515" i="8"/>
  <c r="E2316" i="8"/>
  <c r="E1988" i="8"/>
  <c r="E1656" i="8"/>
  <c r="E1348" i="8"/>
  <c r="E1013" i="8"/>
  <c r="E527" i="8"/>
  <c r="F3316" i="8"/>
  <c r="E3557" i="8"/>
  <c r="E3779" i="8"/>
  <c r="E3451" i="8"/>
  <c r="E3163" i="8"/>
  <c r="E2801" i="8"/>
  <c r="E2195" i="8"/>
  <c r="E1324" i="8"/>
  <c r="E223" i="8"/>
  <c r="E3729" i="8"/>
  <c r="E3641" i="8"/>
  <c r="E3561" i="8"/>
  <c r="E3473" i="8"/>
  <c r="E3385" i="8"/>
  <c r="E3305" i="8"/>
  <c r="E3217" i="8"/>
  <c r="E3129" i="8"/>
  <c r="E3049" i="8"/>
  <c r="E2961" i="8"/>
  <c r="E2863" i="8"/>
  <c r="E2761" i="8"/>
  <c r="E2600" i="8"/>
  <c r="E2440" i="8"/>
  <c r="E2252" i="8"/>
  <c r="E1984" i="8"/>
  <c r="E1701" i="8"/>
  <c r="E1445" i="8"/>
  <c r="E1164" i="8"/>
  <c r="E845" i="8"/>
  <c r="E365" i="8"/>
  <c r="F3290" i="8"/>
  <c r="F132" i="8"/>
  <c r="F212" i="8"/>
  <c r="F300" i="8"/>
  <c r="F388" i="8"/>
  <c r="F468" i="8"/>
  <c r="F556" i="8"/>
  <c r="F628" i="8"/>
  <c r="F708" i="8"/>
  <c r="F101" i="8"/>
  <c r="F173" i="8"/>
  <c r="F245" i="8"/>
  <c r="F317" i="8"/>
  <c r="F389" i="8"/>
  <c r="F461" i="8"/>
  <c r="F541" i="8"/>
  <c r="F613" i="8"/>
  <c r="F685" i="8"/>
  <c r="F78" i="8"/>
  <c r="F150" i="8"/>
  <c r="F222" i="8"/>
  <c r="F294" i="8"/>
  <c r="F374" i="8"/>
  <c r="F438" i="8"/>
  <c r="F502" i="8"/>
  <c r="F566" i="8"/>
  <c r="F630" i="8"/>
  <c r="F694" i="8"/>
  <c r="F79" i="8"/>
  <c r="F143" i="8"/>
  <c r="F207" i="8"/>
  <c r="F271" i="8"/>
  <c r="F335" i="8"/>
  <c r="F399" i="8"/>
  <c r="F463" i="8"/>
  <c r="F527" i="8"/>
  <c r="F591" i="8"/>
  <c r="F655" i="8"/>
  <c r="F719" i="8"/>
  <c r="F139" i="8"/>
  <c r="F267" i="8"/>
  <c r="F395" i="8"/>
  <c r="F523" i="8"/>
  <c r="F651" i="8"/>
  <c r="F767" i="8"/>
  <c r="F831" i="8"/>
  <c r="F895" i="8"/>
  <c r="F959" i="8"/>
  <c r="F1023" i="8"/>
  <c r="F1087" i="8"/>
  <c r="F176" i="8"/>
  <c r="F304" i="8"/>
  <c r="F432" i="8"/>
  <c r="F560" i="8"/>
  <c r="F688" i="8"/>
  <c r="F784" i="8"/>
  <c r="F113" i="8"/>
  <c r="F241" i="8"/>
  <c r="F369" i="8"/>
  <c r="F497" i="8"/>
  <c r="F625" i="8"/>
  <c r="F753" i="8"/>
  <c r="F817" i="8"/>
  <c r="F881" i="8"/>
  <c r="F945" i="8"/>
  <c r="F1009" i="8"/>
  <c r="F1073" i="8"/>
  <c r="F163" i="8"/>
  <c r="F291" i="8"/>
  <c r="F419" i="8"/>
  <c r="F547" i="8"/>
  <c r="F675" i="8"/>
  <c r="F779" i="8"/>
  <c r="E3687" i="8"/>
  <c r="E3334" i="8"/>
  <c r="E3135" i="8"/>
  <c r="E3518" i="8"/>
  <c r="E3350" i="8"/>
  <c r="F3511" i="8"/>
  <c r="E3670" i="8"/>
  <c r="E3629" i="8"/>
  <c r="E2724" i="8"/>
  <c r="E1561" i="8"/>
  <c r="F75" i="8"/>
  <c r="E3580" i="8"/>
  <c r="E3324" i="8"/>
  <c r="E3068" i="8"/>
  <c r="E2857" i="8"/>
  <c r="E2547" i="8"/>
  <c r="E1940" i="8"/>
  <c r="E1403" i="8"/>
  <c r="E959" i="8"/>
  <c r="E118" i="8"/>
  <c r="E3645" i="8"/>
  <c r="E3739" i="8"/>
  <c r="E3315" i="8"/>
  <c r="E2939" i="8"/>
  <c r="E2219" i="8"/>
  <c r="E986" i="8"/>
  <c r="E3746" i="8"/>
  <c r="E3626" i="8"/>
  <c r="E3514" i="8"/>
  <c r="E3394" i="8"/>
  <c r="E3282" i="8"/>
  <c r="E3154" i="8"/>
  <c r="E3050" i="8"/>
  <c r="E2954" i="8"/>
  <c r="E2837" i="8"/>
  <c r="E2689" i="8"/>
  <c r="E2484" i="8"/>
  <c r="E2257" i="8"/>
  <c r="E1963" i="8"/>
  <c r="E1629" i="8"/>
  <c r="E1323" i="8"/>
  <c r="E954" i="8"/>
  <c r="E375" i="8"/>
  <c r="F3116" i="8"/>
  <c r="E3525" i="8"/>
  <c r="E3755" i="8"/>
  <c r="E3403" i="8"/>
  <c r="E3091" i="8"/>
  <c r="E2749" i="8"/>
  <c r="E2092" i="8"/>
  <c r="E1248" i="8"/>
  <c r="F3458" i="8"/>
  <c r="E3721" i="8"/>
  <c r="E3633" i="8"/>
  <c r="E3545" i="8"/>
  <c r="E3465" i="8"/>
  <c r="E3377" i="8"/>
  <c r="E3289" i="8"/>
  <c r="E3209" i="8"/>
  <c r="E3121" i="8"/>
  <c r="E3033" i="8"/>
  <c r="E2953" i="8"/>
  <c r="E2854" i="8"/>
  <c r="E2732" i="8"/>
  <c r="E2585" i="8"/>
  <c r="E2425" i="8"/>
  <c r="E2212" i="8"/>
  <c r="E1957" i="8"/>
  <c r="E1676" i="8"/>
  <c r="E1395" i="8"/>
  <c r="E1139" i="8"/>
  <c r="E803" i="8"/>
  <c r="E263" i="8"/>
  <c r="F3076" i="8"/>
  <c r="F140" i="8"/>
  <c r="F228" i="8"/>
  <c r="F308" i="8"/>
  <c r="F396" i="8"/>
  <c r="F484" i="8"/>
  <c r="F564" i="8"/>
  <c r="F644" i="8"/>
  <c r="F716" i="8"/>
  <c r="F109" i="8"/>
  <c r="F181" i="8"/>
  <c r="F253" i="8"/>
  <c r="E3591" i="8"/>
  <c r="E3302" i="8"/>
  <c r="E3103" i="8"/>
  <c r="E3454" i="8"/>
  <c r="E3318" i="8"/>
  <c r="E3751" i="8"/>
  <c r="E3606" i="8"/>
  <c r="E3597" i="8"/>
  <c r="E2709" i="8"/>
  <c r="E1509" i="8"/>
  <c r="F3731" i="8"/>
  <c r="E3572" i="8"/>
  <c r="E3316" i="8"/>
  <c r="G3316" i="8" s="1"/>
  <c r="E3060" i="8"/>
  <c r="E2803" i="8"/>
  <c r="E2444" i="8"/>
  <c r="E1915" i="8"/>
  <c r="E1377" i="8"/>
  <c r="E897" i="8"/>
  <c r="F3721" i="8"/>
  <c r="E3517" i="8"/>
  <c r="E3691" i="8"/>
  <c r="E3291" i="8"/>
  <c r="E2911" i="8"/>
  <c r="E2041" i="8"/>
  <c r="E479" i="8"/>
  <c r="E3730" i="8"/>
  <c r="E3618" i="8"/>
  <c r="E3506" i="8"/>
  <c r="E3378" i="8"/>
  <c r="E3258" i="8"/>
  <c r="E3146" i="8"/>
  <c r="E3042" i="8"/>
  <c r="E2946" i="8"/>
  <c r="E2819" i="8"/>
  <c r="E2645" i="8"/>
  <c r="E2469" i="8"/>
  <c r="E2235" i="8"/>
  <c r="E1937" i="8"/>
  <c r="E1579" i="8"/>
  <c r="E1245" i="8"/>
  <c r="E925" i="8"/>
  <c r="E320" i="8"/>
  <c r="F2860" i="8"/>
  <c r="E3453" i="8"/>
  <c r="E3683" i="8"/>
  <c r="E3371" i="8"/>
  <c r="E3067" i="8"/>
  <c r="E2707" i="8"/>
  <c r="E2983" i="8"/>
  <c r="E2392" i="8"/>
  <c r="E2784" i="8"/>
  <c r="E3279" i="8"/>
  <c r="E2476" i="8"/>
  <c r="F1597" i="8"/>
  <c r="E3252" i="8"/>
  <c r="E2792" i="8"/>
  <c r="E1889" i="8"/>
  <c r="E733" i="8"/>
  <c r="E3493" i="8"/>
  <c r="E3219" i="8"/>
  <c r="E1964" i="8"/>
  <c r="E3722" i="8"/>
  <c r="E3474" i="8"/>
  <c r="E3250" i="8"/>
  <c r="E3026" i="8"/>
  <c r="E2809" i="8"/>
  <c r="E2456" i="8"/>
  <c r="E1860" i="8"/>
  <c r="E1220" i="8"/>
  <c r="E221" i="8"/>
  <c r="E3421" i="8"/>
  <c r="E3347" i="8"/>
  <c r="E2604" i="8"/>
  <c r="E1555" i="8"/>
  <c r="E3769" i="8"/>
  <c r="E3625" i="8"/>
  <c r="E3505" i="8"/>
  <c r="E3353" i="8"/>
  <c r="E3241" i="8"/>
  <c r="E3089" i="8"/>
  <c r="E2936" i="8"/>
  <c r="E2808" i="8"/>
  <c r="E2541" i="8"/>
  <c r="E2296" i="8"/>
  <c r="E1856" i="8"/>
  <c r="E1369" i="8"/>
  <c r="E978" i="8"/>
  <c r="E157" i="8"/>
  <c r="F108" i="8"/>
  <c r="F260" i="8"/>
  <c r="F404" i="8"/>
  <c r="F524" i="8"/>
  <c r="E2248" i="8"/>
  <c r="E1000" i="8"/>
  <c r="E1693" i="8"/>
  <c r="E2815" i="8"/>
  <c r="E2221" i="8"/>
  <c r="E3740" i="8"/>
  <c r="E3204" i="8"/>
  <c r="E2781" i="8"/>
  <c r="E1736" i="8"/>
  <c r="E687" i="8"/>
  <c r="E3397" i="8"/>
  <c r="E3195" i="8"/>
  <c r="E1861" i="8"/>
  <c r="E3698" i="8"/>
  <c r="E3466" i="8"/>
  <c r="E3234" i="8"/>
  <c r="E3018" i="8"/>
  <c r="E2800" i="8"/>
  <c r="E2412" i="8"/>
  <c r="E1835" i="8"/>
  <c r="E1169" i="8"/>
  <c r="E168" i="8"/>
  <c r="E3381" i="8"/>
  <c r="E3275" i="8"/>
  <c r="E2560" i="8"/>
  <c r="E1171" i="8"/>
  <c r="E2156" i="8"/>
  <c r="E873" i="8"/>
  <c r="E1592" i="8"/>
  <c r="E2772" i="8"/>
  <c r="E2201" i="8"/>
  <c r="E3732" i="8"/>
  <c r="E3196" i="8"/>
  <c r="E2680" i="8"/>
  <c r="E1709" i="8"/>
  <c r="E535" i="8"/>
  <c r="E3373" i="8"/>
  <c r="E3171" i="8"/>
  <c r="E1529" i="8"/>
  <c r="E3690" i="8"/>
  <c r="E3450" i="8"/>
  <c r="E3218" i="8"/>
  <c r="E3010" i="8"/>
  <c r="E2763" i="8"/>
  <c r="E2397" i="8"/>
  <c r="E1784" i="8"/>
  <c r="E1144" i="8"/>
  <c r="E112" i="8"/>
  <c r="E3293" i="8"/>
  <c r="E3251" i="8"/>
  <c r="E2472" i="8"/>
  <c r="E1015" i="8"/>
  <c r="E2053" i="8"/>
  <c r="E711" i="8"/>
  <c r="E1489" i="8"/>
  <c r="E2713" i="8"/>
  <c r="E2176" i="8"/>
  <c r="E3716" i="8"/>
  <c r="E3188" i="8"/>
  <c r="E2664" i="8"/>
  <c r="E1608" i="8"/>
  <c r="E480" i="8"/>
  <c r="E3341" i="8"/>
  <c r="E3075" i="8"/>
  <c r="E1376" i="8"/>
  <c r="E3666" i="8"/>
  <c r="E3442" i="8"/>
  <c r="E3210" i="8"/>
  <c r="E2986" i="8"/>
  <c r="E2748" i="8"/>
  <c r="E2360" i="8"/>
  <c r="E1757" i="8"/>
  <c r="E1117" i="8"/>
  <c r="F3634" i="8"/>
  <c r="E3261" i="8"/>
  <c r="E3203" i="8"/>
  <c r="E2428" i="8"/>
  <c r="E927" i="8"/>
  <c r="E3705" i="8"/>
  <c r="E3593" i="8"/>
  <c r="E3441" i="8"/>
  <c r="E3321" i="8"/>
  <c r="E3177" i="8"/>
  <c r="E3025" i="8"/>
  <c r="E2900" i="8"/>
  <c r="E2701" i="8"/>
  <c r="E2483" i="8"/>
  <c r="E2112" i="8"/>
  <c r="E1651" i="8"/>
  <c r="E1267" i="8"/>
  <c r="E671" i="8"/>
  <c r="F3615" i="8"/>
  <c r="F172" i="8"/>
  <c r="F324" i="8"/>
  <c r="F436" i="8"/>
  <c r="F588" i="8"/>
  <c r="F684" i="8"/>
  <c r="F133" i="8"/>
  <c r="F261" i="8"/>
  <c r="F357" i="8"/>
  <c r="F437" i="8"/>
  <c r="F517" i="8"/>
  <c r="F605" i="8"/>
  <c r="F693" i="8"/>
  <c r="F94" i="8"/>
  <c r="F182" i="8"/>
  <c r="F262" i="8"/>
  <c r="F342" i="8"/>
  <c r="F422" i="8"/>
  <c r="F494" i="8"/>
  <c r="F574" i="8"/>
  <c r="F646" i="8"/>
  <c r="F718" i="8"/>
  <c r="F111" i="8"/>
  <c r="F183" i="8"/>
  <c r="F255" i="8"/>
  <c r="F327" i="8"/>
  <c r="F407" i="8"/>
  <c r="F479" i="8"/>
  <c r="F551" i="8"/>
  <c r="F623" i="8"/>
  <c r="F695" i="8"/>
  <c r="F107" i="8"/>
  <c r="F251" i="8"/>
  <c r="F411" i="8"/>
  <c r="F555" i="8"/>
  <c r="F699" i="8"/>
  <c r="F799" i="8"/>
  <c r="F871" i="8"/>
  <c r="F943" i="8"/>
  <c r="F1015" i="8"/>
  <c r="F1095" i="8"/>
  <c r="F208" i="8"/>
  <c r="F352" i="8"/>
  <c r="F496" i="8"/>
  <c r="F640" i="8"/>
  <c r="F768" i="8"/>
  <c r="E2756" i="8"/>
  <c r="E2974" i="8"/>
  <c r="E1177" i="8"/>
  <c r="E3004" i="8"/>
  <c r="E1300" i="8"/>
  <c r="E3667" i="8"/>
  <c r="E327" i="8"/>
  <c r="E3370" i="8"/>
  <c r="E2919" i="8"/>
  <c r="E2193" i="8"/>
  <c r="E893" i="8"/>
  <c r="E3659" i="8"/>
  <c r="E1913" i="8"/>
  <c r="E3761" i="8"/>
  <c r="E3577" i="8"/>
  <c r="E3409" i="8"/>
  <c r="E3193" i="8"/>
  <c r="E3017" i="8"/>
  <c r="E2827" i="8"/>
  <c r="E2528" i="8"/>
  <c r="E2085" i="8"/>
  <c r="E1548" i="8"/>
  <c r="E949" i="8"/>
  <c r="F2441" i="8"/>
  <c r="F236" i="8"/>
  <c r="F420" i="8"/>
  <c r="F596" i="8"/>
  <c r="F732" i="8"/>
  <c r="F189" i="8"/>
  <c r="F301" i="8"/>
  <c r="F413" i="8"/>
  <c r="F501" i="8"/>
  <c r="F589" i="8"/>
  <c r="F701" i="8"/>
  <c r="F118" i="8"/>
  <c r="F206" i="8"/>
  <c r="F310" i="8"/>
  <c r="F398" i="8"/>
  <c r="F478" i="8"/>
  <c r="F558" i="8"/>
  <c r="F654" i="8"/>
  <c r="F734" i="8"/>
  <c r="F135" i="8"/>
  <c r="F223" i="8"/>
  <c r="F303" i="8"/>
  <c r="F383" i="8"/>
  <c r="F471" i="8"/>
  <c r="F559" i="8"/>
  <c r="F639" i="8"/>
  <c r="F727" i="8"/>
  <c r="F187" i="8"/>
  <c r="F347" i="8"/>
  <c r="F507" i="8"/>
  <c r="F683" i="8"/>
  <c r="F807" i="8"/>
  <c r="F887" i="8"/>
  <c r="F975" i="8"/>
  <c r="F1055" i="8"/>
  <c r="F144" i="8"/>
  <c r="F320" i="8"/>
  <c r="F480" i="8"/>
  <c r="F656" i="8"/>
  <c r="F792" i="8"/>
  <c r="F145" i="8"/>
  <c r="F289" i="8"/>
  <c r="F433" i="8"/>
  <c r="F577" i="8"/>
  <c r="F721" i="8"/>
  <c r="F809" i="8"/>
  <c r="F889" i="8"/>
  <c r="F961" i="8"/>
  <c r="F1033" i="8"/>
  <c r="F99" i="8"/>
  <c r="F243" i="8"/>
  <c r="F387" i="8"/>
  <c r="F531" i="8"/>
  <c r="F691" i="8"/>
  <c r="F795" i="8"/>
  <c r="F859" i="8"/>
  <c r="F923" i="8"/>
  <c r="F987" i="8"/>
  <c r="F1051" i="8"/>
  <c r="F170" i="8"/>
  <c r="F426" i="8"/>
  <c r="F682" i="8"/>
  <c r="F844" i="8"/>
  <c r="F946" i="8"/>
  <c r="F1048" i="8"/>
  <c r="F1130" i="8"/>
  <c r="F1194" i="8"/>
  <c r="F1258" i="8"/>
  <c r="F114" i="8"/>
  <c r="F370" i="8"/>
  <c r="F626" i="8"/>
  <c r="F818" i="8"/>
  <c r="F922" i="8"/>
  <c r="F1024" i="8"/>
  <c r="F280" i="8"/>
  <c r="F536" i="8"/>
  <c r="F772" i="8"/>
  <c r="F885" i="8"/>
  <c r="F988" i="8"/>
  <c r="F1090" i="8"/>
  <c r="F1156" i="8"/>
  <c r="F1220" i="8"/>
  <c r="F1284" i="8"/>
  <c r="F250" i="8"/>
  <c r="F506" i="8"/>
  <c r="F758" i="8"/>
  <c r="F876" i="8"/>
  <c r="F978" i="8"/>
  <c r="F1080" i="8"/>
  <c r="F1150" i="8"/>
  <c r="F1214" i="8"/>
  <c r="F1278" i="8"/>
  <c r="F1342" i="8"/>
  <c r="F137" i="8"/>
  <c r="F649" i="8"/>
  <c r="F932" i="8"/>
  <c r="F1111" i="8"/>
  <c r="F1213" i="8"/>
  <c r="F1313" i="8"/>
  <c r="F1386" i="8"/>
  <c r="F1452" i="8"/>
  <c r="F1516" i="8"/>
  <c r="F1580" i="8"/>
  <c r="F1644" i="8"/>
  <c r="F281" i="8"/>
  <c r="F773" i="8"/>
  <c r="F989" i="8"/>
  <c r="F1137" i="8"/>
  <c r="F1240" i="8"/>
  <c r="F1332" i="8"/>
  <c r="F1405" i="8"/>
  <c r="F98" i="8"/>
  <c r="F610" i="8"/>
  <c r="F916" i="8"/>
  <c r="F1101" i="8"/>
  <c r="E1643" i="8"/>
  <c r="E704" i="8"/>
  <c r="E963" i="8"/>
  <c r="E2996" i="8"/>
  <c r="E1275" i="8"/>
  <c r="E3571" i="8"/>
  <c r="F3564" i="8"/>
  <c r="E3362" i="8"/>
  <c r="E2910" i="8"/>
  <c r="E2168" i="8"/>
  <c r="E769" i="8"/>
  <c r="E3611" i="8"/>
  <c r="E1836" i="8"/>
  <c r="E3753" i="8"/>
  <c r="E3537" i="8"/>
  <c r="E3369" i="8"/>
  <c r="E3185" i="8"/>
  <c r="E3001" i="8"/>
  <c r="E2817" i="8"/>
  <c r="E2497" i="8"/>
  <c r="E2060" i="8"/>
  <c r="E1497" i="8"/>
  <c r="E763" i="8"/>
  <c r="F1929" i="8"/>
  <c r="F244" i="8"/>
  <c r="F428" i="8"/>
  <c r="F604" i="8"/>
  <c r="F740" i="8"/>
  <c r="F197" i="8"/>
  <c r="F325" i="8"/>
  <c r="F421" i="8"/>
  <c r="F509" i="8"/>
  <c r="F621" i="8"/>
  <c r="F709" i="8"/>
  <c r="F126" i="8"/>
  <c r="F214" i="8"/>
  <c r="F318" i="8"/>
  <c r="F406" i="8"/>
  <c r="F486" i="8"/>
  <c r="F582" i="8"/>
  <c r="F662" i="8"/>
  <c r="F742" i="8"/>
  <c r="F151" i="8"/>
  <c r="F231" i="8"/>
  <c r="F311" i="8"/>
  <c r="F391" i="8"/>
  <c r="F487" i="8"/>
  <c r="F567" i="8"/>
  <c r="F647" i="8"/>
  <c r="F735" i="8"/>
  <c r="F203" i="8"/>
  <c r="F363" i="8"/>
  <c r="F539" i="8"/>
  <c r="F715" i="8"/>
  <c r="F815" i="8"/>
  <c r="F903" i="8"/>
  <c r="F983" i="8"/>
  <c r="F1063" i="8"/>
  <c r="F160" i="8"/>
  <c r="F336" i="8"/>
  <c r="F512" i="8"/>
  <c r="F672" i="8"/>
  <c r="F800" i="8"/>
  <c r="F161" i="8"/>
  <c r="F305" i="8"/>
  <c r="F449" i="8"/>
  <c r="F593" i="8"/>
  <c r="F737" i="8"/>
  <c r="F825" i="8"/>
  <c r="F897" i="8"/>
  <c r="F969" i="8"/>
  <c r="F1041" i="8"/>
  <c r="F115" i="8"/>
  <c r="F259" i="8"/>
  <c r="F403" i="8"/>
  <c r="F563" i="8"/>
  <c r="F707" i="8"/>
  <c r="F803" i="8"/>
  <c r="F867" i="8"/>
  <c r="F931" i="8"/>
  <c r="F995" i="8"/>
  <c r="F1059" i="8"/>
  <c r="F202" i="8"/>
  <c r="F458" i="8"/>
  <c r="F714" i="8"/>
  <c r="F856" i="8"/>
  <c r="F958" i="8"/>
  <c r="F1061" i="8"/>
  <c r="F1138" i="8"/>
  <c r="F1202" i="8"/>
  <c r="F1266" i="8"/>
  <c r="F146" i="8"/>
  <c r="F402" i="8"/>
  <c r="F658" i="8"/>
  <c r="F832" i="8"/>
  <c r="F934" i="8"/>
  <c r="F1037" i="8"/>
  <c r="F312" i="8"/>
  <c r="F568" i="8"/>
  <c r="F788" i="8"/>
  <c r="F898" i="8"/>
  <c r="F1000" i="8"/>
  <c r="F1100" i="8"/>
  <c r="F1164" i="8"/>
  <c r="F1228" i="8"/>
  <c r="F1292" i="8"/>
  <c r="F282" i="8"/>
  <c r="F538" i="8"/>
  <c r="F774" i="8"/>
  <c r="F888" i="8"/>
  <c r="F990" i="8"/>
  <c r="F1093" i="8"/>
  <c r="F1158" i="8"/>
  <c r="F1222" i="8"/>
  <c r="F1286" i="8"/>
  <c r="F1350" i="8"/>
  <c r="F201" i="8"/>
  <c r="F713" i="8"/>
  <c r="F957" i="8"/>
  <c r="F1123" i="8"/>
  <c r="F1225" i="8"/>
  <c r="F1322" i="8"/>
  <c r="F1395" i="8"/>
  <c r="E1540" i="8"/>
  <c r="E296" i="8"/>
  <c r="E935" i="8"/>
  <c r="E2948" i="8"/>
  <c r="E1197" i="8"/>
  <c r="E3547" i="8"/>
  <c r="F3121" i="8"/>
  <c r="E3330" i="8"/>
  <c r="E2892" i="8"/>
  <c r="E2141" i="8"/>
  <c r="E729" i="8"/>
  <c r="E3587" i="8"/>
  <c r="E1760" i="8"/>
  <c r="E3697" i="8"/>
  <c r="E3529" i="8"/>
  <c r="E3345" i="8"/>
  <c r="E3161" i="8"/>
  <c r="E2993" i="8"/>
  <c r="E2788" i="8"/>
  <c r="E2411" i="8"/>
  <c r="E1907" i="8"/>
  <c r="E1344" i="8"/>
  <c r="E621" i="8"/>
  <c r="F84" i="8"/>
  <c r="F268" i="8"/>
  <c r="F452" i="8"/>
  <c r="F612" i="8"/>
  <c r="F748" i="8"/>
  <c r="F205" i="8"/>
  <c r="F333" i="8"/>
  <c r="F429" i="8"/>
  <c r="F525" i="8"/>
  <c r="F629" i="8"/>
  <c r="F717" i="8"/>
  <c r="F134" i="8"/>
  <c r="F230" i="8"/>
  <c r="F326" i="8"/>
  <c r="F414" i="8"/>
  <c r="F510" i="8"/>
  <c r="F590" i="8"/>
  <c r="F670" i="8"/>
  <c r="F750" i="8"/>
  <c r="F159" i="8"/>
  <c r="F239" i="8"/>
  <c r="F319" i="8"/>
  <c r="F415" i="8"/>
  <c r="F495" i="8"/>
  <c r="F575" i="8"/>
  <c r="F663" i="8"/>
  <c r="F743" i="8"/>
  <c r="F219" i="8"/>
  <c r="F379" i="8"/>
  <c r="F571" i="8"/>
  <c r="F731" i="8"/>
  <c r="F823" i="8"/>
  <c r="F911" i="8"/>
  <c r="F991" i="8"/>
  <c r="F1071" i="8"/>
  <c r="F192" i="8"/>
  <c r="F368" i="8"/>
  <c r="F528" i="8"/>
  <c r="F704" i="8"/>
  <c r="F808" i="8"/>
  <c r="F177" i="8"/>
  <c r="F321" i="8"/>
  <c r="F465" i="8"/>
  <c r="F609" i="8"/>
  <c r="F761" i="8"/>
  <c r="F833" i="8"/>
  <c r="F905" i="8"/>
  <c r="F977" i="8"/>
  <c r="F1049" i="8"/>
  <c r="F131" i="8"/>
  <c r="F275" i="8"/>
  <c r="F435" i="8"/>
  <c r="F579" i="8"/>
  <c r="F723" i="8"/>
  <c r="F811" i="8"/>
  <c r="F875" i="8"/>
  <c r="F939" i="8"/>
  <c r="F1003" i="8"/>
  <c r="F1067" i="8"/>
  <c r="F234" i="8"/>
  <c r="F490" i="8"/>
  <c r="F746" i="8"/>
  <c r="F869" i="8"/>
  <c r="F972" i="8"/>
  <c r="F1074" i="8"/>
  <c r="F1146" i="8"/>
  <c r="F1210" i="8"/>
  <c r="F1274" i="8"/>
  <c r="F178" i="8"/>
  <c r="F434" i="8"/>
  <c r="F690" i="8"/>
  <c r="F845" i="8"/>
  <c r="F948" i="8"/>
  <c r="F88" i="8"/>
  <c r="F344" i="8"/>
  <c r="F600" i="8"/>
  <c r="F804" i="8"/>
  <c r="F910" i="8"/>
  <c r="F1013" i="8"/>
  <c r="F1108" i="8"/>
  <c r="F1172" i="8"/>
  <c r="F1236" i="8"/>
  <c r="F1300" i="8"/>
  <c r="F314" i="8"/>
  <c r="F570" i="8"/>
  <c r="F790" i="8"/>
  <c r="F901" i="8"/>
  <c r="F1004" i="8"/>
  <c r="F1102" i="8"/>
  <c r="F1166" i="8"/>
  <c r="F1230" i="8"/>
  <c r="F1294" i="8"/>
  <c r="F1358" i="8"/>
  <c r="F265" i="8"/>
  <c r="F765" i="8"/>
  <c r="F982" i="8"/>
  <c r="F1136" i="8"/>
  <c r="F1239" i="8"/>
  <c r="F1331" i="8"/>
  <c r="F1404" i="8"/>
  <c r="F1468" i="8"/>
  <c r="F1532" i="8"/>
  <c r="F1596" i="8"/>
  <c r="E1437" i="8"/>
  <c r="F2746" i="8"/>
  <c r="E905" i="8"/>
  <c r="E2940" i="8"/>
  <c r="E1096" i="8"/>
  <c r="E3483" i="8"/>
  <c r="F1434" i="8"/>
  <c r="E3322" i="8"/>
  <c r="E2883" i="8"/>
  <c r="E2065" i="8"/>
  <c r="E631" i="8"/>
  <c r="E3555" i="8"/>
  <c r="E1632" i="8"/>
  <c r="E3689" i="8"/>
  <c r="E3513" i="8"/>
  <c r="E3337" i="8"/>
  <c r="E3153" i="8"/>
  <c r="E2985" i="8"/>
  <c r="E2717" i="8"/>
  <c r="E2376" i="8"/>
  <c r="E1881" i="8"/>
  <c r="E1292" i="8"/>
  <c r="E568" i="8"/>
  <c r="F100" i="8"/>
  <c r="F276" i="8"/>
  <c r="F492" i="8"/>
  <c r="F652" i="8"/>
  <c r="F77" i="8"/>
  <c r="F221" i="8"/>
  <c r="F349" i="8"/>
  <c r="F445" i="8"/>
  <c r="F549" i="8"/>
  <c r="F637" i="8"/>
  <c r="F733" i="8"/>
  <c r="F142" i="8"/>
  <c r="F246" i="8"/>
  <c r="F334" i="8"/>
  <c r="F430" i="8"/>
  <c r="F518" i="8"/>
  <c r="F598" i="8"/>
  <c r="F678" i="8"/>
  <c r="F87" i="8"/>
  <c r="F167" i="8"/>
  <c r="F247" i="8"/>
  <c r="F343" i="8"/>
  <c r="F423" i="8"/>
  <c r="F503" i="8"/>
  <c r="F583" i="8"/>
  <c r="F671" i="8"/>
  <c r="F751" i="8"/>
  <c r="F235" i="8"/>
  <c r="F427" i="8"/>
  <c r="F587" i="8"/>
  <c r="F747" i="8"/>
  <c r="F839" i="8"/>
  <c r="F919" i="8"/>
  <c r="F999" i="8"/>
  <c r="F1079" i="8"/>
  <c r="F224" i="8"/>
  <c r="F384" i="8"/>
  <c r="F544" i="8"/>
  <c r="F720" i="8"/>
  <c r="F816" i="8"/>
  <c r="F193" i="8"/>
  <c r="F337" i="8"/>
  <c r="F481" i="8"/>
  <c r="F641" i="8"/>
  <c r="F769" i="8"/>
  <c r="F841" i="8"/>
  <c r="F913" i="8"/>
  <c r="F985" i="8"/>
  <c r="F1057" i="8"/>
  <c r="F147" i="8"/>
  <c r="F307" i="8"/>
  <c r="F451" i="8"/>
  <c r="F595" i="8"/>
  <c r="F739" i="8"/>
  <c r="F819" i="8"/>
  <c r="F883" i="8"/>
  <c r="F947" i="8"/>
  <c r="F1011" i="8"/>
  <c r="F1075" i="8"/>
  <c r="F266" i="8"/>
  <c r="F522" i="8"/>
  <c r="F766" i="8"/>
  <c r="F882" i="8"/>
  <c r="F984" i="8"/>
  <c r="F1086" i="8"/>
  <c r="F1154" i="8"/>
  <c r="F1218" i="8"/>
  <c r="F1282" i="8"/>
  <c r="F210" i="8"/>
  <c r="F466" i="8"/>
  <c r="F722" i="8"/>
  <c r="F858" i="8"/>
  <c r="F960" i="8"/>
  <c r="F120" i="8"/>
  <c r="F376" i="8"/>
  <c r="F632" i="8"/>
  <c r="F820" i="8"/>
  <c r="F924" i="8"/>
  <c r="F1026" i="8"/>
  <c r="F1116" i="8"/>
  <c r="F1180" i="8"/>
  <c r="F1244" i="8"/>
  <c r="F90" i="8"/>
  <c r="F346" i="8"/>
  <c r="F602" i="8"/>
  <c r="F806" i="8"/>
  <c r="F914" i="8"/>
  <c r="F1016" i="8"/>
  <c r="F1110" i="8"/>
  <c r="F1174" i="8"/>
  <c r="F1238" i="8"/>
  <c r="F1302" i="8"/>
  <c r="F1366" i="8"/>
  <c r="F329" i="8"/>
  <c r="F797" i="8"/>
  <c r="F1008" i="8"/>
  <c r="F1149" i="8"/>
  <c r="F1251" i="8"/>
  <c r="F1340" i="8"/>
  <c r="F1412" i="8"/>
  <c r="F1476" i="8"/>
  <c r="F1540" i="8"/>
  <c r="F1604" i="8"/>
  <c r="F1668" i="8"/>
  <c r="F473" i="8"/>
  <c r="F861" i="8"/>
  <c r="F1060" i="8"/>
  <c r="F1176" i="8"/>
  <c r="F1279" i="8"/>
  <c r="F1360" i="8"/>
  <c r="F1429" i="8"/>
  <c r="F290" i="8"/>
  <c r="F778" i="8"/>
  <c r="F992" i="8"/>
  <c r="F1139" i="8"/>
  <c r="F1241" i="8"/>
  <c r="F1333" i="8"/>
  <c r="F1406" i="8"/>
  <c r="F1470" i="8"/>
  <c r="F1534" i="8"/>
  <c r="F1598" i="8"/>
  <c r="F1662" i="8"/>
  <c r="F425" i="8"/>
  <c r="F842" i="8"/>
  <c r="F1046" i="8"/>
  <c r="F1168" i="8"/>
  <c r="F1271" i="8"/>
  <c r="F1354" i="8"/>
  <c r="F1424" i="8"/>
  <c r="F1488" i="8"/>
  <c r="F1552" i="8"/>
  <c r="F1616" i="8"/>
  <c r="F1680" i="8"/>
  <c r="F1744" i="8"/>
  <c r="F584" i="8"/>
  <c r="F1096" i="8"/>
  <c r="F1301" i="8"/>
  <c r="F1443" i="8"/>
  <c r="F1551" i="8"/>
  <c r="F1653" i="8"/>
  <c r="F1734" i="8"/>
  <c r="F1804" i="8"/>
  <c r="F1868" i="8"/>
  <c r="F1932" i="8"/>
  <c r="F1996" i="8"/>
  <c r="F2060" i="8"/>
  <c r="F2124" i="8"/>
  <c r="E1924" i="8"/>
  <c r="E3508" i="8"/>
  <c r="F3566" i="8"/>
  <c r="E3594" i="8"/>
  <c r="E2632" i="8"/>
  <c r="F1269" i="8"/>
  <c r="E815" i="8"/>
  <c r="E3497" i="8"/>
  <c r="E3113" i="8"/>
  <c r="E2673" i="8"/>
  <c r="E1804" i="8"/>
  <c r="E464" i="8"/>
  <c r="F332" i="8"/>
  <c r="F660" i="8"/>
  <c r="F229" i="8"/>
  <c r="F453" i="8"/>
  <c r="F645" i="8"/>
  <c r="F158" i="8"/>
  <c r="F350" i="8"/>
  <c r="F526" i="8"/>
  <c r="F686" i="8"/>
  <c r="F175" i="8"/>
  <c r="F351" i="8"/>
  <c r="F511" i="8"/>
  <c r="F679" i="8"/>
  <c r="F283" i="8"/>
  <c r="F603" i="8"/>
  <c r="F847" i="8"/>
  <c r="F1007" i="8"/>
  <c r="F240" i="8"/>
  <c r="F576" i="8"/>
  <c r="F824" i="8"/>
  <c r="F353" i="8"/>
  <c r="F657" i="8"/>
  <c r="F849" i="8"/>
  <c r="F993" i="8"/>
  <c r="F179" i="8"/>
  <c r="F467" i="8"/>
  <c r="F755" i="8"/>
  <c r="F891" i="8"/>
  <c r="F1019" i="8"/>
  <c r="F298" i="8"/>
  <c r="F782" i="8"/>
  <c r="F997" i="8"/>
  <c r="F1162" i="8"/>
  <c r="F1290" i="8"/>
  <c r="F498" i="8"/>
  <c r="F870" i="8"/>
  <c r="F152" i="8"/>
  <c r="F664" i="8"/>
  <c r="F936" i="8"/>
  <c r="F1124" i="8"/>
  <c r="F1252" i="8"/>
  <c r="F378" i="8"/>
  <c r="F822" i="8"/>
  <c r="F1029" i="8"/>
  <c r="F1182" i="8"/>
  <c r="F1310" i="8"/>
  <c r="F393" i="8"/>
  <c r="F1034" i="8"/>
  <c r="F1264" i="8"/>
  <c r="F1420" i="8"/>
  <c r="F1508" i="8"/>
  <c r="F1620" i="8"/>
  <c r="F217" i="8"/>
  <c r="F836" i="8"/>
  <c r="F1099" i="8"/>
  <c r="F1227" i="8"/>
  <c r="F1351" i="8"/>
  <c r="F1445" i="8"/>
  <c r="F546" i="8"/>
  <c r="F966" i="8"/>
  <c r="F1165" i="8"/>
  <c r="F1280" i="8"/>
  <c r="F1370" i="8"/>
  <c r="F1446" i="8"/>
  <c r="F1518" i="8"/>
  <c r="F1590" i="8"/>
  <c r="F1670" i="8"/>
  <c r="F553" i="8"/>
  <c r="F918" i="8"/>
  <c r="F1117" i="8"/>
  <c r="F1232" i="8"/>
  <c r="F1336" i="8"/>
  <c r="F1416" i="8"/>
  <c r="F1496" i="8"/>
  <c r="F1568" i="8"/>
  <c r="F1640" i="8"/>
  <c r="F1712" i="8"/>
  <c r="F200" i="8"/>
  <c r="F1006" i="8"/>
  <c r="F1275" i="8"/>
  <c r="F1459" i="8"/>
  <c r="F1577" i="8"/>
  <c r="F1689" i="8"/>
  <c r="F1771" i="8"/>
  <c r="F1844" i="8"/>
  <c r="F1916" i="8"/>
  <c r="F1988" i="8"/>
  <c r="F2068" i="8"/>
  <c r="F2140" i="8"/>
  <c r="F2204" i="8"/>
  <c r="F2268" i="8"/>
  <c r="F2332" i="8"/>
  <c r="F2396" i="8"/>
  <c r="F2460" i="8"/>
  <c r="F2524" i="8"/>
  <c r="F2588" i="8"/>
  <c r="F2652" i="8"/>
  <c r="F616" i="8"/>
  <c r="F1103" i="8"/>
  <c r="F1307" i="8"/>
  <c r="F1447" i="8"/>
  <c r="F1553" i="8"/>
  <c r="F1655" i="8"/>
  <c r="F1735" i="8"/>
  <c r="F1805" i="8"/>
  <c r="F1869" i="8"/>
  <c r="F1933" i="8"/>
  <c r="F1997" i="8"/>
  <c r="F2061" i="8"/>
  <c r="F2125" i="8"/>
  <c r="F2189" i="8"/>
  <c r="F2253" i="8"/>
  <c r="F2317" i="8"/>
  <c r="F2381" i="8"/>
  <c r="F2445" i="8"/>
  <c r="F2509" i="8"/>
  <c r="F821" i="8"/>
  <c r="F1157" i="8"/>
  <c r="F1346" i="8"/>
  <c r="F1477" i="8"/>
  <c r="F1579" i="8"/>
  <c r="F1682" i="8"/>
  <c r="F1755" i="8"/>
  <c r="F1822" i="8"/>
  <c r="F1886" i="8"/>
  <c r="F1950" i="8"/>
  <c r="F2014" i="8"/>
  <c r="F2078" i="8"/>
  <c r="F2142" i="8"/>
  <c r="F2206" i="8"/>
  <c r="F2270" i="8"/>
  <c r="F2334" i="8"/>
  <c r="F2398" i="8"/>
  <c r="F2462" i="8"/>
  <c r="F2526" i="8"/>
  <c r="F2590" i="8"/>
  <c r="F2654" i="8"/>
  <c r="F648" i="8"/>
  <c r="F1109" i="8"/>
  <c r="F1312" i="8"/>
  <c r="F1451" i="8"/>
  <c r="F1557" i="8"/>
  <c r="F1659" i="8"/>
  <c r="F1739" i="8"/>
  <c r="F1808" i="8"/>
  <c r="F1872" i="8"/>
  <c r="F1936" i="8"/>
  <c r="F2000" i="8"/>
  <c r="F2064" i="8"/>
  <c r="F2128" i="8"/>
  <c r="F2192" i="8"/>
  <c r="F2256" i="8"/>
  <c r="F2320" i="8"/>
  <c r="F2384" i="8"/>
  <c r="F2448" i="8"/>
  <c r="F2512" i="8"/>
  <c r="F2576" i="8"/>
  <c r="F2640" i="8"/>
  <c r="E3383" i="8"/>
  <c r="E3460" i="8"/>
  <c r="F3470" i="8"/>
  <c r="E3586" i="8"/>
  <c r="E2603" i="8"/>
  <c r="E3781" i="8"/>
  <c r="E528" i="8"/>
  <c r="E3449" i="8"/>
  <c r="E3097" i="8"/>
  <c r="E2659" i="8"/>
  <c r="E1779" i="8"/>
  <c r="E208" i="8"/>
  <c r="F340" i="8"/>
  <c r="F668" i="8"/>
  <c r="F269" i="8"/>
  <c r="F477" i="8"/>
  <c r="F653" i="8"/>
  <c r="F166" i="8"/>
  <c r="F358" i="8"/>
  <c r="F534" i="8"/>
  <c r="F702" i="8"/>
  <c r="F191" i="8"/>
  <c r="F359" i="8"/>
  <c r="F519" i="8"/>
  <c r="F687" i="8"/>
  <c r="F299" i="8"/>
  <c r="F619" i="8"/>
  <c r="F855" i="8"/>
  <c r="F1031" i="8"/>
  <c r="F256" i="8"/>
  <c r="F592" i="8"/>
  <c r="F81" i="8"/>
  <c r="F385" i="8"/>
  <c r="F673" i="8"/>
  <c r="F857" i="8"/>
  <c r="F1001" i="8"/>
  <c r="F195" i="8"/>
  <c r="F483" i="8"/>
  <c r="F763" i="8"/>
  <c r="F899" i="8"/>
  <c r="F1027" i="8"/>
  <c r="F330" i="8"/>
  <c r="F798" i="8"/>
  <c r="F1010" i="8"/>
  <c r="F1170" i="8"/>
  <c r="F1298" i="8"/>
  <c r="F530" i="8"/>
  <c r="F884" i="8"/>
  <c r="F184" i="8"/>
  <c r="F696" i="8"/>
  <c r="F949" i="8"/>
  <c r="F1132" i="8"/>
  <c r="F1260" i="8"/>
  <c r="F410" i="8"/>
  <c r="F837" i="8"/>
  <c r="F1042" i="8"/>
  <c r="F1190" i="8"/>
  <c r="F1318" i="8"/>
  <c r="F457" i="8"/>
  <c r="F1058" i="8"/>
  <c r="F1277" i="8"/>
  <c r="F1428" i="8"/>
  <c r="F1524" i="8"/>
  <c r="F1628" i="8"/>
  <c r="F345" i="8"/>
  <c r="F886" i="8"/>
  <c r="F1112" i="8"/>
  <c r="F1253" i="8"/>
  <c r="F1369" i="8"/>
  <c r="F1453" i="8"/>
  <c r="F674" i="8"/>
  <c r="F1018" i="8"/>
  <c r="F1177" i="8"/>
  <c r="F1293" i="8"/>
  <c r="F1379" i="8"/>
  <c r="F1454" i="8"/>
  <c r="F1526" i="8"/>
  <c r="F1606" i="8"/>
  <c r="F1678" i="8"/>
  <c r="F617" i="8"/>
  <c r="F944" i="8"/>
  <c r="F1129" i="8"/>
  <c r="F1245" i="8"/>
  <c r="F1345" i="8"/>
  <c r="F1432" i="8"/>
  <c r="F1504" i="8"/>
  <c r="F1576" i="8"/>
  <c r="F1648" i="8"/>
  <c r="F1720" i="8"/>
  <c r="F328" i="8"/>
  <c r="F1056" i="8"/>
  <c r="F1321" i="8"/>
  <c r="F1474" i="8"/>
  <c r="F1589" i="8"/>
  <c r="F1698" i="8"/>
  <c r="F1780" i="8"/>
  <c r="F1852" i="8"/>
  <c r="F1924" i="8"/>
  <c r="F2004" i="8"/>
  <c r="F2076" i="8"/>
  <c r="F2148" i="8"/>
  <c r="F2212" i="8"/>
  <c r="F2276" i="8"/>
  <c r="F2340" i="8"/>
  <c r="F2404" i="8"/>
  <c r="F2468" i="8"/>
  <c r="F2532" i="8"/>
  <c r="F2596" i="8"/>
  <c r="F2660" i="8"/>
  <c r="F744" i="8"/>
  <c r="F1128" i="8"/>
  <c r="F1325" i="8"/>
  <c r="F1463" i="8"/>
  <c r="F1565" i="8"/>
  <c r="F1667" i="8"/>
  <c r="F1745" i="8"/>
  <c r="F1813" i="8"/>
  <c r="F1877" i="8"/>
  <c r="F1941" i="8"/>
  <c r="F2005" i="8"/>
  <c r="F2069" i="8"/>
  <c r="F2133" i="8"/>
  <c r="F2197" i="8"/>
  <c r="F2261" i="8"/>
  <c r="F2325" i="8"/>
  <c r="F2389" i="8"/>
  <c r="F2453" i="8"/>
  <c r="F2517" i="8"/>
  <c r="F874" i="8"/>
  <c r="F1183" i="8"/>
  <c r="F1364" i="8"/>
  <c r="F1490" i="8"/>
  <c r="F1593" i="8"/>
  <c r="F1691" i="8"/>
  <c r="F1764" i="8"/>
  <c r="F1830" i="8"/>
  <c r="F1894" i="8"/>
  <c r="F1958" i="8"/>
  <c r="F2022" i="8"/>
  <c r="F2086" i="8"/>
  <c r="F2150" i="8"/>
  <c r="F2214" i="8"/>
  <c r="F2278" i="8"/>
  <c r="F2342" i="8"/>
  <c r="F2406" i="8"/>
  <c r="F2470" i="8"/>
  <c r="F2534" i="8"/>
  <c r="F2598" i="8"/>
  <c r="F2662" i="8"/>
  <c r="F764" i="8"/>
  <c r="F1135" i="8"/>
  <c r="F1330" i="8"/>
  <c r="F1467" i="8"/>
  <c r="F1570" i="8"/>
  <c r="F1673" i="8"/>
  <c r="F1748" i="8"/>
  <c r="E3319" i="8"/>
  <c r="E3452" i="8"/>
  <c r="F2585" i="8"/>
  <c r="E3578" i="8"/>
  <c r="E2587" i="8"/>
  <c r="E3717" i="8"/>
  <c r="F2573" i="8"/>
  <c r="E3433" i="8"/>
  <c r="E3081" i="8"/>
  <c r="E2644" i="8"/>
  <c r="E1600" i="8"/>
  <c r="F3764" i="8"/>
  <c r="F356" i="8"/>
  <c r="F676" i="8"/>
  <c r="F285" i="8"/>
  <c r="F485" i="8"/>
  <c r="F669" i="8"/>
  <c r="F190" i="8"/>
  <c r="F382" i="8"/>
  <c r="F542" i="8"/>
  <c r="F710" i="8"/>
  <c r="F199" i="8"/>
  <c r="F367" i="8"/>
  <c r="F535" i="8"/>
  <c r="F703" i="8"/>
  <c r="F315" i="8"/>
  <c r="F635" i="8"/>
  <c r="F863" i="8"/>
  <c r="F1039" i="8"/>
  <c r="F272" i="8"/>
  <c r="F608" i="8"/>
  <c r="F97" i="8"/>
  <c r="F401" i="8"/>
  <c r="F689" i="8"/>
  <c r="F865" i="8"/>
  <c r="F1017" i="8"/>
  <c r="F211" i="8"/>
  <c r="F499" i="8"/>
  <c r="F771" i="8"/>
  <c r="F907" i="8"/>
  <c r="F1035" i="8"/>
  <c r="F362" i="8"/>
  <c r="F814" i="8"/>
  <c r="F1022" i="8"/>
  <c r="F1178" i="8"/>
  <c r="F1306" i="8"/>
  <c r="F562" i="8"/>
  <c r="F896" i="8"/>
  <c r="F216" i="8"/>
  <c r="F728" i="8"/>
  <c r="F962" i="8"/>
  <c r="F1140" i="8"/>
  <c r="F1268" i="8"/>
  <c r="F442" i="8"/>
  <c r="F850" i="8"/>
  <c r="F1054" i="8"/>
  <c r="F1198" i="8"/>
  <c r="F1326" i="8"/>
  <c r="F521" i="8"/>
  <c r="F1078" i="8"/>
  <c r="F1289" i="8"/>
  <c r="F1436" i="8"/>
  <c r="F1548" i="8"/>
  <c r="F1636" i="8"/>
  <c r="F409" i="8"/>
  <c r="F912" i="8"/>
  <c r="F1125" i="8"/>
  <c r="F1265" i="8"/>
  <c r="F1378" i="8"/>
  <c r="F1461" i="8"/>
  <c r="F738" i="8"/>
  <c r="F1044" i="8"/>
  <c r="F1191" i="8"/>
  <c r="F1305" i="8"/>
  <c r="F1388" i="8"/>
  <c r="F1462" i="8"/>
  <c r="F1542" i="8"/>
  <c r="F1614" i="8"/>
  <c r="F105" i="8"/>
  <c r="F681" i="8"/>
  <c r="F970" i="8"/>
  <c r="F1143" i="8"/>
  <c r="F1257" i="8"/>
  <c r="F1363" i="8"/>
  <c r="F1440" i="8"/>
  <c r="F1512" i="8"/>
  <c r="F1584" i="8"/>
  <c r="F1656" i="8"/>
  <c r="F1728" i="8"/>
  <c r="F456" i="8"/>
  <c r="F1121" i="8"/>
  <c r="F1339" i="8"/>
  <c r="F1487" i="8"/>
  <c r="F1602" i="8"/>
  <c r="F1707" i="8"/>
  <c r="E3255" i="8"/>
  <c r="E3444" i="8"/>
  <c r="F2089" i="8"/>
  <c r="E3554" i="8"/>
  <c r="E2572" i="8"/>
  <c r="E3685" i="8"/>
  <c r="E3785" i="8"/>
  <c r="E3417" i="8"/>
  <c r="E3065" i="8"/>
  <c r="E2556" i="8"/>
  <c r="E1573" i="8"/>
  <c r="F3697" i="8"/>
  <c r="F364" i="8"/>
  <c r="F724" i="8"/>
  <c r="F293" i="8"/>
  <c r="F493" i="8"/>
  <c r="F677" i="8"/>
  <c r="F198" i="8"/>
  <c r="F390" i="8"/>
  <c r="F550" i="8"/>
  <c r="F726" i="8"/>
  <c r="F215" i="8"/>
  <c r="F375" i="8"/>
  <c r="F543" i="8"/>
  <c r="F711" i="8"/>
  <c r="F331" i="8"/>
  <c r="F667" i="8"/>
  <c r="F879" i="8"/>
  <c r="F1047" i="8"/>
  <c r="F288" i="8"/>
  <c r="F624" i="8"/>
  <c r="F129" i="8"/>
  <c r="F417" i="8"/>
  <c r="F705" i="8"/>
  <c r="F873" i="8"/>
  <c r="F1025" i="8"/>
  <c r="F227" i="8"/>
  <c r="F515" i="8"/>
  <c r="F787" i="8"/>
  <c r="F915" i="8"/>
  <c r="F1043" i="8"/>
  <c r="F394" i="8"/>
  <c r="F830" i="8"/>
  <c r="F1036" i="8"/>
  <c r="F1186" i="8"/>
  <c r="F82" i="8"/>
  <c r="F594" i="8"/>
  <c r="F909" i="8"/>
  <c r="F248" i="8"/>
  <c r="F756" i="8"/>
  <c r="F974" i="8"/>
  <c r="F1148" i="8"/>
  <c r="F1276" i="8"/>
  <c r="F474" i="8"/>
  <c r="F862" i="8"/>
  <c r="F1068" i="8"/>
  <c r="F1206" i="8"/>
  <c r="F1334" i="8"/>
  <c r="F585" i="8"/>
  <c r="F1097" i="8"/>
  <c r="F1303" i="8"/>
  <c r="F1444" i="8"/>
  <c r="F1556" i="8"/>
  <c r="F1652" i="8"/>
  <c r="F537" i="8"/>
  <c r="F938" i="8"/>
  <c r="F1151" i="8"/>
  <c r="F1291" i="8"/>
  <c r="F1387" i="8"/>
  <c r="F162" i="8"/>
  <c r="F810" i="8"/>
  <c r="F1062" i="8"/>
  <c r="F1203" i="8"/>
  <c r="F1315" i="8"/>
  <c r="F1397" i="8"/>
  <c r="F1478" i="8"/>
  <c r="F1550" i="8"/>
  <c r="F1622" i="8"/>
  <c r="F169" i="8"/>
  <c r="F745" i="8"/>
  <c r="F996" i="8"/>
  <c r="F1155" i="8"/>
  <c r="F1283" i="8"/>
  <c r="F1372" i="8"/>
  <c r="F1448" i="8"/>
  <c r="F1520" i="8"/>
  <c r="F1592" i="8"/>
  <c r="F1664" i="8"/>
  <c r="F1736" i="8"/>
  <c r="F712" i="8"/>
  <c r="F1147" i="8"/>
  <c r="F1357" i="8"/>
  <c r="F1499" i="8"/>
  <c r="F1615" i="8"/>
  <c r="F1716" i="8"/>
  <c r="F1796" i="8"/>
  <c r="F1876" i="8"/>
  <c r="F1948" i="8"/>
  <c r="F2020" i="8"/>
  <c r="F2092" i="8"/>
  <c r="F2164" i="8"/>
  <c r="F2228" i="8"/>
  <c r="F2292" i="8"/>
  <c r="F2356" i="8"/>
  <c r="F2420" i="8"/>
  <c r="F2484" i="8"/>
  <c r="F2548" i="8"/>
  <c r="F2612" i="8"/>
  <c r="F2676" i="8"/>
  <c r="F866" i="8"/>
  <c r="F1179" i="8"/>
  <c r="F1362" i="8"/>
  <c r="F1489" i="8"/>
  <c r="F1591" i="8"/>
  <c r="F1690" i="8"/>
  <c r="F1763" i="8"/>
  <c r="F1829" i="8"/>
  <c r="F1893" i="8"/>
  <c r="F1957" i="8"/>
  <c r="F2021" i="8"/>
  <c r="F2085" i="8"/>
  <c r="F2149" i="8"/>
  <c r="F2213" i="8"/>
  <c r="F2277" i="8"/>
  <c r="F2341" i="8"/>
  <c r="F2405" i="8"/>
  <c r="F2469" i="8"/>
  <c r="F249" i="8"/>
  <c r="F976" i="8"/>
  <c r="F1233" i="8"/>
  <c r="F1401" i="8"/>
  <c r="F1515" i="8"/>
  <c r="F1618" i="8"/>
  <c r="F1709" i="8"/>
  <c r="F1782" i="8"/>
  <c r="E3149" i="8"/>
  <c r="E2791" i="8"/>
  <c r="E1553" i="8"/>
  <c r="E3673" i="8"/>
  <c r="E2927" i="8"/>
  <c r="E1241" i="8"/>
  <c r="F500" i="8"/>
  <c r="F365" i="8"/>
  <c r="F741" i="8"/>
  <c r="F446" i="8"/>
  <c r="F95" i="8"/>
  <c r="F431" i="8"/>
  <c r="F91" i="8"/>
  <c r="F759" i="8"/>
  <c r="F80" i="8"/>
  <c r="F736" i="8"/>
  <c r="F513" i="8"/>
  <c r="F921" i="8"/>
  <c r="F323" i="8"/>
  <c r="F827" i="8"/>
  <c r="F1083" i="8"/>
  <c r="F894" i="8"/>
  <c r="F1226" i="8"/>
  <c r="F754" i="8"/>
  <c r="F408" i="8"/>
  <c r="F1038" i="8"/>
  <c r="F122" i="8"/>
  <c r="F926" i="8"/>
  <c r="F1246" i="8"/>
  <c r="F829" i="8"/>
  <c r="F1349" i="8"/>
  <c r="F1564" i="8"/>
  <c r="F601" i="8"/>
  <c r="F1163" i="8"/>
  <c r="F1396" i="8"/>
  <c r="F838" i="8"/>
  <c r="F1216" i="8"/>
  <c r="F1414" i="8"/>
  <c r="F1558" i="8"/>
  <c r="F233" i="8"/>
  <c r="F1021" i="8"/>
  <c r="F1296" i="8"/>
  <c r="F1456" i="8"/>
  <c r="F1600" i="8"/>
  <c r="F1752" i="8"/>
  <c r="F1173" i="8"/>
  <c r="F1513" i="8"/>
  <c r="F1725" i="8"/>
  <c r="F1836" i="8"/>
  <c r="F1964" i="8"/>
  <c r="F2084" i="8"/>
  <c r="F2188" i="8"/>
  <c r="F2300" i="8"/>
  <c r="F2388" i="8"/>
  <c r="F2500" i="8"/>
  <c r="F2604" i="8"/>
  <c r="F360" i="8"/>
  <c r="F1205" i="8"/>
  <c r="F1431" i="8"/>
  <c r="F1617" i="8"/>
  <c r="F1754" i="8"/>
  <c r="F1853" i="8"/>
  <c r="F1965" i="8"/>
  <c r="F2053" i="8"/>
  <c r="F2165" i="8"/>
  <c r="F2269" i="8"/>
  <c r="F2365" i="8"/>
  <c r="F2477" i="8"/>
  <c r="F757" i="8"/>
  <c r="F1285" i="8"/>
  <c r="F1503" i="8"/>
  <c r="F1657" i="8"/>
  <c r="F1790" i="8"/>
  <c r="F1870" i="8"/>
  <c r="F1966" i="8"/>
  <c r="F2046" i="8"/>
  <c r="F2126" i="8"/>
  <c r="F2222" i="8"/>
  <c r="F2302" i="8"/>
  <c r="F2382" i="8"/>
  <c r="F2478" i="8"/>
  <c r="F2558" i="8"/>
  <c r="F2638" i="8"/>
  <c r="F828" i="8"/>
  <c r="F1211" i="8"/>
  <c r="F1419" i="8"/>
  <c r="F1583" i="8"/>
  <c r="F1702" i="8"/>
  <c r="F1792" i="8"/>
  <c r="F1864" i="8"/>
  <c r="F1944" i="8"/>
  <c r="F2016" i="8"/>
  <c r="F2088" i="8"/>
  <c r="F2160" i="8"/>
  <c r="F2232" i="8"/>
  <c r="F2304" i="8"/>
  <c r="F2376" i="8"/>
  <c r="F2456" i="8"/>
  <c r="F2528" i="8"/>
  <c r="F2600" i="8"/>
  <c r="F2672" i="8"/>
  <c r="F1145" i="8"/>
  <c r="F1473" i="8"/>
  <c r="F1677" i="8"/>
  <c r="F1819" i="8"/>
  <c r="F1947" i="8"/>
  <c r="F2075" i="8"/>
  <c r="F2203" i="8"/>
  <c r="F2331" i="8"/>
  <c r="F2459" i="8"/>
  <c r="F2575" i="8"/>
  <c r="F2677" i="8"/>
  <c r="F2743" i="8"/>
  <c r="F2807" i="8"/>
  <c r="F2871" i="8"/>
  <c r="F2935" i="8"/>
  <c r="F2999" i="8"/>
  <c r="F3063" i="8"/>
  <c r="F3127" i="8"/>
  <c r="F3191" i="8"/>
  <c r="F3255" i="8"/>
  <c r="F3319" i="8"/>
  <c r="F928" i="8"/>
  <c r="F1384" i="8"/>
  <c r="F1607" i="8"/>
  <c r="F1774" i="8"/>
  <c r="F1903" i="8"/>
  <c r="F2031" i="8"/>
  <c r="F2159" i="8"/>
  <c r="F2287" i="8"/>
  <c r="F2415" i="8"/>
  <c r="F2538" i="8"/>
  <c r="F2641" i="8"/>
  <c r="F2720" i="8"/>
  <c r="F2784" i="8"/>
  <c r="F2848" i="8"/>
  <c r="F2912" i="8"/>
  <c r="F2976" i="8"/>
  <c r="F3040" i="8"/>
  <c r="F3104" i="8"/>
  <c r="F3168" i="8"/>
  <c r="F3232" i="8"/>
  <c r="F3296" i="8"/>
  <c r="F706" i="8"/>
  <c r="F1320" i="8"/>
  <c r="F1562" i="8"/>
  <c r="F1742" i="8"/>
  <c r="F1875" i="8"/>
  <c r="F2003" i="8"/>
  <c r="F2131" i="8"/>
  <c r="F2259" i="8"/>
  <c r="F2387" i="8"/>
  <c r="F2515" i="8"/>
  <c r="F2619" i="8"/>
  <c r="F2707" i="8"/>
  <c r="F2771" i="8"/>
  <c r="F2835" i="8"/>
  <c r="F2899" i="8"/>
  <c r="F2963" i="8"/>
  <c r="F3027" i="8"/>
  <c r="E3037" i="8"/>
  <c r="E2764" i="8"/>
  <c r="E1528" i="8"/>
  <c r="E3665" i="8"/>
  <c r="E2918" i="8"/>
  <c r="E1088" i="8"/>
  <c r="F516" i="8"/>
  <c r="F373" i="8"/>
  <c r="F749" i="8"/>
  <c r="F454" i="8"/>
  <c r="F103" i="8"/>
  <c r="F439" i="8"/>
  <c r="F123" i="8"/>
  <c r="F775" i="8"/>
  <c r="F96" i="8"/>
  <c r="F752" i="8"/>
  <c r="F529" i="8"/>
  <c r="F929" i="8"/>
  <c r="F339" i="8"/>
  <c r="F835" i="8"/>
  <c r="F1091" i="8"/>
  <c r="F908" i="8"/>
  <c r="F1234" i="8"/>
  <c r="F770" i="8"/>
  <c r="F440" i="8"/>
  <c r="F1052" i="8"/>
  <c r="F154" i="8"/>
  <c r="F940" i="8"/>
  <c r="F1254" i="8"/>
  <c r="F854" i="8"/>
  <c r="F1359" i="8"/>
  <c r="F1572" i="8"/>
  <c r="F665" i="8"/>
  <c r="F1189" i="8"/>
  <c r="F1413" i="8"/>
  <c r="F864" i="8"/>
  <c r="F1229" i="8"/>
  <c r="F1422" i="8"/>
  <c r="F1566" i="8"/>
  <c r="F297" i="8"/>
  <c r="F1069" i="8"/>
  <c r="F1308" i="8"/>
  <c r="F1464" i="8"/>
  <c r="F1608" i="8"/>
  <c r="F1760" i="8"/>
  <c r="F1199" i="8"/>
  <c r="F1525" i="8"/>
  <c r="F1743" i="8"/>
  <c r="F1860" i="8"/>
  <c r="F1972" i="8"/>
  <c r="F2100" i="8"/>
  <c r="F2196" i="8"/>
  <c r="F2308" i="8"/>
  <c r="F2412" i="8"/>
  <c r="F2508" i="8"/>
  <c r="F2620" i="8"/>
  <c r="F488" i="8"/>
  <c r="F1231" i="8"/>
  <c r="F1475" i="8"/>
  <c r="F1629" i="8"/>
  <c r="F1772" i="8"/>
  <c r="F1861" i="8"/>
  <c r="F1973" i="8"/>
  <c r="F2077" i="8"/>
  <c r="F2173" i="8"/>
  <c r="F2285" i="8"/>
  <c r="F2373" i="8"/>
  <c r="F2485" i="8"/>
  <c r="F925" i="8"/>
  <c r="F1309" i="8"/>
  <c r="F1529" i="8"/>
  <c r="F1669" i="8"/>
  <c r="F1798" i="8"/>
  <c r="F1878" i="8"/>
  <c r="F1974" i="8"/>
  <c r="F2054" i="8"/>
  <c r="F2134" i="8"/>
  <c r="F2230" i="8"/>
  <c r="F2310" i="8"/>
  <c r="F2390" i="8"/>
  <c r="F2486" i="8"/>
  <c r="F2566" i="8"/>
  <c r="F2646" i="8"/>
  <c r="F878" i="8"/>
  <c r="F1237" i="8"/>
  <c r="F1435" i="8"/>
  <c r="F1595" i="8"/>
  <c r="F1711" i="8"/>
  <c r="F1800" i="8"/>
  <c r="F1880" i="8"/>
  <c r="F1952" i="8"/>
  <c r="F2024" i="8"/>
  <c r="F2096" i="8"/>
  <c r="F2168" i="8"/>
  <c r="F2240" i="8"/>
  <c r="F2312" i="8"/>
  <c r="F2392" i="8"/>
  <c r="F2464" i="8"/>
  <c r="F2536" i="8"/>
  <c r="F2608" i="8"/>
  <c r="F2680" i="8"/>
  <c r="F1197" i="8"/>
  <c r="F1498" i="8"/>
  <c r="F1697" i="8"/>
  <c r="F1835" i="8"/>
  <c r="F1963" i="8"/>
  <c r="F2091" i="8"/>
  <c r="F2219" i="8"/>
  <c r="F2347" i="8"/>
  <c r="F2475" i="8"/>
  <c r="F2587" i="8"/>
  <c r="F2687" i="8"/>
  <c r="F2751" i="8"/>
  <c r="F2815" i="8"/>
  <c r="F2879" i="8"/>
  <c r="F2943" i="8"/>
  <c r="F3007" i="8"/>
  <c r="F3071" i="8"/>
  <c r="F3135" i="8"/>
  <c r="F3199" i="8"/>
  <c r="F3263" i="8"/>
  <c r="F3327" i="8"/>
  <c r="F1030" i="8"/>
  <c r="F1418" i="8"/>
  <c r="F1633" i="8"/>
  <c r="F1791" i="8"/>
  <c r="F1919" i="8"/>
  <c r="F2047" i="8"/>
  <c r="F2175" i="8"/>
  <c r="F2303" i="8"/>
  <c r="F2431" i="8"/>
  <c r="F2551" i="8"/>
  <c r="F2653" i="8"/>
  <c r="F2728" i="8"/>
  <c r="F2792" i="8"/>
  <c r="F2856" i="8"/>
  <c r="F2920" i="8"/>
  <c r="F2984" i="8"/>
  <c r="F3048" i="8"/>
  <c r="F3112" i="8"/>
  <c r="F3176" i="8"/>
  <c r="F3240" i="8"/>
  <c r="F3304" i="8"/>
  <c r="F852" i="8"/>
  <c r="F1356" i="8"/>
  <c r="F1587" i="8"/>
  <c r="F1761" i="8"/>
  <c r="F1891" i="8"/>
  <c r="F2019" i="8"/>
  <c r="F2147" i="8"/>
  <c r="F2275" i="8"/>
  <c r="F2403" i="8"/>
  <c r="F2530" i="8"/>
  <c r="F2633" i="8"/>
  <c r="F2715" i="8"/>
  <c r="F2779" i="8"/>
  <c r="F2843" i="8"/>
  <c r="F2907" i="8"/>
  <c r="F2971" i="8"/>
  <c r="F3035" i="8"/>
  <c r="F3099" i="8"/>
  <c r="F3163" i="8"/>
  <c r="F3227" i="8"/>
  <c r="F3291" i="8"/>
  <c r="F3355" i="8"/>
  <c r="F3419" i="8"/>
  <c r="F3483" i="8"/>
  <c r="F3547" i="8"/>
  <c r="F3611" i="8"/>
  <c r="F3675" i="8"/>
  <c r="E3029" i="8"/>
  <c r="E2619" i="8"/>
  <c r="E1451" i="8"/>
  <c r="G1451" i="8" s="1"/>
  <c r="E3609" i="8"/>
  <c r="E2891" i="8"/>
  <c r="E1061" i="8"/>
  <c r="F532" i="8"/>
  <c r="F381" i="8"/>
  <c r="F86" i="8"/>
  <c r="F462" i="8"/>
  <c r="F119" i="8"/>
  <c r="F447" i="8"/>
  <c r="F155" i="8"/>
  <c r="F783" i="8"/>
  <c r="F112" i="8"/>
  <c r="F760" i="8"/>
  <c r="F545" i="8"/>
  <c r="F937" i="8"/>
  <c r="F355" i="8"/>
  <c r="F843" i="8"/>
  <c r="F106" i="8"/>
  <c r="F920" i="8"/>
  <c r="F1242" i="8"/>
  <c r="F786" i="8"/>
  <c r="F472" i="8"/>
  <c r="F1064" i="8"/>
  <c r="F186" i="8"/>
  <c r="F952" i="8"/>
  <c r="F1262" i="8"/>
  <c r="F880" i="8"/>
  <c r="F1368" i="8"/>
  <c r="F1588" i="8"/>
  <c r="F729" i="8"/>
  <c r="F1201" i="8"/>
  <c r="F1421" i="8"/>
  <c r="F890" i="8"/>
  <c r="F1255" i="8"/>
  <c r="F1430" i="8"/>
  <c r="F1574" i="8"/>
  <c r="F361" i="8"/>
  <c r="F1088" i="8"/>
  <c r="F1317" i="8"/>
  <c r="F1472" i="8"/>
  <c r="F1624" i="8"/>
  <c r="F1768" i="8"/>
  <c r="F1224" i="8"/>
  <c r="F1538" i="8"/>
  <c r="F1753" i="8"/>
  <c r="F1884" i="8"/>
  <c r="F1980" i="8"/>
  <c r="F2108" i="8"/>
  <c r="F2220" i="8"/>
  <c r="F2316" i="8"/>
  <c r="F2428" i="8"/>
  <c r="F2516" i="8"/>
  <c r="F2628" i="8"/>
  <c r="F812" i="8"/>
  <c r="F1256" i="8"/>
  <c r="F1501" i="8"/>
  <c r="F1642" i="8"/>
  <c r="F1781" i="8"/>
  <c r="F1885" i="8"/>
  <c r="F1981" i="8"/>
  <c r="F2093" i="8"/>
  <c r="F2181" i="8"/>
  <c r="F2293" i="8"/>
  <c r="F2397" i="8"/>
  <c r="F2493" i="8"/>
  <c r="F1028" i="8"/>
  <c r="F1328" i="8"/>
  <c r="F1541" i="8"/>
  <c r="F1700" i="8"/>
  <c r="F1806" i="8"/>
  <c r="F1902" i="8"/>
  <c r="F1982" i="8"/>
  <c r="F2062" i="8"/>
  <c r="F2158" i="8"/>
  <c r="F2238" i="8"/>
  <c r="F2318" i="8"/>
  <c r="F2414" i="8"/>
  <c r="F2494" i="8"/>
  <c r="F2574" i="8"/>
  <c r="F2670" i="8"/>
  <c r="F930" i="8"/>
  <c r="F1263" i="8"/>
  <c r="F1481" i="8"/>
  <c r="F1609" i="8"/>
  <c r="F1721" i="8"/>
  <c r="F1816" i="8"/>
  <c r="F1888" i="8"/>
  <c r="F1960" i="8"/>
  <c r="F2032" i="8"/>
  <c r="F2104" i="8"/>
  <c r="F2176" i="8"/>
  <c r="F2248" i="8"/>
  <c r="F2328" i="8"/>
  <c r="F2400" i="8"/>
  <c r="F2472" i="8"/>
  <c r="F2544" i="8"/>
  <c r="F2616" i="8"/>
  <c r="F322" i="8"/>
  <c r="F1248" i="8"/>
  <c r="F1523" i="8"/>
  <c r="F1715" i="8"/>
  <c r="F1851" i="8"/>
  <c r="F1979" i="8"/>
  <c r="F2107" i="8"/>
  <c r="F2235" i="8"/>
  <c r="F2363" i="8"/>
  <c r="F2491" i="8"/>
  <c r="F2601" i="8"/>
  <c r="F2695" i="8"/>
  <c r="F2759" i="8"/>
  <c r="F2823" i="8"/>
  <c r="F2887" i="8"/>
  <c r="F2951" i="8"/>
  <c r="F3015" i="8"/>
  <c r="F3079" i="8"/>
  <c r="F3143" i="8"/>
  <c r="F3207" i="8"/>
  <c r="F3271" i="8"/>
  <c r="F3335" i="8"/>
  <c r="F1107" i="8"/>
  <c r="F1450" i="8"/>
  <c r="F1658" i="8"/>
  <c r="F1807" i="8"/>
  <c r="F1935" i="8"/>
  <c r="E3021" i="8"/>
  <c r="E2573" i="8"/>
  <c r="E1425" i="8"/>
  <c r="E3601" i="8"/>
  <c r="E2845" i="8"/>
  <c r="E1036" i="8"/>
  <c r="F580" i="8"/>
  <c r="F397" i="8"/>
  <c r="F102" i="8"/>
  <c r="F470" i="8"/>
  <c r="F127" i="8"/>
  <c r="F455" i="8"/>
  <c r="F171" i="8"/>
  <c r="F791" i="8"/>
  <c r="F128" i="8"/>
  <c r="F776" i="8"/>
  <c r="F561" i="8"/>
  <c r="F953" i="8"/>
  <c r="F371" i="8"/>
  <c r="F851" i="8"/>
  <c r="F138" i="8"/>
  <c r="F933" i="8"/>
  <c r="F1250" i="8"/>
  <c r="F802" i="8"/>
  <c r="F504" i="8"/>
  <c r="F1077" i="8"/>
  <c r="F218" i="8"/>
  <c r="F965" i="8"/>
  <c r="F1270" i="8"/>
  <c r="F906" i="8"/>
  <c r="F1377" i="8"/>
  <c r="F1612" i="8"/>
  <c r="F805" i="8"/>
  <c r="F1215" i="8"/>
  <c r="F1437" i="8"/>
  <c r="F941" i="8"/>
  <c r="F1267" i="8"/>
  <c r="F1438" i="8"/>
  <c r="F1582" i="8"/>
  <c r="F489" i="8"/>
  <c r="F1104" i="8"/>
  <c r="F1327" i="8"/>
  <c r="F1480" i="8"/>
  <c r="F1632" i="8"/>
  <c r="F1776" i="8"/>
  <c r="F1249" i="8"/>
  <c r="F1563" i="8"/>
  <c r="F1762" i="8"/>
  <c r="F1892" i="8"/>
  <c r="F2012" i="8"/>
  <c r="F2116" i="8"/>
  <c r="F2236" i="8"/>
  <c r="F2324" i="8"/>
  <c r="F2436" i="8"/>
  <c r="F2540" i="8"/>
  <c r="F2636" i="8"/>
  <c r="F917" i="8"/>
  <c r="F1281" i="8"/>
  <c r="F1514" i="8"/>
  <c r="F1681" i="8"/>
  <c r="F1789" i="8"/>
  <c r="F1901" i="8"/>
  <c r="F1989" i="8"/>
  <c r="F2101" i="8"/>
  <c r="F2205" i="8"/>
  <c r="F2301" i="8"/>
  <c r="F2413" i="8"/>
  <c r="F2501" i="8"/>
  <c r="F1070" i="8"/>
  <c r="F1383" i="8"/>
  <c r="F1554" i="8"/>
  <c r="F1718" i="8"/>
  <c r="F1814" i="8"/>
  <c r="F1910" i="8"/>
  <c r="F1990" i="8"/>
  <c r="F2070" i="8"/>
  <c r="F2166" i="8"/>
  <c r="F2246" i="8"/>
  <c r="F2326" i="8"/>
  <c r="F2422" i="8"/>
  <c r="F2502" i="8"/>
  <c r="F2582" i="8"/>
  <c r="F2678" i="8"/>
  <c r="F981" i="8"/>
  <c r="F1288" i="8"/>
  <c r="F1493" i="8"/>
  <c r="F1621" i="8"/>
  <c r="F1730" i="8"/>
  <c r="F1824" i="8"/>
  <c r="F1896" i="8"/>
  <c r="F1968" i="8"/>
  <c r="F2040" i="8"/>
  <c r="F2112" i="8"/>
  <c r="F2184" i="8"/>
  <c r="F2264" i="8"/>
  <c r="F2336" i="8"/>
  <c r="F2408" i="8"/>
  <c r="F2480" i="8"/>
  <c r="F2552" i="8"/>
  <c r="F2624" i="8"/>
  <c r="F578" i="8"/>
  <c r="F1299" i="8"/>
  <c r="F1549" i="8"/>
  <c r="F1733" i="8"/>
  <c r="F1867" i="8"/>
  <c r="F1995" i="8"/>
  <c r="F2123" i="8"/>
  <c r="F2251" i="8"/>
  <c r="F2379" i="8"/>
  <c r="F2507" i="8"/>
  <c r="F2613" i="8"/>
  <c r="F2703" i="8"/>
  <c r="F2767" i="8"/>
  <c r="F2831" i="8"/>
  <c r="F2895" i="8"/>
  <c r="F2959" i="8"/>
  <c r="F3023" i="8"/>
  <c r="F3087" i="8"/>
  <c r="F3151" i="8"/>
  <c r="F3215" i="8"/>
  <c r="F3279" i="8"/>
  <c r="F3343" i="8"/>
  <c r="F1159" i="8"/>
  <c r="F1479" i="8"/>
  <c r="F1683" i="8"/>
  <c r="F1823" i="8"/>
  <c r="F1951" i="8"/>
  <c r="F2079" i="8"/>
  <c r="F2207" i="8"/>
  <c r="F2335" i="8"/>
  <c r="F2463" i="8"/>
  <c r="F2577" i="8"/>
  <c r="F2679" i="8"/>
  <c r="F2744" i="8"/>
  <c r="F2808" i="8"/>
  <c r="F2872" i="8"/>
  <c r="F2936" i="8"/>
  <c r="F3000" i="8"/>
  <c r="F3064" i="8"/>
  <c r="F3128" i="8"/>
  <c r="F3192" i="8"/>
  <c r="F3256" i="8"/>
  <c r="F3320" i="8"/>
  <c r="F1053" i="8"/>
  <c r="F1426" i="8"/>
  <c r="F1639" i="8"/>
  <c r="F1795" i="8"/>
  <c r="F1923" i="8"/>
  <c r="F2051" i="8"/>
  <c r="F2179" i="8"/>
  <c r="F2307" i="8"/>
  <c r="F2435" i="8"/>
  <c r="F2555" i="8"/>
  <c r="F2658" i="8"/>
  <c r="F2731" i="8"/>
  <c r="F2795" i="8"/>
  <c r="F2859" i="8"/>
  <c r="F2923" i="8"/>
  <c r="F2987" i="8"/>
  <c r="F3051" i="8"/>
  <c r="F3115" i="8"/>
  <c r="F3179" i="8"/>
  <c r="F3243" i="8"/>
  <c r="F3307" i="8"/>
  <c r="F3371" i="8"/>
  <c r="F3435" i="8"/>
  <c r="F3499" i="8"/>
  <c r="F3563" i="8"/>
  <c r="F3627" i="8"/>
  <c r="F3691" i="8"/>
  <c r="F1195" i="8"/>
  <c r="F1623" i="8"/>
  <c r="F1863" i="8"/>
  <c r="F2066" i="8"/>
  <c r="F2273" i="8"/>
  <c r="F2474" i="8"/>
  <c r="F2649" i="8"/>
  <c r="F2764" i="8"/>
  <c r="F2866" i="8"/>
  <c r="F2969" i="8"/>
  <c r="F3070" i="8"/>
  <c r="F3173" i="8"/>
  <c r="F3276" i="8"/>
  <c r="F3368" i="8"/>
  <c r="F3441" i="8"/>
  <c r="F1217" i="8"/>
  <c r="F1625" i="8"/>
  <c r="F1865" i="8"/>
  <c r="F2071" i="8"/>
  <c r="F2274" i="8"/>
  <c r="F2481" i="8"/>
  <c r="F2650" i="8"/>
  <c r="F2765" i="8"/>
  <c r="F2868" i="8"/>
  <c r="F2970" i="8"/>
  <c r="F3073" i="8"/>
  <c r="F3174" i="8"/>
  <c r="F1221" i="8"/>
  <c r="F1635" i="8"/>
  <c r="F1866" i="8"/>
  <c r="F2073" i="8"/>
  <c r="F2279" i="8"/>
  <c r="F2482" i="8"/>
  <c r="F2655" i="8"/>
  <c r="F2766" i="8"/>
  <c r="F2869" i="8"/>
  <c r="F2972" i="8"/>
  <c r="F3074" i="8"/>
  <c r="F3177" i="8"/>
  <c r="F3278" i="8"/>
  <c r="F3370" i="8"/>
  <c r="F3444" i="8"/>
  <c r="F3517" i="8"/>
  <c r="F3590" i="8"/>
  <c r="F3663" i="8"/>
  <c r="F3734" i="8"/>
  <c r="E71" i="8"/>
  <c r="E135" i="8"/>
  <c r="E2429" i="8"/>
  <c r="E3019" i="8"/>
  <c r="E2355" i="8"/>
  <c r="F117" i="8"/>
  <c r="F254" i="8"/>
  <c r="F263" i="8"/>
  <c r="F443" i="8"/>
  <c r="F400" i="8"/>
  <c r="F777" i="8"/>
  <c r="F611" i="8"/>
  <c r="F554" i="8"/>
  <c r="F242" i="8"/>
  <c r="F834" i="8"/>
  <c r="F634" i="8"/>
  <c r="F1374" i="8"/>
  <c r="F1460" i="8"/>
  <c r="F964" i="8"/>
  <c r="F226" i="8"/>
  <c r="F1324" i="8"/>
  <c r="F1630" i="8"/>
  <c r="F1181" i="8"/>
  <c r="F1528" i="8"/>
  <c r="F796" i="8"/>
  <c r="F1627" i="8"/>
  <c r="F1900" i="8"/>
  <c r="F2132" i="8"/>
  <c r="F2348" i="8"/>
  <c r="F2556" i="8"/>
  <c r="F968" i="8"/>
  <c r="F1527" i="8"/>
  <c r="F1797" i="8"/>
  <c r="F2013" i="8"/>
  <c r="F2221" i="8"/>
  <c r="F2421" i="8"/>
  <c r="F1105" i="8"/>
  <c r="F1567" i="8"/>
  <c r="F1838" i="8"/>
  <c r="F1998" i="8"/>
  <c r="F2174" i="8"/>
  <c r="F2350" i="8"/>
  <c r="F2510" i="8"/>
  <c r="F136" i="8"/>
  <c r="F1348" i="8"/>
  <c r="F1634" i="8"/>
  <c r="F1832" i="8"/>
  <c r="F1976" i="8"/>
  <c r="G1976" i="8" s="1"/>
  <c r="F2120" i="8"/>
  <c r="F2272" i="8"/>
  <c r="F2416" i="8"/>
  <c r="F2560" i="8"/>
  <c r="F794" i="8"/>
  <c r="F1575" i="8"/>
  <c r="F1883" i="8"/>
  <c r="F2139" i="8"/>
  <c r="F2395" i="8"/>
  <c r="F2626" i="8"/>
  <c r="F2775" i="8"/>
  <c r="F2903" i="8"/>
  <c r="F3031" i="8"/>
  <c r="F3159" i="8"/>
  <c r="F3287" i="8"/>
  <c r="F1209" i="8"/>
  <c r="F1701" i="8"/>
  <c r="F1967" i="8"/>
  <c r="F2143" i="8"/>
  <c r="F2367" i="8"/>
  <c r="F2563" i="8"/>
  <c r="F2704" i="8"/>
  <c r="F2816" i="8"/>
  <c r="F2904" i="8"/>
  <c r="F3016" i="8"/>
  <c r="F3120" i="8"/>
  <c r="F3216" i="8"/>
  <c r="F3328" i="8"/>
  <c r="F1273" i="8"/>
  <c r="F1687" i="8"/>
  <c r="F1907" i="8"/>
  <c r="F2099" i="8"/>
  <c r="F2323" i="8"/>
  <c r="F2499" i="8"/>
  <c r="F2683" i="8"/>
  <c r="F2787" i="8"/>
  <c r="F2883" i="8"/>
  <c r="F2995" i="8"/>
  <c r="F3083" i="8"/>
  <c r="F3171" i="8"/>
  <c r="F3259" i="8"/>
  <c r="F3339" i="8"/>
  <c r="F3427" i="8"/>
  <c r="F3515" i="8"/>
  <c r="F3595" i="8"/>
  <c r="F3683" i="8"/>
  <c r="F1287" i="8"/>
  <c r="F1695" i="8"/>
  <c r="F1938" i="8"/>
  <c r="F2169" i="8"/>
  <c r="F2401" i="8"/>
  <c r="F2609" i="8"/>
  <c r="F2750" i="8"/>
  <c r="F2878" i="8"/>
  <c r="F2994" i="8"/>
  <c r="F3109" i="8"/>
  <c r="F3225" i="8"/>
  <c r="F3340" i="8"/>
  <c r="F3423" i="8"/>
  <c r="F1133" i="8"/>
  <c r="F1671" i="8"/>
  <c r="F1914" i="8"/>
  <c r="F2146" i="8"/>
  <c r="F2377" i="8"/>
  <c r="F2591" i="8"/>
  <c r="F2740" i="8"/>
  <c r="F2854" i="8"/>
  <c r="F2982" i="8"/>
  <c r="F3098" i="8"/>
  <c r="F185" i="8"/>
  <c r="F1469" i="8"/>
  <c r="F1793" i="8"/>
  <c r="F2023" i="8"/>
  <c r="F2250" i="8"/>
  <c r="F2506" i="8"/>
  <c r="F2690" i="8"/>
  <c r="F2805" i="8"/>
  <c r="F2921" i="8"/>
  <c r="F3036" i="8"/>
  <c r="F3150" i="8"/>
  <c r="F3266" i="8"/>
  <c r="F3380" i="8"/>
  <c r="F3462" i="8"/>
  <c r="F3544" i="8"/>
  <c r="F3626" i="8"/>
  <c r="F3709" i="8"/>
  <c r="F3782" i="8"/>
  <c r="E127" i="8"/>
  <c r="F1319" i="8"/>
  <c r="F1818" i="8"/>
  <c r="F2138" i="8"/>
  <c r="F2471" i="8"/>
  <c r="F2721" i="8"/>
  <c r="F2885" i="8"/>
  <c r="F3050" i="8"/>
  <c r="F3210" i="8"/>
  <c r="F3346" i="8"/>
  <c r="F3445" i="8"/>
  <c r="F3530" i="8"/>
  <c r="F1491" i="8"/>
  <c r="F1905" i="8"/>
  <c r="F2233" i="8"/>
  <c r="F2554" i="8"/>
  <c r="F2762" i="8"/>
  <c r="F2926" i="8"/>
  <c r="F3092" i="8"/>
  <c r="F892" i="8"/>
  <c r="F1694" i="8"/>
  <c r="F2034" i="8"/>
  <c r="F2362" i="8"/>
  <c r="F2659" i="8"/>
  <c r="F2833" i="8"/>
  <c r="F2993" i="8"/>
  <c r="F3157" i="8"/>
  <c r="F3302" i="8"/>
  <c r="F3412" i="8"/>
  <c r="F3503" i="8"/>
  <c r="F1371" i="8"/>
  <c r="F1833" i="8"/>
  <c r="F2162" i="8"/>
  <c r="F2490" i="8"/>
  <c r="F2732" i="8"/>
  <c r="F2897" i="8"/>
  <c r="F3057" i="8"/>
  <c r="F3220" i="8"/>
  <c r="F3353" i="8"/>
  <c r="F3449" i="8"/>
  <c r="F3536" i="8"/>
  <c r="E2323" i="8"/>
  <c r="G2323" i="8" s="1"/>
  <c r="E2995" i="8"/>
  <c r="E2336" i="8"/>
  <c r="F125" i="8"/>
  <c r="F270" i="8"/>
  <c r="F279" i="8"/>
  <c r="F459" i="8"/>
  <c r="F416" i="8"/>
  <c r="F785" i="8"/>
  <c r="F627" i="8"/>
  <c r="F586" i="8"/>
  <c r="F274" i="8"/>
  <c r="F846" i="8"/>
  <c r="F666" i="8"/>
  <c r="F1382" i="8"/>
  <c r="F1484" i="8"/>
  <c r="F1014" i="8"/>
  <c r="F354" i="8"/>
  <c r="F1343" i="8"/>
  <c r="F1638" i="8"/>
  <c r="F1193" i="8"/>
  <c r="F1536" i="8"/>
  <c r="F853" i="8"/>
  <c r="F1641" i="8"/>
  <c r="F1908" i="8"/>
  <c r="F2156" i="8"/>
  <c r="F2364" i="8"/>
  <c r="F2564" i="8"/>
  <c r="F1020" i="8"/>
  <c r="F1539" i="8"/>
  <c r="F1821" i="8"/>
  <c r="F2029" i="8"/>
  <c r="F2229" i="8"/>
  <c r="F2429" i="8"/>
  <c r="F1131" i="8"/>
  <c r="F1605" i="8"/>
  <c r="F1846" i="8"/>
  <c r="F2006" i="8"/>
  <c r="F2182" i="8"/>
  <c r="F2358" i="8"/>
  <c r="F2518" i="8"/>
  <c r="F264" i="8"/>
  <c r="F1367" i="8"/>
  <c r="F1647" i="8"/>
  <c r="F1840" i="8"/>
  <c r="F1984" i="8"/>
  <c r="F2136" i="8"/>
  <c r="F2280" i="8"/>
  <c r="F2424" i="8"/>
  <c r="F2568" i="8"/>
  <c r="F902" i="8"/>
  <c r="F1601" i="8"/>
  <c r="F1899" i="8"/>
  <c r="F2155" i="8"/>
  <c r="F2411" i="8"/>
  <c r="F2639" i="8"/>
  <c r="F2783" i="8"/>
  <c r="F2911" i="8"/>
  <c r="F3039" i="8"/>
  <c r="F3167" i="8"/>
  <c r="F3295" i="8"/>
  <c r="F1261" i="8"/>
  <c r="F1719" i="8"/>
  <c r="F1983" i="8"/>
  <c r="F2191" i="8"/>
  <c r="F2383" i="8"/>
  <c r="F2589" i="8"/>
  <c r="F2712" i="8"/>
  <c r="F2824" i="8"/>
  <c r="F2928" i="8"/>
  <c r="F3024" i="8"/>
  <c r="F3136" i="8"/>
  <c r="F3224" i="8"/>
  <c r="F3336" i="8"/>
  <c r="F1393" i="8"/>
  <c r="F1706" i="8"/>
  <c r="F1939" i="8"/>
  <c r="F2115" i="8"/>
  <c r="F2339" i="8"/>
  <c r="F2543" i="8"/>
  <c r="F2691" i="8"/>
  <c r="F2803" i="8"/>
  <c r="F2891" i="8"/>
  <c r="F3003" i="8"/>
  <c r="F3091" i="8"/>
  <c r="F3187" i="8"/>
  <c r="F3267" i="8"/>
  <c r="F3347" i="8"/>
  <c r="F3443" i="8"/>
  <c r="F3523" i="8"/>
  <c r="F3603" i="8"/>
  <c r="F3699" i="8"/>
  <c r="F1353" i="8"/>
  <c r="F1729" i="8"/>
  <c r="F1962" i="8"/>
  <c r="F2194" i="8"/>
  <c r="F2425" i="8"/>
  <c r="F2629" i="8"/>
  <c r="F2777" i="8"/>
  <c r="F2892" i="8"/>
  <c r="F3006" i="8"/>
  <c r="F3122" i="8"/>
  <c r="F3237" i="8"/>
  <c r="F3350" i="8"/>
  <c r="F3432" i="8"/>
  <c r="F1295" i="8"/>
  <c r="F1703" i="8"/>
  <c r="F1943" i="8"/>
  <c r="F2170" i="8"/>
  <c r="F2402" i="8"/>
  <c r="F2610" i="8"/>
  <c r="F2753" i="8"/>
  <c r="F2881" i="8"/>
  <c r="F2996" i="8"/>
  <c r="F3110" i="8"/>
  <c r="F569" i="8"/>
  <c r="F1509" i="8"/>
  <c r="F1817" i="8"/>
  <c r="F2049" i="8"/>
  <c r="F2305" i="8"/>
  <c r="F2531" i="8"/>
  <c r="F2702" i="8"/>
  <c r="F2818" i="8"/>
  <c r="F2933" i="8"/>
  <c r="F3049" i="8"/>
  <c r="F3164" i="8"/>
  <c r="F3292" i="8"/>
  <c r="F3389" i="8"/>
  <c r="F3471" i="8"/>
  <c r="F3553" i="8"/>
  <c r="F3636" i="8"/>
  <c r="F3718" i="8"/>
  <c r="F71" i="8"/>
  <c r="E143" i="8"/>
  <c r="F1402" i="8"/>
  <c r="F1857" i="8"/>
  <c r="F2185" i="8"/>
  <c r="F2514" i="8"/>
  <c r="F2742" i="8"/>
  <c r="F2902" i="8"/>
  <c r="F3068" i="8"/>
  <c r="F3229" i="8"/>
  <c r="F3358" i="8"/>
  <c r="F3456" i="8"/>
  <c r="F3541" i="8"/>
  <c r="F1561" i="8"/>
  <c r="F1946" i="8"/>
  <c r="F2266" i="8"/>
  <c r="F2583" i="8"/>
  <c r="F2785" i="8"/>
  <c r="F2949" i="8"/>
  <c r="F3114" i="8"/>
  <c r="F1092" i="8"/>
  <c r="F1747" i="8"/>
  <c r="F2081" i="8"/>
  <c r="F2409" i="8"/>
  <c r="F2685" i="8"/>
  <c r="F2850" i="8"/>
  <c r="F3014" i="8"/>
  <c r="F3180" i="8"/>
  <c r="F3321" i="8"/>
  <c r="F3424" i="8"/>
  <c r="F3513" i="8"/>
  <c r="F1441" i="8"/>
  <c r="F1879" i="8"/>
  <c r="F2209" i="8"/>
  <c r="F2533" i="8"/>
  <c r="F2749" i="8"/>
  <c r="F2914" i="8"/>
  <c r="F3078" i="8"/>
  <c r="F3236" i="8"/>
  <c r="F3365" i="8"/>
  <c r="F3463" i="8"/>
  <c r="F3546" i="8"/>
  <c r="E2301" i="8"/>
  <c r="E2971" i="8"/>
  <c r="E2188" i="8"/>
  <c r="F141" i="8"/>
  <c r="F278" i="8"/>
  <c r="F287" i="8"/>
  <c r="F475" i="8"/>
  <c r="F448" i="8"/>
  <c r="F793" i="8"/>
  <c r="F643" i="8"/>
  <c r="F618" i="8"/>
  <c r="F306" i="8"/>
  <c r="F860" i="8"/>
  <c r="F698" i="8"/>
  <c r="F1390" i="8"/>
  <c r="F1492" i="8"/>
  <c r="F1040" i="8"/>
  <c r="F418" i="8"/>
  <c r="F1352" i="8"/>
  <c r="F1646" i="8"/>
  <c r="F1207" i="8"/>
  <c r="F1544" i="8"/>
  <c r="F904" i="8"/>
  <c r="F1666" i="8"/>
  <c r="F1940" i="8"/>
  <c r="F2172" i="8"/>
  <c r="F2372" i="8"/>
  <c r="F2572" i="8"/>
  <c r="F1066" i="8"/>
  <c r="F1578" i="8"/>
  <c r="F1837" i="8"/>
  <c r="F2037" i="8"/>
  <c r="F2237" i="8"/>
  <c r="F2437" i="8"/>
  <c r="F1208" i="8"/>
  <c r="F1631" i="8"/>
  <c r="F1854" i="8"/>
  <c r="F2030" i="8"/>
  <c r="F2190" i="8"/>
  <c r="F2366" i="8"/>
  <c r="F2542" i="8"/>
  <c r="F392" i="8"/>
  <c r="F1385" i="8"/>
  <c r="F1684" i="8"/>
  <c r="F1848" i="8"/>
  <c r="F1992" i="8"/>
  <c r="F2144" i="8"/>
  <c r="F2288" i="8"/>
  <c r="F2432" i="8"/>
  <c r="F2584" i="8"/>
  <c r="F1005" i="8"/>
  <c r="F1626" i="8"/>
  <c r="F1915" i="8"/>
  <c r="F2171" i="8"/>
  <c r="F2427" i="8"/>
  <c r="F2651" i="8"/>
  <c r="F2791" i="8"/>
  <c r="F2919" i="8"/>
  <c r="F3047" i="8"/>
  <c r="F3175" i="8"/>
  <c r="F3303" i="8"/>
  <c r="F1311" i="8"/>
  <c r="F1738" i="8"/>
  <c r="F1999" i="8"/>
  <c r="F2223" i="8"/>
  <c r="F2399" i="8"/>
  <c r="F2602" i="8"/>
  <c r="F2736" i="8"/>
  <c r="F2832" i="8"/>
  <c r="F2944" i="8"/>
  <c r="F3032" i="8"/>
  <c r="F3144" i="8"/>
  <c r="F3248" i="8"/>
  <c r="F194" i="8"/>
  <c r="F1458" i="8"/>
  <c r="F1724" i="8"/>
  <c r="F1955" i="8"/>
  <c r="F2163" i="8"/>
  <c r="F2355" i="8"/>
  <c r="F2569" i="8"/>
  <c r="F2699" i="8"/>
  <c r="F2811" i="8"/>
  <c r="F2915" i="8"/>
  <c r="F3011" i="8"/>
  <c r="F3107" i="8"/>
  <c r="F3195" i="8"/>
  <c r="F3275" i="8"/>
  <c r="F3363" i="8"/>
  <c r="F3451" i="8"/>
  <c r="F3531" i="8"/>
  <c r="F3619" i="8"/>
  <c r="F3707" i="8"/>
  <c r="F1407" i="8"/>
  <c r="F1758" i="8"/>
  <c r="F1991" i="8"/>
  <c r="F2218" i="8"/>
  <c r="F2450" i="8"/>
  <c r="F2669" i="8"/>
  <c r="F2789" i="8"/>
  <c r="F2905" i="8"/>
  <c r="F3020" i="8"/>
  <c r="F3134" i="8"/>
  <c r="F3250" i="8"/>
  <c r="F3359" i="8"/>
  <c r="F3450" i="8"/>
  <c r="F1355" i="8"/>
  <c r="F1731" i="8"/>
  <c r="F1969" i="8"/>
  <c r="F2199" i="8"/>
  <c r="F2426" i="8"/>
  <c r="F2631" i="8"/>
  <c r="F2778" i="8"/>
  <c r="F2893" i="8"/>
  <c r="F3009" i="8"/>
  <c r="F3124" i="8"/>
  <c r="F877" i="8"/>
  <c r="F1547" i="8"/>
  <c r="F1842" i="8"/>
  <c r="F2098" i="8"/>
  <c r="F2329" i="8"/>
  <c r="F2553" i="8"/>
  <c r="F2716" i="8"/>
  <c r="F2830" i="8"/>
  <c r="F2946" i="8"/>
  <c r="F3061" i="8"/>
  <c r="F3189" i="8"/>
  <c r="F3305" i="8"/>
  <c r="F3398" i="8"/>
  <c r="F3480" i="8"/>
  <c r="F3562" i="8"/>
  <c r="F3645" i="8"/>
  <c r="F3726" i="8"/>
  <c r="E79" i="8"/>
  <c r="E151" i="8"/>
  <c r="F1483" i="8"/>
  <c r="F1898" i="8"/>
  <c r="F2231" i="8"/>
  <c r="F2545" i="8"/>
  <c r="F2761" i="8"/>
  <c r="F2925" i="8"/>
  <c r="F3090" i="8"/>
  <c r="F3245" i="8"/>
  <c r="F3372" i="8"/>
  <c r="F3468" i="8"/>
  <c r="F258" i="8"/>
  <c r="F1619" i="8"/>
  <c r="F1985" i="8"/>
  <c r="F2313" i="8"/>
  <c r="F2618" i="8"/>
  <c r="F2806" i="8"/>
  <c r="F2966" i="8"/>
  <c r="F3132" i="8"/>
  <c r="F1243" i="8"/>
  <c r="F1794" i="8"/>
  <c r="F2114" i="8"/>
  <c r="F2442" i="8"/>
  <c r="F2708" i="8"/>
  <c r="F2873" i="8"/>
  <c r="F3037" i="8"/>
  <c r="F3197" i="8"/>
  <c r="F3337" i="8"/>
  <c r="F3437" i="8"/>
  <c r="F3524" i="8"/>
  <c r="F1521" i="8"/>
  <c r="F1922" i="8"/>
  <c r="F2242" i="8"/>
  <c r="F2561" i="8"/>
  <c r="F2772" i="8"/>
  <c r="F2937" i="8"/>
  <c r="F3101" i="8"/>
  <c r="E2283" i="8"/>
  <c r="E2893" i="8"/>
  <c r="E2163" i="8"/>
  <c r="F157" i="8"/>
  <c r="F286" i="8"/>
  <c r="F295" i="8"/>
  <c r="F491" i="8"/>
  <c r="F464" i="8"/>
  <c r="F801" i="8"/>
  <c r="F659" i="8"/>
  <c r="F650" i="8"/>
  <c r="F338" i="8"/>
  <c r="F872" i="8"/>
  <c r="F730" i="8"/>
  <c r="F1398" i="8"/>
  <c r="F1500" i="8"/>
  <c r="F1082" i="8"/>
  <c r="F482" i="8"/>
  <c r="F1361" i="8"/>
  <c r="F1654" i="8"/>
  <c r="F1219" i="8"/>
  <c r="F1560" i="8"/>
  <c r="F956" i="8"/>
  <c r="F1679" i="8"/>
  <c r="F1956" i="8"/>
  <c r="F2180" i="8"/>
  <c r="F2380" i="8"/>
  <c r="F2580" i="8"/>
  <c r="F1153" i="8"/>
  <c r="F1603" i="8"/>
  <c r="F1845" i="8"/>
  <c r="F2045" i="8"/>
  <c r="F2245" i="8"/>
  <c r="F2461" i="8"/>
  <c r="F1259" i="8"/>
  <c r="F1643" i="8"/>
  <c r="F1862" i="8"/>
  <c r="F2038" i="8"/>
  <c r="F2198" i="8"/>
  <c r="F2374" i="8"/>
  <c r="F2550" i="8"/>
  <c r="F520" i="8"/>
  <c r="F1403" i="8"/>
  <c r="F1693" i="8"/>
  <c r="F1856" i="8"/>
  <c r="F2008" i="8"/>
  <c r="F2152" i="8"/>
  <c r="F2296" i="8"/>
  <c r="F2440" i="8"/>
  <c r="F2592" i="8"/>
  <c r="F1094" i="8"/>
  <c r="F1651" i="8"/>
  <c r="F1931" i="8"/>
  <c r="F2187" i="8"/>
  <c r="F2443" i="8"/>
  <c r="F2665" i="8"/>
  <c r="F2799" i="8"/>
  <c r="F2927" i="8"/>
  <c r="F3055" i="8"/>
  <c r="F3183" i="8"/>
  <c r="F3311" i="8"/>
  <c r="F1347" i="8"/>
  <c r="F1756" i="8"/>
  <c r="F2015" i="8"/>
  <c r="F2239" i="8"/>
  <c r="F2447" i="8"/>
  <c r="F2615" i="8"/>
  <c r="F2752" i="8"/>
  <c r="F2840" i="8"/>
  <c r="F2952" i="8"/>
  <c r="F3056" i="8"/>
  <c r="F3152" i="8"/>
  <c r="F3264" i="8"/>
  <c r="F450" i="8"/>
  <c r="F1485" i="8"/>
  <c r="F1779" i="8"/>
  <c r="F1971" i="8"/>
  <c r="F2195" i="8"/>
  <c r="F2371" i="8"/>
  <c r="F2581" i="8"/>
  <c r="F2723" i="8"/>
  <c r="F2819" i="8"/>
  <c r="F2931" i="8"/>
  <c r="F3019" i="8"/>
  <c r="F3123" i="8"/>
  <c r="F3203" i="8"/>
  <c r="F3283" i="8"/>
  <c r="F3379" i="8"/>
  <c r="F3459" i="8"/>
  <c r="F3539" i="8"/>
  <c r="F3635" i="8"/>
  <c r="F3715" i="8"/>
  <c r="F1457" i="8"/>
  <c r="F1785" i="8"/>
  <c r="F2017" i="8"/>
  <c r="F2247" i="8"/>
  <c r="F2503" i="8"/>
  <c r="F2686" i="8"/>
  <c r="F2802" i="8"/>
  <c r="F2917" i="8"/>
  <c r="F3033" i="8"/>
  <c r="F3148" i="8"/>
  <c r="F3262" i="8"/>
  <c r="F3377" i="8"/>
  <c r="F3460" i="8"/>
  <c r="F1409" i="8"/>
  <c r="F1759" i="8"/>
  <c r="F1993" i="8"/>
  <c r="F2225" i="8"/>
  <c r="F2455" i="8"/>
  <c r="F2673" i="8"/>
  <c r="F2790" i="8"/>
  <c r="F2906" i="8"/>
  <c r="F3021" i="8"/>
  <c r="F3137" i="8"/>
  <c r="F1045" i="8"/>
  <c r="F1594" i="8"/>
  <c r="F1895" i="8"/>
  <c r="F2122" i="8"/>
  <c r="F2354" i="8"/>
  <c r="F2571" i="8"/>
  <c r="F2729" i="8"/>
  <c r="F2844" i="8"/>
  <c r="F2958" i="8"/>
  <c r="F3086" i="8"/>
  <c r="F3202" i="8"/>
  <c r="F3317" i="8"/>
  <c r="F3407" i="8"/>
  <c r="F3489" i="8"/>
  <c r="F3572" i="8"/>
  <c r="F3654" i="8"/>
  <c r="F3742" i="8"/>
  <c r="E87" i="8"/>
  <c r="E159" i="8"/>
  <c r="G159" i="8" s="1"/>
  <c r="F1559" i="8"/>
  <c r="F1937" i="8"/>
  <c r="F2265" i="8"/>
  <c r="F2579" i="8"/>
  <c r="F2782" i="8"/>
  <c r="F2948" i="8"/>
  <c r="F3108" i="8"/>
  <c r="F3261" i="8"/>
  <c r="F3383" i="8"/>
  <c r="F3478" i="8"/>
  <c r="F780" i="8"/>
  <c r="F1686" i="8"/>
  <c r="F2026" i="8"/>
  <c r="F2359" i="8"/>
  <c r="F2647" i="8"/>
  <c r="F2825" i="8"/>
  <c r="F2989" i="8"/>
  <c r="F3154" i="8"/>
  <c r="F1337" i="8"/>
  <c r="F1831" i="8"/>
  <c r="F2161" i="8"/>
  <c r="F2489" i="8"/>
  <c r="F2730" i="8"/>
  <c r="F2890" i="8"/>
  <c r="F3054" i="8"/>
  <c r="F3218" i="8"/>
  <c r="F3351" i="8"/>
  <c r="F3448" i="8"/>
  <c r="F3534" i="8"/>
  <c r="F1573" i="8"/>
  <c r="F1959" i="8"/>
  <c r="F2289" i="8"/>
  <c r="F2597" i="8"/>
  <c r="F2794" i="8"/>
  <c r="F2954" i="8"/>
  <c r="F3118" i="8"/>
  <c r="F3270" i="8"/>
  <c r="F3390" i="8"/>
  <c r="F3484" i="8"/>
  <c r="F3567" i="8"/>
  <c r="F3650" i="8"/>
  <c r="F3732" i="8"/>
  <c r="F1482" i="8"/>
  <c r="F2217" i="8"/>
  <c r="F2758" i="8"/>
  <c r="F3089" i="8"/>
  <c r="F3348" i="8"/>
  <c r="F3497" i="8"/>
  <c r="F3606" i="8"/>
  <c r="F3702" i="8"/>
  <c r="F3787" i="8"/>
  <c r="E133" i="8"/>
  <c r="E202" i="8"/>
  <c r="G202" i="8" s="1"/>
  <c r="E266" i="8"/>
  <c r="G266" i="8" s="1"/>
  <c r="E330" i="8"/>
  <c r="G330" i="8" s="1"/>
  <c r="E394" i="8"/>
  <c r="E458" i="8"/>
  <c r="E522" i="8"/>
  <c r="E586" i="8"/>
  <c r="E650" i="8"/>
  <c r="E714" i="8"/>
  <c r="E778" i="8"/>
  <c r="E842" i="8"/>
  <c r="F296" i="8"/>
  <c r="F1986" i="8"/>
  <c r="F2621" i="8"/>
  <c r="F2973" i="8"/>
  <c r="F3273" i="8"/>
  <c r="F3447" i="8"/>
  <c r="F3573" i="8"/>
  <c r="F3668" i="8"/>
  <c r="F3757" i="8"/>
  <c r="E107" i="8"/>
  <c r="E179" i="8"/>
  <c r="G179" i="8" s="1"/>
  <c r="E243" i="8"/>
  <c r="E307" i="8"/>
  <c r="E371" i="8"/>
  <c r="G371" i="8" s="1"/>
  <c r="E435" i="8"/>
  <c r="E499" i="8"/>
  <c r="G499" i="8" s="1"/>
  <c r="E563" i="8"/>
  <c r="E627" i="8"/>
  <c r="E691" i="8"/>
  <c r="F1650" i="8"/>
  <c r="F2337" i="8"/>
  <c r="F2813" i="8"/>
  <c r="F3142" i="8"/>
  <c r="F3373" i="8"/>
  <c r="F3519" i="8"/>
  <c r="F3622" i="8"/>
  <c r="F3717" i="8"/>
  <c r="E72" i="8"/>
  <c r="E145" i="8"/>
  <c r="E212" i="8"/>
  <c r="E276" i="8"/>
  <c r="E3138" i="8"/>
  <c r="F148" i="8"/>
  <c r="F606" i="8"/>
  <c r="F927" i="8"/>
  <c r="F1065" i="8"/>
  <c r="F1098" i="8"/>
  <c r="F1188" i="8"/>
  <c r="F1161" i="8"/>
  <c r="F1304" i="8"/>
  <c r="F1486" i="8"/>
  <c r="F1381" i="8"/>
  <c r="F1376" i="8"/>
  <c r="F2028" i="8"/>
  <c r="F2444" i="8"/>
  <c r="F1344" i="8"/>
  <c r="F1909" i="8"/>
  <c r="F2309" i="8"/>
  <c r="F1417" i="8"/>
  <c r="F1918" i="8"/>
  <c r="F2254" i="8"/>
  <c r="F2606" i="8"/>
  <c r="F1506" i="8"/>
  <c r="F1904" i="8"/>
  <c r="F2200" i="8"/>
  <c r="F2488" i="8"/>
  <c r="F1338" i="8"/>
  <c r="F2011" i="8"/>
  <c r="F2523" i="8"/>
  <c r="F2839" i="8"/>
  <c r="F3095" i="8"/>
  <c r="F130" i="8"/>
  <c r="F1839" i="8"/>
  <c r="F2255" i="8"/>
  <c r="F2627" i="8"/>
  <c r="F2864" i="8"/>
  <c r="F3072" i="8"/>
  <c r="F3272" i="8"/>
  <c r="F1511" i="8"/>
  <c r="F1987" i="8"/>
  <c r="F2419" i="8"/>
  <c r="F2739" i="8"/>
  <c r="F2939" i="8"/>
  <c r="F3131" i="8"/>
  <c r="F3299" i="8"/>
  <c r="F3467" i="8"/>
  <c r="F3643" i="8"/>
  <c r="F1497" i="8"/>
  <c r="F2041" i="8"/>
  <c r="F2527" i="8"/>
  <c r="F2814" i="8"/>
  <c r="F3045" i="8"/>
  <c r="F3289" i="8"/>
  <c r="F168" i="8"/>
  <c r="F1786" i="8"/>
  <c r="F2249" i="8"/>
  <c r="F2689" i="8"/>
  <c r="F2918" i="8"/>
  <c r="F3149" i="8"/>
  <c r="F1674" i="8"/>
  <c r="F2151" i="8"/>
  <c r="F2593" i="8"/>
  <c r="F2857" i="8"/>
  <c r="F3100" i="8"/>
  <c r="F3330" i="8"/>
  <c r="F3498" i="8"/>
  <c r="F3672" i="8"/>
  <c r="E95" i="8"/>
  <c r="F1611" i="8"/>
  <c r="F2311" i="8"/>
  <c r="F2801" i="8"/>
  <c r="F3130" i="8"/>
  <c r="F3394" i="8"/>
  <c r="F1072" i="8"/>
  <c r="F2065" i="8"/>
  <c r="F2682" i="8"/>
  <c r="F3012" i="8"/>
  <c r="F1439" i="8"/>
  <c r="F2202" i="8"/>
  <c r="F2748" i="8"/>
  <c r="F3077" i="8"/>
  <c r="F3364" i="8"/>
  <c r="F424" i="8"/>
  <c r="F2002" i="8"/>
  <c r="F2625" i="8"/>
  <c r="F2977" i="8"/>
  <c r="F3254" i="8"/>
  <c r="F3426" i="8"/>
  <c r="F3577" i="8"/>
  <c r="F3671" i="8"/>
  <c r="F3760" i="8"/>
  <c r="F1897" i="8"/>
  <c r="F2605" i="8"/>
  <c r="F3004" i="8"/>
  <c r="F3324" i="8"/>
  <c r="F3516" i="8"/>
  <c r="F3631" i="8"/>
  <c r="F3736" i="8"/>
  <c r="E97" i="8"/>
  <c r="E178" i="8"/>
  <c r="G178" i="8" s="1"/>
  <c r="E250" i="8"/>
  <c r="E322" i="8"/>
  <c r="E402" i="8"/>
  <c r="E474" i="8"/>
  <c r="E546" i="8"/>
  <c r="E618" i="8"/>
  <c r="E690" i="8"/>
  <c r="E762" i="8"/>
  <c r="E834" i="8"/>
  <c r="F1085" i="8"/>
  <c r="F2154" i="8"/>
  <c r="F2769" i="8"/>
  <c r="F3133" i="8"/>
  <c r="F3391" i="8"/>
  <c r="F3549" i="8"/>
  <c r="F3656" i="8"/>
  <c r="F3768" i="8"/>
  <c r="E125" i="8"/>
  <c r="E203" i="8"/>
  <c r="E275" i="8"/>
  <c r="E347" i="8"/>
  <c r="E419" i="8"/>
  <c r="E491" i="8"/>
  <c r="E571" i="8"/>
  <c r="E643" i="8"/>
  <c r="G643" i="8" s="1"/>
  <c r="E715" i="8"/>
  <c r="F2007" i="8"/>
  <c r="F2693" i="8"/>
  <c r="F3062" i="8"/>
  <c r="F3354" i="8"/>
  <c r="F3537" i="8"/>
  <c r="F3646" i="8"/>
  <c r="F3748" i="8"/>
  <c r="E108" i="8"/>
  <c r="E188" i="8"/>
  <c r="E260" i="8"/>
  <c r="G260" i="8" s="1"/>
  <c r="E332" i="8"/>
  <c r="E396" i="8"/>
  <c r="E460" i="8"/>
  <c r="E524" i="8"/>
  <c r="E588" i="8"/>
  <c r="E652" i="8"/>
  <c r="E716" i="8"/>
  <c r="E780" i="8"/>
  <c r="E844" i="8"/>
  <c r="G844" i="8" s="1"/>
  <c r="F697" i="8"/>
  <c r="F2010" i="8"/>
  <c r="F2642" i="8"/>
  <c r="F2986" i="8"/>
  <c r="F3282" i="8"/>
  <c r="F3455" i="8"/>
  <c r="F3576" i="8"/>
  <c r="F3673" i="8"/>
  <c r="F3762" i="8"/>
  <c r="E110" i="8"/>
  <c r="E182" i="8"/>
  <c r="G182" i="8" s="1"/>
  <c r="E246" i="8"/>
  <c r="E310" i="8"/>
  <c r="E374" i="8"/>
  <c r="E438" i="8"/>
  <c r="E502" i="8"/>
  <c r="E566" i="8"/>
  <c r="E630" i="8"/>
  <c r="E694" i="8"/>
  <c r="E758" i="8"/>
  <c r="E822" i="8"/>
  <c r="E886" i="8"/>
  <c r="E950" i="8"/>
  <c r="E1014" i="8"/>
  <c r="F2295" i="8"/>
  <c r="F3126" i="8"/>
  <c r="F3512" i="8"/>
  <c r="F3712" i="8"/>
  <c r="E141" i="8"/>
  <c r="E273" i="8"/>
  <c r="E401" i="8"/>
  <c r="E529" i="8"/>
  <c r="E657" i="8"/>
  <c r="G657" i="8" s="1"/>
  <c r="E773" i="8"/>
  <c r="E875" i="8"/>
  <c r="E956" i="8"/>
  <c r="E1029" i="8"/>
  <c r="E1094" i="8"/>
  <c r="E1158" i="8"/>
  <c r="E1222" i="8"/>
  <c r="E1286" i="8"/>
  <c r="E1350" i="8"/>
  <c r="E1414" i="8"/>
  <c r="E1478" i="8"/>
  <c r="E1542" i="8"/>
  <c r="E1606" i="8"/>
  <c r="E1670" i="8"/>
  <c r="E1734" i="8"/>
  <c r="E1798" i="8"/>
  <c r="E1862" i="8"/>
  <c r="E1926" i="8"/>
  <c r="E1990" i="8"/>
  <c r="E2054" i="8"/>
  <c r="E2118" i="8"/>
  <c r="E2182" i="8"/>
  <c r="E2246" i="8"/>
  <c r="E2310" i="8"/>
  <c r="E2374" i="8"/>
  <c r="E2438" i="8"/>
  <c r="E2502" i="8"/>
  <c r="E2566" i="8"/>
  <c r="G2566" i="8" s="1"/>
  <c r="E2630" i="8"/>
  <c r="E2694" i="8"/>
  <c r="E2758" i="8"/>
  <c r="F2009" i="8"/>
  <c r="F2980" i="8"/>
  <c r="F3454" i="8"/>
  <c r="F3670" i="8"/>
  <c r="E109" i="8"/>
  <c r="E245" i="8"/>
  <c r="E373" i="8"/>
  <c r="E501" i="8"/>
  <c r="E629" i="8"/>
  <c r="E749" i="8"/>
  <c r="E851" i="8"/>
  <c r="E939" i="8"/>
  <c r="E1012" i="8"/>
  <c r="E1079" i="8"/>
  <c r="E1143" i="8"/>
  <c r="G1143" i="8" s="1"/>
  <c r="E1207" i="8"/>
  <c r="E1271" i="8"/>
  <c r="G1271" i="8" s="1"/>
  <c r="E1335" i="8"/>
  <c r="E1399" i="8"/>
  <c r="E1463" i="8"/>
  <c r="E1527" i="8"/>
  <c r="E1591" i="8"/>
  <c r="G1591" i="8" s="1"/>
  <c r="E1655" i="8"/>
  <c r="E1719" i="8"/>
  <c r="E1783" i="8"/>
  <c r="G1783" i="8" s="1"/>
  <c r="E1847" i="8"/>
  <c r="E1911" i="8"/>
  <c r="E1975" i="8"/>
  <c r="E2039" i="8"/>
  <c r="E2103" i="8"/>
  <c r="E2167" i="8"/>
  <c r="E2231" i="8"/>
  <c r="E2295" i="8"/>
  <c r="G2295" i="8" s="1"/>
  <c r="E2359" i="8"/>
  <c r="E2423" i="8"/>
  <c r="E2487" i="8"/>
  <c r="E2551" i="8"/>
  <c r="E2615" i="8"/>
  <c r="E2679" i="8"/>
  <c r="E2743" i="8"/>
  <c r="F1882" i="8"/>
  <c r="F2922" i="8"/>
  <c r="F3422" i="8"/>
  <c r="F3653" i="8"/>
  <c r="E96" i="8"/>
  <c r="E233" i="8"/>
  <c r="E361" i="8"/>
  <c r="E489" i="8"/>
  <c r="E617" i="8"/>
  <c r="G617" i="8" s="1"/>
  <c r="E741" i="8"/>
  <c r="E843" i="8"/>
  <c r="E933" i="8"/>
  <c r="E1007" i="8"/>
  <c r="E1074" i="8"/>
  <c r="E1138" i="8"/>
  <c r="E1202" i="8"/>
  <c r="E1266" i="8"/>
  <c r="E1330" i="8"/>
  <c r="E1394" i="8"/>
  <c r="E1458" i="8"/>
  <c r="E1522" i="8"/>
  <c r="E1586" i="8"/>
  <c r="E1650" i="8"/>
  <c r="E1714" i="8"/>
  <c r="E1778" i="8"/>
  <c r="E1842" i="8"/>
  <c r="E1906" i="8"/>
  <c r="E1970" i="8"/>
  <c r="E2034" i="8"/>
  <c r="E2098" i="8"/>
  <c r="E2162" i="8"/>
  <c r="E2226" i="8"/>
  <c r="E2290" i="8"/>
  <c r="E2354" i="8"/>
  <c r="E2418" i="8"/>
  <c r="E2482" i="8"/>
  <c r="E2546" i="8"/>
  <c r="E2610" i="8"/>
  <c r="E2674" i="8"/>
  <c r="E2738" i="8"/>
  <c r="E2802" i="8"/>
  <c r="E2866" i="8"/>
  <c r="E2930" i="8"/>
  <c r="F2910" i="8"/>
  <c r="F3568" i="8"/>
  <c r="E121" i="8"/>
  <c r="E3114" i="8"/>
  <c r="F164" i="8"/>
  <c r="F614" i="8"/>
  <c r="F935" i="8"/>
  <c r="F1081" i="8"/>
  <c r="F1106" i="8"/>
  <c r="F1196" i="8"/>
  <c r="F1175" i="8"/>
  <c r="F1314" i="8"/>
  <c r="F1494" i="8"/>
  <c r="F1391" i="8"/>
  <c r="F1394" i="8"/>
  <c r="F2036" i="8"/>
  <c r="F2452" i="8"/>
  <c r="F1380" i="8"/>
  <c r="F1917" i="8"/>
  <c r="F2333" i="8"/>
  <c r="F1433" i="8"/>
  <c r="F1926" i="8"/>
  <c r="F2262" i="8"/>
  <c r="F2614" i="8"/>
  <c r="F1519" i="8"/>
  <c r="F1912" i="8"/>
  <c r="F2208" i="8"/>
  <c r="F2496" i="8"/>
  <c r="F1375" i="8"/>
  <c r="F2027" i="8"/>
  <c r="F2537" i="8"/>
  <c r="F2847" i="8"/>
  <c r="F3103" i="8"/>
  <c r="F386" i="8"/>
  <c r="F1855" i="8"/>
  <c r="F2271" i="8"/>
  <c r="F2666" i="8"/>
  <c r="F2880" i="8"/>
  <c r="F3080" i="8"/>
  <c r="F3280" i="8"/>
  <c r="F1537" i="8"/>
  <c r="F2035" i="8"/>
  <c r="F2451" i="8"/>
  <c r="F2747" i="8"/>
  <c r="F2947" i="8"/>
  <c r="F3139" i="8"/>
  <c r="F3315" i="8"/>
  <c r="F3475" i="8"/>
  <c r="F3651" i="8"/>
  <c r="F1543" i="8"/>
  <c r="F2090" i="8"/>
  <c r="F2546" i="8"/>
  <c r="F2828" i="8"/>
  <c r="F3058" i="8"/>
  <c r="F3301" i="8"/>
  <c r="F552" i="8"/>
  <c r="F1815" i="8"/>
  <c r="F2298" i="8"/>
  <c r="F2701" i="8"/>
  <c r="F2932" i="8"/>
  <c r="F3162" i="8"/>
  <c r="F1705" i="8"/>
  <c r="F2177" i="8"/>
  <c r="F2611" i="8"/>
  <c r="F2882" i="8"/>
  <c r="F3113" i="8"/>
  <c r="F3342" i="8"/>
  <c r="F3508" i="8"/>
  <c r="F3681" i="8"/>
  <c r="E103" i="8"/>
  <c r="F1685" i="8"/>
  <c r="F2345" i="8"/>
  <c r="F2822" i="8"/>
  <c r="F3153" i="8"/>
  <c r="F3408" i="8"/>
  <c r="F1192" i="8"/>
  <c r="F2106" i="8"/>
  <c r="F2705" i="8"/>
  <c r="F3029" i="8"/>
  <c r="F1517" i="8"/>
  <c r="F2241" i="8"/>
  <c r="F2770" i="8"/>
  <c r="F3094" i="8"/>
  <c r="F3375" i="8"/>
  <c r="F900" i="8"/>
  <c r="F2039" i="8"/>
  <c r="F2661" i="8"/>
  <c r="F2998" i="8"/>
  <c r="F3286" i="8"/>
  <c r="F3438" i="8"/>
  <c r="F3588" i="8"/>
  <c r="F3682" i="8"/>
  <c r="F3769" i="8"/>
  <c r="F1977" i="8"/>
  <c r="F2675" i="8"/>
  <c r="F3044" i="8"/>
  <c r="F3367" i="8"/>
  <c r="F3532" i="8"/>
  <c r="F3642" i="8"/>
  <c r="F3746" i="8"/>
  <c r="E106" i="8"/>
  <c r="E186" i="8"/>
  <c r="E258" i="8"/>
  <c r="E338" i="8"/>
  <c r="E410" i="8"/>
  <c r="E482" i="8"/>
  <c r="E554" i="8"/>
  <c r="E626" i="8"/>
  <c r="E698" i="8"/>
  <c r="G698" i="8" s="1"/>
  <c r="E770" i="8"/>
  <c r="G770" i="8" s="1"/>
  <c r="E850" i="8"/>
  <c r="F1335" i="8"/>
  <c r="F2234" i="8"/>
  <c r="F2809" i="8"/>
  <c r="F3178" i="8"/>
  <c r="F3409" i="8"/>
  <c r="F3560" i="8"/>
  <c r="F3679" i="8"/>
  <c r="F3779" i="8"/>
  <c r="E134" i="8"/>
  <c r="E211" i="8"/>
  <c r="E283" i="8"/>
  <c r="E355" i="8"/>
  <c r="E427" i="8"/>
  <c r="E507" i="8"/>
  <c r="E579" i="8"/>
  <c r="G579" i="8" s="1"/>
  <c r="E651" i="8"/>
  <c r="G651" i="8" s="1"/>
  <c r="F441" i="8"/>
  <c r="F2087" i="8"/>
  <c r="F2733" i="8"/>
  <c r="F3102" i="8"/>
  <c r="F3392" i="8"/>
  <c r="F3550" i="8"/>
  <c r="F3657" i="8"/>
  <c r="F3759" i="8"/>
  <c r="E117" i="8"/>
  <c r="E196" i="8"/>
  <c r="E268" i="8"/>
  <c r="E340" i="8"/>
  <c r="G340" i="8" s="1"/>
  <c r="E404" i="8"/>
  <c r="E468" i="8"/>
  <c r="E532" i="8"/>
  <c r="E596" i="8"/>
  <c r="E660" i="8"/>
  <c r="E724" i="8"/>
  <c r="E788" i="8"/>
  <c r="E852" i="8"/>
  <c r="F1169" i="8"/>
  <c r="F2103" i="8"/>
  <c r="F2697" i="8"/>
  <c r="F3026" i="8"/>
  <c r="F3309" i="8"/>
  <c r="F3474" i="8"/>
  <c r="F3589" i="8"/>
  <c r="F3685" i="8"/>
  <c r="F3772" i="8"/>
  <c r="E120" i="8"/>
  <c r="E190" i="8"/>
  <c r="E254" i="8"/>
  <c r="E318" i="8"/>
  <c r="E382" i="8"/>
  <c r="E446" i="8"/>
  <c r="G446" i="8" s="1"/>
  <c r="E510" i="8"/>
  <c r="G510" i="8" s="1"/>
  <c r="E574" i="8"/>
  <c r="E638" i="8"/>
  <c r="E702" i="8"/>
  <c r="E766" i="8"/>
  <c r="G766" i="8" s="1"/>
  <c r="E830" i="8"/>
  <c r="E894" i="8"/>
  <c r="E958" i="8"/>
  <c r="E1022" i="8"/>
  <c r="F2465" i="8"/>
  <c r="F3206" i="8"/>
  <c r="F3545" i="8"/>
  <c r="F3735" i="8"/>
  <c r="E160" i="8"/>
  <c r="E289" i="8"/>
  <c r="G289" i="8" s="1"/>
  <c r="E417" i="8"/>
  <c r="G417" i="8" s="1"/>
  <c r="E545" i="8"/>
  <c r="G545" i="8" s="1"/>
  <c r="E673" i="8"/>
  <c r="E785" i="8"/>
  <c r="E888" i="8"/>
  <c r="E965" i="8"/>
  <c r="E1038" i="8"/>
  <c r="E1102" i="8"/>
  <c r="E1166" i="8"/>
  <c r="E1230" i="8"/>
  <c r="E1294" i="8"/>
  <c r="E1358" i="8"/>
  <c r="G1358" i="8" s="1"/>
  <c r="E1422" i="8"/>
  <c r="G1422" i="8" s="1"/>
  <c r="E1486" i="8"/>
  <c r="G1486" i="8" s="1"/>
  <c r="E1550" i="8"/>
  <c r="E1614" i="8"/>
  <c r="E1678" i="8"/>
  <c r="E1742" i="8"/>
  <c r="G1742" i="8" s="1"/>
  <c r="E1806" i="8"/>
  <c r="E1870" i="8"/>
  <c r="E1934" i="8"/>
  <c r="E1998" i="8"/>
  <c r="E2062" i="8"/>
  <c r="E2126" i="8"/>
  <c r="E2190" i="8"/>
  <c r="E2254" i="8"/>
  <c r="E2318" i="8"/>
  <c r="E2382" i="8"/>
  <c r="E2446" i="8"/>
  <c r="E2510" i="8"/>
  <c r="E2574" i="8"/>
  <c r="E2638" i="8"/>
  <c r="E2702" i="8"/>
  <c r="E2766" i="8"/>
  <c r="F2178" i="8"/>
  <c r="F3065" i="8"/>
  <c r="F3487" i="8"/>
  <c r="F3695" i="8"/>
  <c r="E128" i="8"/>
  <c r="G128" i="8" s="1"/>
  <c r="E261" i="8"/>
  <c r="G261" i="8" s="1"/>
  <c r="E389" i="8"/>
  <c r="E517" i="8"/>
  <c r="E645" i="8"/>
  <c r="E761" i="8"/>
  <c r="G761" i="8" s="1"/>
  <c r="E864" i="8"/>
  <c r="E948" i="8"/>
  <c r="E1021" i="8"/>
  <c r="E1087" i="8"/>
  <c r="E1151" i="8"/>
  <c r="E1215" i="8"/>
  <c r="G1215" i="8" s="1"/>
  <c r="E1279" i="8"/>
  <c r="E1343" i="8"/>
  <c r="E1407" i="8"/>
  <c r="E1471" i="8"/>
  <c r="E1535" i="8"/>
  <c r="E1599" i="8"/>
  <c r="E1663" i="8"/>
  <c r="E1727" i="8"/>
  <c r="E1791" i="8"/>
  <c r="E1855" i="8"/>
  <c r="E1919" i="8"/>
  <c r="E1983" i="8"/>
  <c r="E2047" i="8"/>
  <c r="G2047" i="8" s="1"/>
  <c r="E2111" i="8"/>
  <c r="E2175" i="8"/>
  <c r="E2239" i="8"/>
  <c r="E2303" i="8"/>
  <c r="E2367" i="8"/>
  <c r="G2367" i="8" s="1"/>
  <c r="E2431" i="8"/>
  <c r="E2495" i="8"/>
  <c r="E2559" i="8"/>
  <c r="E2623" i="8"/>
  <c r="E2687" i="8"/>
  <c r="E2751" i="8"/>
  <c r="F2055" i="8"/>
  <c r="F3002" i="8"/>
  <c r="F3464" i="8"/>
  <c r="F3677" i="8"/>
  <c r="E114" i="8"/>
  <c r="E249" i="8"/>
  <c r="G249" i="8" s="1"/>
  <c r="E377" i="8"/>
  <c r="E505" i="8"/>
  <c r="E633" i="8"/>
  <c r="E753" i="8"/>
  <c r="E856" i="8"/>
  <c r="E943" i="8"/>
  <c r="E1016" i="8"/>
  <c r="E1082" i="8"/>
  <c r="E1146" i="8"/>
  <c r="E1210" i="8"/>
  <c r="E1274" i="8"/>
  <c r="E1338" i="8"/>
  <c r="E1402" i="8"/>
  <c r="G1402" i="8" s="1"/>
  <c r="E1466" i="8"/>
  <c r="E1530" i="8"/>
  <c r="E1594" i="8"/>
  <c r="E1658" i="8"/>
  <c r="E1722" i="8"/>
  <c r="E1786" i="8"/>
  <c r="E1850" i="8"/>
  <c r="E1914" i="8"/>
  <c r="E1978" i="8"/>
  <c r="E2042" i="8"/>
  <c r="E2106" i="8"/>
  <c r="E2170" i="8"/>
  <c r="E2234" i="8"/>
  <c r="E2298" i="8"/>
  <c r="E2362" i="8"/>
  <c r="E2426" i="8"/>
  <c r="E2490" i="8"/>
  <c r="E2554" i="8"/>
  <c r="G2554" i="8" s="1"/>
  <c r="E2618" i="8"/>
  <c r="E2682" i="8"/>
  <c r="E2746" i="8"/>
  <c r="E2810" i="8"/>
  <c r="E2874" i="8"/>
  <c r="E2938" i="8"/>
  <c r="F3030" i="8"/>
  <c r="F3612" i="8"/>
  <c r="E149" i="8"/>
  <c r="E3106" i="8"/>
  <c r="F180" i="8"/>
  <c r="F622" i="8"/>
  <c r="F951" i="8"/>
  <c r="F1089" i="8"/>
  <c r="F1114" i="8"/>
  <c r="F1204" i="8"/>
  <c r="F1187" i="8"/>
  <c r="F1323" i="8"/>
  <c r="F1502" i="8"/>
  <c r="F1400" i="8"/>
  <c r="F1411" i="8"/>
  <c r="F2044" i="8"/>
  <c r="F2476" i="8"/>
  <c r="F1399" i="8"/>
  <c r="F1925" i="8"/>
  <c r="F2349" i="8"/>
  <c r="F1449" i="8"/>
  <c r="F1934" i="8"/>
  <c r="F2286" i="8"/>
  <c r="F2622" i="8"/>
  <c r="F1531" i="8"/>
  <c r="F1920" i="8"/>
  <c r="F2216" i="8"/>
  <c r="F2504" i="8"/>
  <c r="F1410" i="8"/>
  <c r="F2043" i="8"/>
  <c r="F2549" i="8"/>
  <c r="F2855" i="8"/>
  <c r="F3111" i="8"/>
  <c r="F642" i="8"/>
  <c r="F1871" i="8"/>
  <c r="F2319" i="8"/>
  <c r="F2688" i="8"/>
  <c r="F2888" i="8"/>
  <c r="F3088" i="8"/>
  <c r="F3288" i="8"/>
  <c r="F1613" i="8"/>
  <c r="F2067" i="8"/>
  <c r="F2467" i="8"/>
  <c r="F2755" i="8"/>
  <c r="F2955" i="8"/>
  <c r="F3147" i="8"/>
  <c r="F3323" i="8"/>
  <c r="F3491" i="8"/>
  <c r="F3659" i="8"/>
  <c r="F1585" i="8"/>
  <c r="F2119" i="8"/>
  <c r="F2567" i="8"/>
  <c r="F2841" i="8"/>
  <c r="F3084" i="8"/>
  <c r="F3314" i="8"/>
  <c r="F848" i="8"/>
  <c r="F1841" i="8"/>
  <c r="F2327" i="8"/>
  <c r="F2714" i="8"/>
  <c r="F2945" i="8"/>
  <c r="F3188" i="8"/>
  <c r="F1732" i="8"/>
  <c r="F2201" i="8"/>
  <c r="F2634" i="8"/>
  <c r="F2894" i="8"/>
  <c r="F3125" i="8"/>
  <c r="F3352" i="8"/>
  <c r="F3526" i="8"/>
  <c r="F3690" i="8"/>
  <c r="E111" i="8"/>
  <c r="F1723" i="8"/>
  <c r="F2391" i="8"/>
  <c r="F2845" i="8"/>
  <c r="F3170" i="8"/>
  <c r="F3420" i="8"/>
  <c r="F1329" i="8"/>
  <c r="F2153" i="8"/>
  <c r="F2722" i="8"/>
  <c r="F3052" i="8"/>
  <c r="F1571" i="8"/>
  <c r="F2282" i="8"/>
  <c r="F2788" i="8"/>
  <c r="F3117" i="8"/>
  <c r="F3388" i="8"/>
  <c r="F1115" i="8"/>
  <c r="F2082" i="8"/>
  <c r="F2692" i="8"/>
  <c r="F3017" i="8"/>
  <c r="F3306" i="8"/>
  <c r="F3473" i="8"/>
  <c r="F3598" i="8"/>
  <c r="F3693" i="8"/>
  <c r="F3778" i="8"/>
  <c r="F2057" i="8"/>
  <c r="F2718" i="8"/>
  <c r="F3129" i="8"/>
  <c r="F3385" i="8"/>
  <c r="F3548" i="8"/>
  <c r="F3655" i="8"/>
  <c r="F3756" i="8"/>
  <c r="E115" i="8"/>
  <c r="E194" i="8"/>
  <c r="E274" i="8"/>
  <c r="G274" i="8" s="1"/>
  <c r="E346" i="8"/>
  <c r="E418" i="8"/>
  <c r="E490" i="8"/>
  <c r="G490" i="8" s="1"/>
  <c r="E562" i="8"/>
  <c r="G562" i="8" s="1"/>
  <c r="E634" i="8"/>
  <c r="E706" i="8"/>
  <c r="E786" i="8"/>
  <c r="E858" i="8"/>
  <c r="F1495" i="8"/>
  <c r="F2314" i="8"/>
  <c r="F2849" i="8"/>
  <c r="F3217" i="8"/>
  <c r="F3429" i="8"/>
  <c r="F3584" i="8"/>
  <c r="F3692" i="8"/>
  <c r="F69" i="8"/>
  <c r="E144" i="8"/>
  <c r="E219" i="8"/>
  <c r="G219" i="8" s="1"/>
  <c r="E291" i="8"/>
  <c r="G291" i="8" s="1"/>
  <c r="E363" i="8"/>
  <c r="E443" i="8"/>
  <c r="G443" i="8" s="1"/>
  <c r="E515" i="8"/>
  <c r="E587" i="8"/>
  <c r="E659" i="8"/>
  <c r="F1144" i="8"/>
  <c r="F2167" i="8"/>
  <c r="F2773" i="8"/>
  <c r="F3182" i="8"/>
  <c r="F3410" i="8"/>
  <c r="F3561" i="8"/>
  <c r="F3669" i="8"/>
  <c r="F3770" i="8"/>
  <c r="E126" i="8"/>
  <c r="E204" i="8"/>
  <c r="E284" i="8"/>
  <c r="E348" i="8"/>
  <c r="E412" i="8"/>
  <c r="E476" i="8"/>
  <c r="E540" i="8"/>
  <c r="E604" i="8"/>
  <c r="E668" i="8"/>
  <c r="E732" i="8"/>
  <c r="E796" i="8"/>
  <c r="E860" i="8"/>
  <c r="F1392" i="8"/>
  <c r="F2183" i="8"/>
  <c r="F2737" i="8"/>
  <c r="F3066" i="8"/>
  <c r="F3334" i="8"/>
  <c r="F3490" i="8"/>
  <c r="F3601" i="8"/>
  <c r="F3696" i="8"/>
  <c r="F3783" i="8"/>
  <c r="E129" i="8"/>
  <c r="E198" i="8"/>
  <c r="E262" i="8"/>
  <c r="E326" i="8"/>
  <c r="E390" i="8"/>
  <c r="E454" i="8"/>
  <c r="E518" i="8"/>
  <c r="G518" i="8" s="1"/>
  <c r="E582" i="8"/>
  <c r="E646" i="8"/>
  <c r="E710" i="8"/>
  <c r="E774" i="8"/>
  <c r="E838" i="8"/>
  <c r="E902" i="8"/>
  <c r="E966" i="8"/>
  <c r="E1030" i="8"/>
  <c r="F2603" i="8"/>
  <c r="F3265" i="8"/>
  <c r="F3569" i="8"/>
  <c r="F3755" i="8"/>
  <c r="E177" i="8"/>
  <c r="E305" i="8"/>
  <c r="E433" i="8"/>
  <c r="E561" i="8"/>
  <c r="E689" i="8"/>
  <c r="E799" i="8"/>
  <c r="E901" i="8"/>
  <c r="E975" i="8"/>
  <c r="G975" i="8" s="1"/>
  <c r="E1046" i="8"/>
  <c r="G1046" i="8" s="1"/>
  <c r="E1110" i="8"/>
  <c r="E1174" i="8"/>
  <c r="E1238" i="8"/>
  <c r="E1302" i="8"/>
  <c r="E1366" i="8"/>
  <c r="E1430" i="8"/>
  <c r="E1494" i="8"/>
  <c r="G1494" i="8" s="1"/>
  <c r="E1558" i="8"/>
  <c r="E1622" i="8"/>
  <c r="G1622" i="8" s="1"/>
  <c r="E1686" i="8"/>
  <c r="E1750" i="8"/>
  <c r="E1814" i="8"/>
  <c r="G1814" i="8" s="1"/>
  <c r="E1878" i="8"/>
  <c r="E1942" i="8"/>
  <c r="E2006" i="8"/>
  <c r="E2070" i="8"/>
  <c r="E2134" i="8"/>
  <c r="E2198" i="8"/>
  <c r="G2198" i="8" s="1"/>
  <c r="E2262" i="8"/>
  <c r="E2326" i="8"/>
  <c r="E2390" i="8"/>
  <c r="E2454" i="8"/>
  <c r="E2518" i="8"/>
  <c r="E2582" i="8"/>
  <c r="E2646" i="8"/>
  <c r="E2710" i="8"/>
  <c r="E2774" i="8"/>
  <c r="F2338" i="8"/>
  <c r="F3145" i="8"/>
  <c r="F3521" i="8"/>
  <c r="F3719" i="8"/>
  <c r="E146" i="8"/>
  <c r="E277" i="8"/>
  <c r="E405" i="8"/>
  <c r="E533" i="8"/>
  <c r="E661" i="8"/>
  <c r="E775" i="8"/>
  <c r="E877" i="8"/>
  <c r="E957" i="8"/>
  <c r="G957" i="8" s="1"/>
  <c r="E1031" i="8"/>
  <c r="E1095" i="8"/>
  <c r="E1159" i="8"/>
  <c r="E1223" i="8"/>
  <c r="E1287" i="8"/>
  <c r="E1351" i="8"/>
  <c r="E1415" i="8"/>
  <c r="E1479" i="8"/>
  <c r="G1479" i="8" s="1"/>
  <c r="E1543" i="8"/>
  <c r="E1607" i="8"/>
  <c r="E1671" i="8"/>
  <c r="E1735" i="8"/>
  <c r="G1735" i="8" s="1"/>
  <c r="E1799" i="8"/>
  <c r="E1863" i="8"/>
  <c r="E1927" i="8"/>
  <c r="E1991" i="8"/>
  <c r="E2055" i="8"/>
  <c r="E2119" i="8"/>
  <c r="E2183" i="8"/>
  <c r="E2247" i="8"/>
  <c r="G2247" i="8" s="1"/>
  <c r="E2311" i="8"/>
  <c r="G2311" i="8" s="1"/>
  <c r="E2375" i="8"/>
  <c r="E2439" i="8"/>
  <c r="E2503" i="8"/>
  <c r="E2567" i="8"/>
  <c r="E2631" i="8"/>
  <c r="E2695" i="8"/>
  <c r="E2759" i="8"/>
  <c r="F2215" i="8"/>
  <c r="F3082" i="8"/>
  <c r="F3496" i="8"/>
  <c r="F3701" i="8"/>
  <c r="E132" i="8"/>
  <c r="E265" i="8"/>
  <c r="E393" i="8"/>
  <c r="E521" i="8"/>
  <c r="E649" i="8"/>
  <c r="E767" i="8"/>
  <c r="E869" i="8"/>
  <c r="E952" i="8"/>
  <c r="E1025" i="8"/>
  <c r="E1090" i="8"/>
  <c r="E1154" i="8"/>
  <c r="E1218" i="8"/>
  <c r="E1282" i="8"/>
  <c r="E1346" i="8"/>
  <c r="E1410" i="8"/>
  <c r="E1474" i="8"/>
  <c r="E1538" i="8"/>
  <c r="E1602" i="8"/>
  <c r="E1666" i="8"/>
  <c r="E1730" i="8"/>
  <c r="G1730" i="8" s="1"/>
  <c r="E1794" i="8"/>
  <c r="E1858" i="8"/>
  <c r="E1922" i="8"/>
  <c r="G1922" i="8" s="1"/>
  <c r="E1986" i="8"/>
  <c r="E2050" i="8"/>
  <c r="E2114" i="8"/>
  <c r="E2178" i="8"/>
  <c r="E2242" i="8"/>
  <c r="E2306" i="8"/>
  <c r="E2370" i="8"/>
  <c r="E2434" i="8"/>
  <c r="E2498" i="8"/>
  <c r="E2562" i="8"/>
  <c r="E2626" i="8"/>
  <c r="E2690" i="8"/>
  <c r="E2754" i="8"/>
  <c r="E2818" i="8"/>
  <c r="E2882" i="8"/>
  <c r="F1533" i="8"/>
  <c r="F3165" i="8"/>
  <c r="F3649" i="8"/>
  <c r="E176" i="8"/>
  <c r="E3090" i="8"/>
  <c r="F196" i="8"/>
  <c r="F638" i="8"/>
  <c r="F967" i="8"/>
  <c r="F83" i="8"/>
  <c r="F1122" i="8"/>
  <c r="F1212" i="8"/>
  <c r="F1200" i="8"/>
  <c r="F1341" i="8"/>
  <c r="F1510" i="8"/>
  <c r="F1408" i="8"/>
  <c r="F1427" i="8"/>
  <c r="F2052" i="8"/>
  <c r="F2492" i="8"/>
  <c r="F1415" i="8"/>
  <c r="F1949" i="8"/>
  <c r="F2357" i="8"/>
  <c r="F1465" i="8"/>
  <c r="F1942" i="8"/>
  <c r="F2294" i="8"/>
  <c r="F2630" i="8"/>
  <c r="F1545" i="8"/>
  <c r="F1928" i="8"/>
  <c r="F2224" i="8"/>
  <c r="F2520" i="8"/>
  <c r="F1442" i="8"/>
  <c r="F2059" i="8"/>
  <c r="F2562" i="8"/>
  <c r="F2863" i="8"/>
  <c r="F3119" i="8"/>
  <c r="F826" i="8"/>
  <c r="F1887" i="8"/>
  <c r="F2351" i="8"/>
  <c r="F2696" i="8"/>
  <c r="F2896" i="8"/>
  <c r="F3096" i="8"/>
  <c r="F3312" i="8"/>
  <c r="F1665" i="8"/>
  <c r="F2083" i="8"/>
  <c r="F2483" i="8"/>
  <c r="F2763" i="8"/>
  <c r="F2979" i="8"/>
  <c r="F3155" i="8"/>
  <c r="F3331" i="8"/>
  <c r="F3507" i="8"/>
  <c r="F3667" i="8"/>
  <c r="F1663" i="8"/>
  <c r="F2145" i="8"/>
  <c r="F2586" i="8"/>
  <c r="F2853" i="8"/>
  <c r="F3097" i="8"/>
  <c r="F3326" i="8"/>
  <c r="F1002" i="8"/>
  <c r="F1890" i="8"/>
  <c r="F2353" i="8"/>
  <c r="F2726" i="8"/>
  <c r="F2957" i="8"/>
  <c r="F3201" i="8"/>
  <c r="F1765" i="8"/>
  <c r="F2226" i="8"/>
  <c r="F2674" i="8"/>
  <c r="F2908" i="8"/>
  <c r="F3138" i="8"/>
  <c r="F3361" i="8"/>
  <c r="F3535" i="8"/>
  <c r="F3700" i="8"/>
  <c r="E119" i="8"/>
  <c r="F1777" i="8"/>
  <c r="F2434" i="8"/>
  <c r="F2862" i="8"/>
  <c r="F3193" i="8"/>
  <c r="F3431" i="8"/>
  <c r="F1425" i="8"/>
  <c r="F2186" i="8"/>
  <c r="F2745" i="8"/>
  <c r="F3069" i="8"/>
  <c r="F1645" i="8"/>
  <c r="F2321" i="8"/>
  <c r="F2810" i="8"/>
  <c r="F3140" i="8"/>
  <c r="F3400" i="8"/>
  <c r="F1247" i="8"/>
  <c r="F2129" i="8"/>
  <c r="F2709" i="8"/>
  <c r="F3038" i="8"/>
  <c r="F3322" i="8"/>
  <c r="F3494" i="8"/>
  <c r="F3609" i="8"/>
  <c r="F3703" i="8"/>
  <c r="F980" i="8"/>
  <c r="F2137" i="8"/>
  <c r="F2798" i="8"/>
  <c r="F3169" i="8"/>
  <c r="F3406" i="8"/>
  <c r="F3559" i="8"/>
  <c r="F3666" i="8"/>
  <c r="F3767" i="8"/>
  <c r="E124" i="8"/>
  <c r="E210" i="8"/>
  <c r="E282" i="8"/>
  <c r="E354" i="8"/>
  <c r="E426" i="8"/>
  <c r="E498" i="8"/>
  <c r="E570" i="8"/>
  <c r="E642" i="8"/>
  <c r="G642" i="8" s="1"/>
  <c r="E722" i="8"/>
  <c r="G722" i="8" s="1"/>
  <c r="E794" i="8"/>
  <c r="E866" i="8"/>
  <c r="F1637" i="8"/>
  <c r="F2394" i="8"/>
  <c r="F2889" i="8"/>
  <c r="F3244" i="8"/>
  <c r="F3466" i="8"/>
  <c r="F3596" i="8"/>
  <c r="F3704" i="8"/>
  <c r="E70" i="8"/>
  <c r="E153" i="8"/>
  <c r="E227" i="8"/>
  <c r="E299" i="8"/>
  <c r="G299" i="8" s="1"/>
  <c r="E379" i="8"/>
  <c r="E451" i="8"/>
  <c r="E523" i="8"/>
  <c r="E595" i="8"/>
  <c r="E667" i="8"/>
  <c r="F1373" i="8"/>
  <c r="F2257" i="8"/>
  <c r="F2858" i="8"/>
  <c r="F3221" i="8"/>
  <c r="F3430" i="8"/>
  <c r="F3574" i="8"/>
  <c r="F3680" i="8"/>
  <c r="F3780" i="8"/>
  <c r="E136" i="8"/>
  <c r="E220" i="8"/>
  <c r="G220" i="8" s="1"/>
  <c r="E292" i="8"/>
  <c r="E356" i="8"/>
  <c r="G356" i="8" s="1"/>
  <c r="E420" i="8"/>
  <c r="E484" i="8"/>
  <c r="E548" i="8"/>
  <c r="E612" i="8"/>
  <c r="E676" i="8"/>
  <c r="E740" i="8"/>
  <c r="G740" i="8" s="1"/>
  <c r="E804" i="8"/>
  <c r="G804" i="8" s="1"/>
  <c r="E868" i="8"/>
  <c r="F1535" i="8"/>
  <c r="F2263" i="8"/>
  <c r="F2781" i="8"/>
  <c r="F3106" i="8"/>
  <c r="F3357" i="8"/>
  <c r="F3506" i="8"/>
  <c r="F3613" i="8"/>
  <c r="F3708" i="8"/>
  <c r="F73" i="8"/>
  <c r="E138" i="8"/>
  <c r="E206" i="8"/>
  <c r="E270" i="8"/>
  <c r="E334" i="8"/>
  <c r="E398" i="8"/>
  <c r="G398" i="8" s="1"/>
  <c r="E462" i="8"/>
  <c r="E526" i="8"/>
  <c r="E590" i="8"/>
  <c r="E654" i="8"/>
  <c r="G654" i="8" s="1"/>
  <c r="E718" i="8"/>
  <c r="E782" i="8"/>
  <c r="E846" i="8"/>
  <c r="E910" i="8"/>
  <c r="E974" i="8"/>
  <c r="F1272" i="8"/>
  <c r="F2717" i="8"/>
  <c r="F3318" i="8"/>
  <c r="F3593" i="8"/>
  <c r="F3776" i="8"/>
  <c r="E193" i="8"/>
  <c r="E321" i="8"/>
  <c r="G321" i="8" s="1"/>
  <c r="E449" i="8"/>
  <c r="E577" i="8"/>
  <c r="E705" i="8"/>
  <c r="E811" i="8"/>
  <c r="E911" i="8"/>
  <c r="E984" i="8"/>
  <c r="E1054" i="8"/>
  <c r="E1118" i="8"/>
  <c r="E1182" i="8"/>
  <c r="E1246" i="8"/>
  <c r="E1310" i="8"/>
  <c r="E1374" i="8"/>
  <c r="E1438" i="8"/>
  <c r="E1502" i="8"/>
  <c r="G1502" i="8" s="1"/>
  <c r="E1566" i="8"/>
  <c r="E1630" i="8"/>
  <c r="E1694" i="8"/>
  <c r="E1758" i="8"/>
  <c r="E1822" i="8"/>
  <c r="E1886" i="8"/>
  <c r="E1950" i="8"/>
  <c r="E2014" i="8"/>
  <c r="E2078" i="8"/>
  <c r="E2142" i="8"/>
  <c r="E2206" i="8"/>
  <c r="E2270" i="8"/>
  <c r="E2334" i="8"/>
  <c r="E2398" i="8"/>
  <c r="E2462" i="8"/>
  <c r="E2526" i="8"/>
  <c r="E2590" i="8"/>
  <c r="E2654" i="8"/>
  <c r="E2718" i="8"/>
  <c r="E2782" i="8"/>
  <c r="F2498" i="8"/>
  <c r="F3222" i="8"/>
  <c r="F3551" i="8"/>
  <c r="F3739" i="8"/>
  <c r="E164" i="8"/>
  <c r="E293" i="8"/>
  <c r="E421" i="8"/>
  <c r="G421" i="8" s="1"/>
  <c r="E549" i="8"/>
  <c r="E677" i="8"/>
  <c r="E787" i="8"/>
  <c r="G787" i="8" s="1"/>
  <c r="E889" i="8"/>
  <c r="E967" i="8"/>
  <c r="G967" i="8" s="1"/>
  <c r="E1039" i="8"/>
  <c r="E1103" i="8"/>
  <c r="E1167" i="8"/>
  <c r="E1231" i="8"/>
  <c r="E1295" i="8"/>
  <c r="E1359" i="8"/>
  <c r="E1423" i="8"/>
  <c r="E1487" i="8"/>
  <c r="E1551" i="8"/>
  <c r="G1551" i="8" s="1"/>
  <c r="E1615" i="8"/>
  <c r="E1679" i="8"/>
  <c r="E1743" i="8"/>
  <c r="E1807" i="8"/>
  <c r="G1807" i="8" s="1"/>
  <c r="E1871" i="8"/>
  <c r="G1871" i="8" s="1"/>
  <c r="E1935" i="8"/>
  <c r="E1999" i="8"/>
  <c r="E2063" i="8"/>
  <c r="E2127" i="8"/>
  <c r="E2191" i="8"/>
  <c r="E2255" i="8"/>
  <c r="E2319" i="8"/>
  <c r="E2383" i="8"/>
  <c r="E2447" i="8"/>
  <c r="E2511" i="8"/>
  <c r="E2575" i="8"/>
  <c r="E2639" i="8"/>
  <c r="E2703" i="8"/>
  <c r="E2767" i="8"/>
  <c r="F2385" i="8"/>
  <c r="F3166" i="8"/>
  <c r="F3529" i="8"/>
  <c r="F3724" i="8"/>
  <c r="E150" i="8"/>
  <c r="E281" i="8"/>
  <c r="E409" i="8"/>
  <c r="E537" i="8"/>
  <c r="E665" i="8"/>
  <c r="E779" i="8"/>
  <c r="E881" i="8"/>
  <c r="E961" i="8"/>
  <c r="E1034" i="8"/>
  <c r="E1098" i="8"/>
  <c r="E1162" i="8"/>
  <c r="E1226" i="8"/>
  <c r="G1226" i="8" s="1"/>
  <c r="E1290" i="8"/>
  <c r="E1354" i="8"/>
  <c r="G1354" i="8" s="1"/>
  <c r="E1418" i="8"/>
  <c r="E1482" i="8"/>
  <c r="E1546" i="8"/>
  <c r="E1610" i="8"/>
  <c r="E1674" i="8"/>
  <c r="G1674" i="8" s="1"/>
  <c r="E1738" i="8"/>
  <c r="E1802" i="8"/>
  <c r="E1866" i="8"/>
  <c r="G1866" i="8" s="1"/>
  <c r="E1930" i="8"/>
  <c r="E1994" i="8"/>
  <c r="E2058" i="8"/>
  <c r="E2122" i="8"/>
  <c r="E2186" i="8"/>
  <c r="E2250" i="8"/>
  <c r="E2314" i="8"/>
  <c r="E2378" i="8"/>
  <c r="E2442" i="8"/>
  <c r="E2506" i="8"/>
  <c r="E2570" i="8"/>
  <c r="E2634" i="8"/>
  <c r="E2698" i="8"/>
  <c r="E2762" i="8"/>
  <c r="E2826" i="8"/>
  <c r="E2890" i="8"/>
  <c r="F1873" i="8"/>
  <c r="F3260" i="8"/>
  <c r="F3686" i="8"/>
  <c r="E205" i="8"/>
  <c r="E408" i="8"/>
  <c r="E615" i="8"/>
  <c r="E797" i="8"/>
  <c r="G797" i="8" s="1"/>
  <c r="E945" i="8"/>
  <c r="E1059" i="8"/>
  <c r="E1161" i="8"/>
  <c r="E1264" i="8"/>
  <c r="E1365" i="8"/>
  <c r="E1468" i="8"/>
  <c r="G1468" i="8" s="1"/>
  <c r="E1571" i="8"/>
  <c r="E1673" i="8"/>
  <c r="E1776" i="8"/>
  <c r="E1877" i="8"/>
  <c r="E1980" i="8"/>
  <c r="E2083" i="8"/>
  <c r="E2185" i="8"/>
  <c r="E2288" i="8"/>
  <c r="E2389" i="8"/>
  <c r="F2916" i="8"/>
  <c r="F3578" i="8"/>
  <c r="E122" i="8"/>
  <c r="E335" i="8"/>
  <c r="E541" i="8"/>
  <c r="E739" i="8"/>
  <c r="E904" i="8"/>
  <c r="G904" i="8" s="1"/>
  <c r="E1019" i="8"/>
  <c r="E1124" i="8"/>
  <c r="G1124" i="8" s="1"/>
  <c r="E1227" i="8"/>
  <c r="G1227" i="8" s="1"/>
  <c r="E1329" i="8"/>
  <c r="G1329" i="8" s="1"/>
  <c r="E1432" i="8"/>
  <c r="G1432" i="8" s="1"/>
  <c r="E1533" i="8"/>
  <c r="G1533" i="8" s="1"/>
  <c r="E1636" i="8"/>
  <c r="E1739" i="8"/>
  <c r="G1739" i="8" s="1"/>
  <c r="E1841" i="8"/>
  <c r="G1841" i="8" s="1"/>
  <c r="E1944" i="8"/>
  <c r="E2045" i="8"/>
  <c r="G2045" i="8" s="1"/>
  <c r="E2148" i="8"/>
  <c r="F2210" i="8"/>
  <c r="F3381" i="8"/>
  <c r="F3733" i="8"/>
  <c r="E239" i="8"/>
  <c r="G239" i="8" s="1"/>
  <c r="E445" i="8"/>
  <c r="E648" i="8"/>
  <c r="E827" i="8"/>
  <c r="E964" i="8"/>
  <c r="E1076" i="8"/>
  <c r="E1179" i="8"/>
  <c r="E3281" i="8"/>
  <c r="F599" i="8"/>
  <c r="F955" i="8"/>
  <c r="F1118" i="8"/>
  <c r="F1084" i="8"/>
  <c r="F1672" i="8"/>
  <c r="F2244" i="8"/>
  <c r="F1699" i="8"/>
  <c r="F121" i="8"/>
  <c r="F2094" i="8"/>
  <c r="F1032" i="8"/>
  <c r="F2048" i="8"/>
  <c r="F2632" i="8"/>
  <c r="F2267" i="8"/>
  <c r="F2967" i="8"/>
  <c r="F1505" i="8"/>
  <c r="F2479" i="8"/>
  <c r="F2960" i="8"/>
  <c r="F954" i="8"/>
  <c r="F2211" i="8"/>
  <c r="F2827" i="8"/>
  <c r="F3211" i="8"/>
  <c r="F3555" i="8"/>
  <c r="F1810" i="8"/>
  <c r="F2700" i="8"/>
  <c r="F3161" i="8"/>
  <c r="F1466" i="8"/>
  <c r="F2505" i="8"/>
  <c r="F3034" i="8"/>
  <c r="F1921" i="8"/>
  <c r="F2741" i="8"/>
  <c r="F3214" i="8"/>
  <c r="F3581" i="8"/>
  <c r="E167" i="8"/>
  <c r="F2617" i="8"/>
  <c r="F3281" i="8"/>
  <c r="F1740" i="8"/>
  <c r="F2846" i="8"/>
  <c r="F1874" i="8"/>
  <c r="F2913" i="8"/>
  <c r="F3461" i="8"/>
  <c r="F2330" i="8"/>
  <c r="F3141" i="8"/>
  <c r="F3504" i="8"/>
  <c r="F3713" i="8"/>
  <c r="F2306" i="8"/>
  <c r="F3209" i="8"/>
  <c r="F3570" i="8"/>
  <c r="F3777" i="8"/>
  <c r="E218" i="8"/>
  <c r="E362" i="8"/>
  <c r="E506" i="8"/>
  <c r="E658" i="8"/>
  <c r="E802" i="8"/>
  <c r="F1741" i="8"/>
  <c r="F2929" i="8"/>
  <c r="F3485" i="8"/>
  <c r="F3716" i="8"/>
  <c r="E162" i="8"/>
  <c r="G162" i="8" s="1"/>
  <c r="E315" i="8"/>
  <c r="E459" i="8"/>
  <c r="E603" i="8"/>
  <c r="F1522" i="8"/>
  <c r="F2898" i="8"/>
  <c r="F3452" i="8"/>
  <c r="F3694" i="8"/>
  <c r="E154" i="8"/>
  <c r="E300" i="8"/>
  <c r="E428" i="8"/>
  <c r="E556" i="8"/>
  <c r="G556" i="8" s="1"/>
  <c r="E684" i="8"/>
  <c r="E812" i="8"/>
  <c r="F1675" i="8"/>
  <c r="F2821" i="8"/>
  <c r="F3378" i="8"/>
  <c r="G3378" i="8" s="1"/>
  <c r="F3624" i="8"/>
  <c r="E74" i="8"/>
  <c r="E214" i="8"/>
  <c r="E342" i="8"/>
  <c r="E470" i="8"/>
  <c r="E598" i="8"/>
  <c r="E726" i="8"/>
  <c r="G726" i="8" s="1"/>
  <c r="E854" i="8"/>
  <c r="E982" i="8"/>
  <c r="F2797" i="8"/>
  <c r="F3616" i="8"/>
  <c r="E209" i="8"/>
  <c r="E465" i="8"/>
  <c r="E721" i="8"/>
  <c r="E920" i="8"/>
  <c r="G920" i="8" s="1"/>
  <c r="E1062" i="8"/>
  <c r="E1190" i="8"/>
  <c r="E1318" i="8"/>
  <c r="G1318" i="8" s="1"/>
  <c r="E1446" i="8"/>
  <c r="E1574" i="8"/>
  <c r="E1702" i="8"/>
  <c r="E1830" i="8"/>
  <c r="E1958" i="8"/>
  <c r="G1958" i="8" s="1"/>
  <c r="E2086" i="8"/>
  <c r="E2214" i="8"/>
  <c r="E2342" i="8"/>
  <c r="E2470" i="8"/>
  <c r="E2598" i="8"/>
  <c r="E2726" i="8"/>
  <c r="F2637" i="8"/>
  <c r="F3575" i="8"/>
  <c r="E181" i="8"/>
  <c r="E437" i="8"/>
  <c r="E693" i="8"/>
  <c r="E903" i="8"/>
  <c r="E1047" i="8"/>
  <c r="E1175" i="8"/>
  <c r="E1303" i="8"/>
  <c r="E1431" i="8"/>
  <c r="E1559" i="8"/>
  <c r="E1687" i="8"/>
  <c r="E1815" i="8"/>
  <c r="G1815" i="8" s="1"/>
  <c r="E1943" i="8"/>
  <c r="E2071" i="8"/>
  <c r="E2199" i="8"/>
  <c r="G2199" i="8" s="1"/>
  <c r="E2327" i="8"/>
  <c r="E2455" i="8"/>
  <c r="E2583" i="8"/>
  <c r="E2711" i="8"/>
  <c r="F2539" i="8"/>
  <c r="F3558" i="8"/>
  <c r="E169" i="8"/>
  <c r="E425" i="8"/>
  <c r="G425" i="8" s="1"/>
  <c r="E681" i="8"/>
  <c r="E895" i="8"/>
  <c r="E1042" i="8"/>
  <c r="E1170" i="8"/>
  <c r="E1298" i="8"/>
  <c r="E1426" i="8"/>
  <c r="G1426" i="8" s="1"/>
  <c r="E1554" i="8"/>
  <c r="E1682" i="8"/>
  <c r="E1810" i="8"/>
  <c r="E1938" i="8"/>
  <c r="E2066" i="8"/>
  <c r="G2066" i="8" s="1"/>
  <c r="E2194" i="8"/>
  <c r="E2322" i="8"/>
  <c r="E2450" i="8"/>
  <c r="E2578" i="8"/>
  <c r="E2706" i="8"/>
  <c r="E2834" i="8"/>
  <c r="F2113" i="8"/>
  <c r="F3722" i="8"/>
  <c r="E333" i="8"/>
  <c r="E560" i="8"/>
  <c r="G560" i="8" s="1"/>
  <c r="E777" i="8"/>
  <c r="E960" i="8"/>
  <c r="E1084" i="8"/>
  <c r="E1200" i="8"/>
  <c r="E1315" i="8"/>
  <c r="E1429" i="8"/>
  <c r="E1545" i="8"/>
  <c r="E1660" i="8"/>
  <c r="E1788" i="8"/>
  <c r="E1904" i="8"/>
  <c r="E2019" i="8"/>
  <c r="E2133" i="8"/>
  <c r="E2249" i="8"/>
  <c r="E2364" i="8"/>
  <c r="F2786" i="8"/>
  <c r="F3614" i="8"/>
  <c r="E183" i="8"/>
  <c r="E413" i="8"/>
  <c r="E640" i="8"/>
  <c r="E841" i="8"/>
  <c r="E991" i="8"/>
  <c r="E1112" i="8"/>
  <c r="E1240" i="8"/>
  <c r="E1355" i="8"/>
  <c r="G1355" i="8" s="1"/>
  <c r="E1469" i="8"/>
  <c r="E1585" i="8"/>
  <c r="E1700" i="8"/>
  <c r="E1816" i="8"/>
  <c r="E1931" i="8"/>
  <c r="G1931" i="8" s="1"/>
  <c r="E2059" i="8"/>
  <c r="E2173" i="8"/>
  <c r="F2826" i="8"/>
  <c r="F3586" i="8"/>
  <c r="E158" i="8"/>
  <c r="E392" i="8"/>
  <c r="E623" i="8"/>
  <c r="E847" i="8"/>
  <c r="G847" i="8" s="1"/>
  <c r="E995" i="8"/>
  <c r="E1115" i="8"/>
  <c r="E1229" i="8"/>
  <c r="E1332" i="8"/>
  <c r="E1435" i="8"/>
  <c r="E1537" i="8"/>
  <c r="E1640" i="8"/>
  <c r="E1741" i="8"/>
  <c r="E1844" i="8"/>
  <c r="E1947" i="8"/>
  <c r="E2049" i="8"/>
  <c r="E2152" i="8"/>
  <c r="E2253" i="8"/>
  <c r="E2356" i="8"/>
  <c r="F2706" i="8"/>
  <c r="F3505" i="8"/>
  <c r="E76" i="8"/>
  <c r="E295" i="8"/>
  <c r="E496" i="8"/>
  <c r="E703" i="8"/>
  <c r="E871" i="8"/>
  <c r="E996" i="8"/>
  <c r="E1104" i="8"/>
  <c r="E1205" i="8"/>
  <c r="E1308" i="8"/>
  <c r="E1411" i="8"/>
  <c r="E1513" i="8"/>
  <c r="E1616" i="8"/>
  <c r="E1717" i="8"/>
  <c r="E1820" i="8"/>
  <c r="E1923" i="8"/>
  <c r="G1923" i="8" s="1"/>
  <c r="E2025" i="8"/>
  <c r="E2128" i="8"/>
  <c r="E2229" i="8"/>
  <c r="E2332" i="8"/>
  <c r="E2435" i="8"/>
  <c r="E2537" i="8"/>
  <c r="E2640" i="8"/>
  <c r="E2741" i="8"/>
  <c r="E3709" i="8"/>
  <c r="E3445" i="8"/>
  <c r="E3157" i="8"/>
  <c r="E3603" i="8"/>
  <c r="E3419" i="8"/>
  <c r="E3235" i="8"/>
  <c r="E3035" i="8"/>
  <c r="E2829" i="8"/>
  <c r="E2501" i="8"/>
  <c r="E2016" i="8"/>
  <c r="E1427" i="8"/>
  <c r="E731" i="8"/>
  <c r="E3784" i="8"/>
  <c r="E3720" i="8"/>
  <c r="E3656" i="8"/>
  <c r="E3592" i="8"/>
  <c r="E3528" i="8"/>
  <c r="E3464" i="8"/>
  <c r="E3400" i="8"/>
  <c r="G3400" i="8" s="1"/>
  <c r="E3336" i="8"/>
  <c r="E3272" i="8"/>
  <c r="G3272" i="8" s="1"/>
  <c r="E3208" i="8"/>
  <c r="E3144" i="8"/>
  <c r="E3080" i="8"/>
  <c r="E3016" i="8"/>
  <c r="E2952" i="8"/>
  <c r="G2952" i="8" s="1"/>
  <c r="E2880" i="8"/>
  <c r="E2807" i="8"/>
  <c r="E2700" i="8"/>
  <c r="E2584" i="8"/>
  <c r="E2467" i="8"/>
  <c r="E2333" i="8"/>
  <c r="E2157" i="8"/>
  <c r="E1953" i="8"/>
  <c r="E1748" i="8"/>
  <c r="E1544" i="8"/>
  <c r="E1339" i="8"/>
  <c r="E1133" i="8"/>
  <c r="E914" i="8"/>
  <c r="E559" i="8"/>
  <c r="E148" i="8"/>
  <c r="F3025" i="8"/>
  <c r="E1382" i="8"/>
  <c r="G1382" i="8" s="1"/>
  <c r="E461" i="8"/>
  <c r="E759" i="8"/>
  <c r="E2109" i="8"/>
  <c r="E922" i="8"/>
  <c r="E1588" i="8"/>
  <c r="E2203" i="8"/>
  <c r="F3664" i="8"/>
  <c r="E789" i="8"/>
  <c r="E1155" i="8"/>
  <c r="E1564" i="8"/>
  <c r="E1973" i="8"/>
  <c r="E2384" i="8"/>
  <c r="E2790" i="8"/>
  <c r="E3699" i="8"/>
  <c r="E2929" i="8"/>
  <c r="E113" i="8"/>
  <c r="E3560" i="8"/>
  <c r="E3304" i="8"/>
  <c r="E3112" i="8"/>
  <c r="E2844" i="8"/>
  <c r="G2844" i="8" s="1"/>
  <c r="E2408" i="8"/>
  <c r="E1441" i="8"/>
  <c r="E755" i="8"/>
  <c r="F565" i="8"/>
  <c r="F3396" i="8"/>
  <c r="F2559" i="8"/>
  <c r="F3689" i="8"/>
  <c r="E738" i="8"/>
  <c r="E251" i="8"/>
  <c r="F2497" i="8"/>
  <c r="E236" i="8"/>
  <c r="E884" i="8"/>
  <c r="E156" i="8"/>
  <c r="E670" i="8"/>
  <c r="E609" i="8"/>
  <c r="E1262" i="8"/>
  <c r="E1902" i="8"/>
  <c r="E2414" i="8"/>
  <c r="F3333" i="8"/>
  <c r="E813" i="8"/>
  <c r="E1375" i="8"/>
  <c r="E2015" i="8"/>
  <c r="E2527" i="8"/>
  <c r="F3765" i="8"/>
  <c r="E979" i="8"/>
  <c r="E1498" i="8"/>
  <c r="E2010" i="8"/>
  <c r="G2010" i="8" s="1"/>
  <c r="E2522" i="8"/>
  <c r="E3273" i="8"/>
  <c r="F607" i="8"/>
  <c r="F963" i="8"/>
  <c r="F1126" i="8"/>
  <c r="F1113" i="8"/>
  <c r="F1688" i="8"/>
  <c r="F2252" i="8"/>
  <c r="F1708" i="8"/>
  <c r="F377" i="8"/>
  <c r="F2102" i="8"/>
  <c r="F1076" i="8"/>
  <c r="F2056" i="8"/>
  <c r="F2648" i="8"/>
  <c r="F2283" i="8"/>
  <c r="F2975" i="8"/>
  <c r="F1530" i="8"/>
  <c r="F2495" i="8"/>
  <c r="F2968" i="8"/>
  <c r="F1120" i="8"/>
  <c r="F2227" i="8"/>
  <c r="F2851" i="8"/>
  <c r="F3219" i="8"/>
  <c r="F3571" i="8"/>
  <c r="F1834" i="8"/>
  <c r="F2713" i="8"/>
  <c r="F3186" i="8"/>
  <c r="F1507" i="8"/>
  <c r="F2529" i="8"/>
  <c r="F3046" i="8"/>
  <c r="F1945" i="8"/>
  <c r="F2754" i="8"/>
  <c r="F3228" i="8"/>
  <c r="F3599" i="8"/>
  <c r="F762" i="8"/>
  <c r="F2643" i="8"/>
  <c r="F3297" i="8"/>
  <c r="F1778" i="8"/>
  <c r="F2865" i="8"/>
  <c r="F1911" i="8"/>
  <c r="F2934" i="8"/>
  <c r="F3472" i="8"/>
  <c r="F2369" i="8"/>
  <c r="F3158" i="8"/>
  <c r="F3514" i="8"/>
  <c r="F3723" i="8"/>
  <c r="F2386" i="8"/>
  <c r="F3242" i="8"/>
  <c r="F3583" i="8"/>
  <c r="F68" i="8"/>
  <c r="E226" i="8"/>
  <c r="E370" i="8"/>
  <c r="E514" i="8"/>
  <c r="E666" i="8"/>
  <c r="E810" i="8"/>
  <c r="G810" i="8" s="1"/>
  <c r="F1826" i="8"/>
  <c r="F3013" i="8"/>
  <c r="F3501" i="8"/>
  <c r="F3727" i="8"/>
  <c r="E171" i="8"/>
  <c r="E323" i="8"/>
  <c r="E467" i="8"/>
  <c r="E611" i="8"/>
  <c r="F1750" i="8"/>
  <c r="F2938" i="8"/>
  <c r="F3469" i="8"/>
  <c r="F3705" i="8"/>
  <c r="E163" i="8"/>
  <c r="E308" i="8"/>
  <c r="E436" i="8"/>
  <c r="G436" i="8" s="1"/>
  <c r="E564" i="8"/>
  <c r="E692" i="8"/>
  <c r="E820" i="8"/>
  <c r="F1769" i="8"/>
  <c r="F2861" i="8"/>
  <c r="F3397" i="8"/>
  <c r="F3637" i="8"/>
  <c r="E83" i="8"/>
  <c r="E222" i="8"/>
  <c r="G222" i="8" s="1"/>
  <c r="E350" i="8"/>
  <c r="G350" i="8" s="1"/>
  <c r="E478" i="8"/>
  <c r="E606" i="8"/>
  <c r="E734" i="8"/>
  <c r="E862" i="8"/>
  <c r="E990" i="8"/>
  <c r="F2877" i="8"/>
  <c r="F3641" i="8"/>
  <c r="E225" i="8"/>
  <c r="E481" i="8"/>
  <c r="E735" i="8"/>
  <c r="E929" i="8"/>
  <c r="G929" i="8" s="1"/>
  <c r="E1070" i="8"/>
  <c r="E1198" i="8"/>
  <c r="E1326" i="8"/>
  <c r="E1454" i="8"/>
  <c r="E1582" i="8"/>
  <c r="E1710" i="8"/>
  <c r="E1838" i="8"/>
  <c r="E1966" i="8"/>
  <c r="E2094" i="8"/>
  <c r="E2222" i="8"/>
  <c r="E2350" i="8"/>
  <c r="E2478" i="8"/>
  <c r="E2606" i="8"/>
  <c r="E2734" i="8"/>
  <c r="F2734" i="8"/>
  <c r="F3600" i="8"/>
  <c r="E197" i="8"/>
  <c r="E453" i="8"/>
  <c r="G453" i="8" s="1"/>
  <c r="E709" i="8"/>
  <c r="E912" i="8"/>
  <c r="E1055" i="8"/>
  <c r="E1183" i="8"/>
  <c r="G1183" i="8" s="1"/>
  <c r="E1311" i="8"/>
  <c r="E1439" i="8"/>
  <c r="G1439" i="8" s="1"/>
  <c r="E1567" i="8"/>
  <c r="E1695" i="8"/>
  <c r="E1823" i="8"/>
  <c r="E1951" i="8"/>
  <c r="G1951" i="8" s="1"/>
  <c r="E2079" i="8"/>
  <c r="E2207" i="8"/>
  <c r="E2335" i="8"/>
  <c r="E2463" i="8"/>
  <c r="E2591" i="8"/>
  <c r="E2719" i="8"/>
  <c r="F2667" i="8"/>
  <c r="F3582" i="8"/>
  <c r="E185" i="8"/>
  <c r="G185" i="8" s="1"/>
  <c r="E441" i="8"/>
  <c r="G441" i="8" s="1"/>
  <c r="E697" i="8"/>
  <c r="E906" i="8"/>
  <c r="E1050" i="8"/>
  <c r="E1178" i="8"/>
  <c r="E1306" i="8"/>
  <c r="E1434" i="8"/>
  <c r="E1562" i="8"/>
  <c r="E1690" i="8"/>
  <c r="E1818" i="8"/>
  <c r="E1946" i="8"/>
  <c r="E2074" i="8"/>
  <c r="E2202" i="8"/>
  <c r="E2330" i="8"/>
  <c r="E2458" i="8"/>
  <c r="E2586" i="8"/>
  <c r="E2714" i="8"/>
  <c r="E2842" i="8"/>
  <c r="F2370" i="8"/>
  <c r="F3754" i="8"/>
  <c r="E359" i="8"/>
  <c r="E589" i="8"/>
  <c r="G589" i="8" s="1"/>
  <c r="E819" i="8"/>
  <c r="G819" i="8" s="1"/>
  <c r="E973" i="8"/>
  <c r="E1097" i="8"/>
  <c r="E1212" i="8"/>
  <c r="E1328" i="8"/>
  <c r="E1443" i="8"/>
  <c r="G1443" i="8" s="1"/>
  <c r="E1557" i="8"/>
  <c r="E1685" i="8"/>
  <c r="E1801" i="8"/>
  <c r="E1916" i="8"/>
  <c r="E2032" i="8"/>
  <c r="E2147" i="8"/>
  <c r="E2261" i="8"/>
  <c r="G2261" i="8" s="1"/>
  <c r="E2377" i="8"/>
  <c r="F3041" i="8"/>
  <c r="F3652" i="8"/>
  <c r="E207" i="8"/>
  <c r="E439" i="8"/>
  <c r="E669" i="8"/>
  <c r="E861" i="8"/>
  <c r="E1005" i="8"/>
  <c r="G1005" i="8" s="1"/>
  <c r="E1137" i="8"/>
  <c r="E1252" i="8"/>
  <c r="E1368" i="8"/>
  <c r="E1483" i="8"/>
  <c r="G1483" i="8" s="1"/>
  <c r="E1597" i="8"/>
  <c r="E1713" i="8"/>
  <c r="E1828" i="8"/>
  <c r="E1956" i="8"/>
  <c r="G1956" i="8" s="1"/>
  <c r="E2072" i="8"/>
  <c r="E2187" i="8"/>
  <c r="F2950" i="8"/>
  <c r="F3625" i="8"/>
  <c r="E189" i="8"/>
  <c r="E416" i="8"/>
  <c r="E672" i="8"/>
  <c r="E867" i="8"/>
  <c r="E1009" i="8"/>
  <c r="E1128" i="8"/>
  <c r="E1243" i="8"/>
  <c r="E1345" i="8"/>
  <c r="E1448" i="8"/>
  <c r="E1549" i="8"/>
  <c r="G1549" i="8" s="1"/>
  <c r="E1652" i="8"/>
  <c r="G1652" i="8" s="1"/>
  <c r="E1755" i="8"/>
  <c r="E1857" i="8"/>
  <c r="E1960" i="8"/>
  <c r="E2061" i="8"/>
  <c r="G2061" i="8" s="1"/>
  <c r="E2164" i="8"/>
  <c r="G2164" i="8" s="1"/>
  <c r="E2267" i="8"/>
  <c r="E2369" i="8"/>
  <c r="F2836" i="8"/>
  <c r="F3554" i="8"/>
  <c r="E104" i="8"/>
  <c r="E319" i="8"/>
  <c r="E525" i="8"/>
  <c r="E727" i="8"/>
  <c r="E891" i="8"/>
  <c r="E1010" i="8"/>
  <c r="E1116" i="8"/>
  <c r="G1116" i="8" s="1"/>
  <c r="E1219" i="8"/>
  <c r="E1321" i="8"/>
  <c r="E1424" i="8"/>
  <c r="E1525" i="8"/>
  <c r="E1628" i="8"/>
  <c r="G1628" i="8" s="1"/>
  <c r="E1731" i="8"/>
  <c r="E1833" i="8"/>
  <c r="G1833" i="8" s="1"/>
  <c r="E1936" i="8"/>
  <c r="E2037" i="8"/>
  <c r="E2140" i="8"/>
  <c r="E2243" i="8"/>
  <c r="E2345" i="8"/>
  <c r="E2448" i="8"/>
  <c r="E2549" i="8"/>
  <c r="E2652" i="8"/>
  <c r="E2755" i="8"/>
  <c r="E3669" i="8"/>
  <c r="E3413" i="8"/>
  <c r="E3771" i="8"/>
  <c r="E3579" i="8"/>
  <c r="E3395" i="8"/>
  <c r="E3211" i="8"/>
  <c r="E3003" i="8"/>
  <c r="E2811" i="8"/>
  <c r="G2811" i="8" s="1"/>
  <c r="E2457" i="8"/>
  <c r="E1939" i="8"/>
  <c r="E1349" i="8"/>
  <c r="E583" i="8"/>
  <c r="E3776" i="8"/>
  <c r="E3712" i="8"/>
  <c r="E3648" i="8"/>
  <c r="E3584" i="8"/>
  <c r="E3520" i="8"/>
  <c r="E3456" i="8"/>
  <c r="E3392" i="8"/>
  <c r="G3392" i="8" s="1"/>
  <c r="E3328" i="8"/>
  <c r="G3328" i="8" s="1"/>
  <c r="E3264" i="8"/>
  <c r="E3200" i="8"/>
  <c r="E3136" i="8"/>
  <c r="E3072" i="8"/>
  <c r="G3072" i="8" s="1"/>
  <c r="E3008" i="8"/>
  <c r="E2944" i="8"/>
  <c r="E2871" i="8"/>
  <c r="E2797" i="8"/>
  <c r="E2685" i="8"/>
  <c r="G2685" i="8" s="1"/>
  <c r="E2569" i="8"/>
  <c r="G2569" i="8" s="1"/>
  <c r="E2452" i="8"/>
  <c r="E2312" i="8"/>
  <c r="G2312" i="8" s="1"/>
  <c r="E2132" i="8"/>
  <c r="E1928" i="8"/>
  <c r="E1723" i="8"/>
  <c r="E1517" i="8"/>
  <c r="E1313" i="8"/>
  <c r="E1108" i="8"/>
  <c r="E879" i="8"/>
  <c r="E509" i="8"/>
  <c r="G509" i="8" s="1"/>
  <c r="E85" i="8"/>
  <c r="F2756" i="8"/>
  <c r="F1599" i="8"/>
  <c r="E2258" i="8"/>
  <c r="E1724" i="8"/>
  <c r="E285" i="8"/>
  <c r="E1176" i="8"/>
  <c r="E1764" i="8"/>
  <c r="F1692" i="8"/>
  <c r="E288" i="8"/>
  <c r="E1165" i="8"/>
  <c r="E1485" i="8"/>
  <c r="E1896" i="8"/>
  <c r="E2305" i="8"/>
  <c r="E191" i="8"/>
  <c r="E937" i="8"/>
  <c r="E1461" i="8"/>
  <c r="E1872" i="8"/>
  <c r="E2179" i="8"/>
  <c r="E2588" i="8"/>
  <c r="G2588" i="8" s="1"/>
  <c r="E3333" i="8"/>
  <c r="E3123" i="8"/>
  <c r="E2299" i="8"/>
  <c r="E3752" i="8"/>
  <c r="E3496" i="8"/>
  <c r="E3240" i="8"/>
  <c r="E3048" i="8"/>
  <c r="E2760" i="8"/>
  <c r="E2251" i="8"/>
  <c r="E1645" i="8"/>
  <c r="E1032" i="8"/>
  <c r="F986" i="8"/>
  <c r="F3059" i="8"/>
  <c r="F1297" i="8"/>
  <c r="F3758" i="8"/>
  <c r="F3500" i="8"/>
  <c r="F3252" i="8"/>
  <c r="F3376" i="8"/>
  <c r="F3446" i="8"/>
  <c r="E442" i="8"/>
  <c r="G442" i="8" s="1"/>
  <c r="F2557" i="8"/>
  <c r="E89" i="8"/>
  <c r="E683" i="8"/>
  <c r="E81" i="8"/>
  <c r="E756" i="8"/>
  <c r="F3540" i="8"/>
  <c r="E542" i="8"/>
  <c r="F1802" i="8"/>
  <c r="E353" i="8"/>
  <c r="E1134" i="8"/>
  <c r="E1646" i="8"/>
  <c r="E2158" i="8"/>
  <c r="E2670" i="8"/>
  <c r="E325" i="8"/>
  <c r="G325" i="8" s="1"/>
  <c r="E1119" i="8"/>
  <c r="E1631" i="8"/>
  <c r="E2143" i="8"/>
  <c r="E2655" i="8"/>
  <c r="E313" i="8"/>
  <c r="E1114" i="8"/>
  <c r="E1626" i="8"/>
  <c r="E2138" i="8"/>
  <c r="E2650" i="8"/>
  <c r="E3257" i="8"/>
  <c r="F615" i="8"/>
  <c r="F971" i="8"/>
  <c r="F1134" i="8"/>
  <c r="F1127" i="8"/>
  <c r="F1696" i="8"/>
  <c r="F2260" i="8"/>
  <c r="F1717" i="8"/>
  <c r="F505" i="8"/>
  <c r="F2110" i="8"/>
  <c r="F1160" i="8"/>
  <c r="F2072" i="8"/>
  <c r="F2656" i="8"/>
  <c r="F2299" i="8"/>
  <c r="F2983" i="8"/>
  <c r="F1555" i="8"/>
  <c r="F2511" i="8"/>
  <c r="F2992" i="8"/>
  <c r="F1171" i="8"/>
  <c r="F2243" i="8"/>
  <c r="F2867" i="8"/>
  <c r="F3235" i="8"/>
  <c r="F3579" i="8"/>
  <c r="F1889" i="8"/>
  <c r="F2725" i="8"/>
  <c r="F3198" i="8"/>
  <c r="F1546" i="8"/>
  <c r="F2547" i="8"/>
  <c r="F3060" i="8"/>
  <c r="F1970" i="8"/>
  <c r="F2780" i="8"/>
  <c r="F3241" i="8"/>
  <c r="F3608" i="8"/>
  <c r="F1050" i="8"/>
  <c r="F2681" i="8"/>
  <c r="F3313" i="8"/>
  <c r="F1825" i="8"/>
  <c r="F2886" i="8"/>
  <c r="F1954" i="8"/>
  <c r="F2953" i="8"/>
  <c r="F3482" i="8"/>
  <c r="F2410" i="8"/>
  <c r="F3181" i="8"/>
  <c r="F3525" i="8"/>
  <c r="F3741" i="8"/>
  <c r="F2466" i="8"/>
  <c r="F3268" i="8"/>
  <c r="F3594" i="8"/>
  <c r="E78" i="8"/>
  <c r="E234" i="8"/>
  <c r="E378" i="8"/>
  <c r="E530" i="8"/>
  <c r="E674" i="8"/>
  <c r="G674" i="8" s="1"/>
  <c r="E818" i="8"/>
  <c r="G818" i="8" s="1"/>
  <c r="F1906" i="8"/>
  <c r="F3053" i="8"/>
  <c r="F3518" i="8"/>
  <c r="F3737" i="8"/>
  <c r="E187" i="8"/>
  <c r="E331" i="8"/>
  <c r="E475" i="8"/>
  <c r="E619" i="8"/>
  <c r="F1847" i="8"/>
  <c r="F2978" i="8"/>
  <c r="F3486" i="8"/>
  <c r="F3728" i="8"/>
  <c r="E172" i="8"/>
  <c r="G172" i="8" s="1"/>
  <c r="E316" i="8"/>
  <c r="E444" i="8"/>
  <c r="G444" i="8" s="1"/>
  <c r="E572" i="8"/>
  <c r="E700" i="8"/>
  <c r="E828" i="8"/>
  <c r="F1850" i="8"/>
  <c r="F2901" i="8"/>
  <c r="F3417" i="8"/>
  <c r="F3648" i="8"/>
  <c r="E92" i="8"/>
  <c r="E230" i="8"/>
  <c r="G230" i="8" s="1"/>
  <c r="E358" i="8"/>
  <c r="E486" i="8"/>
  <c r="G486" i="8" s="1"/>
  <c r="E614" i="8"/>
  <c r="E742" i="8"/>
  <c r="E870" i="8"/>
  <c r="E998" i="8"/>
  <c r="F2962" i="8"/>
  <c r="F3665" i="8"/>
  <c r="E241" i="8"/>
  <c r="E497" i="8"/>
  <c r="E747" i="8"/>
  <c r="G747" i="8" s="1"/>
  <c r="E938" i="8"/>
  <c r="E1078" i="8"/>
  <c r="E1206" i="8"/>
  <c r="E1334" i="8"/>
  <c r="E1462" i="8"/>
  <c r="G1462" i="8" s="1"/>
  <c r="E1590" i="8"/>
  <c r="E1718" i="8"/>
  <c r="E1846" i="8"/>
  <c r="E1974" i="8"/>
  <c r="E2102" i="8"/>
  <c r="E2230" i="8"/>
  <c r="E2358" i="8"/>
  <c r="E2486" i="8"/>
  <c r="E2614" i="8"/>
  <c r="E2742" i="8"/>
  <c r="F2820" i="8"/>
  <c r="F3623" i="8"/>
  <c r="E213" i="8"/>
  <c r="E469" i="8"/>
  <c r="E723" i="8"/>
  <c r="E921" i="8"/>
  <c r="E1063" i="8"/>
  <c r="E1191" i="8"/>
  <c r="E1319" i="8"/>
  <c r="E1447" i="8"/>
  <c r="E1575" i="8"/>
  <c r="E1703" i="8"/>
  <c r="G1703" i="8" s="1"/>
  <c r="E1831" i="8"/>
  <c r="E1959" i="8"/>
  <c r="G1959" i="8" s="1"/>
  <c r="E2087" i="8"/>
  <c r="E2215" i="8"/>
  <c r="E2343" i="8"/>
  <c r="E2471" i="8"/>
  <c r="E2599" i="8"/>
  <c r="E2727" i="8"/>
  <c r="F2757" i="8"/>
  <c r="F3605" i="8"/>
  <c r="E201" i="8"/>
  <c r="E457" i="8"/>
  <c r="E713" i="8"/>
  <c r="E915" i="8"/>
  <c r="E1058" i="8"/>
  <c r="E1186" i="8"/>
  <c r="E1314" i="8"/>
  <c r="E1442" i="8"/>
  <c r="E1570" i="8"/>
  <c r="E1698" i="8"/>
  <c r="E1826" i="8"/>
  <c r="E1954" i="8"/>
  <c r="E2082" i="8"/>
  <c r="E2210" i="8"/>
  <c r="E2338" i="8"/>
  <c r="E2466" i="8"/>
  <c r="G2466" i="8" s="1"/>
  <c r="E2594" i="8"/>
  <c r="E2722" i="8"/>
  <c r="E2850" i="8"/>
  <c r="F2599" i="8"/>
  <c r="F72" i="8"/>
  <c r="E383" i="8"/>
  <c r="E639" i="8"/>
  <c r="G639" i="8" s="1"/>
  <c r="E840" i="8"/>
  <c r="E989" i="8"/>
  <c r="E1109" i="8"/>
  <c r="E1225" i="8"/>
  <c r="E1340" i="8"/>
  <c r="E1456" i="8"/>
  <c r="G1456" i="8" s="1"/>
  <c r="E1584" i="8"/>
  <c r="E1699" i="8"/>
  <c r="E1813" i="8"/>
  <c r="E1929" i="8"/>
  <c r="E2044" i="8"/>
  <c r="E2160" i="8"/>
  <c r="E2275" i="8"/>
  <c r="F789" i="8"/>
  <c r="F3185" i="8"/>
  <c r="F3687" i="8"/>
  <c r="E232" i="8"/>
  <c r="E463" i="8"/>
  <c r="E695" i="8"/>
  <c r="G695" i="8" s="1"/>
  <c r="E883" i="8"/>
  <c r="G883" i="8" s="1"/>
  <c r="E1035" i="8"/>
  <c r="E1149" i="8"/>
  <c r="E1265" i="8"/>
  <c r="E1380" i="8"/>
  <c r="E1496" i="8"/>
  <c r="E1611" i="8"/>
  <c r="E1725" i="8"/>
  <c r="G1725" i="8" s="1"/>
  <c r="E1853" i="8"/>
  <c r="E1969" i="8"/>
  <c r="E2084" i="8"/>
  <c r="G2084" i="8" s="1"/>
  <c r="E2200" i="8"/>
  <c r="F3081" i="8"/>
  <c r="F3662" i="8"/>
  <c r="E215" i="8"/>
  <c r="G215" i="8" s="1"/>
  <c r="E471" i="8"/>
  <c r="E701" i="8"/>
  <c r="G701" i="8" s="1"/>
  <c r="E887" i="8"/>
  <c r="E1024" i="8"/>
  <c r="E1140" i="8"/>
  <c r="E1256" i="8"/>
  <c r="E1357" i="8"/>
  <c r="E1460" i="8"/>
  <c r="E1563" i="8"/>
  <c r="G1563" i="8" s="1"/>
  <c r="E1665" i="8"/>
  <c r="E1768" i="8"/>
  <c r="E1869" i="8"/>
  <c r="E1972" i="8"/>
  <c r="E2075" i="8"/>
  <c r="E2177" i="8"/>
  <c r="E2280" i="8"/>
  <c r="E2381" i="8"/>
  <c r="F2961" i="8"/>
  <c r="F3591" i="8"/>
  <c r="E137" i="8"/>
  <c r="E344" i="8"/>
  <c r="E551" i="8"/>
  <c r="E745" i="8"/>
  <c r="E908" i="8"/>
  <c r="E1026" i="8"/>
  <c r="G1026" i="8" s="1"/>
  <c r="E1129" i="8"/>
  <c r="G1129" i="8" s="1"/>
  <c r="E1232" i="8"/>
  <c r="E1333" i="8"/>
  <c r="E1436" i="8"/>
  <c r="E1539" i="8"/>
  <c r="E1641" i="8"/>
  <c r="E1744" i="8"/>
  <c r="G1744" i="8" s="1"/>
  <c r="E1845" i="8"/>
  <c r="G1845" i="8" s="1"/>
  <c r="E1948" i="8"/>
  <c r="E2051" i="8"/>
  <c r="E2153" i="8"/>
  <c r="G2153" i="8" s="1"/>
  <c r="E2256" i="8"/>
  <c r="E2357" i="8"/>
  <c r="E2460" i="8"/>
  <c r="G2460" i="8" s="1"/>
  <c r="E2563" i="8"/>
  <c r="E2665" i="8"/>
  <c r="E2768" i="8"/>
  <c r="E3637" i="8"/>
  <c r="E3389" i="8"/>
  <c r="E3747" i="8"/>
  <c r="E3563" i="8"/>
  <c r="E3379" i="8"/>
  <c r="E3179" i="8"/>
  <c r="E2979" i="8"/>
  <c r="E2779" i="8"/>
  <c r="E2413" i="8"/>
  <c r="E1888" i="8"/>
  <c r="E1273" i="8"/>
  <c r="E429" i="8"/>
  <c r="E3768" i="8"/>
  <c r="E3704" i="8"/>
  <c r="E3640" i="8"/>
  <c r="E3576" i="8"/>
  <c r="E3512" i="8"/>
  <c r="E3448" i="8"/>
  <c r="G3448" i="8" s="1"/>
  <c r="E3384" i="8"/>
  <c r="E3320" i="8"/>
  <c r="E3256" i="8"/>
  <c r="E3192" i="8"/>
  <c r="E3128" i="8"/>
  <c r="E3064" i="8"/>
  <c r="E3000" i="8"/>
  <c r="E2935" i="8"/>
  <c r="E2862" i="8"/>
  <c r="E2787" i="8"/>
  <c r="G2787" i="8" s="1"/>
  <c r="E2672" i="8"/>
  <c r="E2555" i="8"/>
  <c r="E2437" i="8"/>
  <c r="E2291" i="8"/>
  <c r="E2107" i="8"/>
  <c r="E1901" i="8"/>
  <c r="E1697" i="8"/>
  <c r="E1492" i="8"/>
  <c r="E1288" i="8"/>
  <c r="G1288" i="8" s="1"/>
  <c r="E1083" i="8"/>
  <c r="E835" i="8"/>
  <c r="E456" i="8"/>
  <c r="F3753" i="8"/>
  <c r="F2361" i="8"/>
  <c r="F2343" i="8"/>
  <c r="E1106" i="8"/>
  <c r="E2770" i="8"/>
  <c r="E880" i="8"/>
  <c r="E1251" i="8"/>
  <c r="E1493" i="8"/>
  <c r="E1955" i="8"/>
  <c r="E2197" i="8"/>
  <c r="F1881" i="8"/>
  <c r="F3360" i="8"/>
  <c r="E512" i="8"/>
  <c r="G512" i="8" s="1"/>
  <c r="E1060" i="8"/>
  <c r="E1405" i="8"/>
  <c r="E1649" i="8"/>
  <c r="E1995" i="8"/>
  <c r="F3308" i="8"/>
  <c r="E520" i="8"/>
  <c r="E1051" i="8"/>
  <c r="E1384" i="8"/>
  <c r="E1793" i="8"/>
  <c r="E2100" i="8"/>
  <c r="F1713" i="8"/>
  <c r="E397" i="8"/>
  <c r="E1052" i="8"/>
  <c r="E1360" i="8"/>
  <c r="E1667" i="8"/>
  <c r="E2076" i="8"/>
  <c r="E2485" i="8"/>
  <c r="E3573" i="8"/>
  <c r="E3331" i="8"/>
  <c r="E2676" i="8"/>
  <c r="E1120" i="8"/>
  <c r="G1120" i="8" s="1"/>
  <c r="E3624" i="8"/>
  <c r="E3432" i="8"/>
  <c r="E3176" i="8"/>
  <c r="E2917" i="8"/>
  <c r="E2525" i="8"/>
  <c r="E2056" i="8"/>
  <c r="E1236" i="8"/>
  <c r="F3604" i="8"/>
  <c r="F225" i="8"/>
  <c r="F3184" i="8"/>
  <c r="F2322" i="8"/>
  <c r="F2817" i="8"/>
  <c r="F2997" i="8"/>
  <c r="F2025" i="8"/>
  <c r="F2439" i="8"/>
  <c r="F1710" i="8"/>
  <c r="F1610" i="8"/>
  <c r="E152" i="8"/>
  <c r="G152" i="8" s="1"/>
  <c r="E594" i="8"/>
  <c r="G594" i="8" s="1"/>
  <c r="F3325" i="8"/>
  <c r="E395" i="8"/>
  <c r="F3274" i="8"/>
  <c r="E500" i="8"/>
  <c r="F2423" i="8"/>
  <c r="F3730" i="8"/>
  <c r="E414" i="8"/>
  <c r="E926" i="8"/>
  <c r="F3404" i="8"/>
  <c r="E837" i="8"/>
  <c r="E1390" i="8"/>
  <c r="E1774" i="8"/>
  <c r="E2286" i="8"/>
  <c r="F1389" i="8"/>
  <c r="E581" i="8"/>
  <c r="E1247" i="8"/>
  <c r="E1759" i="8"/>
  <c r="E2271" i="8"/>
  <c r="F950" i="8"/>
  <c r="E569" i="8"/>
  <c r="E1242" i="8"/>
  <c r="E1754" i="8"/>
  <c r="E2266" i="8"/>
  <c r="G2266" i="8" s="1"/>
  <c r="E3249" i="8"/>
  <c r="G3249" i="8" s="1"/>
  <c r="F631" i="8"/>
  <c r="F979" i="8"/>
  <c r="F1142" i="8"/>
  <c r="F1152" i="8"/>
  <c r="F1704" i="8"/>
  <c r="F2284" i="8"/>
  <c r="F1726" i="8"/>
  <c r="F633" i="8"/>
  <c r="F2118" i="8"/>
  <c r="F1185" i="8"/>
  <c r="F2080" i="8"/>
  <c r="F2664" i="8"/>
  <c r="F2315" i="8"/>
  <c r="F2991" i="8"/>
  <c r="F1581" i="8"/>
  <c r="F2525" i="8"/>
  <c r="F3008" i="8"/>
  <c r="F1223" i="8"/>
  <c r="F2291" i="8"/>
  <c r="F2875" i="8"/>
  <c r="F3251" i="8"/>
  <c r="F3587" i="8"/>
  <c r="F1913" i="8"/>
  <c r="F2738" i="8"/>
  <c r="F3212" i="8"/>
  <c r="F1586" i="8"/>
  <c r="F2570" i="8"/>
  <c r="F3085" i="8"/>
  <c r="F1994" i="8"/>
  <c r="F2793" i="8"/>
  <c r="F3253" i="8"/>
  <c r="F3617" i="8"/>
  <c r="F1184" i="8"/>
  <c r="F2698" i="8"/>
  <c r="F3332" i="8"/>
  <c r="F1858" i="8"/>
  <c r="F2909" i="8"/>
  <c r="F2001" i="8"/>
  <c r="F2974" i="8"/>
  <c r="F3493" i="8"/>
  <c r="F2449" i="8"/>
  <c r="F3204" i="8"/>
  <c r="F3557" i="8"/>
  <c r="F3751" i="8"/>
  <c r="F2541" i="8"/>
  <c r="F3294" i="8"/>
  <c r="F3618" i="8"/>
  <c r="E88" i="8"/>
  <c r="E242" i="8"/>
  <c r="G242" i="8" s="1"/>
  <c r="E386" i="8"/>
  <c r="E538" i="8"/>
  <c r="E682" i="8"/>
  <c r="E826" i="8"/>
  <c r="F2074" i="8"/>
  <c r="F3093" i="8"/>
  <c r="F3533" i="8"/>
  <c r="F3747" i="8"/>
  <c r="E195" i="8"/>
  <c r="E339" i="8"/>
  <c r="E483" i="8"/>
  <c r="E635" i="8"/>
  <c r="F1927" i="8"/>
  <c r="F3018" i="8"/>
  <c r="F3502" i="8"/>
  <c r="F3738" i="8"/>
  <c r="E180" i="8"/>
  <c r="E324" i="8"/>
  <c r="E452" i="8"/>
  <c r="E580" i="8"/>
  <c r="E708" i="8"/>
  <c r="G708" i="8" s="1"/>
  <c r="E836" i="8"/>
  <c r="F1930" i="8"/>
  <c r="F2941" i="8"/>
  <c r="F3436" i="8"/>
  <c r="F3660" i="8"/>
  <c r="E101" i="8"/>
  <c r="E238" i="8"/>
  <c r="E366" i="8"/>
  <c r="G366" i="8" s="1"/>
  <c r="E494" i="8"/>
  <c r="E622" i="8"/>
  <c r="E750" i="8"/>
  <c r="E878" i="8"/>
  <c r="E1006" i="8"/>
  <c r="F3042" i="8"/>
  <c r="F3688" i="8"/>
  <c r="E257" i="8"/>
  <c r="E513" i="8"/>
  <c r="E760" i="8"/>
  <c r="E947" i="8"/>
  <c r="E1086" i="8"/>
  <c r="E1214" i="8"/>
  <c r="G1214" i="8" s="1"/>
  <c r="E1342" i="8"/>
  <c r="E1470" i="8"/>
  <c r="E1598" i="8"/>
  <c r="E1726" i="8"/>
  <c r="G1726" i="8" s="1"/>
  <c r="E1854" i="8"/>
  <c r="E1982" i="8"/>
  <c r="E2110" i="8"/>
  <c r="E2238" i="8"/>
  <c r="G2238" i="8" s="1"/>
  <c r="E2366" i="8"/>
  <c r="E2494" i="8"/>
  <c r="G2494" i="8" s="1"/>
  <c r="E2622" i="8"/>
  <c r="E2750" i="8"/>
  <c r="F2900" i="8"/>
  <c r="F3647" i="8"/>
  <c r="E229" i="8"/>
  <c r="E485" i="8"/>
  <c r="E736" i="8"/>
  <c r="E930" i="8"/>
  <c r="E1071" i="8"/>
  <c r="E1199" i="8"/>
  <c r="E1327" i="8"/>
  <c r="E1455" i="8"/>
  <c r="E1583" i="8"/>
  <c r="E1711" i="8"/>
  <c r="G1711" i="8" s="1"/>
  <c r="E1839" i="8"/>
  <c r="E1967" i="8"/>
  <c r="G1967" i="8" s="1"/>
  <c r="E2095" i="8"/>
  <c r="E2223" i="8"/>
  <c r="E2351" i="8"/>
  <c r="G2351" i="8" s="1"/>
  <c r="E2479" i="8"/>
  <c r="E2607" i="8"/>
  <c r="E2735" i="8"/>
  <c r="F2837" i="8"/>
  <c r="F3629" i="8"/>
  <c r="E217" i="8"/>
  <c r="E473" i="8"/>
  <c r="E728" i="8"/>
  <c r="E924" i="8"/>
  <c r="G924" i="8" s="1"/>
  <c r="E1066" i="8"/>
  <c r="E1194" i="8"/>
  <c r="G1194" i="8" s="1"/>
  <c r="E1322" i="8"/>
  <c r="E1450" i="8"/>
  <c r="E1578" i="8"/>
  <c r="E1706" i="8"/>
  <c r="G1706" i="8" s="1"/>
  <c r="E1834" i="8"/>
  <c r="E1962" i="8"/>
  <c r="E2090" i="8"/>
  <c r="E2218" i="8"/>
  <c r="E2346" i="8"/>
  <c r="E2474" i="8"/>
  <c r="E2602" i="8"/>
  <c r="E2730" i="8"/>
  <c r="E2858" i="8"/>
  <c r="G2858" i="8" s="1"/>
  <c r="F2774" i="8"/>
  <c r="E93" i="8"/>
  <c r="E432" i="8"/>
  <c r="G432" i="8" s="1"/>
  <c r="E664" i="8"/>
  <c r="E859" i="8"/>
  <c r="E1004" i="8"/>
  <c r="E1123" i="8"/>
  <c r="E1237" i="8"/>
  <c r="E1353" i="8"/>
  <c r="E1481" i="8"/>
  <c r="G1481" i="8" s="1"/>
  <c r="E1596" i="8"/>
  <c r="E1712" i="8"/>
  <c r="E1827" i="8"/>
  <c r="E1941" i="8"/>
  <c r="E2057" i="8"/>
  <c r="E2172" i="8"/>
  <c r="E2300" i="8"/>
  <c r="F1569" i="8"/>
  <c r="F3284" i="8"/>
  <c r="F3729" i="8"/>
  <c r="E256" i="8"/>
  <c r="E488" i="8"/>
  <c r="E719" i="8"/>
  <c r="E917" i="8"/>
  <c r="E1048" i="8"/>
  <c r="G1048" i="8" s="1"/>
  <c r="E1163" i="8"/>
  <c r="E1277" i="8"/>
  <c r="E1393" i="8"/>
  <c r="E1508" i="8"/>
  <c r="G1508" i="8" s="1"/>
  <c r="E1624" i="8"/>
  <c r="E1752" i="8"/>
  <c r="G1752" i="8" s="1"/>
  <c r="E1867" i="8"/>
  <c r="E1981" i="8"/>
  <c r="E2097" i="8"/>
  <c r="F1167" i="8"/>
  <c r="F3205" i="8"/>
  <c r="F3698" i="8"/>
  <c r="E264" i="8"/>
  <c r="E495" i="8"/>
  <c r="E725" i="8"/>
  <c r="E907" i="8"/>
  <c r="E1037" i="8"/>
  <c r="E1153" i="8"/>
  <c r="E1268" i="8"/>
  <c r="E1371" i="8"/>
  <c r="E1473" i="8"/>
  <c r="E1576" i="8"/>
  <c r="G1576" i="8" s="1"/>
  <c r="E1677" i="8"/>
  <c r="G1677" i="8" s="1"/>
  <c r="E1780" i="8"/>
  <c r="E1883" i="8"/>
  <c r="G1883" i="8" s="1"/>
  <c r="E1985" i="8"/>
  <c r="E2088" i="8"/>
  <c r="E2189" i="8"/>
  <c r="E2292" i="8"/>
  <c r="F1235" i="8"/>
  <c r="F3105" i="8"/>
  <c r="F3628" i="8"/>
  <c r="E166" i="8"/>
  <c r="G166" i="8" s="1"/>
  <c r="E368" i="8"/>
  <c r="G368" i="8" s="1"/>
  <c r="E575" i="8"/>
  <c r="E768" i="8"/>
  <c r="E923" i="8"/>
  <c r="E1040" i="8"/>
  <c r="E1141" i="8"/>
  <c r="E1244" i="8"/>
  <c r="E1347" i="8"/>
  <c r="E1449" i="8"/>
  <c r="E1552" i="8"/>
  <c r="E1653" i="8"/>
  <c r="E1756" i="8"/>
  <c r="E1859" i="8"/>
  <c r="E1961" i="8"/>
  <c r="E2064" i="8"/>
  <c r="E2165" i="8"/>
  <c r="E2268" i="8"/>
  <c r="E2371" i="8"/>
  <c r="E2473" i="8"/>
  <c r="E2576" i="8"/>
  <c r="E2677" i="8"/>
  <c r="E2780" i="8"/>
  <c r="E3605" i="8"/>
  <c r="E3357" i="8"/>
  <c r="E3723" i="8"/>
  <c r="E3539" i="8"/>
  <c r="E3355" i="8"/>
  <c r="E3147" i="8"/>
  <c r="G3147" i="8" s="1"/>
  <c r="E2955" i="8"/>
  <c r="E2721" i="8"/>
  <c r="G2721" i="8" s="1"/>
  <c r="E2361" i="8"/>
  <c r="E1811" i="8"/>
  <c r="E1196" i="8"/>
  <c r="E272" i="8"/>
  <c r="E3760" i="8"/>
  <c r="E3696" i="8"/>
  <c r="E3632" i="8"/>
  <c r="E3568" i="8"/>
  <c r="E3504" i="8"/>
  <c r="E3440" i="8"/>
  <c r="E3376" i="8"/>
  <c r="E3312" i="8"/>
  <c r="E3248" i="8"/>
  <c r="E3184" i="8"/>
  <c r="E3120" i="8"/>
  <c r="E3056" i="8"/>
  <c r="G3056" i="8" s="1"/>
  <c r="E2992" i="8"/>
  <c r="E2926" i="8"/>
  <c r="E2853" i="8"/>
  <c r="G2853" i="8" s="1"/>
  <c r="E2773" i="8"/>
  <c r="E2657" i="8"/>
  <c r="E2540" i="8"/>
  <c r="E2424" i="8"/>
  <c r="E2272" i="8"/>
  <c r="E2081" i="8"/>
  <c r="E1876" i="8"/>
  <c r="E1672" i="8"/>
  <c r="E1467" i="8"/>
  <c r="E1261" i="8"/>
  <c r="E1057" i="8"/>
  <c r="E795" i="8"/>
  <c r="G795" i="8" s="1"/>
  <c r="E407" i="8"/>
  <c r="F3684" i="8"/>
  <c r="F1801" i="8"/>
  <c r="F557" i="8"/>
  <c r="F209" i="8"/>
  <c r="F973" i="8"/>
  <c r="F1660" i="8"/>
  <c r="F781" i="8"/>
  <c r="F1788" i="8"/>
  <c r="F2644" i="8"/>
  <c r="F2109" i="8"/>
  <c r="F1727" i="8"/>
  <c r="F2430" i="8"/>
  <c r="F1757" i="8"/>
  <c r="F2344" i="8"/>
  <c r="F1751" i="8"/>
  <c r="F2711" i="8"/>
  <c r="F3223" i="8"/>
  <c r="F2063" i="8"/>
  <c r="F2760" i="8"/>
  <c r="F3160" i="8"/>
  <c r="F1811" i="8"/>
  <c r="F2594" i="8"/>
  <c r="F3043" i="8"/>
  <c r="F3387" i="8"/>
  <c r="F514" i="8"/>
  <c r="F2297" i="8"/>
  <c r="F2930" i="8"/>
  <c r="F3386" i="8"/>
  <c r="F2018" i="8"/>
  <c r="F2804" i="8"/>
  <c r="F1141" i="8"/>
  <c r="F2378" i="8"/>
  <c r="F2985" i="8"/>
  <c r="F3416" i="8"/>
  <c r="F3750" i="8"/>
  <c r="F1978" i="8"/>
  <c r="F2965" i="8"/>
  <c r="F3488" i="8"/>
  <c r="F2393" i="8"/>
  <c r="F3172" i="8"/>
  <c r="F2522" i="8"/>
  <c r="F3234" i="8"/>
  <c r="F1649" i="8"/>
  <c r="F2812" i="8"/>
  <c r="F3338" i="8"/>
  <c r="F3620" i="8"/>
  <c r="F1316" i="8"/>
  <c r="F2838" i="8"/>
  <c r="F3428" i="8"/>
  <c r="F3678" i="8"/>
  <c r="E142" i="8"/>
  <c r="E290" i="8"/>
  <c r="E434" i="8"/>
  <c r="E578" i="8"/>
  <c r="E730" i="8"/>
  <c r="E874" i="8"/>
  <c r="F2487" i="8"/>
  <c r="F3298" i="8"/>
  <c r="F3607" i="8"/>
  <c r="E80" i="8"/>
  <c r="E235" i="8"/>
  <c r="E387" i="8"/>
  <c r="E531" i="8"/>
  <c r="E675" i="8"/>
  <c r="F2417" i="8"/>
  <c r="F3246" i="8"/>
  <c r="F3585" i="8"/>
  <c r="F70" i="8"/>
  <c r="E228" i="8"/>
  <c r="E364" i="8"/>
  <c r="E492" i="8"/>
  <c r="E620" i="8"/>
  <c r="E748" i="8"/>
  <c r="E876" i="8"/>
  <c r="F3146" i="8"/>
  <c r="F3522" i="8"/>
  <c r="F3720" i="8"/>
  <c r="E147" i="8"/>
  <c r="E278" i="8"/>
  <c r="E406" i="8"/>
  <c r="E534" i="8"/>
  <c r="E662" i="8"/>
  <c r="E790" i="8"/>
  <c r="G790" i="8" s="1"/>
  <c r="E918" i="8"/>
  <c r="F3366" i="8"/>
  <c r="F76" i="8"/>
  <c r="E337" i="8"/>
  <c r="E593" i="8"/>
  <c r="E824" i="8"/>
  <c r="E993" i="8"/>
  <c r="G993" i="8" s="1"/>
  <c r="E1126" i="8"/>
  <c r="E1254" i="8"/>
  <c r="E1510" i="8"/>
  <c r="E1638" i="8"/>
  <c r="E1766" i="8"/>
  <c r="E1894" i="8"/>
  <c r="E2022" i="8"/>
  <c r="E2150" i="8"/>
  <c r="E2278" i="8"/>
  <c r="E2406" i="8"/>
  <c r="E2534" i="8"/>
  <c r="E2662" i="8"/>
  <c r="F680" i="8"/>
  <c r="F3277" i="8"/>
  <c r="G3277" i="8" s="1"/>
  <c r="F3761" i="8"/>
  <c r="E309" i="8"/>
  <c r="E565" i="8"/>
  <c r="E800" i="8"/>
  <c r="E976" i="8"/>
  <c r="E1111" i="8"/>
  <c r="E1239" i="8"/>
  <c r="G1239" i="8" s="1"/>
  <c r="E1367" i="8"/>
  <c r="E1495" i="8"/>
  <c r="E1623" i="8"/>
  <c r="E1751" i="8"/>
  <c r="E1879" i="8"/>
  <c r="E2007" i="8"/>
  <c r="G2007" i="8" s="1"/>
  <c r="E2135" i="8"/>
  <c r="E2263" i="8"/>
  <c r="E2391" i="8"/>
  <c r="G2391" i="8" s="1"/>
  <c r="E2519" i="8"/>
  <c r="E2647" i="8"/>
  <c r="E2775" i="8"/>
  <c r="F3238" i="8"/>
  <c r="F3745" i="8"/>
  <c r="E297" i="8"/>
  <c r="E553" i="8"/>
  <c r="E792" i="8"/>
  <c r="G792" i="8" s="1"/>
  <c r="E970" i="8"/>
  <c r="E1234" i="8"/>
  <c r="E1362" i="8"/>
  <c r="G1362" i="8" s="1"/>
  <c r="E1490" i="8"/>
  <c r="G1490" i="8" s="1"/>
  <c r="E1618" i="8"/>
  <c r="E1746" i="8"/>
  <c r="E1874" i="8"/>
  <c r="E2002" i="8"/>
  <c r="G2002" i="8" s="1"/>
  <c r="E2130" i="8"/>
  <c r="E2386" i="8"/>
  <c r="E2514" i="8"/>
  <c r="E2642" i="8"/>
  <c r="E2898" i="8"/>
  <c r="F3356" i="8"/>
  <c r="E231" i="8"/>
  <c r="G231" i="8" s="1"/>
  <c r="E688" i="8"/>
  <c r="E1018" i="8"/>
  <c r="E1136" i="8"/>
  <c r="E1379" i="8"/>
  <c r="G1379" i="8" s="1"/>
  <c r="E1609" i="8"/>
  <c r="E1840" i="8"/>
  <c r="E2069" i="8"/>
  <c r="E2313" i="8"/>
  <c r="F3763" i="8"/>
  <c r="E932" i="8"/>
  <c r="E1291" i="8"/>
  <c r="E1521" i="8"/>
  <c r="E1880" i="8"/>
  <c r="G1880" i="8" s="1"/>
  <c r="F3771" i="8"/>
  <c r="E744" i="8"/>
  <c r="G744" i="8" s="1"/>
  <c r="E1281" i="8"/>
  <c r="E1691" i="8"/>
  <c r="E1997" i="8"/>
  <c r="F3230" i="8"/>
  <c r="E600" i="8"/>
  <c r="E1257" i="8"/>
  <c r="E1769" i="8"/>
  <c r="E2281" i="8"/>
  <c r="E2691" i="8"/>
  <c r="E3515" i="8"/>
  <c r="E1733" i="8"/>
  <c r="E3688" i="8"/>
  <c r="E3368" i="8"/>
  <c r="G3368" i="8" s="1"/>
  <c r="E2984" i="8"/>
  <c r="G2984" i="8" s="1"/>
  <c r="E2643" i="8"/>
  <c r="G2643" i="8" s="1"/>
  <c r="E1851" i="8"/>
  <c r="E352" i="8"/>
  <c r="F1676" i="8"/>
  <c r="F813" i="8"/>
  <c r="F1812" i="8"/>
  <c r="F2668" i="8"/>
  <c r="F2117" i="8"/>
  <c r="F1737" i="8"/>
  <c r="F2438" i="8"/>
  <c r="F1766" i="8"/>
  <c r="F2352" i="8"/>
  <c r="F1770" i="8"/>
  <c r="F2719" i="8"/>
  <c r="F3231" i="8"/>
  <c r="F2095" i="8"/>
  <c r="F2768" i="8"/>
  <c r="F1827" i="8"/>
  <c r="F2607" i="8"/>
  <c r="F3395" i="8"/>
  <c r="F840" i="8"/>
  <c r="F2942" i="8"/>
  <c r="F2042" i="8"/>
  <c r="F2407" i="8"/>
  <c r="F3425" i="8"/>
  <c r="F2988" i="8"/>
  <c r="F3194" i="8"/>
  <c r="F2834" i="8"/>
  <c r="F3630" i="8"/>
  <c r="F2884" i="8"/>
  <c r="E298" i="8"/>
  <c r="E882" i="8"/>
  <c r="F3621" i="8"/>
  <c r="E539" i="8"/>
  <c r="F3597" i="8"/>
  <c r="E372" i="8"/>
  <c r="E628" i="8"/>
  <c r="F3190" i="8"/>
  <c r="E286" i="8"/>
  <c r="E798" i="8"/>
  <c r="E86" i="8"/>
  <c r="G86" i="8" s="1"/>
  <c r="E1002" i="8"/>
  <c r="G1002" i="8" s="1"/>
  <c r="E1518" i="8"/>
  <c r="E2030" i="8"/>
  <c r="E2542" i="8"/>
  <c r="F3781" i="8"/>
  <c r="E985" i="8"/>
  <c r="G985" i="8" s="1"/>
  <c r="E1503" i="8"/>
  <c r="E1887" i="8"/>
  <c r="E2399" i="8"/>
  <c r="F3293" i="8"/>
  <c r="E805" i="8"/>
  <c r="E1370" i="8"/>
  <c r="G1370" i="8" s="1"/>
  <c r="E1882" i="8"/>
  <c r="E2394" i="8"/>
  <c r="F573" i="8"/>
  <c r="F868" i="8"/>
  <c r="F1746" i="8"/>
  <c r="F1787" i="8"/>
  <c r="F2776" i="8"/>
  <c r="F3067" i="8"/>
  <c r="F2956" i="8"/>
  <c r="F1365" i="8"/>
  <c r="F3766" i="8"/>
  <c r="F2473" i="8"/>
  <c r="F1749" i="8"/>
  <c r="F1722" i="8"/>
  <c r="E161" i="8"/>
  <c r="E746" i="8"/>
  <c r="F3632" i="8"/>
  <c r="E547" i="8"/>
  <c r="F3610" i="8"/>
  <c r="E508" i="8"/>
  <c r="F2513" i="8"/>
  <c r="E165" i="8"/>
  <c r="G165" i="8" s="1"/>
  <c r="E678" i="8"/>
  <c r="F3442" i="8"/>
  <c r="E849" i="8"/>
  <c r="E1398" i="8"/>
  <c r="G1398" i="8" s="1"/>
  <c r="E1910" i="8"/>
  <c r="E2422" i="8"/>
  <c r="F3374" i="8"/>
  <c r="E825" i="8"/>
  <c r="E1383" i="8"/>
  <c r="E1895" i="8"/>
  <c r="G1895" i="8" s="1"/>
  <c r="E2407" i="8"/>
  <c r="F3345" i="8"/>
  <c r="E817" i="8"/>
  <c r="G817" i="8" s="1"/>
  <c r="E1378" i="8"/>
  <c r="E1890" i="8"/>
  <c r="E2402" i="8"/>
  <c r="E2794" i="8"/>
  <c r="E280" i="8"/>
  <c r="E899" i="8"/>
  <c r="E1187" i="8"/>
  <c r="G1187" i="8" s="1"/>
  <c r="E1520" i="8"/>
  <c r="E1852" i="8"/>
  <c r="E2121" i="8"/>
  <c r="F2418" i="8"/>
  <c r="E311" i="8"/>
  <c r="G311" i="8" s="1"/>
  <c r="E821" i="8"/>
  <c r="E1201" i="8"/>
  <c r="E1547" i="8"/>
  <c r="E1803" i="8"/>
  <c r="E2136" i="8"/>
  <c r="E75" i="8"/>
  <c r="E599" i="8"/>
  <c r="E1089" i="8"/>
  <c r="G1089" i="8" s="1"/>
  <c r="E1396" i="8"/>
  <c r="E1627" i="8"/>
  <c r="E1921" i="8"/>
  <c r="E2216" i="8"/>
  <c r="F2521" i="8"/>
  <c r="E240" i="8"/>
  <c r="E808" i="8"/>
  <c r="E1091" i="8"/>
  <c r="E1385" i="8"/>
  <c r="E1680" i="8"/>
  <c r="E1909" i="8"/>
  <c r="E2204" i="8"/>
  <c r="G2204" i="8" s="1"/>
  <c r="E2499" i="8"/>
  <c r="G2499" i="8" s="1"/>
  <c r="E2729" i="8"/>
  <c r="E3269" i="8"/>
  <c r="E3307" i="8"/>
  <c r="E2847" i="8"/>
  <c r="E1580" i="8"/>
  <c r="E3744" i="8"/>
  <c r="E3600" i="8"/>
  <c r="G3600" i="8" s="1"/>
  <c r="E3416" i="8"/>
  <c r="E3232" i="8"/>
  <c r="E3088" i="8"/>
  <c r="G3088" i="8" s="1"/>
  <c r="E2899" i="8"/>
  <c r="G2899" i="8" s="1"/>
  <c r="E2628" i="8"/>
  <c r="E2353" i="8"/>
  <c r="E1800" i="8"/>
  <c r="G1800" i="8" s="1"/>
  <c r="E1211" i="8"/>
  <c r="E608" i="8"/>
  <c r="E2976" i="8"/>
  <c r="E1569" i="8"/>
  <c r="F232" i="8"/>
  <c r="F2623" i="8"/>
  <c r="E267" i="8"/>
  <c r="E430" i="8"/>
  <c r="G430" i="8" s="1"/>
  <c r="E1662" i="8"/>
  <c r="E1135" i="8"/>
  <c r="E345" i="8"/>
  <c r="F3476" i="8"/>
  <c r="E1737" i="8"/>
  <c r="E616" i="8"/>
  <c r="E2020" i="8"/>
  <c r="E1524" i="8"/>
  <c r="E2344" i="8"/>
  <c r="E1577" i="8"/>
  <c r="E2627" i="8"/>
  <c r="E2144" i="8"/>
  <c r="E3296" i="8"/>
  <c r="E2745" i="8"/>
  <c r="E944" i="8"/>
  <c r="F2111" i="8"/>
  <c r="F2829" i="8"/>
  <c r="F3640" i="8"/>
  <c r="F3349" i="8"/>
  <c r="E380" i="8"/>
  <c r="F1975" i="8"/>
  <c r="E1782" i="8"/>
  <c r="E1255" i="8"/>
  <c r="E1250" i="8"/>
  <c r="G1250" i="8" s="1"/>
  <c r="F3528" i="8"/>
  <c r="E1148" i="8"/>
  <c r="E2352" i="8"/>
  <c r="E1444" i="8"/>
  <c r="E544" i="8"/>
  <c r="E1832" i="8"/>
  <c r="E653" i="8"/>
  <c r="E1884" i="8"/>
  <c r="E3477" i="8"/>
  <c r="F3341" i="8"/>
  <c r="E3104" i="8"/>
  <c r="G3104" i="8" s="1"/>
  <c r="E1979" i="8"/>
  <c r="F2157" i="8"/>
  <c r="F2842" i="8"/>
  <c r="F3661" i="8"/>
  <c r="E411" i="8"/>
  <c r="E558" i="8"/>
  <c r="E2302" i="8"/>
  <c r="E1775" i="8"/>
  <c r="E1258" i="8"/>
  <c r="E757" i="8"/>
  <c r="E2108" i="8"/>
  <c r="E1457" i="8"/>
  <c r="E573" i="8"/>
  <c r="E1908" i="8"/>
  <c r="G1908" i="8" s="1"/>
  <c r="E679" i="8"/>
  <c r="E1897" i="8"/>
  <c r="E3301" i="8"/>
  <c r="F2050" i="8"/>
  <c r="E3096" i="8"/>
  <c r="E1825" i="8"/>
  <c r="F581" i="8"/>
  <c r="F893" i="8"/>
  <c r="F1773" i="8"/>
  <c r="F1803" i="8"/>
  <c r="F2800" i="8"/>
  <c r="F3075" i="8"/>
  <c r="F2981" i="8"/>
  <c r="F1423" i="8"/>
  <c r="F3774" i="8"/>
  <c r="F2519" i="8"/>
  <c r="F1799" i="8"/>
  <c r="F1809" i="8"/>
  <c r="E170" i="8"/>
  <c r="E754" i="8"/>
  <c r="G754" i="8" s="1"/>
  <c r="F3644" i="8"/>
  <c r="E555" i="8"/>
  <c r="F3633" i="8"/>
  <c r="E516" i="8"/>
  <c r="F2578" i="8"/>
  <c r="E174" i="8"/>
  <c r="E686" i="8"/>
  <c r="F3479" i="8"/>
  <c r="E863" i="8"/>
  <c r="E1406" i="8"/>
  <c r="E1918" i="8"/>
  <c r="G1918" i="8" s="1"/>
  <c r="E2430" i="8"/>
  <c r="G2430" i="8" s="1"/>
  <c r="F3415" i="8"/>
  <c r="E839" i="8"/>
  <c r="E1391" i="8"/>
  <c r="E1903" i="8"/>
  <c r="E2415" i="8"/>
  <c r="F3384" i="8"/>
  <c r="E831" i="8"/>
  <c r="G831" i="8" s="1"/>
  <c r="E1386" i="8"/>
  <c r="G1386" i="8" s="1"/>
  <c r="E1898" i="8"/>
  <c r="E2410" i="8"/>
  <c r="E2906" i="8"/>
  <c r="E304" i="8"/>
  <c r="E916" i="8"/>
  <c r="E1276" i="8"/>
  <c r="E1532" i="8"/>
  <c r="G1532" i="8" s="1"/>
  <c r="E1865" i="8"/>
  <c r="E2211" i="8"/>
  <c r="F2657" i="8"/>
  <c r="E360" i="8"/>
  <c r="E946" i="8"/>
  <c r="G946" i="8" s="1"/>
  <c r="E1213" i="8"/>
  <c r="E1560" i="8"/>
  <c r="E1892" i="8"/>
  <c r="E2161" i="8"/>
  <c r="E102" i="8"/>
  <c r="E765" i="8"/>
  <c r="E1101" i="8"/>
  <c r="E1409" i="8"/>
  <c r="E1704" i="8"/>
  <c r="E1933" i="8"/>
  <c r="E2228" i="8"/>
  <c r="F3310" i="8"/>
  <c r="E269" i="8"/>
  <c r="E829" i="8"/>
  <c r="E1168" i="8"/>
  <c r="E1397" i="8"/>
  <c r="E1692" i="8"/>
  <c r="E1987" i="8"/>
  <c r="E2217" i="8"/>
  <c r="E2512" i="8"/>
  <c r="E2799" i="8"/>
  <c r="E3237" i="8"/>
  <c r="E3283" i="8"/>
  <c r="E2633" i="8"/>
  <c r="E1504" i="8"/>
  <c r="E3736" i="8"/>
  <c r="E3552" i="8"/>
  <c r="E3408" i="8"/>
  <c r="E3224" i="8"/>
  <c r="E3040" i="8"/>
  <c r="E2889" i="8"/>
  <c r="E2612" i="8"/>
  <c r="E2232" i="8"/>
  <c r="G2232" i="8" s="1"/>
  <c r="E1773" i="8"/>
  <c r="E1185" i="8"/>
  <c r="E303" i="8"/>
  <c r="E3160" i="8"/>
  <c r="E2496" i="8"/>
  <c r="G2496" i="8" s="1"/>
  <c r="F3527" i="8"/>
  <c r="F1784" i="8"/>
  <c r="F3028" i="8"/>
  <c r="E466" i="8"/>
  <c r="F3565" i="8"/>
  <c r="E1150" i="8"/>
  <c r="E357" i="8"/>
  <c r="E2671" i="8"/>
  <c r="E2154" i="8"/>
  <c r="E1072" i="8"/>
  <c r="G1072" i="8" s="1"/>
  <c r="E2339" i="8"/>
  <c r="E1419" i="8"/>
  <c r="E1293" i="8"/>
  <c r="G1293" i="8" s="1"/>
  <c r="F3743" i="8"/>
  <c r="E1283" i="8"/>
  <c r="E2396" i="8"/>
  <c r="E3059" i="8"/>
  <c r="E3480" i="8"/>
  <c r="G3480" i="8" s="1"/>
  <c r="E2481" i="8"/>
  <c r="F3402" i="8"/>
  <c r="F2141" i="8"/>
  <c r="F3434" i="8"/>
  <c r="F3714" i="8"/>
  <c r="F3300" i="8"/>
  <c r="F3740" i="8"/>
  <c r="E625" i="8"/>
  <c r="G625" i="8" s="1"/>
  <c r="E597" i="8"/>
  <c r="F1471" i="8"/>
  <c r="E1762" i="8"/>
  <c r="G1762" i="8" s="1"/>
  <c r="E737" i="8"/>
  <c r="E2096" i="8"/>
  <c r="E1099" i="8"/>
  <c r="F3495" i="8"/>
  <c r="E1307" i="8"/>
  <c r="F1961" i="8"/>
  <c r="E1065" i="8"/>
  <c r="E2115" i="8"/>
  <c r="E3467" i="8"/>
  <c r="G3467" i="8" s="1"/>
  <c r="E3616" i="8"/>
  <c r="E2393" i="8"/>
  <c r="F3258" i="8"/>
  <c r="F2127" i="8"/>
  <c r="F3453" i="8"/>
  <c r="F3725" i="8"/>
  <c r="F3329" i="8"/>
  <c r="F3752" i="8"/>
  <c r="F2135" i="8"/>
  <c r="E1790" i="8"/>
  <c r="E1263" i="8"/>
  <c r="E601" i="8"/>
  <c r="E2786" i="8"/>
  <c r="E1507" i="8"/>
  <c r="E155" i="8"/>
  <c r="E1789" i="8"/>
  <c r="E1320" i="8"/>
  <c r="E216" i="8"/>
  <c r="E1603" i="8"/>
  <c r="E2716" i="8"/>
  <c r="E1657" i="8"/>
  <c r="E3280" i="8"/>
  <c r="G3280" i="8" s="1"/>
  <c r="E2373" i="8"/>
  <c r="F257" i="8"/>
  <c r="F1820" i="8"/>
  <c r="F2446" i="8"/>
  <c r="F2727" i="8"/>
  <c r="F3200" i="8"/>
  <c r="F3403" i="8"/>
  <c r="F3405" i="8"/>
  <c r="F2433" i="8"/>
  <c r="F2058" i="8"/>
  <c r="F3213" i="8"/>
  <c r="F2852" i="8"/>
  <c r="F2924" i="8"/>
  <c r="E306" i="8"/>
  <c r="E890" i="8"/>
  <c r="E98" i="8"/>
  <c r="E699" i="8"/>
  <c r="E90" i="8"/>
  <c r="E636" i="8"/>
  <c r="G636" i="8" s="1"/>
  <c r="F3226" i="8"/>
  <c r="E294" i="8"/>
  <c r="E806" i="8"/>
  <c r="E105" i="8"/>
  <c r="E1011" i="8"/>
  <c r="E1526" i="8"/>
  <c r="E2038" i="8"/>
  <c r="E2550" i="8"/>
  <c r="E73" i="8"/>
  <c r="E994" i="8"/>
  <c r="E1511" i="8"/>
  <c r="E2023" i="8"/>
  <c r="E2535" i="8"/>
  <c r="F3786" i="8"/>
  <c r="E988" i="8"/>
  <c r="E1506" i="8"/>
  <c r="G1506" i="8" s="1"/>
  <c r="E2018" i="8"/>
  <c r="E2530" i="8"/>
  <c r="E2914" i="8"/>
  <c r="E487" i="8"/>
  <c r="E931" i="8"/>
  <c r="E1289" i="8"/>
  <c r="E1621" i="8"/>
  <c r="E1891" i="8"/>
  <c r="E2224" i="8"/>
  <c r="F3421" i="8"/>
  <c r="E384" i="8"/>
  <c r="G384" i="8" s="1"/>
  <c r="E962" i="8"/>
  <c r="E1304" i="8"/>
  <c r="E1572" i="8"/>
  <c r="G1572" i="8" s="1"/>
  <c r="E1905" i="8"/>
  <c r="F1953" i="8"/>
  <c r="E131" i="8"/>
  <c r="E784" i="8"/>
  <c r="E1192" i="8"/>
  <c r="E1421" i="8"/>
  <c r="E1716" i="8"/>
  <c r="G1716" i="8" s="1"/>
  <c r="E2011" i="8"/>
  <c r="G2011" i="8" s="1"/>
  <c r="E2241" i="8"/>
  <c r="F3382" i="8"/>
  <c r="E423" i="8"/>
  <c r="E848" i="8"/>
  <c r="E1180" i="8"/>
  <c r="E1475" i="8"/>
  <c r="E1705" i="8"/>
  <c r="E2000" i="8"/>
  <c r="E2293" i="8"/>
  <c r="E2524" i="8"/>
  <c r="E3773" i="8"/>
  <c r="E3675" i="8"/>
  <c r="E3259" i="8"/>
  <c r="E2589" i="8"/>
  <c r="E1043" i="8"/>
  <c r="E3728" i="8"/>
  <c r="E3544" i="8"/>
  <c r="E3360" i="8"/>
  <c r="E3216" i="8"/>
  <c r="G3216" i="8" s="1"/>
  <c r="E3032" i="8"/>
  <c r="E2835" i="8"/>
  <c r="E2597" i="8"/>
  <c r="E2209" i="8"/>
  <c r="E1620" i="8"/>
  <c r="E1160" i="8"/>
  <c r="E253" i="8"/>
  <c r="E3488" i="8"/>
  <c r="G3488" i="8" s="1"/>
  <c r="E2029" i="8"/>
  <c r="F1012" i="8"/>
  <c r="F3413" i="8"/>
  <c r="E252" i="8"/>
  <c r="E385" i="8"/>
  <c r="E2686" i="8"/>
  <c r="E2159" i="8"/>
  <c r="E1642" i="8"/>
  <c r="E1404" i="8"/>
  <c r="F74" i="8"/>
  <c r="E1688" i="8"/>
  <c r="E367" i="8"/>
  <c r="E1819" i="8"/>
  <c r="G1819" i="8" s="1"/>
  <c r="E624" i="8"/>
  <c r="E2101" i="8"/>
  <c r="E3491" i="8"/>
  <c r="E3664" i="8"/>
  <c r="E2968" i="8"/>
  <c r="E1416" i="8"/>
  <c r="F2360" i="8"/>
  <c r="F2645" i="8"/>
  <c r="F3510" i="8"/>
  <c r="E403" i="8"/>
  <c r="E550" i="8"/>
  <c r="E2294" i="8"/>
  <c r="E2279" i="8"/>
  <c r="E2274" i="8"/>
  <c r="G2274" i="8" s="1"/>
  <c r="E1749" i="8"/>
  <c r="E781" i="8"/>
  <c r="E2033" i="8"/>
  <c r="E1601" i="8"/>
  <c r="F3773" i="8"/>
  <c r="E1589" i="8"/>
  <c r="E2704" i="8"/>
  <c r="E2067" i="8"/>
  <c r="E3288" i="8"/>
  <c r="E2731" i="8"/>
  <c r="E712" i="8"/>
  <c r="F153" i="8"/>
  <c r="F2375" i="8"/>
  <c r="F3285" i="8"/>
  <c r="F3369" i="8"/>
  <c r="E900" i="8"/>
  <c r="E1278" i="8"/>
  <c r="E613" i="8"/>
  <c r="F1714" i="8"/>
  <c r="E2282" i="8"/>
  <c r="E1173" i="8"/>
  <c r="F2130" i="8"/>
  <c r="E1188" i="8"/>
  <c r="E2123" i="8"/>
  <c r="E1064" i="8"/>
  <c r="E2139" i="8"/>
  <c r="G2139" i="8" s="1"/>
  <c r="E1077" i="8"/>
  <c r="E2192" i="8"/>
  <c r="E2875" i="8"/>
  <c r="E3424" i="8"/>
  <c r="E2715" i="8"/>
  <c r="E663" i="8"/>
  <c r="F273" i="8"/>
  <c r="F1828" i="8"/>
  <c r="F2454" i="8"/>
  <c r="F2735" i="8"/>
  <c r="F3208" i="8"/>
  <c r="F3411" i="8"/>
  <c r="F3414" i="8"/>
  <c r="F2457" i="8"/>
  <c r="F2105" i="8"/>
  <c r="F313" i="8"/>
  <c r="F2874" i="8"/>
  <c r="F2964" i="8"/>
  <c r="E314" i="8"/>
  <c r="E898" i="8"/>
  <c r="E116" i="8"/>
  <c r="E707" i="8"/>
  <c r="E99" i="8"/>
  <c r="G99" i="8" s="1"/>
  <c r="E644" i="8"/>
  <c r="F3257" i="8"/>
  <c r="E302" i="8"/>
  <c r="G302" i="8" s="1"/>
  <c r="E814" i="8"/>
  <c r="E123" i="8"/>
  <c r="G123" i="8" s="1"/>
  <c r="E1020" i="8"/>
  <c r="G1020" i="8" s="1"/>
  <c r="E1534" i="8"/>
  <c r="E2046" i="8"/>
  <c r="E2558" i="8"/>
  <c r="E91" i="8"/>
  <c r="E1003" i="8"/>
  <c r="E1519" i="8"/>
  <c r="E2031" i="8"/>
  <c r="G2031" i="8" s="1"/>
  <c r="E2543" i="8"/>
  <c r="E77" i="8"/>
  <c r="E997" i="8"/>
  <c r="G997" i="8" s="1"/>
  <c r="E1514" i="8"/>
  <c r="E2026" i="8"/>
  <c r="E2538" i="8"/>
  <c r="E2922" i="8"/>
  <c r="E511" i="8"/>
  <c r="E1033" i="8"/>
  <c r="E1301" i="8"/>
  <c r="E1635" i="8"/>
  <c r="G1635" i="8" s="1"/>
  <c r="E1968" i="8"/>
  <c r="E2236" i="8"/>
  <c r="F3477" i="8"/>
  <c r="E567" i="8"/>
  <c r="E977" i="8"/>
  <c r="E1316" i="8"/>
  <c r="E1661" i="8"/>
  <c r="E1917" i="8"/>
  <c r="F2458" i="8"/>
  <c r="E317" i="8"/>
  <c r="E807" i="8"/>
  <c r="E1204" i="8"/>
  <c r="E1499" i="8"/>
  <c r="E1729" i="8"/>
  <c r="E2024" i="8"/>
  <c r="E2317" i="8"/>
  <c r="F3440" i="8"/>
  <c r="E447" i="8"/>
  <c r="E953" i="8"/>
  <c r="G953" i="8" s="1"/>
  <c r="E1193" i="8"/>
  <c r="E1488" i="8"/>
  <c r="E1781" i="8"/>
  <c r="E2012" i="8"/>
  <c r="E2307" i="8"/>
  <c r="G2307" i="8" s="1"/>
  <c r="E2601" i="8"/>
  <c r="G2601" i="8" s="1"/>
  <c r="E3741" i="8"/>
  <c r="E3651" i="8"/>
  <c r="E3107" i="8"/>
  <c r="G3107" i="8" s="1"/>
  <c r="E2545" i="8"/>
  <c r="E955" i="8"/>
  <c r="E3680" i="8"/>
  <c r="E3536" i="8"/>
  <c r="E3352" i="8"/>
  <c r="G3352" i="8" s="1"/>
  <c r="E3168" i="8"/>
  <c r="E3024" i="8"/>
  <c r="E2825" i="8"/>
  <c r="E2509" i="8"/>
  <c r="E2184" i="8"/>
  <c r="E1595" i="8"/>
  <c r="G1595" i="8" s="1"/>
  <c r="E1001" i="8"/>
  <c r="E200" i="8"/>
  <c r="F998" i="8"/>
  <c r="F104" i="8"/>
  <c r="F1775" i="8"/>
  <c r="F3239" i="8"/>
  <c r="F1843" i="8"/>
  <c r="F994" i="8"/>
  <c r="F2097" i="8"/>
  <c r="F3010" i="8"/>
  <c r="F3005" i="8"/>
  <c r="F2595" i="8"/>
  <c r="F3401" i="8"/>
  <c r="F3465" i="8"/>
  <c r="E450" i="8"/>
  <c r="F2684" i="8"/>
  <c r="E259" i="8"/>
  <c r="F2565" i="8"/>
  <c r="E244" i="8"/>
  <c r="G244" i="8" s="1"/>
  <c r="E764" i="8"/>
  <c r="F3552" i="8"/>
  <c r="E422" i="8"/>
  <c r="E934" i="8"/>
  <c r="E369" i="8"/>
  <c r="E1142" i="8"/>
  <c r="E1654" i="8"/>
  <c r="E2166" i="8"/>
  <c r="E2678" i="8"/>
  <c r="E341" i="8"/>
  <c r="E1127" i="8"/>
  <c r="G1127" i="8" s="1"/>
  <c r="E1639" i="8"/>
  <c r="E2151" i="8"/>
  <c r="E2663" i="8"/>
  <c r="E329" i="8"/>
  <c r="E1122" i="8"/>
  <c r="E1634" i="8"/>
  <c r="E2146" i="8"/>
  <c r="E2658" i="8"/>
  <c r="F3418" i="8"/>
  <c r="E536" i="8"/>
  <c r="E1045" i="8"/>
  <c r="E1392" i="8"/>
  <c r="E1648" i="8"/>
  <c r="E1993" i="8"/>
  <c r="E2325" i="8"/>
  <c r="F3538" i="8"/>
  <c r="E591" i="8"/>
  <c r="G591" i="8" s="1"/>
  <c r="E1073" i="8"/>
  <c r="E1341" i="8"/>
  <c r="G1341" i="8" s="1"/>
  <c r="E1675" i="8"/>
  <c r="E2008" i="8"/>
  <c r="F2694" i="8"/>
  <c r="E343" i="8"/>
  <c r="E936" i="8"/>
  <c r="E1217" i="8"/>
  <c r="E1512" i="8"/>
  <c r="E1805" i="8"/>
  <c r="E2036" i="8"/>
  <c r="G2036" i="8" s="1"/>
  <c r="E2331" i="8"/>
  <c r="F3706" i="8"/>
  <c r="E472" i="8"/>
  <c r="E968" i="8"/>
  <c r="E1269" i="8"/>
  <c r="E1500" i="8"/>
  <c r="E1795" i="8"/>
  <c r="E2089" i="8"/>
  <c r="E2320" i="8"/>
  <c r="E2613" i="8"/>
  <c r="E3541" i="8"/>
  <c r="E3627" i="8"/>
  <c r="E3083" i="8"/>
  <c r="G3083" i="8" s="1"/>
  <c r="E2237" i="8"/>
  <c r="E855" i="8"/>
  <c r="E3672" i="8"/>
  <c r="E3344" i="8"/>
  <c r="E2816" i="8"/>
  <c r="E972" i="8"/>
  <c r="F3247" i="8"/>
  <c r="F1859" i="8"/>
  <c r="F1119" i="8"/>
  <c r="F2121" i="8"/>
  <c r="F3022" i="8"/>
  <c r="F3481" i="8"/>
  <c r="F2724" i="8"/>
  <c r="F2635" i="8"/>
  <c r="E772" i="8"/>
  <c r="E942" i="8"/>
  <c r="E2174" i="8"/>
  <c r="E1647" i="8"/>
  <c r="E1130" i="8"/>
  <c r="G1130" i="8" s="1"/>
  <c r="E2666" i="8"/>
  <c r="E717" i="8"/>
  <c r="E2005" i="8"/>
  <c r="E1085" i="8"/>
  <c r="F3439" i="8"/>
  <c r="E951" i="8"/>
  <c r="E2113" i="8"/>
  <c r="E981" i="8"/>
  <c r="E1808" i="8"/>
  <c r="E3509" i="8"/>
  <c r="F3638" i="8"/>
  <c r="E3152" i="8"/>
  <c r="E2004" i="8"/>
  <c r="F89" i="8"/>
  <c r="F2346" i="8"/>
  <c r="F3269" i="8"/>
  <c r="E602" i="8"/>
  <c r="E892" i="8"/>
  <c r="E1270" i="8"/>
  <c r="F1661" i="8"/>
  <c r="E1767" i="8"/>
  <c r="E585" i="8"/>
  <c r="E2778" i="8"/>
  <c r="E1417" i="8"/>
  <c r="E94" i="8"/>
  <c r="E1777" i="8"/>
  <c r="G1777" i="8" s="1"/>
  <c r="E980" i="8"/>
  <c r="E2125" i="8"/>
  <c r="E1296" i="8"/>
  <c r="E2409" i="8"/>
  <c r="E2902" i="8"/>
  <c r="E3472" i="8"/>
  <c r="G3472" i="8" s="1"/>
  <c r="E2960" i="8"/>
  <c r="E1389" i="8"/>
  <c r="F2368" i="8"/>
  <c r="F2671" i="8"/>
  <c r="F3520" i="8"/>
  <c r="E610" i="8"/>
  <c r="G610" i="8" s="1"/>
  <c r="E388" i="8"/>
  <c r="G388" i="8" s="1"/>
  <c r="E641" i="8"/>
  <c r="F1849" i="8"/>
  <c r="E2287" i="8"/>
  <c r="E1770" i="8"/>
  <c r="E255" i="8"/>
  <c r="E1763" i="8"/>
  <c r="E801" i="8"/>
  <c r="F3543" i="8"/>
  <c r="E1613" i="8"/>
  <c r="F2258" i="8"/>
  <c r="E1372" i="8"/>
  <c r="E2421" i="8"/>
  <c r="E3443" i="8"/>
  <c r="E3608" i="8"/>
  <c r="E2908" i="8"/>
  <c r="E1364" i="8"/>
  <c r="C17" i="17"/>
  <c r="K48" i="17"/>
  <c r="N51" i="17" s="1"/>
  <c r="G21" i="17" s="1"/>
  <c r="C16" i="17" s="1"/>
  <c r="K49" i="17"/>
  <c r="N52" i="17" s="1"/>
  <c r="G22" i="17" s="1"/>
  <c r="G372" i="8" l="1"/>
  <c r="H372" i="8" s="1"/>
  <c r="G1188" i="8"/>
  <c r="G1192" i="8"/>
  <c r="H1192" i="8" s="1"/>
  <c r="G1307" i="8"/>
  <c r="G1397" i="8"/>
  <c r="K1398" i="8" s="1"/>
  <c r="G1691" i="8"/>
  <c r="H1691" i="8" s="1"/>
  <c r="G1367" i="8"/>
  <c r="H1367" i="8" s="1"/>
  <c r="G593" i="8"/>
  <c r="H593" i="8" s="1"/>
  <c r="G407" i="8"/>
  <c r="G728" i="8"/>
  <c r="G1854" i="8"/>
  <c r="H1854" i="8" s="1"/>
  <c r="G622" i="8"/>
  <c r="H622" i="8" s="1"/>
  <c r="G926" i="8"/>
  <c r="H926" i="8" s="1"/>
  <c r="G1384" i="8"/>
  <c r="H1384" i="8" s="1"/>
  <c r="G912" i="8"/>
  <c r="H912" i="8" s="1"/>
  <c r="G564" i="8"/>
  <c r="H564" i="8" s="1"/>
  <c r="G2203" i="8"/>
  <c r="H2203" i="8" s="1"/>
  <c r="G2249" i="8"/>
  <c r="G218" i="8"/>
  <c r="H218" i="8" s="1"/>
  <c r="G974" i="8"/>
  <c r="H974" i="8" s="1"/>
  <c r="G462" i="8"/>
  <c r="H462" i="8" s="1"/>
  <c r="G177" i="8"/>
  <c r="K178" i="8" s="1"/>
  <c r="G838" i="8"/>
  <c r="H838" i="8" s="1"/>
  <c r="G668" i="8"/>
  <c r="H668" i="8" s="1"/>
  <c r="G126" i="8"/>
  <c r="H126" i="8" s="1"/>
  <c r="G864" i="8"/>
  <c r="G190" i="8"/>
  <c r="H190" i="8" s="1"/>
  <c r="G1266" i="8"/>
  <c r="H1266" i="8" s="1"/>
  <c r="G1286" i="8"/>
  <c r="H1286" i="8" s="1"/>
  <c r="G87" i="8"/>
  <c r="K87" i="8" s="1"/>
  <c r="G1763" i="8"/>
  <c r="K1763" i="8" s="1"/>
  <c r="G1296" i="8"/>
  <c r="H1296" i="8" s="1"/>
  <c r="G1269" i="8"/>
  <c r="H1269" i="8" s="1"/>
  <c r="G1217" i="8"/>
  <c r="G1639" i="8"/>
  <c r="H1639" i="8" s="1"/>
  <c r="G450" i="8"/>
  <c r="G1316" i="8"/>
  <c r="G2715" i="8"/>
  <c r="H2715" i="8" s="1"/>
  <c r="G2279" i="8"/>
  <c r="H2279" i="8" s="1"/>
  <c r="G2968" i="8"/>
  <c r="H2968" i="8" s="1"/>
  <c r="G2835" i="8"/>
  <c r="H2835" i="8" s="1"/>
  <c r="G3259" i="8"/>
  <c r="G1180" i="8"/>
  <c r="H1180" i="8" s="1"/>
  <c r="G2914" i="8"/>
  <c r="H2914" i="8" s="1"/>
  <c r="G1511" i="8"/>
  <c r="H1511" i="8" s="1"/>
  <c r="G306" i="8"/>
  <c r="H306" i="8" s="1"/>
  <c r="G2612" i="8"/>
  <c r="H2612" i="8" s="1"/>
  <c r="G2633" i="8"/>
  <c r="H2633" i="8" s="1"/>
  <c r="G1409" i="8"/>
  <c r="H1409" i="8" s="1"/>
  <c r="G757" i="8"/>
  <c r="G1737" i="8"/>
  <c r="H1737" i="8" s="1"/>
  <c r="G3307" i="8"/>
  <c r="H3307" i="8" s="1"/>
  <c r="G1091" i="8"/>
  <c r="H1091" i="8" s="1"/>
  <c r="G678" i="8"/>
  <c r="H678" i="8" s="1"/>
  <c r="G805" i="8"/>
  <c r="H805" i="8" s="1"/>
  <c r="G2030" i="8"/>
  <c r="H2030" i="8" s="1"/>
  <c r="G3515" i="8"/>
  <c r="H3515" i="8" s="1"/>
  <c r="G688" i="8"/>
  <c r="G620" i="8"/>
  <c r="H620" i="8" s="1"/>
  <c r="G675" i="8"/>
  <c r="H675" i="8" s="1"/>
  <c r="G2272" i="8"/>
  <c r="H2272" i="8" s="1"/>
  <c r="G3568" i="8"/>
  <c r="H3568" i="8" s="1"/>
  <c r="G1141" i="8"/>
  <c r="H1141" i="8" s="1"/>
  <c r="G1867" i="8"/>
  <c r="H1867" i="8" s="1"/>
  <c r="G917" i="8"/>
  <c r="H917" i="8" s="1"/>
  <c r="G1237" i="8"/>
  <c r="G1327" i="8"/>
  <c r="H1327" i="8" s="1"/>
  <c r="G760" i="8"/>
  <c r="H760" i="8" s="1"/>
  <c r="G88" i="8"/>
  <c r="G3176" i="8"/>
  <c r="H3176" i="8" s="1"/>
  <c r="G2076" i="8"/>
  <c r="K2077" i="8" s="1"/>
  <c r="G2770" i="8"/>
  <c r="H2770" i="8" s="1"/>
  <c r="G2672" i="8"/>
  <c r="H2672" i="8" s="1"/>
  <c r="G1357" i="8"/>
  <c r="G1496" i="8"/>
  <c r="H1496" i="8" s="1"/>
  <c r="G1813" i="8"/>
  <c r="G921" i="8"/>
  <c r="K921" i="8" s="1"/>
  <c r="G572" i="8"/>
  <c r="H572" i="8" s="1"/>
  <c r="G1626" i="8"/>
  <c r="H1626" i="8" s="1"/>
  <c r="G2670" i="8"/>
  <c r="H2670" i="8" s="1"/>
  <c r="G756" i="8"/>
  <c r="G2251" i="8"/>
  <c r="G1896" i="8"/>
  <c r="K1896" i="8" s="1"/>
  <c r="G1724" i="8"/>
  <c r="K1725" i="8" s="1"/>
  <c r="G3264" i="8"/>
  <c r="H3264" i="8" s="1"/>
  <c r="G3776" i="8"/>
  <c r="H3776" i="8" s="1"/>
  <c r="G2448" i="8"/>
  <c r="H2448" i="8" s="1"/>
  <c r="G1345" i="8"/>
  <c r="H1345" i="8" s="1"/>
  <c r="G207" i="8"/>
  <c r="H207" i="8" s="1"/>
  <c r="G1454" i="8"/>
  <c r="G611" i="8"/>
  <c r="H611" i="8" s="1"/>
  <c r="G2414" i="8"/>
  <c r="H2414" i="8" s="1"/>
  <c r="G1441" i="8"/>
  <c r="H1441" i="8" s="1"/>
  <c r="G3699" i="8"/>
  <c r="H3699" i="8" s="1"/>
  <c r="G3016" i="8"/>
  <c r="H3016" i="8" s="1"/>
  <c r="G3528" i="8"/>
  <c r="H3528" i="8" s="1"/>
  <c r="G2501" i="8"/>
  <c r="H2501" i="8" s="1"/>
  <c r="G1205" i="8"/>
  <c r="G1741" i="8"/>
  <c r="K1742" i="8" s="1"/>
  <c r="G991" i="8"/>
  <c r="H991" i="8" s="1"/>
  <c r="G1315" i="8"/>
  <c r="H1315" i="8" s="1"/>
  <c r="G1938" i="8"/>
  <c r="H1938" i="8" s="1"/>
  <c r="G895" i="8"/>
  <c r="H895" i="8" s="1"/>
  <c r="G1431" i="8"/>
  <c r="K1432" i="8" s="1"/>
  <c r="G167" i="8"/>
  <c r="H167" i="8" s="1"/>
  <c r="G409" i="8"/>
  <c r="G2191" i="8"/>
  <c r="H2191" i="8" s="1"/>
  <c r="G2718" i="8"/>
  <c r="H2718" i="8" s="1"/>
  <c r="G2206" i="8"/>
  <c r="H2206" i="8" s="1"/>
  <c r="G1694" i="8"/>
  <c r="H1694" i="8" s="1"/>
  <c r="G1182" i="8"/>
  <c r="H1182" i="8" s="1"/>
  <c r="G449" i="8"/>
  <c r="H449" i="8" s="1"/>
  <c r="G498" i="8"/>
  <c r="H498" i="8" s="1"/>
  <c r="G2562" i="8"/>
  <c r="G1025" i="8"/>
  <c r="H1025" i="8" s="1"/>
  <c r="G132" i="8"/>
  <c r="H132" i="8" s="1"/>
  <c r="G2567" i="8"/>
  <c r="K2567" i="8" s="1"/>
  <c r="G1543" i="8"/>
  <c r="H1543" i="8" s="1"/>
  <c r="G1031" i="8"/>
  <c r="H1031" i="8" s="1"/>
  <c r="G146" i="8"/>
  <c r="H146" i="8" s="1"/>
  <c r="G2582" i="8"/>
  <c r="G2070" i="8"/>
  <c r="G144" i="8"/>
  <c r="H144" i="8" s="1"/>
  <c r="G346" i="8"/>
  <c r="H346" i="8" s="1"/>
  <c r="G2426" i="8"/>
  <c r="H2426" i="8" s="1"/>
  <c r="G2431" i="8"/>
  <c r="H2431" i="8" s="1"/>
  <c r="G702" i="8"/>
  <c r="H702" i="8" s="1"/>
  <c r="G186" i="8"/>
  <c r="H186" i="8" s="1"/>
  <c r="G103" i="8"/>
  <c r="H103" i="8" s="1"/>
  <c r="G1778" i="8"/>
  <c r="G629" i="8"/>
  <c r="H629" i="8" s="1"/>
  <c r="G566" i="8"/>
  <c r="H566" i="8" s="1"/>
  <c r="G396" i="8"/>
  <c r="H396" i="8" s="1"/>
  <c r="G618" i="8"/>
  <c r="H618" i="8" s="1"/>
  <c r="G842" i="8"/>
  <c r="H842" i="8" s="1"/>
  <c r="G1088" i="8"/>
  <c r="H1088" i="8" s="1"/>
  <c r="G1241" i="8"/>
  <c r="H1241" i="8" s="1"/>
  <c r="G2572" i="8"/>
  <c r="G3449" i="8"/>
  <c r="K3449" i="8" s="1"/>
  <c r="G2993" i="8"/>
  <c r="H2993" i="8" s="1"/>
  <c r="G2060" i="8"/>
  <c r="H2060" i="8" s="1"/>
  <c r="G1275" i="8"/>
  <c r="H1275" i="8" s="1"/>
  <c r="G3577" i="8"/>
  <c r="H3577" i="8" s="1"/>
  <c r="G327" i="8"/>
  <c r="H327" i="8" s="1"/>
  <c r="G2469" i="8"/>
  <c r="H2469" i="8" s="1"/>
  <c r="G3506" i="8"/>
  <c r="G2092" i="8"/>
  <c r="H2092" i="8" s="1"/>
  <c r="G223" i="8"/>
  <c r="H223" i="8" s="1"/>
  <c r="G224" i="8"/>
  <c r="G2468" i="8"/>
  <c r="H2468" i="8" s="1"/>
  <c r="G1581" i="8"/>
  <c r="H1581" i="8" s="1"/>
  <c r="G1113" i="8"/>
  <c r="H1113" i="8" s="1"/>
  <c r="G680" i="8"/>
  <c r="H680" i="8" s="1"/>
  <c r="G2077" i="8"/>
  <c r="G1787" i="8"/>
  <c r="H1787" i="8" s="1"/>
  <c r="G3406" i="8"/>
  <c r="H3406" i="8" s="1"/>
  <c r="G1501" i="8"/>
  <c r="H1501" i="8" s="1"/>
  <c r="G1772" i="8"/>
  <c r="H1772" i="8" s="1"/>
  <c r="G752" i="8"/>
  <c r="H752" i="8" s="1"/>
  <c r="G2269" i="8"/>
  <c r="H2269" i="8" s="1"/>
  <c r="G3116" i="8"/>
  <c r="H3116" i="8" s="1"/>
  <c r="G941" i="8"/>
  <c r="G2887" i="8"/>
  <c r="H2887" i="8" s="1"/>
  <c r="G2712" i="8"/>
  <c r="G1412" i="8"/>
  <c r="H1412" i="8" s="1"/>
  <c r="G2304" i="8"/>
  <c r="H2304" i="8" s="1"/>
  <c r="G2959" i="8"/>
  <c r="H2959" i="8" s="1"/>
  <c r="G3639" i="8"/>
  <c r="H3639" i="8" s="1"/>
  <c r="G1125" i="8"/>
  <c r="K1125" i="8" s="1"/>
  <c r="G3285" i="8"/>
  <c r="G2004" i="8"/>
  <c r="H2004" i="8" s="1"/>
  <c r="G2716" i="8"/>
  <c r="G161" i="8"/>
  <c r="H161" i="8" s="1"/>
  <c r="G3379" i="8"/>
  <c r="H3379" i="8" s="1"/>
  <c r="G745" i="8"/>
  <c r="H745" i="8" s="1"/>
  <c r="G1313" i="8"/>
  <c r="H1313" i="8" s="1"/>
  <c r="G1801" i="8"/>
  <c r="H1801" i="8" s="1"/>
  <c r="G1434" i="8"/>
  <c r="H1434" i="8" s="1"/>
  <c r="G2025" i="8"/>
  <c r="H2025" i="8" s="1"/>
  <c r="G2186" i="8"/>
  <c r="H2186" i="8" s="1"/>
  <c r="G1679" i="8"/>
  <c r="H1679" i="8" s="1"/>
  <c r="G292" i="8"/>
  <c r="H292" i="8" s="1"/>
  <c r="G1538" i="8"/>
  <c r="H1538" i="8" s="1"/>
  <c r="G326" i="8"/>
  <c r="K326" i="8" s="1"/>
  <c r="G1798" i="8"/>
  <c r="H1798" i="8" s="1"/>
  <c r="G2376" i="8"/>
  <c r="H2376" i="8" s="1"/>
  <c r="G3732" i="8"/>
  <c r="H3732" i="8" s="1"/>
  <c r="G1860" i="8"/>
  <c r="G3289" i="8"/>
  <c r="H3289" i="8" s="1"/>
  <c r="G2978" i="8"/>
  <c r="H2978" i="8" s="1"/>
  <c r="G2904" i="8"/>
  <c r="H2904" i="8" s="1"/>
  <c r="G793" i="8"/>
  <c r="K793" i="8" s="1"/>
  <c r="G1053" i="8"/>
  <c r="H1053" i="8" s="1"/>
  <c r="G2029" i="8"/>
  <c r="G2530" i="8"/>
  <c r="H2530" i="8" s="1"/>
  <c r="G294" i="8"/>
  <c r="H294" i="8" s="1"/>
  <c r="G3283" i="8"/>
  <c r="H3283" i="8" s="1"/>
  <c r="G360" i="8"/>
  <c r="H360" i="8" s="1"/>
  <c r="G686" i="8"/>
  <c r="H686" i="8" s="1"/>
  <c r="G513" i="8"/>
  <c r="K513" i="8" s="1"/>
  <c r="G1667" i="8"/>
  <c r="H1667" i="8" s="1"/>
  <c r="G3320" i="8"/>
  <c r="H3320" i="8" s="1"/>
  <c r="G2357" i="8"/>
  <c r="H2357" i="8" s="1"/>
  <c r="G723" i="8"/>
  <c r="H723" i="8" s="1"/>
  <c r="G2133" i="8"/>
  <c r="H2133" i="8" s="1"/>
  <c r="G2122" i="8"/>
  <c r="H2122" i="8" s="1"/>
  <c r="G2654" i="8"/>
  <c r="H2654" i="8" s="1"/>
  <c r="G1986" i="8"/>
  <c r="H1986" i="8" s="1"/>
  <c r="G262" i="8"/>
  <c r="H262" i="8" s="1"/>
  <c r="G1719" i="8"/>
  <c r="H1719" i="8" s="1"/>
  <c r="G2146" i="8"/>
  <c r="H2146" i="8" s="1"/>
  <c r="G3237" i="8"/>
  <c r="H3237" i="8" s="1"/>
  <c r="G297" i="8"/>
  <c r="H297" i="8" s="1"/>
  <c r="G2540" i="8"/>
  <c r="H2540" i="8" s="1"/>
  <c r="G2292" i="8"/>
  <c r="H2292" i="8" s="1"/>
  <c r="G1697" i="8"/>
  <c r="H1697" i="8" s="1"/>
  <c r="G2256" i="8"/>
  <c r="H2256" i="8" s="1"/>
  <c r="G1436" i="8"/>
  <c r="H1436" i="8" s="1"/>
  <c r="G990" i="8"/>
  <c r="H990" i="8" s="1"/>
  <c r="G914" i="8"/>
  <c r="H914" i="8" s="1"/>
  <c r="G3035" i="8"/>
  <c r="H3035" i="8" s="1"/>
  <c r="G1702" i="8"/>
  <c r="H1702" i="8" s="1"/>
  <c r="G1179" i="8"/>
  <c r="H1179" i="8" s="1"/>
  <c r="G1034" i="8"/>
  <c r="H1034" i="8" s="1"/>
  <c r="G2590" i="8"/>
  <c r="H2590" i="8" s="1"/>
  <c r="G2078" i="8"/>
  <c r="H2078" i="8" s="1"/>
  <c r="G676" i="8"/>
  <c r="H676" i="8" s="1"/>
  <c r="G1430" i="8"/>
  <c r="G111" i="8"/>
  <c r="H111" i="8" s="1"/>
  <c r="G673" i="8"/>
  <c r="K674" i="8" s="1"/>
  <c r="G79" i="8"/>
  <c r="H79" i="8" s="1"/>
  <c r="G2196" i="8"/>
  <c r="H2196" i="8" s="1"/>
  <c r="G3608" i="8"/>
  <c r="H3608" i="8" s="1"/>
  <c r="G934" i="8"/>
  <c r="H934" i="8" s="1"/>
  <c r="G2794" i="8"/>
  <c r="H2794" i="8" s="1"/>
  <c r="G1247" i="8"/>
  <c r="H1247" i="8" s="1"/>
  <c r="G2486" i="8"/>
  <c r="H2486" i="8" s="1"/>
  <c r="G727" i="8"/>
  <c r="H727" i="8" s="1"/>
  <c r="G2698" i="8"/>
  <c r="H2698" i="8" s="1"/>
  <c r="G1162" i="8"/>
  <c r="H1162" i="8" s="1"/>
  <c r="G1836" i="8"/>
  <c r="H1836" i="8" s="1"/>
  <c r="G112" i="8"/>
  <c r="G3650" i="8"/>
  <c r="H3650" i="8" s="1"/>
  <c r="G1041" i="8"/>
  <c r="H1041" i="8" s="1"/>
  <c r="G3299" i="8"/>
  <c r="H3299" i="8" s="1"/>
  <c r="G1708" i="8"/>
  <c r="H1708" i="8" s="1"/>
  <c r="G2833" i="8"/>
  <c r="H2833" i="8" s="1"/>
  <c r="G655" i="8"/>
  <c r="K655" i="8" s="1"/>
  <c r="G1792" i="8"/>
  <c r="H1792" i="8" s="1"/>
  <c r="G3422" i="8"/>
  <c r="H3422" i="8" s="1"/>
  <c r="G3014" i="8"/>
  <c r="H3014" i="8" s="1"/>
  <c r="G968" i="8"/>
  <c r="H968" i="8" s="1"/>
  <c r="G2677" i="8"/>
  <c r="H2677" i="8" s="1"/>
  <c r="G1040" i="8"/>
  <c r="H1040" i="8" s="1"/>
  <c r="G1123" i="8"/>
  <c r="K1124" i="8" s="1"/>
  <c r="G1051" i="8"/>
  <c r="H1051" i="8" s="1"/>
  <c r="G3563" i="8"/>
  <c r="H3563" i="8" s="1"/>
  <c r="G2345" i="8"/>
  <c r="H2345" i="8" s="1"/>
  <c r="G1368" i="8"/>
  <c r="G1306" i="8"/>
  <c r="H1306" i="8" s="1"/>
  <c r="G2327" i="8"/>
  <c r="H2327" i="8" s="1"/>
  <c r="G205" i="8"/>
  <c r="G2142" i="8"/>
  <c r="H2142" i="8" s="1"/>
  <c r="G858" i="8"/>
  <c r="H858" i="8" s="1"/>
  <c r="G2692" i="8"/>
  <c r="H2692" i="8" s="1"/>
  <c r="G2382" i="8"/>
  <c r="H2382" i="8" s="1"/>
  <c r="G332" i="8"/>
  <c r="H332" i="8" s="1"/>
  <c r="G423" i="8"/>
  <c r="H423" i="8" s="1"/>
  <c r="G2816" i="8"/>
  <c r="H2816" i="8" s="1"/>
  <c r="G2613" i="8"/>
  <c r="H2613" i="8" s="1"/>
  <c r="G3024" i="8"/>
  <c r="H3024" i="8" s="1"/>
  <c r="G2136" i="8"/>
  <c r="H2136" i="8" s="1"/>
  <c r="G228" i="8"/>
  <c r="H228" i="8" s="1"/>
  <c r="G3248" i="8"/>
  <c r="K3249" i="8" s="1"/>
  <c r="G1470" i="8"/>
  <c r="H1470" i="8" s="1"/>
  <c r="G580" i="8"/>
  <c r="H580" i="8" s="1"/>
  <c r="G1024" i="8"/>
  <c r="H1024" i="8" s="1"/>
  <c r="G862" i="8"/>
  <c r="H862" i="8" s="1"/>
  <c r="G2253" i="8"/>
  <c r="H2253" i="8" s="1"/>
  <c r="G1554" i="8"/>
  <c r="H1554" i="8" s="1"/>
  <c r="G169" i="8"/>
  <c r="H169" i="8" s="1"/>
  <c r="G767" i="8"/>
  <c r="H767" i="8" s="1"/>
  <c r="G2390" i="8"/>
  <c r="H2390" i="8" s="1"/>
  <c r="G706" i="8"/>
  <c r="H706" i="8" s="1"/>
  <c r="G852" i="8"/>
  <c r="H852" i="8" s="1"/>
  <c r="G2610" i="8"/>
  <c r="H2610" i="8" s="1"/>
  <c r="G233" i="8"/>
  <c r="H233" i="8" s="1"/>
  <c r="G886" i="8"/>
  <c r="H886" i="8" s="1"/>
  <c r="G133" i="8"/>
  <c r="G815" i="8"/>
  <c r="H815" i="8" s="1"/>
  <c r="G2543" i="8"/>
  <c r="H2543" i="8" s="1"/>
  <c r="G601" i="8"/>
  <c r="H601" i="8" s="1"/>
  <c r="G2172" i="8"/>
  <c r="H2172" i="8" s="1"/>
  <c r="G1834" i="8"/>
  <c r="K1834" i="8" s="1"/>
  <c r="G3768" i="8"/>
  <c r="H3768" i="8" s="1"/>
  <c r="G1641" i="8"/>
  <c r="H1641" i="8" s="1"/>
  <c r="G1442" i="8"/>
  <c r="K1443" i="8" s="1"/>
  <c r="G619" i="8"/>
  <c r="H619" i="8" s="1"/>
  <c r="G2478" i="8"/>
  <c r="H2478" i="8" s="1"/>
  <c r="G408" i="8"/>
  <c r="H408" i="8" s="1"/>
  <c r="G2703" i="8"/>
  <c r="H2703" i="8" s="1"/>
  <c r="G1167" i="8"/>
  <c r="H1167" i="8" s="1"/>
  <c r="G2938" i="8"/>
  <c r="H2938" i="8" s="1"/>
  <c r="G532" i="8"/>
  <c r="H532" i="8" s="1"/>
  <c r="G419" i="8"/>
  <c r="H419" i="8" s="1"/>
  <c r="G2673" i="8"/>
  <c r="H2673" i="8" s="1"/>
  <c r="G949" i="8"/>
  <c r="H949" i="8" s="1"/>
  <c r="G2296" i="8"/>
  <c r="K2296" i="8" s="1"/>
  <c r="G3535" i="8"/>
  <c r="H3535" i="8" s="1"/>
  <c r="G2021" i="8"/>
  <c r="H2021" i="8" s="1"/>
  <c r="G2912" i="8"/>
  <c r="H2912" i="8" s="1"/>
  <c r="G776" i="8"/>
  <c r="H776" i="8" s="1"/>
  <c r="G2990" i="8"/>
  <c r="H2990" i="8" s="1"/>
  <c r="G1101" i="8"/>
  <c r="H1101" i="8" s="1"/>
  <c r="G1518" i="8"/>
  <c r="H1518" i="8" s="1"/>
  <c r="G2223" i="8"/>
  <c r="H2223" i="8" s="1"/>
  <c r="G1517" i="8"/>
  <c r="G1243" i="8"/>
  <c r="H1243" i="8" s="1"/>
  <c r="G293" i="8"/>
  <c r="H293" i="8" s="1"/>
  <c r="G910" i="8"/>
  <c r="H910" i="8" s="1"/>
  <c r="G753" i="8"/>
  <c r="H753" i="8" s="1"/>
  <c r="G468" i="8"/>
  <c r="H468" i="8" s="1"/>
  <c r="G2231" i="8"/>
  <c r="K2232" i="8" s="1"/>
  <c r="G317" i="8"/>
  <c r="H317" i="8" s="1"/>
  <c r="G624" i="8"/>
  <c r="K625" i="8" s="1"/>
  <c r="G1621" i="8"/>
  <c r="H1621" i="8" s="1"/>
  <c r="G1150" i="8"/>
  <c r="H1150" i="8" s="1"/>
  <c r="G882" i="8"/>
  <c r="H882" i="8" s="1"/>
  <c r="G800" i="8"/>
  <c r="H800" i="8" s="1"/>
  <c r="G272" i="8"/>
  <c r="H272" i="8" s="1"/>
  <c r="G736" i="8"/>
  <c r="H736" i="8" s="1"/>
  <c r="G1461" i="8"/>
  <c r="H1461" i="8" s="1"/>
  <c r="G867" i="8"/>
  <c r="H867" i="8" s="1"/>
  <c r="G2470" i="8"/>
  <c r="H2470" i="8" s="1"/>
  <c r="G1446" i="8"/>
  <c r="H1446" i="8" s="1"/>
  <c r="G958" i="8"/>
  <c r="H958" i="8" s="1"/>
  <c r="G2237" i="8"/>
  <c r="H2237" i="8" s="1"/>
  <c r="G1512" i="8"/>
  <c r="H1512" i="8" s="1"/>
  <c r="G2597" i="8"/>
  <c r="H2597" i="8" s="1"/>
  <c r="G487" i="8"/>
  <c r="K487" i="8" s="1"/>
  <c r="G1657" i="8"/>
  <c r="H1657" i="8" s="1"/>
  <c r="G2481" i="8"/>
  <c r="H2481" i="8" s="1"/>
  <c r="G2339" i="8"/>
  <c r="H2339" i="8" s="1"/>
  <c r="G1213" i="8"/>
  <c r="H1213" i="8" s="1"/>
  <c r="G916" i="8"/>
  <c r="H916" i="8" s="1"/>
  <c r="G1832" i="8"/>
  <c r="K1833" i="8" s="1"/>
  <c r="G1782" i="8"/>
  <c r="K1783" i="8" s="1"/>
  <c r="G2542" i="8"/>
  <c r="H2542" i="8" s="1"/>
  <c r="G748" i="8"/>
  <c r="H748" i="8" s="1"/>
  <c r="G880" i="8"/>
  <c r="H880" i="8" s="1"/>
  <c r="G1570" i="8"/>
  <c r="H1570" i="8" s="1"/>
  <c r="G1597" i="8"/>
  <c r="H1597" i="8" s="1"/>
  <c r="G236" i="8"/>
  <c r="H236" i="8" s="1"/>
  <c r="G1429" i="8"/>
  <c r="H1429" i="8" s="1"/>
  <c r="G181" i="8"/>
  <c r="H181" i="8" s="1"/>
  <c r="G526" i="8"/>
  <c r="H526" i="8" s="1"/>
  <c r="G379" i="8"/>
  <c r="H379" i="8" s="1"/>
  <c r="G570" i="8"/>
  <c r="H570" i="8" s="1"/>
  <c r="G277" i="8"/>
  <c r="H277" i="8" s="1"/>
  <c r="G204" i="8"/>
  <c r="H204" i="8" s="1"/>
  <c r="G943" i="8"/>
  <c r="H943" i="8" s="1"/>
  <c r="G773" i="8"/>
  <c r="H773" i="8" s="1"/>
  <c r="G110" i="8"/>
  <c r="H110" i="8" s="1"/>
  <c r="G2211" i="8"/>
  <c r="H2211" i="8" s="1"/>
  <c r="G3416" i="8"/>
  <c r="H3416" i="8" s="1"/>
  <c r="G1585" i="8"/>
  <c r="H1585" i="8" s="1"/>
  <c r="G3509" i="8"/>
  <c r="H3509" i="8" s="1"/>
  <c r="G3578" i="8"/>
  <c r="G986" i="8"/>
  <c r="H986" i="8" s="1"/>
  <c r="G3201" i="8"/>
  <c r="H3201" i="8" s="1"/>
  <c r="G3022" i="8"/>
  <c r="H3022" i="8" s="1"/>
  <c r="G2523" i="8"/>
  <c r="H2523" i="8" s="1"/>
  <c r="G2790" i="8"/>
  <c r="H2790" i="8" s="1"/>
  <c r="G2639" i="8"/>
  <c r="H2639" i="8" s="1"/>
  <c r="G2458" i="8"/>
  <c r="H2458" i="8" s="1"/>
  <c r="G2141" i="8"/>
  <c r="H2141" i="8" s="1"/>
  <c r="G2713" i="8"/>
  <c r="H2713" i="8" s="1"/>
  <c r="G3234" i="8"/>
  <c r="H3234" i="8" s="1"/>
  <c r="G3318" i="8"/>
  <c r="H3318" i="8" s="1"/>
  <c r="G3713" i="8"/>
  <c r="H3713" i="8" s="1"/>
  <c r="G3574" i="8"/>
  <c r="H3574" i="8" s="1"/>
  <c r="G3396" i="8"/>
  <c r="H3396" i="8" s="1"/>
  <c r="G3152" i="8"/>
  <c r="H3152" i="8" s="1"/>
  <c r="G2545" i="8"/>
  <c r="H2545" i="8" s="1"/>
  <c r="G1569" i="8"/>
  <c r="G2263" i="8"/>
  <c r="H2263" i="8" s="1"/>
  <c r="G1106" i="8"/>
  <c r="H1106" i="8" s="1"/>
  <c r="G2358" i="8"/>
  <c r="H2358" i="8" s="1"/>
  <c r="G1204" i="8"/>
  <c r="H1204" i="8" s="1"/>
  <c r="G73" i="8"/>
  <c r="H73" i="8" s="1"/>
  <c r="G1897" i="8"/>
  <c r="H1897" i="8" s="1"/>
  <c r="G1756" i="8"/>
  <c r="H1756" i="8" s="1"/>
  <c r="G3624" i="8"/>
  <c r="H3624" i="8" s="1"/>
  <c r="G3656" i="8"/>
  <c r="H3656" i="8" s="1"/>
  <c r="G373" i="8"/>
  <c r="K373" i="8" s="1"/>
  <c r="G2182" i="8"/>
  <c r="H2182" i="8" s="1"/>
  <c r="G2797" i="8"/>
  <c r="H2797" i="8" s="1"/>
  <c r="G489" i="8"/>
  <c r="H489" i="8" s="1"/>
  <c r="G2743" i="8"/>
  <c r="H2743" i="8" s="1"/>
  <c r="G529" i="8"/>
  <c r="H529" i="8" s="1"/>
  <c r="G528" i="8"/>
  <c r="G2893" i="8"/>
  <c r="H2893" i="8" s="1"/>
  <c r="G1808" i="8"/>
  <c r="K1808" i="8" s="1"/>
  <c r="G2320" i="8"/>
  <c r="H2320" i="8" s="1"/>
  <c r="G2033" i="8"/>
  <c r="H2033" i="8" s="1"/>
  <c r="G2241" i="8"/>
  <c r="H2241" i="8" s="1"/>
  <c r="G2216" i="8"/>
  <c r="H2216" i="8" s="1"/>
  <c r="G798" i="8"/>
  <c r="K798" i="8" s="1"/>
  <c r="G1609" i="8"/>
  <c r="H1609" i="8" s="1"/>
  <c r="G290" i="8"/>
  <c r="K291" i="8" s="1"/>
  <c r="G397" i="8"/>
  <c r="G915" i="8"/>
  <c r="G734" i="8"/>
  <c r="H734" i="8" s="1"/>
  <c r="G2015" i="8"/>
  <c r="H2015" i="8" s="1"/>
  <c r="G2435" i="8"/>
  <c r="H2435" i="8" s="1"/>
  <c r="G183" i="8"/>
  <c r="K183" i="8" s="1"/>
  <c r="G903" i="8"/>
  <c r="H903" i="8" s="1"/>
  <c r="G802" i="8"/>
  <c r="H802" i="8" s="1"/>
  <c r="G1935" i="8"/>
  <c r="H1935" i="8" s="1"/>
  <c r="G1794" i="8"/>
  <c r="H1794" i="8" s="1"/>
  <c r="G582" i="8"/>
  <c r="H582" i="8" s="1"/>
  <c r="G634" i="8"/>
  <c r="H634" i="8" s="1"/>
  <c r="G2175" i="8"/>
  <c r="H2175" i="8" s="1"/>
  <c r="G389" i="8"/>
  <c r="K389" i="8" s="1"/>
  <c r="G1007" i="8"/>
  <c r="H1007" i="8" s="1"/>
  <c r="G1527" i="8"/>
  <c r="H1527" i="8" s="1"/>
  <c r="G243" i="8"/>
  <c r="K243" i="8" s="1"/>
  <c r="G3593" i="8"/>
  <c r="H3593" i="8" s="1"/>
  <c r="G2781" i="8"/>
  <c r="H2781" i="8" s="1"/>
  <c r="G3279" i="8"/>
  <c r="H3279" i="8" s="1"/>
  <c r="G2425" i="8"/>
  <c r="G2954" i="8"/>
  <c r="H2954" i="8" s="1"/>
  <c r="G2571" i="8"/>
  <c r="K2572" i="8" s="1"/>
  <c r="G1203" i="8"/>
  <c r="H1203" i="8" s="1"/>
  <c r="G1797" i="8"/>
  <c r="G2789" i="8"/>
  <c r="H2789" i="8" s="1"/>
  <c r="G3346" i="8"/>
  <c r="H3346" i="8" s="1"/>
  <c r="G2723" i="8"/>
  <c r="H2723" i="8" s="1"/>
  <c r="G2504" i="8"/>
  <c r="G2973" i="8"/>
  <c r="H2973" i="8" s="1"/>
  <c r="G3207" i="8"/>
  <c r="H3207" i="8" s="1"/>
  <c r="G3675" i="8"/>
  <c r="K3676" i="8" s="1"/>
  <c r="G3527" i="8"/>
  <c r="G1258" i="8"/>
  <c r="H1258" i="8" s="1"/>
  <c r="G2424" i="8"/>
  <c r="G473" i="8"/>
  <c r="H473" i="8" s="1"/>
  <c r="G414" i="8"/>
  <c r="H414" i="8" s="1"/>
  <c r="G583" i="8"/>
  <c r="G467" i="8"/>
  <c r="H467" i="8" s="1"/>
  <c r="G2408" i="8"/>
  <c r="H2408" i="8" s="1"/>
  <c r="G1588" i="8"/>
  <c r="H1588" i="8" s="1"/>
  <c r="G1104" i="8"/>
  <c r="H1104" i="8" s="1"/>
  <c r="G681" i="8"/>
  <c r="H681" i="8" s="1"/>
  <c r="G598" i="8"/>
  <c r="H598" i="8" s="1"/>
  <c r="G1636" i="8"/>
  <c r="H1636" i="8" s="1"/>
  <c r="G2185" i="8"/>
  <c r="H2185" i="8" s="1"/>
  <c r="G2503" i="8"/>
  <c r="H2503" i="8" s="1"/>
  <c r="G778" i="8"/>
  <c r="H778" i="8" s="1"/>
  <c r="G980" i="8"/>
  <c r="H980" i="8" s="1"/>
  <c r="G341" i="8"/>
  <c r="K341" i="8" s="1"/>
  <c r="G567" i="8"/>
  <c r="G1519" i="8"/>
  <c r="G1790" i="8"/>
  <c r="H1790" i="8" s="1"/>
  <c r="G839" i="8"/>
  <c r="G174" i="8"/>
  <c r="H174" i="8" s="1"/>
  <c r="G2399" i="8"/>
  <c r="H2399" i="8" s="1"/>
  <c r="G3696" i="8"/>
  <c r="H3696" i="8" s="1"/>
  <c r="G488" i="8"/>
  <c r="H488" i="8" s="1"/>
  <c r="G1584" i="8"/>
  <c r="H1584" i="8" s="1"/>
  <c r="G319" i="8"/>
  <c r="H319" i="8" s="1"/>
  <c r="G1252" i="8"/>
  <c r="H1252" i="8" s="1"/>
  <c r="G1695" i="8"/>
  <c r="H1695" i="8" s="1"/>
  <c r="G308" i="8"/>
  <c r="H308" i="8" s="1"/>
  <c r="G738" i="8"/>
  <c r="H738" i="8" s="1"/>
  <c r="G2467" i="8"/>
  <c r="K2467" i="8" s="1"/>
  <c r="G2356" i="8"/>
  <c r="G1537" i="8"/>
  <c r="H1537" i="8" s="1"/>
  <c r="G392" i="8"/>
  <c r="H392" i="8" s="1"/>
  <c r="G1264" i="8"/>
  <c r="H1264" i="8" s="1"/>
  <c r="G194" i="8"/>
  <c r="H194" i="8" s="1"/>
  <c r="G2318" i="8"/>
  <c r="H2318" i="8" s="1"/>
  <c r="G3114" i="8"/>
  <c r="H3114" i="8" s="1"/>
  <c r="G2162" i="8"/>
  <c r="H2162" i="8" s="1"/>
  <c r="G2336" i="8"/>
  <c r="H2336" i="8" s="1"/>
  <c r="G1337" i="8"/>
  <c r="H1337" i="8" s="1"/>
  <c r="G3766" i="8"/>
  <c r="H3766" i="8" s="1"/>
  <c r="G2796" i="8"/>
  <c r="H2796" i="8" s="1"/>
  <c r="G3443" i="8"/>
  <c r="H3443" i="8" s="1"/>
  <c r="G255" i="8"/>
  <c r="H255" i="8" s="1"/>
  <c r="G1085" i="8"/>
  <c r="H1085" i="8" s="1"/>
  <c r="G3627" i="8"/>
  <c r="H3627" i="8" s="1"/>
  <c r="G3059" i="8"/>
  <c r="H3059" i="8" s="1"/>
  <c r="G2906" i="8"/>
  <c r="H2906" i="8" s="1"/>
  <c r="G170" i="8"/>
  <c r="H170" i="8" s="1"/>
  <c r="G2691" i="8"/>
  <c r="G719" i="8"/>
  <c r="H719" i="8" s="1"/>
  <c r="G3432" i="8"/>
  <c r="H3432" i="8" s="1"/>
  <c r="G1380" i="8"/>
  <c r="H1380" i="8" s="1"/>
  <c r="G2338" i="8"/>
  <c r="G251" i="8"/>
  <c r="H251" i="8" s="1"/>
  <c r="G2518" i="8"/>
  <c r="H2518" i="8" s="1"/>
  <c r="G1870" i="8"/>
  <c r="H1870" i="8" s="1"/>
  <c r="G785" i="8"/>
  <c r="H785" i="8" s="1"/>
  <c r="G1014" i="8"/>
  <c r="H1014" i="8" s="1"/>
  <c r="G2287" i="8"/>
  <c r="H2287" i="8" s="1"/>
  <c r="G3651" i="8"/>
  <c r="H3651" i="8" s="1"/>
  <c r="G2101" i="8"/>
  <c r="G2159" i="8"/>
  <c r="H2159" i="8" s="1"/>
  <c r="G253" i="8"/>
  <c r="H253" i="8" s="1"/>
  <c r="G2550" i="8"/>
  <c r="H2550" i="8" s="1"/>
  <c r="G1320" i="8"/>
  <c r="H1320" i="8" s="1"/>
  <c r="G3616" i="8"/>
  <c r="H3616" i="8" s="1"/>
  <c r="G357" i="8"/>
  <c r="K357" i="8" s="1"/>
  <c r="G3160" i="8"/>
  <c r="H3160" i="8" s="1"/>
  <c r="G3224" i="8"/>
  <c r="H3224" i="8" s="1"/>
  <c r="G2799" i="8"/>
  <c r="H2799" i="8" s="1"/>
  <c r="G102" i="8"/>
  <c r="K103" i="8" s="1"/>
  <c r="G1577" i="8"/>
  <c r="H1577" i="8" s="1"/>
  <c r="G608" i="8"/>
  <c r="H608" i="8" s="1"/>
  <c r="G2422" i="8"/>
  <c r="H2422" i="8" s="1"/>
  <c r="G508" i="8"/>
  <c r="K509" i="8" s="1"/>
  <c r="G1769" i="8"/>
  <c r="H1769" i="8" s="1"/>
  <c r="G976" i="8"/>
  <c r="H976" i="8" s="1"/>
  <c r="G2534" i="8"/>
  <c r="H2534" i="8" s="1"/>
  <c r="G1510" i="8"/>
  <c r="H1510" i="8" s="1"/>
  <c r="G434" i="8"/>
  <c r="H434" i="8" s="1"/>
  <c r="G2474" i="8"/>
  <c r="H2474" i="8" s="1"/>
  <c r="G238" i="8"/>
  <c r="K239" i="8" s="1"/>
  <c r="G1242" i="8"/>
  <c r="H1242" i="8" s="1"/>
  <c r="G1052" i="8"/>
  <c r="G2197" i="8"/>
  <c r="G3389" i="8"/>
  <c r="H3389" i="8" s="1"/>
  <c r="G1869" i="8"/>
  <c r="H1869" i="8" s="1"/>
  <c r="G1149" i="8"/>
  <c r="H1149" i="8" s="1"/>
  <c r="G1058" i="8"/>
  <c r="H1058" i="8" s="1"/>
  <c r="G2599" i="8"/>
  <c r="G2102" i="8"/>
  <c r="H2102" i="8" s="1"/>
  <c r="G187" i="8"/>
  <c r="H187" i="8" s="1"/>
  <c r="G378" i="8"/>
  <c r="H378" i="8" s="1"/>
  <c r="G1872" i="8"/>
  <c r="H1872" i="8" s="1"/>
  <c r="G3456" i="8"/>
  <c r="H3456" i="8" s="1"/>
  <c r="G2140" i="8"/>
  <c r="G1321" i="8"/>
  <c r="H1321" i="8" s="1"/>
  <c r="G1857" i="8"/>
  <c r="H1857" i="8" s="1"/>
  <c r="G1137" i="8"/>
  <c r="H1137" i="8" s="1"/>
  <c r="G2377" i="8"/>
  <c r="H2377" i="8" s="1"/>
  <c r="G2591" i="8"/>
  <c r="H2591" i="8" s="1"/>
  <c r="G2584" i="8"/>
  <c r="H2584" i="8" s="1"/>
  <c r="G960" i="8"/>
  <c r="H960" i="8" s="1"/>
  <c r="G2598" i="8"/>
  <c r="H2598" i="8" s="1"/>
  <c r="G1574" i="8"/>
  <c r="H1574" i="8" s="1"/>
  <c r="G342" i="8"/>
  <c r="G1482" i="8"/>
  <c r="K1482" i="8" s="1"/>
  <c r="G984" i="8"/>
  <c r="K985" i="8" s="1"/>
  <c r="G2882" i="8"/>
  <c r="G1351" i="8"/>
  <c r="H1351" i="8" s="1"/>
  <c r="G1878" i="8"/>
  <c r="H1878" i="8" s="1"/>
  <c r="G129" i="8"/>
  <c r="H129" i="8" s="1"/>
  <c r="G115" i="8"/>
  <c r="H115" i="8" s="1"/>
  <c r="G2234" i="8"/>
  <c r="H2234" i="8" s="1"/>
  <c r="G2751" i="8"/>
  <c r="H2751" i="8" s="1"/>
  <c r="G2239" i="8"/>
  <c r="H2239" i="8" s="1"/>
  <c r="G2254" i="8"/>
  <c r="H2254" i="8" s="1"/>
  <c r="G3342" i="8"/>
  <c r="H3342" i="8" s="1"/>
  <c r="G374" i="8"/>
  <c r="H374" i="8" s="1"/>
  <c r="G135" i="8"/>
  <c r="H135" i="8" s="1"/>
  <c r="G2573" i="8"/>
  <c r="H2573" i="8" s="1"/>
  <c r="G3393" i="8"/>
  <c r="K3393" i="8" s="1"/>
  <c r="G3156" i="8"/>
  <c r="H3156" i="8" s="1"/>
  <c r="G3536" i="8"/>
  <c r="G2317" i="8"/>
  <c r="H2317" i="8" s="1"/>
  <c r="G367" i="8"/>
  <c r="H367" i="8" s="1"/>
  <c r="G931" i="8"/>
  <c r="H931" i="8" s="1"/>
  <c r="G2165" i="8"/>
  <c r="H2165" i="8" s="1"/>
  <c r="G2437" i="8"/>
  <c r="H2437" i="8" s="1"/>
  <c r="G2979" i="8"/>
  <c r="H2979" i="8" s="1"/>
  <c r="G2665" i="8"/>
  <c r="H2665" i="8" s="1"/>
  <c r="G457" i="8"/>
  <c r="H457" i="8" s="1"/>
  <c r="G1718" i="8"/>
  <c r="G2650" i="8"/>
  <c r="H2650" i="8" s="1"/>
  <c r="G2452" i="8"/>
  <c r="H2452" i="8" s="1"/>
  <c r="G3136" i="8"/>
  <c r="H3136" i="8" s="1"/>
  <c r="G2652" i="8"/>
  <c r="H2652" i="8" s="1"/>
  <c r="G416" i="8"/>
  <c r="K417" i="8" s="1"/>
  <c r="G2714" i="8"/>
  <c r="G2173" i="8"/>
  <c r="G2194" i="8"/>
  <c r="H2194" i="8" s="1"/>
  <c r="G1673" i="8"/>
  <c r="H1673" i="8" s="1"/>
  <c r="G665" i="8"/>
  <c r="H665" i="8" s="1"/>
  <c r="G420" i="8"/>
  <c r="K421" i="8" s="1"/>
  <c r="G433" i="8"/>
  <c r="G284" i="8"/>
  <c r="G1016" i="8"/>
  <c r="H1016" i="8" s="1"/>
  <c r="G1021" i="8"/>
  <c r="K1021" i="8" s="1"/>
  <c r="G571" i="8"/>
  <c r="G107" i="8"/>
  <c r="H107" i="8" s="1"/>
  <c r="G1061" i="8"/>
  <c r="H1061" i="8" s="1"/>
  <c r="G1364" i="8"/>
  <c r="H1364" i="8" s="1"/>
  <c r="G1805" i="8"/>
  <c r="H1805" i="8" s="1"/>
  <c r="G1142" i="8"/>
  <c r="K1143" i="8" s="1"/>
  <c r="G1500" i="8"/>
  <c r="H1500" i="8" s="1"/>
  <c r="G2151" i="8"/>
  <c r="H2151" i="8" s="1"/>
  <c r="G1534" i="8"/>
  <c r="G1416" i="8"/>
  <c r="H1416" i="8" s="1"/>
  <c r="G105" i="8"/>
  <c r="H105" i="8" s="1"/>
  <c r="G280" i="8"/>
  <c r="H280" i="8" s="1"/>
  <c r="G746" i="8"/>
  <c r="K747" i="8" s="1"/>
  <c r="G1733" i="8"/>
  <c r="H1733" i="8" s="1"/>
  <c r="G2022" i="8"/>
  <c r="H2022" i="8" s="1"/>
  <c r="G1981" i="8"/>
  <c r="H1981" i="8" s="1"/>
  <c r="G1455" i="8"/>
  <c r="G1793" i="8"/>
  <c r="H1793" i="8" s="1"/>
  <c r="G2280" i="8"/>
  <c r="H2280" i="8" s="1"/>
  <c r="G1611" i="8"/>
  <c r="H1611" i="8" s="1"/>
  <c r="G1929" i="8"/>
  <c r="H1929" i="8" s="1"/>
  <c r="G989" i="8"/>
  <c r="G2087" i="8"/>
  <c r="H2087" i="8" s="1"/>
  <c r="G358" i="8"/>
  <c r="G2305" i="8"/>
  <c r="H2305" i="8" s="1"/>
  <c r="G285" i="8"/>
  <c r="H285" i="8" s="1"/>
  <c r="G3712" i="8"/>
  <c r="G2079" i="8"/>
  <c r="G1055" i="8"/>
  <c r="H1055" i="8" s="1"/>
  <c r="G1112" i="8"/>
  <c r="G1062" i="8"/>
  <c r="H1062" i="8" s="1"/>
  <c r="G445" i="8"/>
  <c r="H445" i="8" s="1"/>
  <c r="G2762" i="8"/>
  <c r="H2762" i="8" s="1"/>
  <c r="G265" i="8"/>
  <c r="H265" i="8" s="1"/>
  <c r="G418" i="8"/>
  <c r="G1983" i="8"/>
  <c r="H1983" i="8" s="1"/>
  <c r="G1998" i="8"/>
  <c r="H1998" i="8" s="1"/>
  <c r="G850" i="8"/>
  <c r="H850" i="8" s="1"/>
  <c r="G2354" i="8"/>
  <c r="H2354" i="8" s="1"/>
  <c r="G741" i="8"/>
  <c r="H741" i="8" s="1"/>
  <c r="G749" i="8"/>
  <c r="G2374" i="8"/>
  <c r="H2374" i="8" s="1"/>
  <c r="G143" i="8"/>
  <c r="K144" i="8" s="1"/>
  <c r="G972" i="8"/>
  <c r="H972" i="8" s="1"/>
  <c r="G3541" i="8"/>
  <c r="H3541" i="8" s="1"/>
  <c r="G472" i="8"/>
  <c r="G2325" i="8"/>
  <c r="H2325" i="8" s="1"/>
  <c r="G2875" i="8"/>
  <c r="H2875" i="8" s="1"/>
  <c r="G2018" i="8"/>
  <c r="H2018" i="8" s="1"/>
  <c r="G216" i="8"/>
  <c r="K216" i="8" s="1"/>
  <c r="G3040" i="8"/>
  <c r="H3040" i="8" s="1"/>
  <c r="G765" i="8"/>
  <c r="K766" i="8" s="1"/>
  <c r="G2410" i="8"/>
  <c r="H2410" i="8" s="1"/>
  <c r="G2976" i="8"/>
  <c r="H2976" i="8" s="1"/>
  <c r="G2729" i="8"/>
  <c r="H2729" i="8" s="1"/>
  <c r="G240" i="8"/>
  <c r="H240" i="8" s="1"/>
  <c r="G2121" i="8"/>
  <c r="G1851" i="8"/>
  <c r="H1851" i="8" s="1"/>
  <c r="G2281" i="8"/>
  <c r="K2281" i="8" s="1"/>
  <c r="G2135" i="8"/>
  <c r="G2662" i="8"/>
  <c r="H2662" i="8" s="1"/>
  <c r="G147" i="8"/>
  <c r="G387" i="8"/>
  <c r="K388" i="8" s="1"/>
  <c r="G1057" i="8"/>
  <c r="H1057" i="8" s="1"/>
  <c r="G264" i="8"/>
  <c r="G1004" i="8"/>
  <c r="K1005" i="8" s="1"/>
  <c r="G2602" i="8"/>
  <c r="K2602" i="8" s="1"/>
  <c r="G2095" i="8"/>
  <c r="H2095" i="8" s="1"/>
  <c r="G1598" i="8"/>
  <c r="G257" i="8"/>
  <c r="H257" i="8" s="1"/>
  <c r="G520" i="8"/>
  <c r="H520" i="8" s="1"/>
  <c r="G3384" i="8"/>
  <c r="H3384" i="8" s="1"/>
  <c r="G1972" i="8"/>
  <c r="H1972" i="8" s="1"/>
  <c r="G2210" i="8"/>
  <c r="K2211" i="8" s="1"/>
  <c r="G469" i="8"/>
  <c r="H469" i="8" s="1"/>
  <c r="G1206" i="8"/>
  <c r="H1206" i="8" s="1"/>
  <c r="G998" i="8"/>
  <c r="H998" i="8" s="1"/>
  <c r="G2642" i="8"/>
  <c r="H2642" i="8" s="1"/>
  <c r="G2773" i="8"/>
  <c r="H2773" i="8" s="1"/>
  <c r="G2371" i="8"/>
  <c r="H2371" i="8" s="1"/>
  <c r="G3512" i="8"/>
  <c r="H3512" i="8" s="1"/>
  <c r="G1328" i="8"/>
  <c r="K1329" i="8" s="1"/>
  <c r="G1564" i="8"/>
  <c r="H1564" i="8" s="1"/>
  <c r="G2152" i="8"/>
  <c r="G1469" i="8"/>
  <c r="G2450" i="8"/>
  <c r="H2450" i="8" s="1"/>
  <c r="G1287" i="8"/>
  <c r="H1287" i="8" s="1"/>
  <c r="G2326" i="8"/>
  <c r="G2682" i="8"/>
  <c r="H2682" i="8" s="1"/>
  <c r="G2687" i="8"/>
  <c r="H2687" i="8" s="1"/>
  <c r="G1185" i="8"/>
  <c r="H1185" i="8" s="1"/>
  <c r="G565" i="8"/>
  <c r="G1838" i="8"/>
  <c r="H1838" i="8" s="1"/>
  <c r="G606" i="8"/>
  <c r="H606" i="8" s="1"/>
  <c r="G2049" i="8"/>
  <c r="H2049" i="8" s="1"/>
  <c r="G459" i="8"/>
  <c r="H459" i="8" s="1"/>
  <c r="G1614" i="8"/>
  <c r="H1614" i="8" s="1"/>
  <c r="G956" i="8"/>
  <c r="H956" i="8" s="1"/>
  <c r="G834" i="8"/>
  <c r="H834" i="8" s="1"/>
  <c r="G2193" i="8"/>
  <c r="G585" i="8"/>
  <c r="G2024" i="8"/>
  <c r="H2024" i="8" s="1"/>
  <c r="G2123" i="8"/>
  <c r="H2123" i="8" s="1"/>
  <c r="G2067" i="8"/>
  <c r="K2067" i="8" s="1"/>
  <c r="G2589" i="8"/>
  <c r="H2589" i="8" s="1"/>
  <c r="G2786" i="8"/>
  <c r="H2786" i="8" s="1"/>
  <c r="G1504" i="8"/>
  <c r="H1504" i="8" s="1"/>
  <c r="G2847" i="8"/>
  <c r="H2847" i="8" s="1"/>
  <c r="G628" i="8"/>
  <c r="G1997" i="8"/>
  <c r="H1997" i="8" s="1"/>
  <c r="G824" i="8"/>
  <c r="H824" i="8" s="1"/>
  <c r="G2081" i="8"/>
  <c r="H2081" i="8" s="1"/>
  <c r="G3504" i="8"/>
  <c r="H3504" i="8" s="1"/>
  <c r="G1962" i="8"/>
  <c r="H1962" i="8" s="1"/>
  <c r="G1759" i="8"/>
  <c r="H1759" i="8" s="1"/>
  <c r="G2485" i="8"/>
  <c r="H2485" i="8" s="1"/>
  <c r="G1060" i="8"/>
  <c r="H1060" i="8" s="1"/>
  <c r="G2614" i="8"/>
  <c r="G700" i="8"/>
  <c r="K701" i="8" s="1"/>
  <c r="G2138" i="8"/>
  <c r="K2139" i="8" s="1"/>
  <c r="G1645" i="8"/>
  <c r="H1645" i="8" s="1"/>
  <c r="G891" i="8"/>
  <c r="H891" i="8" s="1"/>
  <c r="G189" i="8"/>
  <c r="K190" i="8" s="1"/>
  <c r="G439" i="8"/>
  <c r="G2586" i="8"/>
  <c r="H2586" i="8" s="1"/>
  <c r="G1582" i="8"/>
  <c r="G2929" i="8"/>
  <c r="H2929" i="8" s="1"/>
  <c r="G2016" i="8"/>
  <c r="H2016" i="8" s="1"/>
  <c r="G2364" i="8"/>
  <c r="H2364" i="8" s="1"/>
  <c r="G1559" i="8"/>
  <c r="H1559" i="8" s="1"/>
  <c r="G362" i="8"/>
  <c r="H362" i="8" s="1"/>
  <c r="G2389" i="8"/>
  <c r="G1743" i="8"/>
  <c r="G2782" i="8"/>
  <c r="G1602" i="8"/>
  <c r="H1602" i="8" s="1"/>
  <c r="G2119" i="8"/>
  <c r="H2119" i="8" s="1"/>
  <c r="G902" i="8"/>
  <c r="G390" i="8"/>
  <c r="H390" i="8" s="1"/>
  <c r="G948" i="8"/>
  <c r="H948" i="8" s="1"/>
  <c r="G2510" i="8"/>
  <c r="H2510" i="8" s="1"/>
  <c r="G254" i="8"/>
  <c r="G258" i="8"/>
  <c r="H258" i="8" s="1"/>
  <c r="G2866" i="8"/>
  <c r="H2866" i="8" s="1"/>
  <c r="G1335" i="8"/>
  <c r="H1335" i="8" s="1"/>
  <c r="G491" i="8"/>
  <c r="H491" i="8" s="1"/>
  <c r="G2891" i="8"/>
  <c r="H2891" i="8" s="1"/>
  <c r="G1096" i="8"/>
  <c r="G3602" i="8"/>
  <c r="H3602" i="8" s="1"/>
  <c r="G621" i="8"/>
  <c r="G3728" i="8"/>
  <c r="H3728" i="8" s="1"/>
  <c r="G1892" i="8"/>
  <c r="H1892" i="8" s="1"/>
  <c r="G573" i="8"/>
  <c r="H573" i="8" s="1"/>
  <c r="G1921" i="8"/>
  <c r="G547" i="8"/>
  <c r="H547" i="8" s="1"/>
  <c r="G1672" i="8"/>
  <c r="G1196" i="8"/>
  <c r="H1196" i="8" s="1"/>
  <c r="G1985" i="8"/>
  <c r="G1596" i="8"/>
  <c r="H1596" i="8" s="1"/>
  <c r="G485" i="8"/>
  <c r="K486" i="8" s="1"/>
  <c r="G1225" i="8"/>
  <c r="H1225" i="8" s="1"/>
  <c r="G1319" i="8"/>
  <c r="H1319" i="8" s="1"/>
  <c r="G2755" i="8"/>
  <c r="H2755" i="8" s="1"/>
  <c r="G1392" i="8"/>
  <c r="G2558" i="8"/>
  <c r="H2558" i="8" s="1"/>
  <c r="G855" i="8"/>
  <c r="H855" i="8" s="1"/>
  <c r="G1001" i="8"/>
  <c r="K1002" i="8" s="1"/>
  <c r="G1278" i="8"/>
  <c r="H1278" i="8" s="1"/>
  <c r="G1043" i="8"/>
  <c r="H1043" i="8" s="1"/>
  <c r="G1065" i="8"/>
  <c r="H1065" i="8" s="1"/>
  <c r="G2407" i="8"/>
  <c r="G309" i="8"/>
  <c r="H309" i="8" s="1"/>
  <c r="G662" i="8"/>
  <c r="G1876" i="8"/>
  <c r="H1876" i="8" s="1"/>
  <c r="G2926" i="8"/>
  <c r="H2926" i="8" s="1"/>
  <c r="G1037" i="8"/>
  <c r="H1037" i="8" s="1"/>
  <c r="G1163" i="8"/>
  <c r="H1163" i="8" s="1"/>
  <c r="G2110" i="8"/>
  <c r="H2110" i="8" s="1"/>
  <c r="G1086" i="8"/>
  <c r="G386" i="8"/>
  <c r="H386" i="8" s="1"/>
  <c r="G2381" i="8"/>
  <c r="G2215" i="8"/>
  <c r="G2908" i="8"/>
  <c r="H2908" i="8" s="1"/>
  <c r="G801" i="8"/>
  <c r="H801" i="8" s="1"/>
  <c r="G2409" i="8"/>
  <c r="G951" i="8"/>
  <c r="H951" i="8" s="1"/>
  <c r="G2174" i="8"/>
  <c r="G1073" i="8"/>
  <c r="H1073" i="8" s="1"/>
  <c r="G536" i="8"/>
  <c r="G369" i="8"/>
  <c r="K369" i="8" s="1"/>
  <c r="G3680" i="8"/>
  <c r="H3680" i="8" s="1"/>
  <c r="G2012" i="8"/>
  <c r="K2012" i="8" s="1"/>
  <c r="G1661" i="8"/>
  <c r="H1661" i="8" s="1"/>
  <c r="G1301" i="8"/>
  <c r="H1301" i="8" s="1"/>
  <c r="G77" i="8"/>
  <c r="H77" i="8" s="1"/>
  <c r="G707" i="8"/>
  <c r="K708" i="8" s="1"/>
  <c r="G663" i="8"/>
  <c r="G900" i="8"/>
  <c r="G1688" i="8"/>
  <c r="H1688" i="8" s="1"/>
  <c r="G1475" i="8"/>
  <c r="H1475" i="8" s="1"/>
  <c r="G1421" i="8"/>
  <c r="H1421" i="8" s="1"/>
  <c r="G962" i="8"/>
  <c r="H962" i="8" s="1"/>
  <c r="G2023" i="8"/>
  <c r="G890" i="8"/>
  <c r="H890" i="8" s="1"/>
  <c r="G597" i="8"/>
  <c r="G1692" i="8"/>
  <c r="G1704" i="8"/>
  <c r="K1704" i="8" s="1"/>
  <c r="G2415" i="8"/>
  <c r="H2415" i="8" s="1"/>
  <c r="G863" i="8"/>
  <c r="K864" i="8" s="1"/>
  <c r="G3096" i="8"/>
  <c r="H3096" i="8" s="1"/>
  <c r="G2108" i="8"/>
  <c r="H2108" i="8" s="1"/>
  <c r="G2745" i="8"/>
  <c r="H2745" i="8" s="1"/>
  <c r="G616" i="8"/>
  <c r="H616" i="8" s="1"/>
  <c r="G2628" i="8"/>
  <c r="H2628" i="8" s="1"/>
  <c r="G1385" i="8"/>
  <c r="G1396" i="8"/>
  <c r="H1396" i="8" s="1"/>
  <c r="G821" i="8"/>
  <c r="H821" i="8" s="1"/>
  <c r="G932" i="8"/>
  <c r="H932" i="8" s="1"/>
  <c r="G1018" i="8"/>
  <c r="H1018" i="8" s="1"/>
  <c r="G2130" i="8"/>
  <c r="H2130" i="8" s="1"/>
  <c r="G970" i="8"/>
  <c r="G2519" i="8"/>
  <c r="H2519" i="8" s="1"/>
  <c r="G1495" i="8"/>
  <c r="G534" i="8"/>
  <c r="H534" i="8" s="1"/>
  <c r="G2992" i="8"/>
  <c r="G2361" i="8"/>
  <c r="H2361" i="8" s="1"/>
  <c r="G3605" i="8"/>
  <c r="H3605" i="8" s="1"/>
  <c r="G2064" i="8"/>
  <c r="G1244" i="8"/>
  <c r="H1244" i="8" s="1"/>
  <c r="G1780" i="8"/>
  <c r="H1780" i="8" s="1"/>
  <c r="G907" i="8"/>
  <c r="H907" i="8" s="1"/>
  <c r="G2300" i="8"/>
  <c r="H2300" i="8" s="1"/>
  <c r="G1353" i="8"/>
  <c r="K1354" i="8" s="1"/>
  <c r="G2479" i="8"/>
  <c r="G1982" i="8"/>
  <c r="G947" i="8"/>
  <c r="G750" i="8"/>
  <c r="G2917" i="8"/>
  <c r="H2917" i="8" s="1"/>
  <c r="G1083" i="8"/>
  <c r="H1083" i="8" s="1"/>
  <c r="G2555" i="8"/>
  <c r="H2555" i="8" s="1"/>
  <c r="G3192" i="8"/>
  <c r="H3192" i="8" s="1"/>
  <c r="G3704" i="8"/>
  <c r="H3704" i="8" s="1"/>
  <c r="G3179" i="8"/>
  <c r="H3179" i="8" s="1"/>
  <c r="G2563" i="8"/>
  <c r="K2563" i="8" s="1"/>
  <c r="G908" i="8"/>
  <c r="G1460" i="8"/>
  <c r="G463" i="8"/>
  <c r="H463" i="8" s="1"/>
  <c r="G2594" i="8"/>
  <c r="H2594" i="8" s="1"/>
  <c r="G201" i="8"/>
  <c r="H201" i="8" s="1"/>
  <c r="G1063" i="8"/>
  <c r="G1590" i="8"/>
  <c r="H1590" i="8" s="1"/>
  <c r="G241" i="8"/>
  <c r="K242" i="8" s="1"/>
  <c r="G3123" i="8"/>
  <c r="H3123" i="8" s="1"/>
  <c r="G1108" i="8"/>
  <c r="H1108" i="8" s="1"/>
  <c r="G3200" i="8"/>
  <c r="G3211" i="8"/>
  <c r="H3211" i="8" s="1"/>
  <c r="G2549" i="8"/>
  <c r="G1731" i="8"/>
  <c r="G2267" i="8"/>
  <c r="H2267" i="8" s="1"/>
  <c r="G1448" i="8"/>
  <c r="H1448" i="8" s="1"/>
  <c r="G1916" i="8"/>
  <c r="H1916" i="8" s="1"/>
  <c r="G973" i="8"/>
  <c r="G1562" i="8"/>
  <c r="H1562" i="8" s="1"/>
  <c r="G2606" i="8"/>
  <c r="H2606" i="8" s="1"/>
  <c r="G225" i="8"/>
  <c r="H225" i="8" s="1"/>
  <c r="G692" i="8"/>
  <c r="H692" i="8" s="1"/>
  <c r="G755" i="8"/>
  <c r="G1953" i="8"/>
  <c r="H1953" i="8" s="1"/>
  <c r="G3464" i="8"/>
  <c r="H3464" i="8" s="1"/>
  <c r="G3445" i="8"/>
  <c r="H3445" i="8" s="1"/>
  <c r="G2128" i="8"/>
  <c r="H2128" i="8" s="1"/>
  <c r="G1308" i="8"/>
  <c r="H1308" i="8" s="1"/>
  <c r="G76" i="8"/>
  <c r="G1844" i="8"/>
  <c r="G995" i="8"/>
  <c r="H995" i="8" s="1"/>
  <c r="G2059" i="8"/>
  <c r="G1042" i="8"/>
  <c r="G2583" i="8"/>
  <c r="G2086" i="8"/>
  <c r="G854" i="8"/>
  <c r="H854" i="8" s="1"/>
  <c r="G154" i="8"/>
  <c r="G1019" i="8"/>
  <c r="K1020" i="8" s="1"/>
  <c r="G1571" i="8"/>
  <c r="H1571" i="8" s="1"/>
  <c r="G615" i="8"/>
  <c r="H615" i="8" s="1"/>
  <c r="G2250" i="8"/>
  <c r="G1738" i="8"/>
  <c r="G537" i="8"/>
  <c r="H537" i="8" s="1"/>
  <c r="G2767" i="8"/>
  <c r="H2767" i="8" s="1"/>
  <c r="G2255" i="8"/>
  <c r="H2255" i="8" s="1"/>
  <c r="G1231" i="8"/>
  <c r="H1231" i="8" s="1"/>
  <c r="G549" i="8"/>
  <c r="H549" i="8" s="1"/>
  <c r="G2270" i="8"/>
  <c r="G1758" i="8"/>
  <c r="G1246" i="8"/>
  <c r="G577" i="8"/>
  <c r="H577" i="8" s="1"/>
  <c r="G868" i="8"/>
  <c r="H868" i="8" s="1"/>
  <c r="G176" i="8"/>
  <c r="G2626" i="8"/>
  <c r="H2626" i="8" s="1"/>
  <c r="G2114" i="8"/>
  <c r="H2114" i="8" s="1"/>
  <c r="G331" i="8"/>
  <c r="K331" i="8" s="1"/>
  <c r="G313" i="8"/>
  <c r="H313" i="8" s="1"/>
  <c r="G1646" i="8"/>
  <c r="G3048" i="8"/>
  <c r="H3048" i="8" s="1"/>
  <c r="G2871" i="8"/>
  <c r="H2871" i="8" s="1"/>
  <c r="G3771" i="8"/>
  <c r="H3771" i="8" s="1"/>
  <c r="G1424" i="8"/>
  <c r="H1424" i="8" s="1"/>
  <c r="G2202" i="8"/>
  <c r="H2202" i="8" s="1"/>
  <c r="G2719" i="8"/>
  <c r="H2719" i="8" s="1"/>
  <c r="G1198" i="8"/>
  <c r="H1198" i="8" s="1"/>
  <c r="G323" i="8"/>
  <c r="H323" i="8" s="1"/>
  <c r="G2384" i="8"/>
  <c r="H2384" i="8" s="1"/>
  <c r="G1820" i="8"/>
  <c r="H1820" i="8" s="1"/>
  <c r="G996" i="8"/>
  <c r="H996" i="8" s="1"/>
  <c r="G1700" i="8"/>
  <c r="H1700" i="8" s="1"/>
  <c r="G1084" i="8"/>
  <c r="G1682" i="8"/>
  <c r="H1682" i="8" s="1"/>
  <c r="G1175" i="8"/>
  <c r="H1175" i="8" s="1"/>
  <c r="G470" i="8"/>
  <c r="G812" i="8"/>
  <c r="H812" i="8" s="1"/>
  <c r="G541" i="8"/>
  <c r="H541" i="8" s="1"/>
  <c r="G2570" i="8"/>
  <c r="H2570" i="8" s="1"/>
  <c r="G2058" i="8"/>
  <c r="H2058" i="8" s="1"/>
  <c r="G1546" i="8"/>
  <c r="H1546" i="8" s="1"/>
  <c r="G2063" i="8"/>
  <c r="H2063" i="8" s="1"/>
  <c r="G1054" i="8"/>
  <c r="G193" i="8"/>
  <c r="G153" i="8"/>
  <c r="G354" i="8"/>
  <c r="H354" i="8" s="1"/>
  <c r="G1410" i="8"/>
  <c r="H1410" i="8" s="1"/>
  <c r="G869" i="8"/>
  <c r="H869" i="8" s="1"/>
  <c r="G2439" i="8"/>
  <c r="G877" i="8"/>
  <c r="H877" i="8" s="1"/>
  <c r="G2454" i="8"/>
  <c r="G1942" i="8"/>
  <c r="H1942" i="8" s="1"/>
  <c r="G901" i="8"/>
  <c r="H901" i="8" s="1"/>
  <c r="G198" i="8"/>
  <c r="H198" i="8" s="1"/>
  <c r="G786" i="8"/>
  <c r="G2298" i="8"/>
  <c r="H2298" i="8" s="1"/>
  <c r="G1786" i="8"/>
  <c r="G2303" i="8"/>
  <c r="G1806" i="8"/>
  <c r="H1806" i="8" s="1"/>
  <c r="G1650" i="8"/>
  <c r="H1650" i="8" s="1"/>
  <c r="G1138" i="8"/>
  <c r="H1138" i="8" s="1"/>
  <c r="G361" i="8"/>
  <c r="G2694" i="8"/>
  <c r="G1670" i="8"/>
  <c r="H1670" i="8" s="1"/>
  <c r="G1158" i="8"/>
  <c r="H1158" i="8" s="1"/>
  <c r="G401" i="8"/>
  <c r="G950" i="8"/>
  <c r="G438" i="8"/>
  <c r="H438" i="8" s="1"/>
  <c r="G780" i="8"/>
  <c r="H780" i="8" s="1"/>
  <c r="G2429" i="8"/>
  <c r="K2430" i="8" s="1"/>
  <c r="G1425" i="8"/>
  <c r="K1426" i="8" s="1"/>
  <c r="G2619" i="8"/>
  <c r="H2619" i="8" s="1"/>
  <c r="G3781" i="8"/>
  <c r="G3345" i="8"/>
  <c r="K3346" i="8" s="1"/>
  <c r="G963" i="8"/>
  <c r="G2085" i="8"/>
  <c r="G2701" i="8"/>
  <c r="H2701" i="8" s="1"/>
  <c r="G927" i="8"/>
  <c r="H927" i="8" s="1"/>
  <c r="G711" i="8"/>
  <c r="H711" i="8" s="1"/>
  <c r="G3171" i="8"/>
  <c r="H3171" i="8" s="1"/>
  <c r="G168" i="8"/>
  <c r="H168" i="8" s="1"/>
  <c r="G3698" i="8"/>
  <c r="H3698" i="8" s="1"/>
  <c r="G2808" i="8"/>
  <c r="H2808" i="8" s="1"/>
  <c r="G1555" i="8"/>
  <c r="G2809" i="8"/>
  <c r="H2809" i="8" s="1"/>
  <c r="G2392" i="8"/>
  <c r="H2392" i="8" s="1"/>
  <c r="G320" i="8"/>
  <c r="G2819" i="8"/>
  <c r="H2819" i="8" s="1"/>
  <c r="G3103" i="8"/>
  <c r="K3104" i="8" s="1"/>
  <c r="G2732" i="8"/>
  <c r="G3154" i="8"/>
  <c r="H3154" i="8" s="1"/>
  <c r="G3629" i="8"/>
  <c r="G2440" i="8"/>
  <c r="H2440" i="8" s="1"/>
  <c r="G1013" i="8"/>
  <c r="H1013" i="8" s="1"/>
  <c r="G1068" i="8"/>
  <c r="H1068" i="8" s="1"/>
  <c r="G1587" i="8"/>
  <c r="H1587" i="8" s="1"/>
  <c r="G3366" i="8"/>
  <c r="H3366" i="8" s="1"/>
  <c r="G919" i="8"/>
  <c r="K920" i="8" s="1"/>
  <c r="G3481" i="8"/>
  <c r="G3186" i="8"/>
  <c r="H3186" i="8" s="1"/>
  <c r="G3027" i="8"/>
  <c r="H3027" i="8" s="1"/>
  <c r="G1523" i="8"/>
  <c r="H1523" i="8" s="1"/>
  <c r="G461" i="8"/>
  <c r="H461" i="8" s="1"/>
  <c r="G2807" i="8"/>
  <c r="H2807" i="8" s="1"/>
  <c r="G731" i="8"/>
  <c r="G1374" i="8"/>
  <c r="G811" i="8"/>
  <c r="G561" i="8"/>
  <c r="H561" i="8" s="1"/>
  <c r="G348" i="8"/>
  <c r="H348" i="8" s="1"/>
  <c r="G1082" i="8"/>
  <c r="H1082" i="8" s="1"/>
  <c r="G1458" i="8"/>
  <c r="H1458" i="8" s="1"/>
  <c r="G2502" i="8"/>
  <c r="G250" i="8"/>
  <c r="H250" i="8" s="1"/>
  <c r="G1010" i="8"/>
  <c r="H1010" i="8" s="1"/>
  <c r="G2369" i="8"/>
  <c r="H2369" i="8" s="1"/>
  <c r="G2207" i="8"/>
  <c r="G1748" i="8"/>
  <c r="H1748" i="8" s="1"/>
  <c r="G2229" i="8"/>
  <c r="H2229" i="8" s="1"/>
  <c r="G1947" i="8"/>
  <c r="H1947" i="8" s="1"/>
  <c r="G333" i="8"/>
  <c r="G648" i="8"/>
  <c r="H648" i="8" s="1"/>
  <c r="G1290" i="8"/>
  <c r="G2319" i="8"/>
  <c r="G677" i="8"/>
  <c r="K678" i="8" s="1"/>
  <c r="G2695" i="8"/>
  <c r="H2695" i="8" s="1"/>
  <c r="G405" i="8"/>
  <c r="H405" i="8" s="1"/>
  <c r="G454" i="8"/>
  <c r="K454" i="8" s="1"/>
  <c r="G796" i="8"/>
  <c r="K797" i="8" s="1"/>
  <c r="G2849" i="8"/>
  <c r="G1038" i="8"/>
  <c r="H1038" i="8" s="1"/>
  <c r="G660" i="8"/>
  <c r="H660" i="8" s="1"/>
  <c r="G2848" i="8"/>
  <c r="G3785" i="8"/>
  <c r="H3785" i="8" s="1"/>
  <c r="G1090" i="8"/>
  <c r="H1090" i="8" s="1"/>
  <c r="G2631" i="8"/>
  <c r="H2631" i="8" s="1"/>
  <c r="G1607" i="8"/>
  <c r="H1607" i="8" s="1"/>
  <c r="G1095" i="8"/>
  <c r="G2646" i="8"/>
  <c r="G2134" i="8"/>
  <c r="G1110" i="8"/>
  <c r="H1110" i="8" s="1"/>
  <c r="G305" i="8"/>
  <c r="G732" i="8"/>
  <c r="H732" i="8" s="1"/>
  <c r="G2490" i="8"/>
  <c r="G1978" i="8"/>
  <c r="H1978" i="8" s="1"/>
  <c r="G2495" i="8"/>
  <c r="H2495" i="8" s="1"/>
  <c r="G1471" i="8"/>
  <c r="G3695" i="8"/>
  <c r="G965" i="8"/>
  <c r="H965" i="8" s="1"/>
  <c r="G596" i="8"/>
  <c r="H596" i="8" s="1"/>
  <c r="G1842" i="8"/>
  <c r="H1842" i="8" s="1"/>
  <c r="G1330" i="8"/>
  <c r="H1330" i="8" s="1"/>
  <c r="G2359" i="8"/>
  <c r="G1862" i="8"/>
  <c r="H1862" i="8" s="1"/>
  <c r="G1350" i="8"/>
  <c r="H1350" i="8" s="1"/>
  <c r="G630" i="8"/>
  <c r="H630" i="8" s="1"/>
  <c r="G460" i="8"/>
  <c r="G690" i="8"/>
  <c r="H690" i="8" s="1"/>
  <c r="G97" i="8"/>
  <c r="H97" i="8" s="1"/>
  <c r="G563" i="8"/>
  <c r="G394" i="8"/>
  <c r="H394" i="8" s="1"/>
  <c r="G1785" i="8"/>
  <c r="H1785" i="8" s="1"/>
  <c r="G3546" i="8"/>
  <c r="H3546" i="8" s="1"/>
  <c r="G1036" i="8"/>
  <c r="G3685" i="8"/>
  <c r="H3685" i="8" s="1"/>
  <c r="G3097" i="8"/>
  <c r="G3383" i="8"/>
  <c r="H3383" i="8" s="1"/>
  <c r="G1881" i="8"/>
  <c r="G1632" i="8"/>
  <c r="H1632" i="8" s="1"/>
  <c r="G2788" i="8"/>
  <c r="G729" i="8"/>
  <c r="G1497" i="8"/>
  <c r="G3753" i="8"/>
  <c r="H3753" i="8" s="1"/>
  <c r="G3409" i="8"/>
  <c r="H3409" i="8" s="1"/>
  <c r="G3370" i="8"/>
  <c r="H3370" i="8" s="1"/>
  <c r="G1651" i="8"/>
  <c r="H1651" i="8" s="1"/>
  <c r="G3441" i="8"/>
  <c r="H3441" i="8" s="1"/>
  <c r="G1117" i="8"/>
  <c r="G1376" i="8"/>
  <c r="G2176" i="8"/>
  <c r="H2176" i="8" s="1"/>
  <c r="G3293" i="8"/>
  <c r="G3450" i="8"/>
  <c r="H3450" i="8" s="1"/>
  <c r="G3196" i="8"/>
  <c r="H3196" i="8" s="1"/>
  <c r="G2560" i="8"/>
  <c r="H2560" i="8" s="1"/>
  <c r="G3018" i="8"/>
  <c r="H3018" i="8" s="1"/>
  <c r="G1736" i="8"/>
  <c r="H1736" i="8" s="1"/>
  <c r="G2248" i="8"/>
  <c r="G1856" i="8"/>
  <c r="G3505" i="8"/>
  <c r="G1220" i="8"/>
  <c r="H1220" i="8" s="1"/>
  <c r="G1964" i="8"/>
  <c r="H1964" i="8" s="1"/>
  <c r="G2235" i="8"/>
  <c r="H2235" i="8" s="1"/>
  <c r="G3691" i="8"/>
  <c r="H3691" i="8" s="1"/>
  <c r="G3060" i="8"/>
  <c r="G3751" i="8"/>
  <c r="H3751" i="8" s="1"/>
  <c r="G2212" i="8"/>
  <c r="G3209" i="8"/>
  <c r="H3209" i="8" s="1"/>
  <c r="G1248" i="8"/>
  <c r="G375" i="8"/>
  <c r="H375" i="8" s="1"/>
  <c r="G2837" i="8"/>
  <c r="H2837" i="8" s="1"/>
  <c r="G3746" i="8"/>
  <c r="H3746" i="8" s="1"/>
  <c r="G959" i="8"/>
  <c r="H959" i="8" s="1"/>
  <c r="G1701" i="8"/>
  <c r="G3049" i="8"/>
  <c r="G3729" i="8"/>
  <c r="G3557" i="8"/>
  <c r="H3557" i="8" s="1"/>
  <c r="G2515" i="8"/>
  <c r="H2515" i="8" s="1"/>
  <c r="G3522" i="8"/>
  <c r="H3522" i="8" s="1"/>
  <c r="G3701" i="8"/>
  <c r="H3701" i="8" s="1"/>
  <c r="G3332" i="8"/>
  <c r="H3332" i="8" s="1"/>
  <c r="G3382" i="8"/>
  <c r="G2273" i="8"/>
  <c r="K2274" i="8" s="1"/>
  <c r="G3225" i="8"/>
  <c r="G1477" i="8"/>
  <c r="H1477" i="8" s="1"/>
  <c r="G576" i="8"/>
  <c r="H576" i="8" s="1"/>
  <c r="G2873" i="8"/>
  <c r="H2873" i="8" s="1"/>
  <c r="G3770" i="8"/>
  <c r="H3770" i="8" s="1"/>
  <c r="G1069" i="8"/>
  <c r="H1069" i="8" s="1"/>
  <c r="G493" i="8"/>
  <c r="H493" i="8" s="1"/>
  <c r="G3615" i="8"/>
  <c r="G885" i="8"/>
  <c r="G2453" i="8"/>
  <c r="G3137" i="8"/>
  <c r="G3649" i="8"/>
  <c r="G3043" i="8"/>
  <c r="H3043" i="8" s="1"/>
  <c r="G271" i="8"/>
  <c r="G2213" i="8"/>
  <c r="H2213" i="8" s="1"/>
  <c r="G3034" i="8"/>
  <c r="G3267" i="8"/>
  <c r="G1325" i="8"/>
  <c r="H1325" i="8" s="1"/>
  <c r="G3220" i="8"/>
  <c r="H3220" i="8" s="1"/>
  <c r="G2798" i="8"/>
  <c r="H2798" i="8" s="1"/>
  <c r="G3612" i="8"/>
  <c r="H3612" i="8" s="1"/>
  <c r="G199" i="8"/>
  <c r="G3260" i="8"/>
  <c r="G2491" i="8"/>
  <c r="H2491" i="8" s="1"/>
  <c r="G3707" i="8"/>
  <c r="H3707" i="8" s="1"/>
  <c r="G2660" i="8"/>
  <c r="H2660" i="8" s="1"/>
  <c r="G3266" i="8"/>
  <c r="H3266" i="8" s="1"/>
  <c r="G1568" i="8"/>
  <c r="H1568" i="8" s="1"/>
  <c r="G312" i="8"/>
  <c r="G3553" i="8"/>
  <c r="H3553" i="8" s="1"/>
  <c r="G1912" i="8"/>
  <c r="H1912" i="8" s="1"/>
  <c r="G2937" i="8"/>
  <c r="G2884" i="8"/>
  <c r="H2884" i="8" s="1"/>
  <c r="G857" i="8"/>
  <c r="G1356" i="8"/>
  <c r="K1357" i="8" s="1"/>
  <c r="G3486" i="8"/>
  <c r="H3486" i="8" s="1"/>
  <c r="G1452" i="8"/>
  <c r="H1452" i="8" s="1"/>
  <c r="G3276" i="8"/>
  <c r="K3277" i="8" s="1"/>
  <c r="G2533" i="8"/>
  <c r="G3407" i="8"/>
  <c r="G2625" i="8"/>
  <c r="H2625" i="8" s="1"/>
  <c r="G3292" i="8"/>
  <c r="H3292" i="8" s="1"/>
  <c r="G3094" i="8"/>
  <c r="H3094" i="8" s="1"/>
  <c r="G3271" i="8"/>
  <c r="K3272" i="8" s="1"/>
  <c r="G3044" i="8"/>
  <c r="H3044" i="8" s="1"/>
  <c r="G3556" i="8"/>
  <c r="H3556" i="8" s="1"/>
  <c r="G1408" i="8"/>
  <c r="K1409" i="8" s="1"/>
  <c r="G3405" i="8"/>
  <c r="G3614" i="8"/>
  <c r="H3614" i="8" s="1"/>
  <c r="G2649" i="8"/>
  <c r="H2649" i="8" s="1"/>
  <c r="G3780" i="8"/>
  <c r="H3780" i="8" s="1"/>
  <c r="G3151" i="8"/>
  <c r="G2028" i="8"/>
  <c r="G2048" i="8"/>
  <c r="H2048" i="8" s="1"/>
  <c r="G2420" i="8"/>
  <c r="H2420" i="8" s="1"/>
  <c r="G969" i="8"/>
  <c r="G2967" i="8"/>
  <c r="G3726" i="8"/>
  <c r="H3726" i="8" s="1"/>
  <c r="G909" i="8"/>
  <c r="H909" i="8" s="1"/>
  <c r="G1541" i="8"/>
  <c r="H1541" i="8" s="1"/>
  <c r="G3143" i="8"/>
  <c r="H3143" i="8" s="1"/>
  <c r="G3471" i="8"/>
  <c r="H3471" i="8" s="1"/>
  <c r="G3358" i="8"/>
  <c r="H3358" i="8" s="1"/>
  <c r="G2998" i="8"/>
  <c r="G3175" i="8"/>
  <c r="G1081" i="8"/>
  <c r="H1081" i="8" s="1"/>
  <c r="G2180" i="8"/>
  <c r="H2180" i="8" s="1"/>
  <c r="G3623" i="8"/>
  <c r="H3623" i="8" s="1"/>
  <c r="G3327" i="8"/>
  <c r="H3327" i="8" s="1"/>
  <c r="G3526" i="8"/>
  <c r="G3749" i="8"/>
  <c r="G3233" i="8"/>
  <c r="G2347" i="8"/>
  <c r="H2347" i="8" s="1"/>
  <c r="G2285" i="8"/>
  <c r="H2285" i="8" s="1"/>
  <c r="G2641" i="8"/>
  <c r="H2641" i="8" s="1"/>
  <c r="G543" i="8"/>
  <c r="H543" i="8" s="1"/>
  <c r="G3115" i="8"/>
  <c r="K3116" i="8" s="1"/>
  <c r="G2276" i="8"/>
  <c r="H2276" i="8" s="1"/>
  <c r="G3058" i="8"/>
  <c r="G3634" i="8"/>
  <c r="G1480" i="8"/>
  <c r="K1481" i="8" s="1"/>
  <c r="G2505" i="8"/>
  <c r="G2860" i="8"/>
  <c r="H2860" i="8" s="1"/>
  <c r="G3047" i="8"/>
  <c r="H3047" i="8" s="1"/>
  <c r="G1625" i="8"/>
  <c r="H1625" i="8" s="1"/>
  <c r="G2836" i="8"/>
  <c r="G1093" i="8"/>
  <c r="H1093" i="8" s="1"/>
  <c r="G3731" i="8"/>
  <c r="G1297" i="8"/>
  <c r="H1297" i="8" s="1"/>
  <c r="G3274" i="8"/>
  <c r="H3274" i="8" s="1"/>
  <c r="G896" i="8"/>
  <c r="H896" i="8" s="1"/>
  <c r="G3613" i="8"/>
  <c r="H3613" i="8" s="1"/>
  <c r="G2489" i="8"/>
  <c r="H2489" i="8" s="1"/>
  <c r="G2181" i="8"/>
  <c r="G3438" i="8"/>
  <c r="H3438" i="8" s="1"/>
  <c r="G3226" i="8"/>
  <c r="H3226" i="8" s="1"/>
  <c r="G3243" i="8"/>
  <c r="H3243" i="8" s="1"/>
  <c r="G584" i="8"/>
  <c r="H584" i="8" s="1"/>
  <c r="G2341" i="8"/>
  <c r="H2341" i="8" s="1"/>
  <c r="G3604" i="8"/>
  <c r="G1612" i="8"/>
  <c r="G3725" i="8"/>
  <c r="G1259" i="8"/>
  <c r="G3710" i="8"/>
  <c r="H3710" i="8" s="1"/>
  <c r="G3430" i="8"/>
  <c r="H3430" i="8" s="1"/>
  <c r="G2385" i="8"/>
  <c r="G3100" i="8"/>
  <c r="H3100" i="8" s="1"/>
  <c r="G3620" i="8"/>
  <c r="H3620" i="8" s="1"/>
  <c r="G1715" i="8"/>
  <c r="H1715" i="8" s="1"/>
  <c r="G400" i="8"/>
  <c r="H400" i="8" s="1"/>
  <c r="G2595" i="8"/>
  <c r="G1633" i="8"/>
  <c r="G2839" i="8"/>
  <c r="H2839" i="8" s="1"/>
  <c r="G3364" i="8"/>
  <c r="G2831" i="8"/>
  <c r="H2831" i="8" s="1"/>
  <c r="G1696" i="8"/>
  <c r="H1696" i="8" s="1"/>
  <c r="G3702" i="8"/>
  <c r="H3702" i="8" s="1"/>
  <c r="G3423" i="8"/>
  <c r="H3423" i="8" s="1"/>
  <c r="G2536" i="8"/>
  <c r="H2536" i="8" s="1"/>
  <c r="G3155" i="8"/>
  <c r="G381" i="8"/>
  <c r="G3052" i="8"/>
  <c r="H3052" i="8" s="1"/>
  <c r="G3564" i="8"/>
  <c r="H3564" i="8" s="1"/>
  <c r="G1459" i="8"/>
  <c r="K1459" i="8" s="1"/>
  <c r="G3469" i="8"/>
  <c r="H3469" i="8" s="1"/>
  <c r="G3742" i="8"/>
  <c r="G3198" i="8"/>
  <c r="H3198" i="8" s="1"/>
  <c r="G3174" i="8"/>
  <c r="G3660" i="8"/>
  <c r="H3660" i="8" s="1"/>
  <c r="G1433" i="8"/>
  <c r="G2753" i="8"/>
  <c r="H2753" i="8" s="1"/>
  <c r="G3693" i="8"/>
  <c r="H3693" i="8" s="1"/>
  <c r="G3414" i="8"/>
  <c r="H3414" i="8" s="1"/>
  <c r="G3646" i="8"/>
  <c r="H3646" i="8" s="1"/>
  <c r="G3199" i="8"/>
  <c r="G2099" i="8"/>
  <c r="H2099" i="8" s="1"/>
  <c r="G2997" i="8"/>
  <c r="H2997" i="8" s="1"/>
  <c r="G2539" i="8"/>
  <c r="H2539" i="8" s="1"/>
  <c r="G3607" i="8"/>
  <c r="H3607" i="8" s="1"/>
  <c r="G1181" i="8"/>
  <c r="H1181" i="8" s="1"/>
  <c r="G3095" i="8"/>
  <c r="G84" i="8"/>
  <c r="H84" i="8" s="1"/>
  <c r="G1131" i="8"/>
  <c r="H1131" i="8" s="1"/>
  <c r="G1747" i="8"/>
  <c r="H1747" i="8" s="1"/>
  <c r="G2596" i="8"/>
  <c r="G3671" i="8"/>
  <c r="H3671" i="8" s="1"/>
  <c r="G1284" i="8"/>
  <c r="H1284" i="8" s="1"/>
  <c r="G301" i="8"/>
  <c r="H301" i="8" s="1"/>
  <c r="G1233" i="8"/>
  <c r="H1233" i="8" s="1"/>
  <c r="G1849" i="8"/>
  <c r="H1849" i="8" s="1"/>
  <c r="G2461" i="8"/>
  <c r="H2461" i="8" s="1"/>
  <c r="G3247" i="8"/>
  <c r="H3247" i="8" s="1"/>
  <c r="G2905" i="8"/>
  <c r="H2905" i="8" s="1"/>
  <c r="G2725" i="8"/>
  <c r="H2725" i="8" s="1"/>
  <c r="G2309" i="8"/>
  <c r="H2309" i="8" s="1"/>
  <c r="G2697" i="8"/>
  <c r="H2697" i="8" s="1"/>
  <c r="G2951" i="8"/>
  <c r="H2951" i="8" s="1"/>
  <c r="K51" i="17"/>
  <c r="K52" i="17" s="1"/>
  <c r="K54" i="17" s="1"/>
  <c r="K63" i="17"/>
  <c r="K61" i="17"/>
  <c r="K62" i="17"/>
  <c r="K53" i="17"/>
  <c r="K55" i="17" s="1"/>
  <c r="K64" i="17"/>
  <c r="K66" i="17"/>
  <c r="K65" i="17"/>
  <c r="G2421" i="8"/>
  <c r="G1193" i="8"/>
  <c r="H1193" i="8" s="1"/>
  <c r="G550" i="8"/>
  <c r="G1890" i="8"/>
  <c r="H1890" i="8" s="1"/>
  <c r="G539" i="8"/>
  <c r="H539" i="8" s="1"/>
  <c r="G1638" i="8"/>
  <c r="G1624" i="8"/>
  <c r="G1071" i="8"/>
  <c r="K1072" i="8" s="1"/>
  <c r="G1265" i="8"/>
  <c r="G683" i="8"/>
  <c r="H683" i="8" s="1"/>
  <c r="G1960" i="8"/>
  <c r="H1960" i="8" s="1"/>
  <c r="G2019" i="8"/>
  <c r="G465" i="8"/>
  <c r="G2083" i="8"/>
  <c r="K2084" i="8" s="1"/>
  <c r="G164" i="8"/>
  <c r="H164" i="8" s="1"/>
  <c r="G1415" i="8"/>
  <c r="H1415" i="8" s="1"/>
  <c r="G427" i="8"/>
  <c r="H427" i="8" s="1"/>
  <c r="G3452" i="8"/>
  <c r="H3452" i="8" s="1"/>
  <c r="G3330" i="8"/>
  <c r="H3330" i="8" s="1"/>
  <c r="G1300" i="8"/>
  <c r="G3091" i="8"/>
  <c r="G1363" i="8"/>
  <c r="H1363" i="8" s="1"/>
  <c r="G685" i="8"/>
  <c r="G3581" i="8"/>
  <c r="H3581" i="8" s="1"/>
  <c r="G2870" i="8"/>
  <c r="H2870" i="8" s="1"/>
  <c r="G3070" i="8"/>
  <c r="H3070" i="8" s="1"/>
  <c r="G2843" i="8"/>
  <c r="G2950" i="8"/>
  <c r="G2982" i="8"/>
  <c r="G717" i="8"/>
  <c r="G1993" i="8"/>
  <c r="H1993" i="8" s="1"/>
  <c r="G807" i="8"/>
  <c r="H807" i="8" s="1"/>
  <c r="G1003" i="8"/>
  <c r="K1003" i="8" s="1"/>
  <c r="G1601" i="8"/>
  <c r="G3360" i="8"/>
  <c r="G2096" i="8"/>
  <c r="G269" i="8"/>
  <c r="H269" i="8" s="1"/>
  <c r="G679" i="8"/>
  <c r="G1148" i="8"/>
  <c r="H1148" i="8" s="1"/>
  <c r="G1135" i="8"/>
  <c r="H1135" i="8" s="1"/>
  <c r="G1618" i="8"/>
  <c r="H1618" i="8" s="1"/>
  <c r="G235" i="8"/>
  <c r="H235" i="8" s="1"/>
  <c r="G3355" i="8"/>
  <c r="H3355" i="8" s="1"/>
  <c r="G1653" i="8"/>
  <c r="G859" i="8"/>
  <c r="G635" i="8"/>
  <c r="H635" i="8" s="1"/>
  <c r="G2286" i="8"/>
  <c r="G1333" i="8"/>
  <c r="H1333" i="8" s="1"/>
  <c r="G1078" i="8"/>
  <c r="H1078" i="8" s="1"/>
  <c r="G2655" i="8"/>
  <c r="G2944" i="8"/>
  <c r="H2944" i="8" s="1"/>
  <c r="G1009" i="8"/>
  <c r="H1009" i="8" s="1"/>
  <c r="G1050" i="8"/>
  <c r="K1051" i="8" s="1"/>
  <c r="G197" i="8"/>
  <c r="G2109" i="8"/>
  <c r="G1133" i="8"/>
  <c r="H1133" i="8" s="1"/>
  <c r="G1717" i="8"/>
  <c r="H1717" i="8" s="1"/>
  <c r="G158" i="8"/>
  <c r="G413" i="8"/>
  <c r="G209" i="8"/>
  <c r="H209" i="8" s="1"/>
  <c r="G1161" i="8"/>
  <c r="G961" i="8"/>
  <c r="G2511" i="8"/>
  <c r="H2511" i="8" s="1"/>
  <c r="G70" i="8"/>
  <c r="G2370" i="8"/>
  <c r="G1858" i="8"/>
  <c r="H1858" i="8" s="1"/>
  <c r="G1366" i="8"/>
  <c r="H1366" i="8" s="1"/>
  <c r="G799" i="8"/>
  <c r="G646" i="8"/>
  <c r="H646" i="8" s="1"/>
  <c r="G1722" i="8"/>
  <c r="H1722" i="8" s="1"/>
  <c r="G1210" i="8"/>
  <c r="H1210" i="8" s="1"/>
  <c r="G505" i="8"/>
  <c r="H505" i="8" s="1"/>
  <c r="G1727" i="8"/>
  <c r="H1727" i="8" s="1"/>
  <c r="G1230" i="8"/>
  <c r="G355" i="8"/>
  <c r="G121" i="8"/>
  <c r="H121" i="8" s="1"/>
  <c r="G1586" i="8"/>
  <c r="H1586" i="8" s="1"/>
  <c r="G2103" i="8"/>
  <c r="K2103" i="8" s="1"/>
  <c r="G273" i="8"/>
  <c r="K274" i="8" s="1"/>
  <c r="G716" i="8"/>
  <c r="G402" i="8"/>
  <c r="H402" i="8" s="1"/>
  <c r="G1528" i="8"/>
  <c r="G3444" i="8"/>
  <c r="G3081" i="8"/>
  <c r="G3319" i="8"/>
  <c r="G2603" i="8"/>
  <c r="H2603" i="8" s="1"/>
  <c r="G3153" i="8"/>
  <c r="G1270" i="8"/>
  <c r="K1271" i="8" s="1"/>
  <c r="G131" i="8"/>
  <c r="G2396" i="8"/>
  <c r="G3232" i="8"/>
  <c r="H3232" i="8" s="1"/>
  <c r="G2576" i="8"/>
  <c r="H2576" i="8" s="1"/>
  <c r="G1941" i="8"/>
  <c r="H1941" i="8" s="1"/>
  <c r="G217" i="8"/>
  <c r="G1754" i="8"/>
  <c r="H1754" i="8" s="1"/>
  <c r="G2862" i="8"/>
  <c r="H2862" i="8" s="1"/>
  <c r="G1140" i="8"/>
  <c r="H1140" i="8" s="1"/>
  <c r="G2727" i="8"/>
  <c r="H2727" i="8" s="1"/>
  <c r="G1165" i="8"/>
  <c r="H1165" i="8" s="1"/>
  <c r="G2222" i="8"/>
  <c r="G2640" i="8"/>
  <c r="H2640" i="8" s="1"/>
  <c r="G640" i="8"/>
  <c r="G1279" i="8"/>
  <c r="G574" i="8"/>
  <c r="G404" i="8"/>
  <c r="H404" i="8" s="1"/>
  <c r="G626" i="8"/>
  <c r="K626" i="8" s="1"/>
  <c r="G275" i="8"/>
  <c r="G212" i="8"/>
  <c r="H212" i="8" s="1"/>
  <c r="G714" i="8"/>
  <c r="H714" i="8" s="1"/>
  <c r="G2163" i="8"/>
  <c r="G1913" i="8"/>
  <c r="G3740" i="8"/>
  <c r="H3740" i="8" s="1"/>
  <c r="G3465" i="8"/>
  <c r="H3465" i="8" s="1"/>
  <c r="G3461" i="8"/>
  <c r="H3461" i="8" s="1"/>
  <c r="G2459" i="8"/>
  <c r="K2460" i="8" s="1"/>
  <c r="G3046" i="8"/>
  <c r="H3046" i="8" s="1"/>
  <c r="G3715" i="8"/>
  <c r="H3715" i="8" s="1"/>
  <c r="G1372" i="8"/>
  <c r="H1372" i="8" s="1"/>
  <c r="G2666" i="8"/>
  <c r="H2666" i="8" s="1"/>
  <c r="G2331" i="8"/>
  <c r="H2331" i="8" s="1"/>
  <c r="G1122" i="8"/>
  <c r="G3168" i="8"/>
  <c r="H3168" i="8" s="1"/>
  <c r="G3741" i="8"/>
  <c r="G2236" i="8"/>
  <c r="H2236" i="8" s="1"/>
  <c r="G91" i="8"/>
  <c r="H91" i="8" s="1"/>
  <c r="G3544" i="8"/>
  <c r="H3544" i="8" s="1"/>
  <c r="G988" i="8"/>
  <c r="G737" i="8"/>
  <c r="G1865" i="8"/>
  <c r="H1865" i="8" s="1"/>
  <c r="G1211" i="8"/>
  <c r="H1211" i="8" s="1"/>
  <c r="G1257" i="8"/>
  <c r="G1254" i="8"/>
  <c r="H1254" i="8" s="1"/>
  <c r="G918" i="8"/>
  <c r="G2088" i="8"/>
  <c r="H2088" i="8" s="1"/>
  <c r="G1712" i="8"/>
  <c r="K1712" i="8" s="1"/>
  <c r="G1839" i="8"/>
  <c r="G101" i="8"/>
  <c r="G569" i="8"/>
  <c r="G1236" i="8"/>
  <c r="G2107" i="8"/>
  <c r="G2471" i="8"/>
  <c r="G1447" i="8"/>
  <c r="G353" i="8"/>
  <c r="G85" i="8"/>
  <c r="K86" i="8" s="1"/>
  <c r="G2132" i="8"/>
  <c r="G226" i="8"/>
  <c r="G670" i="8"/>
  <c r="H670" i="8" s="1"/>
  <c r="G2700" i="8"/>
  <c r="G1616" i="8"/>
  <c r="H1616" i="8" s="1"/>
  <c r="G1943" i="8"/>
  <c r="G214" i="8"/>
  <c r="K215" i="8" s="1"/>
  <c r="G889" i="8"/>
  <c r="H889" i="8" s="1"/>
  <c r="G119" i="8"/>
  <c r="H119" i="8" s="1"/>
  <c r="G1282" i="8"/>
  <c r="G649" i="8"/>
  <c r="G1302" i="8"/>
  <c r="G1146" i="8"/>
  <c r="G1678" i="8"/>
  <c r="G1166" i="8"/>
  <c r="G788" i="8"/>
  <c r="K788" i="8" s="1"/>
  <c r="G268" i="8"/>
  <c r="H268" i="8" s="1"/>
  <c r="G652" i="8"/>
  <c r="H652" i="8" s="1"/>
  <c r="G125" i="8"/>
  <c r="G2005" i="8"/>
  <c r="G814" i="8"/>
  <c r="G1642" i="8"/>
  <c r="H1642" i="8" s="1"/>
  <c r="G364" i="8"/>
  <c r="G1578" i="8"/>
  <c r="H1578" i="8" s="1"/>
  <c r="G2622" i="8"/>
  <c r="H2622" i="8" s="1"/>
  <c r="G344" i="8"/>
  <c r="H344" i="8" s="1"/>
  <c r="G1186" i="8"/>
  <c r="G2230" i="8"/>
  <c r="H2230" i="8" s="1"/>
  <c r="G316" i="8"/>
  <c r="G530" i="8"/>
  <c r="G1128" i="8"/>
  <c r="G1557" i="8"/>
  <c r="G136" i="8"/>
  <c r="H136" i="8" s="1"/>
  <c r="G1791" i="8"/>
  <c r="G1617" i="8"/>
  <c r="G1573" i="8"/>
  <c r="K1573" i="8" s="1"/>
  <c r="G3719" i="8"/>
  <c r="H3719" i="8" s="1"/>
  <c r="G632" i="8"/>
  <c r="G3165" i="8"/>
  <c r="G2933" i="8"/>
  <c r="G1145" i="8"/>
  <c r="H1145" i="8" s="1"/>
  <c r="G2795" i="8"/>
  <c r="G641" i="8"/>
  <c r="K642" i="8" s="1"/>
  <c r="G981" i="8"/>
  <c r="G1675" i="8"/>
  <c r="H1675" i="8" s="1"/>
  <c r="G1654" i="8"/>
  <c r="G644" i="8"/>
  <c r="G781" i="8"/>
  <c r="G699" i="8"/>
  <c r="K699" i="8" s="1"/>
  <c r="G1524" i="8"/>
  <c r="H1524" i="8" s="1"/>
  <c r="G1909" i="8"/>
  <c r="K1909" i="8" s="1"/>
  <c r="G2394" i="8"/>
  <c r="G1751" i="8"/>
  <c r="H1751" i="8" s="1"/>
  <c r="G2278" i="8"/>
  <c r="G142" i="8"/>
  <c r="G3723" i="8"/>
  <c r="G538" i="8"/>
  <c r="G1665" i="8"/>
  <c r="H1665" i="8" s="1"/>
  <c r="G1764" i="8"/>
  <c r="H1764" i="8" s="1"/>
  <c r="G1311" i="8"/>
  <c r="H1311" i="8" s="1"/>
  <c r="G1375" i="8"/>
  <c r="H1375" i="8" s="1"/>
  <c r="G3560" i="8"/>
  <c r="H3560" i="8" s="1"/>
  <c r="G1544" i="8"/>
  <c r="H1544" i="8" s="1"/>
  <c r="G496" i="8"/>
  <c r="G1229" i="8"/>
  <c r="H1229" i="8" s="1"/>
  <c r="G2398" i="8"/>
  <c r="G1886" i="8"/>
  <c r="H1886" i="8" s="1"/>
  <c r="G2242" i="8"/>
  <c r="G521" i="8"/>
  <c r="G363" i="8"/>
  <c r="H363" i="8" s="1"/>
  <c r="G2106" i="8"/>
  <c r="G1087" i="8"/>
  <c r="G2126" i="8"/>
  <c r="H2126" i="8" s="1"/>
  <c r="G382" i="8"/>
  <c r="H382" i="8" s="1"/>
  <c r="G1478" i="8"/>
  <c r="G1173" i="8"/>
  <c r="H1173" i="8" s="1"/>
  <c r="G3491" i="8"/>
  <c r="H3491" i="8" s="1"/>
  <c r="G2393" i="8"/>
  <c r="G2671" i="8"/>
  <c r="G829" i="8"/>
  <c r="H829" i="8" s="1"/>
  <c r="G578" i="8"/>
  <c r="K579" i="8" s="1"/>
  <c r="G3184" i="8"/>
  <c r="H3184" i="8" s="1"/>
  <c r="G1273" i="8"/>
  <c r="H1273" i="8" s="1"/>
  <c r="G2200" i="8"/>
  <c r="K2200" i="8" s="1"/>
  <c r="G383" i="8"/>
  <c r="K384" i="8" s="1"/>
  <c r="G1723" i="8"/>
  <c r="G359" i="8"/>
  <c r="K359" i="8" s="1"/>
  <c r="G2706" i="8"/>
  <c r="H2706" i="8" s="1"/>
  <c r="G846" i="8"/>
  <c r="K847" i="8" s="1"/>
  <c r="G540" i="8"/>
  <c r="H540" i="8" s="1"/>
  <c r="G645" i="8"/>
  <c r="G2679" i="8"/>
  <c r="H2679" i="8" s="1"/>
  <c r="G2416" i="8"/>
  <c r="H2416" i="8" s="1"/>
  <c r="G3673" i="8"/>
  <c r="H3673" i="8" s="1"/>
  <c r="G769" i="8"/>
  <c r="H769" i="8" s="1"/>
  <c r="G2962" i="8"/>
  <c r="H2962" i="8" s="1"/>
  <c r="G2577" i="8"/>
  <c r="H2577" i="8" s="1"/>
  <c r="G2564" i="8"/>
  <c r="G2902" i="8"/>
  <c r="G1647" i="8"/>
  <c r="G1045" i="8"/>
  <c r="H1045" i="8" s="1"/>
  <c r="G252" i="8"/>
  <c r="G1825" i="8"/>
  <c r="H1825" i="8" s="1"/>
  <c r="G1580" i="8"/>
  <c r="H1580" i="8" s="1"/>
  <c r="G1291" i="8"/>
  <c r="H1291" i="8" s="1"/>
  <c r="G1623" i="8"/>
  <c r="G876" i="8"/>
  <c r="H876" i="8" s="1"/>
  <c r="G837" i="8"/>
  <c r="G395" i="8"/>
  <c r="G3573" i="8"/>
  <c r="G1405" i="8"/>
  <c r="H1405" i="8" s="1"/>
  <c r="G3128" i="8"/>
  <c r="H3128" i="8" s="1"/>
  <c r="G1698" i="8"/>
  <c r="G1176" i="8"/>
  <c r="G879" i="8"/>
  <c r="H879" i="8" s="1"/>
  <c r="G3003" i="8"/>
  <c r="H3003" i="8" s="1"/>
  <c r="G1097" i="8"/>
  <c r="H1097" i="8" s="1"/>
  <c r="G1411" i="8"/>
  <c r="H1411" i="8" s="1"/>
  <c r="G1545" i="8"/>
  <c r="K1545" i="8" s="1"/>
  <c r="G451" i="8"/>
  <c r="G2690" i="8"/>
  <c r="G338" i="8"/>
  <c r="H338" i="8" s="1"/>
  <c r="G851" i="8"/>
  <c r="H851" i="8" s="1"/>
  <c r="G458" i="8"/>
  <c r="G3529" i="8"/>
  <c r="H3529" i="8" s="1"/>
  <c r="G3001" i="8"/>
  <c r="H3001" i="8" s="1"/>
  <c r="G704" i="8"/>
  <c r="H704" i="8" s="1"/>
  <c r="G3004" i="8"/>
  <c r="H3004" i="8" s="1"/>
  <c r="G2428" i="8"/>
  <c r="H2428" i="8" s="1"/>
  <c r="G2986" i="8"/>
  <c r="H2986" i="8" s="1"/>
  <c r="G2053" i="8"/>
  <c r="G2397" i="8"/>
  <c r="H2397" i="8" s="1"/>
  <c r="G1592" i="8"/>
  <c r="G2936" i="8"/>
  <c r="G2604" i="8"/>
  <c r="G1889" i="8"/>
  <c r="G925" i="8"/>
  <c r="G479" i="8"/>
  <c r="H479" i="8" s="1"/>
  <c r="G1377" i="8"/>
  <c r="G1963" i="8"/>
  <c r="G3282" i="8"/>
  <c r="G3670" i="8"/>
  <c r="G365" i="8"/>
  <c r="K366" i="8" s="1"/>
  <c r="G3074" i="8"/>
  <c r="G2277" i="8"/>
  <c r="K2277" i="8" s="1"/>
  <c r="G2093" i="8"/>
  <c r="H2093" i="8" s="1"/>
  <c r="G3783" i="8"/>
  <c r="H3783" i="8" s="1"/>
  <c r="G1189" i="8"/>
  <c r="K1189" i="8" s="1"/>
  <c r="G2881" i="8"/>
  <c r="H2881" i="8" s="1"/>
  <c r="G3475" i="8"/>
  <c r="H3475" i="8" s="1"/>
  <c r="G2040" i="8"/>
  <c r="G3459" i="8"/>
  <c r="H3459" i="8" s="1"/>
  <c r="G2669" i="8"/>
  <c r="G2872" i="8"/>
  <c r="H2872" i="8" s="1"/>
  <c r="G2733" i="8"/>
  <c r="G3314" i="8"/>
  <c r="H3314" i="8" s="1"/>
  <c r="G2605" i="8"/>
  <c r="G3756" i="8"/>
  <c r="H3756" i="8" s="1"/>
  <c r="G1619" i="8"/>
  <c r="H1619" i="8" s="1"/>
  <c r="G3388" i="8"/>
  <c r="G3310" i="8"/>
  <c r="H3310" i="8" s="1"/>
  <c r="G3317" i="8"/>
  <c r="G1605" i="8"/>
  <c r="H1605" i="8" s="1"/>
  <c r="G720" i="8"/>
  <c r="G2395" i="8"/>
  <c r="H2395" i="8" s="1"/>
  <c r="G2947" i="8"/>
  <c r="H2947" i="8" s="1"/>
  <c r="G3002" i="8"/>
  <c r="H3002" i="8" s="1"/>
  <c r="G3131" i="8"/>
  <c r="G1996" i="8"/>
  <c r="G1235" i="8"/>
  <c r="H1235" i="8" s="1"/>
  <c r="G3482" i="8"/>
  <c r="K3482" i="8" s="1"/>
  <c r="G2117" i="8"/>
  <c r="H2117" i="8" s="1"/>
  <c r="G3429" i="8"/>
  <c r="G1556" i="8"/>
  <c r="H1556" i="8" s="1"/>
  <c r="G2812" i="8"/>
  <c r="K2812" i="8" s="1"/>
  <c r="G248" i="8"/>
  <c r="G3231" i="8"/>
  <c r="H3231" i="8" s="1"/>
  <c r="G2830" i="8"/>
  <c r="H2830" i="8" s="1"/>
  <c r="G287" i="8"/>
  <c r="H287" i="8" s="1"/>
  <c r="G2822" i="8"/>
  <c r="H2822" i="8" s="1"/>
  <c r="G1491" i="8"/>
  <c r="G1765" i="8"/>
  <c r="H1765" i="8" s="1"/>
  <c r="G607" i="8"/>
  <c r="G399" i="8"/>
  <c r="G3622" i="8"/>
  <c r="G3309" i="8"/>
  <c r="H3309" i="8" s="1"/>
  <c r="G2765" i="8"/>
  <c r="H2765" i="8" s="1"/>
  <c r="G3663" i="8"/>
  <c r="H3663" i="8" s="1"/>
  <c r="G3190" i="8"/>
  <c r="H3190" i="8" s="1"/>
  <c r="G3367" i="8"/>
  <c r="K3368" i="8" s="1"/>
  <c r="G336" i="8"/>
  <c r="H336" i="8" s="1"/>
  <c r="G3045" i="8"/>
  <c r="G1796" i="8"/>
  <c r="G1107" i="8"/>
  <c r="G1745" i="8"/>
  <c r="G2667" i="8"/>
  <c r="H2667" i="8" s="1"/>
  <c r="G3501" i="8"/>
  <c r="H3501" i="8" s="1"/>
  <c r="G3222" i="8"/>
  <c r="G3262" i="8"/>
  <c r="H3262" i="8" s="1"/>
  <c r="G3007" i="8"/>
  <c r="H3007" i="8" s="1"/>
  <c r="G3206" i="8"/>
  <c r="G3727" i="8"/>
  <c r="G1740" i="8"/>
  <c r="K1740" i="8" s="1"/>
  <c r="G2877" i="8"/>
  <c r="H2877" i="8" s="1"/>
  <c r="G2553" i="8"/>
  <c r="H2553" i="8" s="1"/>
  <c r="G2265" i="8"/>
  <c r="H2265" i="8" s="1"/>
  <c r="G3583" i="8"/>
  <c r="G3782" i="8"/>
  <c r="G3150" i="8"/>
  <c r="H3150" i="8" s="1"/>
  <c r="G3457" i="8"/>
  <c r="G3721" i="8"/>
  <c r="H3721" i="8" s="1"/>
  <c r="H1595" i="8"/>
  <c r="H924" i="8"/>
  <c r="H1744" i="8"/>
  <c r="H215" i="8"/>
  <c r="H325" i="8"/>
  <c r="H2569" i="8"/>
  <c r="H185" i="8"/>
  <c r="H2010" i="8"/>
  <c r="H2066" i="8"/>
  <c r="H356" i="8"/>
  <c r="H1622" i="8"/>
  <c r="H651" i="8"/>
  <c r="G2785" i="8"/>
  <c r="G3590" i="8"/>
  <c r="G391" i="8"/>
  <c r="G2260" i="8"/>
  <c r="G3141" i="8"/>
  <c r="G1720" i="8"/>
  <c r="H3083" i="8"/>
  <c r="H591" i="8"/>
  <c r="G1781" i="8"/>
  <c r="H2716" i="8"/>
  <c r="H625" i="8"/>
  <c r="H946" i="8"/>
  <c r="G544" i="8"/>
  <c r="H792" i="8"/>
  <c r="G874" i="8"/>
  <c r="H3056" i="8"/>
  <c r="G1961" i="8"/>
  <c r="G725" i="8"/>
  <c r="K726" i="8" s="1"/>
  <c r="H1237" i="8"/>
  <c r="H2351" i="8"/>
  <c r="H3249" i="8"/>
  <c r="H512" i="8"/>
  <c r="G3256" i="8"/>
  <c r="G2177" i="8"/>
  <c r="H1357" i="8"/>
  <c r="G232" i="8"/>
  <c r="H1959" i="8"/>
  <c r="K1959" i="8"/>
  <c r="H1462" i="8"/>
  <c r="H230" i="8"/>
  <c r="H818" i="8"/>
  <c r="K818" i="8"/>
  <c r="H756" i="8"/>
  <c r="H2251" i="8"/>
  <c r="G3333" i="8"/>
  <c r="H2685" i="8"/>
  <c r="G3395" i="8"/>
  <c r="H1628" i="8"/>
  <c r="H2164" i="8"/>
  <c r="H1483" i="8"/>
  <c r="H819" i="8"/>
  <c r="K819" i="8"/>
  <c r="H1951" i="8"/>
  <c r="H1454" i="8"/>
  <c r="H222" i="8"/>
  <c r="H810" i="8"/>
  <c r="G1498" i="8"/>
  <c r="G148" i="8"/>
  <c r="G2157" i="8"/>
  <c r="G3709" i="8"/>
  <c r="H1205" i="8"/>
  <c r="H847" i="8"/>
  <c r="H1931" i="8"/>
  <c r="H2249" i="8"/>
  <c r="G2455" i="8"/>
  <c r="H1958" i="8"/>
  <c r="H920" i="8"/>
  <c r="H726" i="8"/>
  <c r="K167" i="8"/>
  <c r="H239" i="8"/>
  <c r="H1739" i="8"/>
  <c r="H904" i="8"/>
  <c r="G2288" i="8"/>
  <c r="H1468" i="8"/>
  <c r="H1674" i="8"/>
  <c r="H409" i="8"/>
  <c r="K409" i="8"/>
  <c r="H421" i="8"/>
  <c r="H804" i="8"/>
  <c r="H299" i="8"/>
  <c r="H2562" i="8"/>
  <c r="G2050" i="8"/>
  <c r="G2055" i="8"/>
  <c r="H2582" i="8"/>
  <c r="H2070" i="8"/>
  <c r="G1558" i="8"/>
  <c r="H1046" i="8"/>
  <c r="G1914" i="8"/>
  <c r="H1402" i="8"/>
  <c r="G856" i="8"/>
  <c r="G1919" i="8"/>
  <c r="G1407" i="8"/>
  <c r="H864" i="8"/>
  <c r="G2446" i="8"/>
  <c r="G1934" i="8"/>
  <c r="H1422" i="8"/>
  <c r="G888" i="8"/>
  <c r="H579" i="8"/>
  <c r="H770" i="8"/>
  <c r="G2802" i="8"/>
  <c r="G2290" i="8"/>
  <c r="H1778" i="8"/>
  <c r="K1778" i="8"/>
  <c r="H617" i="8"/>
  <c r="H2295" i="8"/>
  <c r="H1783" i="8"/>
  <c r="H1271" i="8"/>
  <c r="G2310" i="8"/>
  <c r="K2311" i="8" s="1"/>
  <c r="H657" i="8"/>
  <c r="G3138" i="8"/>
  <c r="H499" i="8"/>
  <c r="H330" i="8"/>
  <c r="G2355" i="8"/>
  <c r="G2845" i="8"/>
  <c r="G3609" i="8"/>
  <c r="H2572" i="8"/>
  <c r="H3449" i="8"/>
  <c r="G3508" i="8"/>
  <c r="G3555" i="8"/>
  <c r="G2940" i="8"/>
  <c r="G296" i="8"/>
  <c r="G2112" i="8"/>
  <c r="G1757" i="8"/>
  <c r="G3075" i="8"/>
  <c r="G3690" i="8"/>
  <c r="G3275" i="8"/>
  <c r="G3625" i="8"/>
  <c r="H1860" i="8"/>
  <c r="G3219" i="8"/>
  <c r="G3453" i="8"/>
  <c r="H3506" i="8"/>
  <c r="G3517" i="8"/>
  <c r="H3316" i="8"/>
  <c r="G954" i="8"/>
  <c r="G1403" i="8"/>
  <c r="G1561" i="8"/>
  <c r="G3334" i="8"/>
  <c r="G1984" i="8"/>
  <c r="G3129" i="8"/>
  <c r="G2705" i="8"/>
  <c r="G3588" i="8"/>
  <c r="G3582" i="8"/>
  <c r="G3313" i="8"/>
  <c r="G2380" i="8"/>
  <c r="G1221" i="8"/>
  <c r="G1817" i="8"/>
  <c r="G3227" i="8"/>
  <c r="G2379" i="8"/>
  <c r="G3098" i="8"/>
  <c r="G3682" i="8"/>
  <c r="G3507" i="8"/>
  <c r="G1684" i="8"/>
  <c r="G3348" i="8"/>
  <c r="G2813" i="8"/>
  <c r="H2077" i="8"/>
  <c r="G3038" i="8"/>
  <c r="G2805" i="8"/>
  <c r="G809" i="8"/>
  <c r="K810" i="8" s="1"/>
  <c r="G2427" i="8"/>
  <c r="G3122" i="8"/>
  <c r="G3706" i="8"/>
  <c r="G3595" i="8"/>
  <c r="G1829" i="8"/>
  <c r="G2909" i="8"/>
  <c r="G3425" i="8"/>
  <c r="G1683" i="8"/>
  <c r="G3349" i="8"/>
  <c r="G3290" i="8"/>
  <c r="G3435" i="8"/>
  <c r="G928" i="8"/>
  <c r="K929" i="8" s="1"/>
  <c r="G2475" i="8"/>
  <c r="G3148" i="8"/>
  <c r="H3676" i="8"/>
  <c r="G1971" i="8"/>
  <c r="G3758" i="8"/>
  <c r="G3164" i="8"/>
  <c r="G3692" i="8"/>
  <c r="G3534" i="8"/>
  <c r="G1837" i="8"/>
  <c r="G3428" i="8"/>
  <c r="G823" i="8"/>
  <c r="G3415" i="8"/>
  <c r="G2897" i="8"/>
  <c r="G751" i="8"/>
  <c r="G3339" i="8"/>
  <c r="G3636" i="8"/>
  <c r="H941" i="8"/>
  <c r="G1361" i="8"/>
  <c r="K1362" i="8" s="1"/>
  <c r="G3686" i="8"/>
  <c r="G3724" i="8"/>
  <c r="G1637" i="8"/>
  <c r="G2840" i="8"/>
  <c r="G1900" i="8"/>
  <c r="G3455" i="8"/>
  <c r="G3654" i="8"/>
  <c r="H2712" i="8"/>
  <c r="G2284" i="8"/>
  <c r="G3061" i="8"/>
  <c r="G2925" i="8"/>
  <c r="G2001" i="8"/>
  <c r="K2002" i="8" s="1"/>
  <c r="G3575" i="8"/>
  <c r="G1312" i="8"/>
  <c r="G1949" i="8"/>
  <c r="G2465" i="8"/>
  <c r="K2466" i="8" s="1"/>
  <c r="G3069" i="8"/>
  <c r="G2104" i="8"/>
  <c r="G1413" i="8"/>
  <c r="G2052" i="8"/>
  <c r="G2579" i="8"/>
  <c r="H3285" i="8"/>
  <c r="G3503" i="8"/>
  <c r="G3030" i="8"/>
  <c r="G2869" i="8"/>
  <c r="G2125" i="8"/>
  <c r="G772" i="8"/>
  <c r="G936" i="8"/>
  <c r="G2658" i="8"/>
  <c r="H1127" i="8"/>
  <c r="G422" i="8"/>
  <c r="G2509" i="8"/>
  <c r="G1488" i="8"/>
  <c r="G1499" i="8"/>
  <c r="G977" i="8"/>
  <c r="G511" i="8"/>
  <c r="H2031" i="8"/>
  <c r="H123" i="8"/>
  <c r="G898" i="8"/>
  <c r="G3424" i="8"/>
  <c r="G1589" i="8"/>
  <c r="G2294" i="8"/>
  <c r="G3664" i="8"/>
  <c r="G1404" i="8"/>
  <c r="G3032" i="8"/>
  <c r="G848" i="8"/>
  <c r="G784" i="8"/>
  <c r="G994" i="8"/>
  <c r="G1603" i="8"/>
  <c r="G1263" i="8"/>
  <c r="G2154" i="8"/>
  <c r="G2889" i="8"/>
  <c r="G1168" i="8"/>
  <c r="G1391" i="8"/>
  <c r="G3301" i="8"/>
  <c r="G1979" i="8"/>
  <c r="G1444" i="8"/>
  <c r="G380" i="8"/>
  <c r="G2144" i="8"/>
  <c r="H3088" i="8"/>
  <c r="G3269" i="8"/>
  <c r="G808" i="8"/>
  <c r="G599" i="8"/>
  <c r="G2402" i="8"/>
  <c r="G825" i="8"/>
  <c r="H165" i="8"/>
  <c r="G352" i="8"/>
  <c r="G1281" i="8"/>
  <c r="G2313" i="8"/>
  <c r="H231" i="8"/>
  <c r="K231" i="8"/>
  <c r="G1874" i="8"/>
  <c r="G553" i="8"/>
  <c r="H1239" i="8"/>
  <c r="G1766" i="8"/>
  <c r="G337" i="8"/>
  <c r="G278" i="8"/>
  <c r="G492" i="8"/>
  <c r="G531" i="8"/>
  <c r="G730" i="8"/>
  <c r="H795" i="8"/>
  <c r="G3120" i="8"/>
  <c r="G3632" i="8"/>
  <c r="G2955" i="8"/>
  <c r="G1859" i="8"/>
  <c r="H1576" i="8"/>
  <c r="G495" i="8"/>
  <c r="H1752" i="8"/>
  <c r="G2057" i="8"/>
  <c r="G2730" i="8"/>
  <c r="H1706" i="8"/>
  <c r="G1199" i="8"/>
  <c r="G2750" i="8"/>
  <c r="H1726" i="8"/>
  <c r="K1726" i="8"/>
  <c r="G494" i="8"/>
  <c r="G836" i="8"/>
  <c r="G3253" i="8"/>
  <c r="H2266" i="8"/>
  <c r="G581" i="8"/>
  <c r="H152" i="8"/>
  <c r="G1492" i="8"/>
  <c r="H2787" i="8"/>
  <c r="G429" i="8"/>
  <c r="K430" i="8" s="1"/>
  <c r="G1539" i="8"/>
  <c r="G551" i="8"/>
  <c r="G2075" i="8"/>
  <c r="G1256" i="8"/>
  <c r="G1699" i="8"/>
  <c r="H639" i="8"/>
  <c r="G1314" i="8"/>
  <c r="G1831" i="8"/>
  <c r="G1334" i="8"/>
  <c r="G92" i="8"/>
  <c r="H444" i="8"/>
  <c r="K444" i="8"/>
  <c r="G475" i="8"/>
  <c r="H674" i="8"/>
  <c r="G1114" i="8"/>
  <c r="G2158" i="8"/>
  <c r="G81" i="8"/>
  <c r="G2760" i="8"/>
  <c r="H2588" i="8"/>
  <c r="G1485" i="8"/>
  <c r="G2258" i="8"/>
  <c r="H3328" i="8"/>
  <c r="G3579" i="8"/>
  <c r="G1525" i="8"/>
  <c r="G525" i="8"/>
  <c r="K526" i="8" s="1"/>
  <c r="H2061" i="8"/>
  <c r="G1685" i="8"/>
  <c r="H589" i="8"/>
  <c r="G2330" i="8"/>
  <c r="G1823" i="8"/>
  <c r="G709" i="8"/>
  <c r="G2350" i="8"/>
  <c r="G1326" i="8"/>
  <c r="G83" i="8"/>
  <c r="H436" i="8"/>
  <c r="G666" i="8"/>
  <c r="G979" i="8"/>
  <c r="G1902" i="8"/>
  <c r="G559" i="8"/>
  <c r="G2333" i="8"/>
  <c r="G3080" i="8"/>
  <c r="G3592" i="8"/>
  <c r="G2829" i="8"/>
  <c r="G2741" i="8"/>
  <c r="H1923" i="8"/>
  <c r="K1923" i="8"/>
  <c r="G1640" i="8"/>
  <c r="G623" i="8"/>
  <c r="G1816" i="8"/>
  <c r="G841" i="8"/>
  <c r="G1200" i="8"/>
  <c r="G2834" i="8"/>
  <c r="G1810" i="8"/>
  <c r="G1303" i="8"/>
  <c r="G1830" i="8"/>
  <c r="G721" i="8"/>
  <c r="G3281" i="8"/>
  <c r="G739" i="8"/>
  <c r="K740" i="8" s="1"/>
  <c r="G1365" i="8"/>
  <c r="G2634" i="8"/>
  <c r="G1610" i="8"/>
  <c r="G1098" i="8"/>
  <c r="G281" i="8"/>
  <c r="G2127" i="8"/>
  <c r="G1615" i="8"/>
  <c r="G1103" i="8"/>
  <c r="G1630" i="8"/>
  <c r="G1118" i="8"/>
  <c r="H321" i="8"/>
  <c r="H398" i="8"/>
  <c r="H740" i="8"/>
  <c r="H220" i="8"/>
  <c r="K220" i="8"/>
  <c r="G227" i="8"/>
  <c r="G426" i="8"/>
  <c r="G2498" i="8"/>
  <c r="K2499" i="8" s="1"/>
  <c r="G1474" i="8"/>
  <c r="G952" i="8"/>
  <c r="K953" i="8" s="1"/>
  <c r="G1991" i="8"/>
  <c r="H1479" i="8"/>
  <c r="H957" i="8"/>
  <c r="G2006" i="8"/>
  <c r="K2007" i="8" s="1"/>
  <c r="H1494" i="8"/>
  <c r="H975" i="8"/>
  <c r="K975" i="8"/>
  <c r="G774" i="8"/>
  <c r="G604" i="8"/>
  <c r="G659" i="8"/>
  <c r="H274" i="8"/>
  <c r="G2874" i="8"/>
  <c r="G2362" i="8"/>
  <c r="G1850" i="8"/>
  <c r="G1338" i="8"/>
  <c r="H2367" i="8"/>
  <c r="G1855" i="8"/>
  <c r="G1343" i="8"/>
  <c r="H761" i="8"/>
  <c r="H1358" i="8"/>
  <c r="K1358" i="8"/>
  <c r="G638" i="8"/>
  <c r="K639" i="8" s="1"/>
  <c r="G120" i="8"/>
  <c r="G507" i="8"/>
  <c r="H698" i="8"/>
  <c r="G106" i="8"/>
  <c r="G2738" i="8"/>
  <c r="G2226" i="8"/>
  <c r="G1714" i="8"/>
  <c r="G1202" i="8"/>
  <c r="G1207" i="8"/>
  <c r="G501" i="8"/>
  <c r="G2758" i="8"/>
  <c r="G2246" i="8"/>
  <c r="G1734" i="8"/>
  <c r="G1222" i="8"/>
  <c r="G502" i="8"/>
  <c r="H844" i="8"/>
  <c r="G347" i="8"/>
  <c r="G546" i="8"/>
  <c r="G276" i="8"/>
  <c r="G435" i="8"/>
  <c r="H266" i="8"/>
  <c r="G151" i="8"/>
  <c r="G3019" i="8"/>
  <c r="G3601" i="8"/>
  <c r="H1451" i="8"/>
  <c r="G2918" i="8"/>
  <c r="G2927" i="8"/>
  <c r="G3554" i="8"/>
  <c r="G1600" i="8"/>
  <c r="G3113" i="8"/>
  <c r="G1924" i="8"/>
  <c r="G2717" i="8"/>
  <c r="G631" i="8"/>
  <c r="G905" i="8"/>
  <c r="G3161" i="8"/>
  <c r="G2892" i="8"/>
  <c r="G1540" i="8"/>
  <c r="G2497" i="8"/>
  <c r="G3611" i="8"/>
  <c r="G2996" i="8"/>
  <c r="G1548" i="8"/>
  <c r="K1549" i="8" s="1"/>
  <c r="G3761" i="8"/>
  <c r="G3667" i="8"/>
  <c r="G2483" i="8"/>
  <c r="G3705" i="8"/>
  <c r="G2360" i="8"/>
  <c r="G3341" i="8"/>
  <c r="G1489" i="8"/>
  <c r="G1144" i="8"/>
  <c r="G1529" i="8"/>
  <c r="G2201" i="8"/>
  <c r="G3381" i="8"/>
  <c r="G3466" i="8"/>
  <c r="K3467" i="8" s="1"/>
  <c r="G3204" i="8"/>
  <c r="G2541" i="8"/>
  <c r="G3769" i="8"/>
  <c r="G2456" i="8"/>
  <c r="G3493" i="8"/>
  <c r="G2784" i="8"/>
  <c r="G2645" i="8"/>
  <c r="G3618" i="8"/>
  <c r="G3572" i="8"/>
  <c r="G3454" i="8"/>
  <c r="G263" i="8"/>
  <c r="G2585" i="8"/>
  <c r="G3377" i="8"/>
  <c r="G2749" i="8"/>
  <c r="G1323" i="8"/>
  <c r="G3050" i="8"/>
  <c r="G2219" i="8"/>
  <c r="G1940" i="8"/>
  <c r="G2724" i="8"/>
  <c r="G3687" i="8"/>
  <c r="G2252" i="8"/>
  <c r="G3217" i="8"/>
  <c r="G1324" i="8"/>
  <c r="G527" i="8"/>
  <c r="G2846" i="8"/>
  <c r="G3762" i="8"/>
  <c r="G987" i="8"/>
  <c r="G130" i="8"/>
  <c r="G3167" i="8"/>
  <c r="G415" i="8"/>
  <c r="G2616" i="8"/>
  <c r="G3401" i="8"/>
  <c r="G2865" i="8"/>
  <c r="G1373" i="8"/>
  <c r="G3082" i="8"/>
  <c r="K3083" i="8" s="1"/>
  <c r="G2488" i="8"/>
  <c r="G2120" i="8"/>
  <c r="G2886" i="8"/>
  <c r="G3214" i="8"/>
  <c r="G1317" i="8"/>
  <c r="K1318" i="8" s="1"/>
  <c r="G2688" i="8"/>
  <c r="G3265" i="8"/>
  <c r="G3777" i="8"/>
  <c r="G3427" i="8"/>
  <c r="G983" i="8"/>
  <c r="G2500" i="8"/>
  <c r="G3170" i="8"/>
  <c r="G3754" i="8"/>
  <c r="G3763" i="8"/>
  <c r="G1992" i="8"/>
  <c r="G3476" i="8"/>
  <c r="G3085" i="8"/>
  <c r="G3767" i="8"/>
  <c r="G3132" i="8"/>
  <c r="G1868" i="8"/>
  <c r="G3470" i="8"/>
  <c r="G140" i="8"/>
  <c r="G3499" i="8"/>
  <c r="G1067" i="8"/>
  <c r="G2544" i="8"/>
  <c r="G3194" i="8"/>
  <c r="G3778" i="8"/>
  <c r="G3245" i="8"/>
  <c r="G2145" i="8"/>
  <c r="G3524" i="8"/>
  <c r="G3189" i="8"/>
  <c r="G2308" i="8"/>
  <c r="G3542" i="8"/>
  <c r="G2035" i="8"/>
  <c r="K2036" i="8" s="1"/>
  <c r="G2977" i="8"/>
  <c r="G3489" i="8"/>
  <c r="G2321" i="8"/>
  <c r="G3621" i="8"/>
  <c r="G1707" i="8"/>
  <c r="G2864" i="8"/>
  <c r="G3426" i="8"/>
  <c r="G2443" i="8"/>
  <c r="G328" i="8"/>
  <c r="G2894" i="8"/>
  <c r="G696" i="8"/>
  <c r="G3287" i="8"/>
  <c r="G349" i="8"/>
  <c r="G3354" i="8"/>
  <c r="G771" i="8"/>
  <c r="G3619" i="8"/>
  <c r="G1147" i="8"/>
  <c r="G2592" i="8"/>
  <c r="G3212" i="8"/>
  <c r="G3748" i="8"/>
  <c r="G2264" i="8"/>
  <c r="G2888" i="8"/>
  <c r="G1899" i="8"/>
  <c r="G1209" i="8"/>
  <c r="G2405" i="8"/>
  <c r="G2620" i="8"/>
  <c r="G3228" i="8"/>
  <c r="G3764" i="8"/>
  <c r="G2365" i="8"/>
  <c r="G3055" i="8"/>
  <c r="G2368" i="8"/>
  <c r="G1721" i="8"/>
  <c r="G2699" i="8"/>
  <c r="G2043" i="8"/>
  <c r="G2980" i="8"/>
  <c r="G3492" i="8"/>
  <c r="G1100" i="8"/>
  <c r="G3101" i="8"/>
  <c r="G2388" i="8"/>
  <c r="G503" i="8"/>
  <c r="G2404" i="8"/>
  <c r="G173" i="8"/>
  <c r="G3523" i="8"/>
  <c r="G1044" i="8"/>
  <c r="G2532" i="8"/>
  <c r="G3180" i="8"/>
  <c r="G3708" i="8"/>
  <c r="G2124" i="8"/>
  <c r="G2480" i="8"/>
  <c r="G1080" i="8"/>
  <c r="G1644" i="8"/>
  <c r="G69" i="8"/>
  <c r="G1843" i="8"/>
  <c r="G2913" i="8"/>
  <c r="G1669" i="8"/>
  <c r="G2934" i="8"/>
  <c r="G3662" i="8"/>
  <c r="G2003" i="8"/>
  <c r="G2924" i="8"/>
  <c r="G3711" i="8"/>
  <c r="G557" i="8"/>
  <c r="G3502" i="8"/>
  <c r="G2432" i="8"/>
  <c r="G3125" i="8"/>
  <c r="G3183" i="8"/>
  <c r="G2740" i="8"/>
  <c r="G2609" i="8"/>
  <c r="G1309" i="8"/>
  <c r="G2131" i="8"/>
  <c r="G2580" i="8"/>
  <c r="G2879" i="8"/>
  <c r="G2445" i="8"/>
  <c r="G3133" i="8"/>
  <c r="G3215" i="8"/>
  <c r="K3216" i="8" s="1"/>
  <c r="G2832" i="8"/>
  <c r="G2668" i="8"/>
  <c r="G1515" i="8"/>
  <c r="G2227" i="8"/>
  <c r="G2637" i="8"/>
  <c r="G2916" i="8"/>
  <c r="G1331" i="8"/>
  <c r="G2696" i="8"/>
  <c r="G3565" i="8"/>
  <c r="G3759" i="8"/>
  <c r="G3655" i="8"/>
  <c r="G3286" i="8"/>
  <c r="G3390" i="8"/>
  <c r="G3071" i="8"/>
  <c r="G3270" i="8"/>
  <c r="G3495" i="8"/>
  <c r="H610" i="8"/>
  <c r="H2232" i="8"/>
  <c r="H3378" i="8"/>
  <c r="H1841" i="8"/>
  <c r="H1226" i="8"/>
  <c r="H219" i="8"/>
  <c r="H1486" i="8"/>
  <c r="H766" i="8"/>
  <c r="H159" i="8"/>
  <c r="G1804" i="8"/>
  <c r="G424" i="8"/>
  <c r="G3363" i="8"/>
  <c r="G3684" i="8"/>
  <c r="G3738" i="8"/>
  <c r="G3398" i="8"/>
  <c r="G3159" i="8"/>
  <c r="G1729" i="8"/>
  <c r="K1730" i="8" s="1"/>
  <c r="H1020" i="8"/>
  <c r="H3259" i="8"/>
  <c r="H1072" i="8"/>
  <c r="G1903" i="8"/>
  <c r="H754" i="8"/>
  <c r="H757" i="8"/>
  <c r="G3296" i="8"/>
  <c r="K372" i="8"/>
  <c r="H688" i="8"/>
  <c r="H2391" i="8"/>
  <c r="G1894" i="8"/>
  <c r="K1895" i="8" s="1"/>
  <c r="H407" i="8"/>
  <c r="H2721" i="8"/>
  <c r="H2858" i="8"/>
  <c r="H594" i="8"/>
  <c r="H2460" i="8"/>
  <c r="H2466" i="8"/>
  <c r="G1770" i="8"/>
  <c r="G343" i="8"/>
  <c r="H3107" i="8"/>
  <c r="H3216" i="8"/>
  <c r="H3104" i="8"/>
  <c r="G2627" i="8"/>
  <c r="G75" i="8"/>
  <c r="H1002" i="8"/>
  <c r="G2069" i="8"/>
  <c r="K2070" i="8" s="1"/>
  <c r="H366" i="8"/>
  <c r="G3747" i="8"/>
  <c r="G2179" i="8"/>
  <c r="G1349" i="8"/>
  <c r="G514" i="8"/>
  <c r="G922" i="8"/>
  <c r="G3144" i="8"/>
  <c r="H425" i="8"/>
  <c r="G2726" i="8"/>
  <c r="H1533" i="8"/>
  <c r="K1533" i="8"/>
  <c r="H1922" i="8"/>
  <c r="G2810" i="8"/>
  <c r="G1274" i="8"/>
  <c r="H1143" i="8"/>
  <c r="H260" i="8"/>
  <c r="H371" i="8"/>
  <c r="H202" i="8"/>
  <c r="G2748" i="8"/>
  <c r="G1784" i="8"/>
  <c r="G897" i="8"/>
  <c r="G2195" i="8"/>
  <c r="G1195" i="8"/>
  <c r="G3015" i="8"/>
  <c r="G3418" i="8"/>
  <c r="G2737" i="8"/>
  <c r="G2608" i="8"/>
  <c r="G2240" i="8"/>
  <c r="G3244" i="8"/>
  <c r="G2548" i="8"/>
  <c r="G3294" i="8"/>
  <c r="G2684" i="8"/>
  <c r="K2685" i="8" s="1"/>
  <c r="G1771" i="8"/>
  <c r="H1777" i="8"/>
  <c r="G1634" i="8"/>
  <c r="K1635" i="8" s="1"/>
  <c r="G1283" i="8"/>
  <c r="G1898" i="8"/>
  <c r="G2302" i="8"/>
  <c r="G1378" i="8"/>
  <c r="K1379" i="8" s="1"/>
  <c r="G2898" i="8"/>
  <c r="H2007" i="8"/>
  <c r="G2657" i="8"/>
  <c r="G768" i="8"/>
  <c r="G1827" i="8"/>
  <c r="G1450" i="8"/>
  <c r="K1451" i="8" s="1"/>
  <c r="G930" i="8"/>
  <c r="H1120" i="8"/>
  <c r="H3448" i="8"/>
  <c r="H2153" i="8"/>
  <c r="G870" i="8"/>
  <c r="G1134" i="8"/>
  <c r="G3240" i="8"/>
  <c r="G288" i="8"/>
  <c r="K289" i="8" s="1"/>
  <c r="G3413" i="8"/>
  <c r="G104" i="8"/>
  <c r="G2072" i="8"/>
  <c r="G2074" i="8"/>
  <c r="G1567" i="8"/>
  <c r="G370" i="8"/>
  <c r="K371" i="8" s="1"/>
  <c r="G3235" i="8"/>
  <c r="G871" i="8"/>
  <c r="G1904" i="8"/>
  <c r="G1047" i="8"/>
  <c r="K1048" i="8" s="1"/>
  <c r="G1980" i="8"/>
  <c r="G2506" i="8"/>
  <c r="G1999" i="8"/>
  <c r="G1487" i="8"/>
  <c r="G2526" i="8"/>
  <c r="H1502" i="8"/>
  <c r="G782" i="8"/>
  <c r="G270" i="8"/>
  <c r="G612" i="8"/>
  <c r="G1346" i="8"/>
  <c r="G2375" i="8"/>
  <c r="G775" i="8"/>
  <c r="H1215" i="8"/>
  <c r="K1215" i="8"/>
  <c r="H545" i="8"/>
  <c r="G554" i="8"/>
  <c r="G2098" i="8"/>
  <c r="H1591" i="8"/>
  <c r="G2630" i="8"/>
  <c r="G1094" i="8"/>
  <c r="G188" i="8"/>
  <c r="G203" i="8"/>
  <c r="G145" i="8"/>
  <c r="G307" i="8"/>
  <c r="G1553" i="8"/>
  <c r="G2883" i="8"/>
  <c r="G2528" i="8"/>
  <c r="G2900" i="8"/>
  <c r="G1608" i="8"/>
  <c r="G3373" i="8"/>
  <c r="G3026" i="8"/>
  <c r="G3302" i="8"/>
  <c r="G2854" i="8"/>
  <c r="G2857" i="8"/>
  <c r="K2858" i="8" s="1"/>
  <c r="G2600" i="8"/>
  <c r="K2601" i="8" s="1"/>
  <c r="G1348" i="8"/>
  <c r="G2931" i="8"/>
  <c r="G1728" i="8"/>
  <c r="G1401" i="8"/>
  <c r="G3765" i="8"/>
  <c r="G3023" i="8"/>
  <c r="G2895" i="8"/>
  <c r="G3338" i="8"/>
  <c r="G2508" i="8"/>
  <c r="G3570" i="8"/>
  <c r="G3340" i="8"/>
  <c r="G2769" i="8"/>
  <c r="G3356" i="8"/>
  <c r="G2348" i="8"/>
  <c r="G3628" i="8"/>
  <c r="G2771" i="8"/>
  <c r="G2651" i="8"/>
  <c r="G2975" i="8"/>
  <c r="G2244" i="8"/>
  <c r="G999" i="8"/>
  <c r="G1280" i="8"/>
  <c r="G3399" i="8"/>
  <c r="G3326" i="8"/>
  <c r="G3278" i="8"/>
  <c r="G2960" i="8"/>
  <c r="G94" i="8"/>
  <c r="G602" i="8"/>
  <c r="G3344" i="8"/>
  <c r="G2008" i="8"/>
  <c r="G1648" i="8"/>
  <c r="G2166" i="8"/>
  <c r="H244" i="8"/>
  <c r="G3005" i="8"/>
  <c r="G447" i="8"/>
  <c r="G2026" i="8"/>
  <c r="G1077" i="8"/>
  <c r="G712" i="8"/>
  <c r="G2686" i="8"/>
  <c r="G1160" i="8"/>
  <c r="G2293" i="8"/>
  <c r="G1905" i="8"/>
  <c r="G2038" i="8"/>
  <c r="G90" i="8"/>
  <c r="G1789" i="8"/>
  <c r="H3467" i="8"/>
  <c r="G303" i="8"/>
  <c r="G3408" i="8"/>
  <c r="G2512" i="8"/>
  <c r="G2161" i="8"/>
  <c r="H1386" i="8"/>
  <c r="H2430" i="8"/>
  <c r="G516" i="8"/>
  <c r="H1908" i="8"/>
  <c r="G558" i="8"/>
  <c r="G3477" i="8"/>
  <c r="G2344" i="8"/>
  <c r="G1662" i="8"/>
  <c r="H3600" i="8"/>
  <c r="H2204" i="8"/>
  <c r="K2204" i="8"/>
  <c r="G1803" i="8"/>
  <c r="G1520" i="8"/>
  <c r="H817" i="8"/>
  <c r="G1910" i="8"/>
  <c r="G1503" i="8"/>
  <c r="H2984" i="8"/>
  <c r="H1880" i="8"/>
  <c r="H1490" i="8"/>
  <c r="G3238" i="8"/>
  <c r="G1879" i="8"/>
  <c r="G2406" i="8"/>
  <c r="G80" i="8"/>
  <c r="G1467" i="8"/>
  <c r="K1468" i="8" s="1"/>
  <c r="G3312" i="8"/>
  <c r="G3539" i="8"/>
  <c r="G1552" i="8"/>
  <c r="G575" i="8"/>
  <c r="G1268" i="8"/>
  <c r="G1393" i="8"/>
  <c r="G664" i="8"/>
  <c r="G2346" i="8"/>
  <c r="G1322" i="8"/>
  <c r="G2366" i="8"/>
  <c r="K2367" i="8" s="1"/>
  <c r="G1342" i="8"/>
  <c r="G452" i="8"/>
  <c r="K453" i="8" s="1"/>
  <c r="G483" i="8"/>
  <c r="G682" i="8"/>
  <c r="G1774" i="8"/>
  <c r="G500" i="8"/>
  <c r="G2676" i="8"/>
  <c r="G1995" i="8"/>
  <c r="G1955" i="8"/>
  <c r="G3000" i="8"/>
  <c r="G2413" i="8"/>
  <c r="G3637" i="8"/>
  <c r="G2051" i="8"/>
  <c r="G1232" i="8"/>
  <c r="G1768" i="8"/>
  <c r="G887" i="8"/>
  <c r="G1969" i="8"/>
  <c r="G1035" i="8"/>
  <c r="G2275" i="8"/>
  <c r="G1340" i="8"/>
  <c r="K1341" i="8" s="1"/>
  <c r="G1954" i="8"/>
  <c r="G1974" i="8"/>
  <c r="G938" i="8"/>
  <c r="G742" i="8"/>
  <c r="G234" i="8"/>
  <c r="G2143" i="8"/>
  <c r="G3496" i="8"/>
  <c r="G3008" i="8"/>
  <c r="G3520" i="8"/>
  <c r="G2457" i="8"/>
  <c r="G3669" i="8"/>
  <c r="G2037" i="8"/>
  <c r="G1219" i="8"/>
  <c r="G1755" i="8"/>
  <c r="H1956" i="8"/>
  <c r="H1005" i="8"/>
  <c r="H2261" i="8"/>
  <c r="G1946" i="8"/>
  <c r="G906" i="8"/>
  <c r="G2463" i="8"/>
  <c r="H1439" i="8"/>
  <c r="G1966" i="8"/>
  <c r="K1967" i="8" s="1"/>
  <c r="H929" i="8"/>
  <c r="G3304" i="8"/>
  <c r="G759" i="8"/>
  <c r="K760" i="8" s="1"/>
  <c r="G1339" i="8"/>
  <c r="H3272" i="8"/>
  <c r="G3784" i="8"/>
  <c r="G3419" i="8"/>
  <c r="G703" i="8"/>
  <c r="G1332" i="8"/>
  <c r="G1788" i="8"/>
  <c r="G777" i="8"/>
  <c r="H1426" i="8"/>
  <c r="H556" i="8"/>
  <c r="G603" i="8"/>
  <c r="G964" i="8"/>
  <c r="G2148" i="8"/>
  <c r="H1329" i="8"/>
  <c r="G122" i="8"/>
  <c r="G1877" i="8"/>
  <c r="G1059" i="8"/>
  <c r="G2442" i="8"/>
  <c r="G1930" i="8"/>
  <c r="K1931" i="8" s="1"/>
  <c r="G1418" i="8"/>
  <c r="G881" i="8"/>
  <c r="G2447" i="8"/>
  <c r="G1423" i="8"/>
  <c r="G2462" i="8"/>
  <c r="G1950" i="8"/>
  <c r="G1438" i="8"/>
  <c r="G911" i="8"/>
  <c r="G718" i="8"/>
  <c r="G206" i="8"/>
  <c r="G548" i="8"/>
  <c r="G595" i="8"/>
  <c r="G794" i="8"/>
  <c r="K795" i="8" s="1"/>
  <c r="G210" i="8"/>
  <c r="G2818" i="8"/>
  <c r="G2306" i="8"/>
  <c r="H2311" i="8"/>
  <c r="G1799" i="8"/>
  <c r="K1800" i="8" s="1"/>
  <c r="G661" i="8"/>
  <c r="H1814" i="8"/>
  <c r="K1814" i="8"/>
  <c r="G689" i="8"/>
  <c r="G412" i="8"/>
  <c r="H443" i="8"/>
  <c r="K443" i="8"/>
  <c r="G3106" i="8"/>
  <c r="K3107" i="8" s="1"/>
  <c r="G2170" i="8"/>
  <c r="G1658" i="8"/>
  <c r="G377" i="8"/>
  <c r="G1663" i="8"/>
  <c r="G1151" i="8"/>
  <c r="G2702" i="8"/>
  <c r="G2190" i="8"/>
  <c r="H417" i="8"/>
  <c r="H446" i="8"/>
  <c r="G283" i="8"/>
  <c r="G482" i="8"/>
  <c r="G2546" i="8"/>
  <c r="G2034" i="8"/>
  <c r="G1522" i="8"/>
  <c r="G96" i="8"/>
  <c r="G2551" i="8"/>
  <c r="G2039" i="8"/>
  <c r="G1012" i="8"/>
  <c r="G109" i="8"/>
  <c r="H2566" i="8"/>
  <c r="G2054" i="8"/>
  <c r="G1542" i="8"/>
  <c r="G1029" i="8"/>
  <c r="G141" i="8"/>
  <c r="G822" i="8"/>
  <c r="G310" i="8"/>
  <c r="G108" i="8"/>
  <c r="G715" i="8"/>
  <c r="G322" i="8"/>
  <c r="G72" i="8"/>
  <c r="G586" i="8"/>
  <c r="G2283" i="8"/>
  <c r="G1352" i="8"/>
  <c r="G2188" i="8"/>
  <c r="H2323" i="8"/>
  <c r="G71" i="8"/>
  <c r="G3021" i="8"/>
  <c r="G2764" i="8"/>
  <c r="G2791" i="8"/>
  <c r="G3065" i="8"/>
  <c r="G3255" i="8"/>
  <c r="G3433" i="8"/>
  <c r="G208" i="8"/>
  <c r="G3586" i="8"/>
  <c r="G3337" i="8"/>
  <c r="G3322" i="8"/>
  <c r="G1344" i="8"/>
  <c r="G3697" i="8"/>
  <c r="G3547" i="8"/>
  <c r="G3185" i="8"/>
  <c r="G2910" i="8"/>
  <c r="G1643" i="8"/>
  <c r="G2827" i="8"/>
  <c r="G893" i="8"/>
  <c r="G1177" i="8"/>
  <c r="G3025" i="8"/>
  <c r="G3203" i="8"/>
  <c r="G3210" i="8"/>
  <c r="G2664" i="8"/>
  <c r="G1015" i="8"/>
  <c r="G2763" i="8"/>
  <c r="G535" i="8"/>
  <c r="G873" i="8"/>
  <c r="G1835" i="8"/>
  <c r="G3195" i="8"/>
  <c r="G2815" i="8"/>
  <c r="G157" i="8"/>
  <c r="G3089" i="8"/>
  <c r="G3347" i="8"/>
  <c r="G3250" i="8"/>
  <c r="G2792" i="8"/>
  <c r="G2707" i="8"/>
  <c r="G1245" i="8"/>
  <c r="G3042" i="8"/>
  <c r="G2041" i="8"/>
  <c r="G1915" i="8"/>
  <c r="G2709" i="8"/>
  <c r="G3591" i="8"/>
  <c r="G1395" i="8"/>
  <c r="G2953" i="8"/>
  <c r="G3633" i="8"/>
  <c r="G3755" i="8"/>
  <c r="G2257" i="8"/>
  <c r="G3394" i="8"/>
  <c r="G3739" i="8"/>
  <c r="G3068" i="8"/>
  <c r="G845" i="8"/>
  <c r="G2761" i="8"/>
  <c r="G3473" i="8"/>
  <c r="G3163" i="8"/>
  <c r="G1656" i="8"/>
  <c r="G3178" i="8"/>
  <c r="G2987" i="8"/>
  <c r="G2561" i="8"/>
  <c r="G3661" i="8"/>
  <c r="G1472" i="8"/>
  <c r="G2969" i="8"/>
  <c r="G3657" i="8"/>
  <c r="G3173" i="8"/>
  <c r="G2337" i="8"/>
  <c r="G3434" i="8"/>
  <c r="G3213" i="8"/>
  <c r="G3124" i="8"/>
  <c r="G3374" i="8"/>
  <c r="G1932" i="8"/>
  <c r="G2945" i="8"/>
  <c r="G1989" i="8"/>
  <c r="G3485" i="8"/>
  <c r="G1604" i="8"/>
  <c r="G2828" i="8"/>
  <c r="G3386" i="8"/>
  <c r="G2169" i="8"/>
  <c r="G2821" i="8"/>
  <c r="G237" i="8"/>
  <c r="G1285" i="8"/>
  <c r="G3359" i="8"/>
  <c r="G3516" i="8"/>
  <c r="G3181" i="8"/>
  <c r="G2129" i="8"/>
  <c r="G2259" i="8"/>
  <c r="G3589" i="8"/>
  <c r="G1681" i="8"/>
  <c r="G2855" i="8"/>
  <c r="G3410" i="8"/>
  <c r="G2400" i="8"/>
  <c r="G279" i="8"/>
  <c r="G2876" i="8"/>
  <c r="G592" i="8"/>
  <c r="G2861" i="8"/>
  <c r="G3679" i="8"/>
  <c r="G1008" i="8"/>
  <c r="G2513" i="8"/>
  <c r="G3169" i="8"/>
  <c r="G3681" i="8"/>
  <c r="G3139" i="8"/>
  <c r="G477" i="8"/>
  <c r="G2297" i="8"/>
  <c r="G3066" i="8"/>
  <c r="G3642" i="8"/>
  <c r="G3387" i="8"/>
  <c r="G1505" i="8"/>
  <c r="G3284" i="8"/>
  <c r="G2593" i="8"/>
  <c r="G3062" i="8"/>
  <c r="G3239" i="8"/>
  <c r="G2531" i="8"/>
  <c r="G3677" i="8"/>
  <c r="G1761" i="8"/>
  <c r="K1762" i="8" s="1"/>
  <c r="G2885" i="8"/>
  <c r="G3404" i="8"/>
  <c r="G647" i="8"/>
  <c r="G2923" i="8"/>
  <c r="G2999" i="8"/>
  <c r="G2208" i="8"/>
  <c r="G3743" i="8"/>
  <c r="G3598" i="8"/>
  <c r="G2903" i="8"/>
  <c r="G3420" i="8"/>
  <c r="G783" i="8"/>
  <c r="G2965" i="8"/>
  <c r="G3351" i="8"/>
  <c r="G2824" i="8"/>
  <c r="G552" i="8"/>
  <c r="G2517" i="8"/>
  <c r="G3172" i="8"/>
  <c r="G3700" i="8"/>
  <c r="G2073" i="8"/>
  <c r="G2349" i="8"/>
  <c r="G832" i="8"/>
  <c r="G3630" i="8"/>
  <c r="G1440" i="8"/>
  <c r="G2340" i="8"/>
  <c r="G3549" i="8"/>
  <c r="G1659" i="8"/>
  <c r="G3372" i="8"/>
  <c r="G440" i="8"/>
  <c r="K441" i="8" s="1"/>
  <c r="G2105" i="8"/>
  <c r="G3487" i="8"/>
  <c r="K3488" i="8" s="1"/>
  <c r="G2851" i="8"/>
  <c r="G743" i="8"/>
  <c r="K744" i="8" s="1"/>
  <c r="G2403" i="8"/>
  <c r="G3109" i="8"/>
  <c r="G3119" i="8"/>
  <c r="G2507" i="8"/>
  <c r="G2492" i="8"/>
  <c r="G872" i="8"/>
  <c r="G1925" i="8"/>
  <c r="G2464" i="8"/>
  <c r="G2806" i="8"/>
  <c r="G1484" i="8"/>
  <c r="G2783" i="8"/>
  <c r="G3757" i="8"/>
  <c r="G455" i="8"/>
  <c r="G1565" i="8"/>
  <c r="G3478" i="8"/>
  <c r="G3774" i="8"/>
  <c r="G3263" i="8"/>
  <c r="G3462" i="8"/>
  <c r="G1156" i="8"/>
  <c r="G2793" i="8"/>
  <c r="G68" i="8"/>
  <c r="H68" i="8" s="1"/>
  <c r="G833" i="8"/>
  <c r="G1873" i="8"/>
  <c r="G3510" i="8"/>
  <c r="G3295" i="8"/>
  <c r="G3494" i="8"/>
  <c r="G1464" i="8"/>
  <c r="G1945" i="8"/>
  <c r="G2949" i="8"/>
  <c r="G2080" i="8"/>
  <c r="G3191" i="8"/>
  <c r="G247" i="8"/>
  <c r="G2611" i="8"/>
  <c r="G139" i="8"/>
  <c r="G1132" i="8"/>
  <c r="H2274" i="8"/>
  <c r="H1895" i="8"/>
  <c r="H1370" i="8"/>
  <c r="H1048" i="8"/>
  <c r="G935" i="8"/>
  <c r="G3683" i="8"/>
  <c r="G3135" i="8"/>
  <c r="G192" i="8"/>
  <c r="G1767" i="8"/>
  <c r="G942" i="8"/>
  <c r="H1217" i="8"/>
  <c r="G955" i="8"/>
  <c r="G1033" i="8"/>
  <c r="G116" i="8"/>
  <c r="H1188" i="8"/>
  <c r="K1188" i="8"/>
  <c r="H384" i="8"/>
  <c r="H1089" i="8"/>
  <c r="G1383" i="8"/>
  <c r="G406" i="8"/>
  <c r="K407" i="8" s="1"/>
  <c r="G2780" i="8"/>
  <c r="H1677" i="8"/>
  <c r="H728" i="8"/>
  <c r="G840" i="8"/>
  <c r="G2825" i="8"/>
  <c r="G2922" i="8"/>
  <c r="G314" i="8"/>
  <c r="H3488" i="8"/>
  <c r="H2496" i="8"/>
  <c r="G1775" i="8"/>
  <c r="G2352" i="8"/>
  <c r="G345" i="8"/>
  <c r="G1473" i="8"/>
  <c r="H3392" i="8"/>
  <c r="G2243" i="8"/>
  <c r="H2844" i="8"/>
  <c r="H2199" i="8"/>
  <c r="K2199" i="8"/>
  <c r="G2575" i="8"/>
  <c r="G1039" i="8"/>
  <c r="G334" i="8"/>
  <c r="G2434" i="8"/>
  <c r="G1927" i="8"/>
  <c r="G710" i="8"/>
  <c r="G633" i="8"/>
  <c r="G1294" i="8"/>
  <c r="G1655" i="8"/>
  <c r="G474" i="8"/>
  <c r="G3665" i="8"/>
  <c r="G2644" i="8"/>
  <c r="G2985" i="8"/>
  <c r="G2772" i="8"/>
  <c r="G3730" i="8"/>
  <c r="G1629" i="8"/>
  <c r="G2547" i="8"/>
  <c r="G1531" i="8"/>
  <c r="K1532" i="8" s="1"/>
  <c r="G2776" i="8"/>
  <c r="G1732" i="8"/>
  <c r="G2617" i="8"/>
  <c r="G3041" i="8"/>
  <c r="G2661" i="8"/>
  <c r="G2708" i="8"/>
  <c r="G3567" i="8"/>
  <c r="G2417" i="8"/>
  <c r="G3479" i="8"/>
  <c r="K3480" i="8" s="1"/>
  <c r="G3221" i="8"/>
  <c r="G2966" i="8"/>
  <c r="G2744" i="8"/>
  <c r="G1536" i="8"/>
  <c r="G892" i="8"/>
  <c r="G764" i="8"/>
  <c r="G2538" i="8"/>
  <c r="H302" i="8"/>
  <c r="G2192" i="8"/>
  <c r="H1506" i="8"/>
  <c r="H636" i="8"/>
  <c r="H2499" i="8"/>
  <c r="G1852" i="8"/>
  <c r="H86" i="8"/>
  <c r="G2473" i="8"/>
  <c r="G2189" i="8"/>
  <c r="H1508" i="8"/>
  <c r="H2494" i="8"/>
  <c r="G826" i="8"/>
  <c r="G1901" i="8"/>
  <c r="G1888" i="8"/>
  <c r="G2082" i="8"/>
  <c r="G1575" i="8"/>
  <c r="K1576" i="8" s="1"/>
  <c r="H172" i="8"/>
  <c r="G89" i="8"/>
  <c r="H1443" i="8"/>
  <c r="G171" i="8"/>
  <c r="K172" i="8" s="1"/>
  <c r="G609" i="8"/>
  <c r="G1973" i="8"/>
  <c r="G3208" i="8"/>
  <c r="G2537" i="8"/>
  <c r="H1432" i="8"/>
  <c r="G1994" i="8"/>
  <c r="G866" i="8"/>
  <c r="G1863" i="8"/>
  <c r="G476" i="8"/>
  <c r="G2746" i="8"/>
  <c r="G517" i="8"/>
  <c r="K518" i="8" s="1"/>
  <c r="H1742" i="8"/>
  <c r="G1022" i="8"/>
  <c r="G1074" i="8"/>
  <c r="G245" i="8"/>
  <c r="G1606" i="8"/>
  <c r="G650" i="8"/>
  <c r="K651" i="8" s="1"/>
  <c r="G2995" i="8"/>
  <c r="G3029" i="8"/>
  <c r="G3659" i="8"/>
  <c r="G1861" i="8"/>
  <c r="G2946" i="8"/>
  <c r="G1509" i="8"/>
  <c r="G1139" i="8"/>
  <c r="G3403" i="8"/>
  <c r="G3315" i="8"/>
  <c r="G2801" i="8"/>
  <c r="G3569" i="8"/>
  <c r="G3306" i="8"/>
  <c r="G1400" i="8"/>
  <c r="G1299" i="8"/>
  <c r="G2777" i="8"/>
  <c r="G3343" i="8"/>
  <c r="G3617" i="8"/>
  <c r="G2116" i="8"/>
  <c r="G184" i="8"/>
  <c r="K185" i="8" s="1"/>
  <c r="G3391" i="8"/>
  <c r="K3392" i="8" s="1"/>
  <c r="G3108" i="8"/>
  <c r="G1453" i="8"/>
  <c r="K1454" i="8" s="1"/>
  <c r="G2852" i="8"/>
  <c r="K2853" i="8" s="1"/>
  <c r="G3447" i="8"/>
  <c r="K3448" i="8" s="1"/>
  <c r="G2329" i="8"/>
  <c r="G3533" i="8"/>
  <c r="G3254" i="8"/>
  <c r="G3431" i="8"/>
  <c r="G1260" i="8"/>
  <c r="G1184" i="8"/>
  <c r="G1417" i="8"/>
  <c r="H1130" i="8"/>
  <c r="K1130" i="8"/>
  <c r="G3672" i="8"/>
  <c r="G2089" i="8"/>
  <c r="H2036" i="8"/>
  <c r="G329" i="8"/>
  <c r="K330" i="8" s="1"/>
  <c r="G200" i="8"/>
  <c r="H3352" i="8"/>
  <c r="H2601" i="8"/>
  <c r="G1968" i="8"/>
  <c r="G1514" i="8"/>
  <c r="H2139" i="8"/>
  <c r="G613" i="8"/>
  <c r="G2731" i="8"/>
  <c r="H1819" i="8"/>
  <c r="G385" i="8"/>
  <c r="G1620" i="8"/>
  <c r="G2000" i="8"/>
  <c r="H2011" i="8"/>
  <c r="K2011" i="8"/>
  <c r="H1572" i="8"/>
  <c r="G1289" i="8"/>
  <c r="G1526" i="8"/>
  <c r="G2373" i="8"/>
  <c r="G155" i="8"/>
  <c r="G3329" i="8"/>
  <c r="G2115" i="8"/>
  <c r="H1762" i="8"/>
  <c r="H1293" i="8"/>
  <c r="G3552" i="8"/>
  <c r="G2217" i="8"/>
  <c r="G2228" i="8"/>
  <c r="H1532" i="8"/>
  <c r="H831" i="8"/>
  <c r="H1918" i="8"/>
  <c r="G411" i="8"/>
  <c r="G1884" i="8"/>
  <c r="H1250" i="8"/>
  <c r="H430" i="8"/>
  <c r="H1800" i="8"/>
  <c r="G3744" i="8"/>
  <c r="G1547" i="8"/>
  <c r="H1187" i="8"/>
  <c r="H1398" i="8"/>
  <c r="H985" i="8"/>
  <c r="G286" i="8"/>
  <c r="G298" i="8"/>
  <c r="K299" i="8" s="1"/>
  <c r="H3368" i="8"/>
  <c r="G600" i="8"/>
  <c r="G1521" i="8"/>
  <c r="H1379" i="8"/>
  <c r="G2514" i="8"/>
  <c r="H1362" i="8"/>
  <c r="G2775" i="8"/>
  <c r="G1126" i="8"/>
  <c r="K1127" i="8" s="1"/>
  <c r="H790" i="8"/>
  <c r="H2853" i="8"/>
  <c r="G3376" i="8"/>
  <c r="G2268" i="8"/>
  <c r="G1449" i="8"/>
  <c r="H368" i="8"/>
  <c r="G1153" i="8"/>
  <c r="G1277" i="8"/>
  <c r="H432" i="8"/>
  <c r="G2218" i="8"/>
  <c r="H1194" i="8"/>
  <c r="G2735" i="8"/>
  <c r="H1711" i="8"/>
  <c r="H2238" i="8"/>
  <c r="H1214" i="8"/>
  <c r="G1006" i="8"/>
  <c r="G324" i="8"/>
  <c r="K325" i="8" s="1"/>
  <c r="G339" i="8"/>
  <c r="K340" i="8" s="1"/>
  <c r="G1390" i="8"/>
  <c r="G2056" i="8"/>
  <c r="G3331" i="8"/>
  <c r="G1649" i="8"/>
  <c r="G1493" i="8"/>
  <c r="K1494" i="8" s="1"/>
  <c r="G456" i="8"/>
  <c r="G2291" i="8"/>
  <c r="G3064" i="8"/>
  <c r="G3576" i="8"/>
  <c r="G2779" i="8"/>
  <c r="G2768" i="8"/>
  <c r="G1948" i="8"/>
  <c r="H1129" i="8"/>
  <c r="H701" i="8"/>
  <c r="G1853" i="8"/>
  <c r="H883" i="8"/>
  <c r="G2160" i="8"/>
  <c r="G2850" i="8"/>
  <c r="G1826" i="8"/>
  <c r="G713" i="8"/>
  <c r="G2343" i="8"/>
  <c r="G1846" i="8"/>
  <c r="H747" i="8"/>
  <c r="G614" i="8"/>
  <c r="G78" i="8"/>
  <c r="G3257" i="8"/>
  <c r="G1631" i="8"/>
  <c r="H442" i="8"/>
  <c r="K442" i="8"/>
  <c r="G3752" i="8"/>
  <c r="G937" i="8"/>
  <c r="H509" i="8"/>
  <c r="H2312" i="8"/>
  <c r="K2312" i="8"/>
  <c r="H3072" i="8"/>
  <c r="G3584" i="8"/>
  <c r="H2811" i="8"/>
  <c r="G1936" i="8"/>
  <c r="H1116" i="8"/>
  <c r="H1652" i="8"/>
  <c r="G672" i="8"/>
  <c r="G1828" i="8"/>
  <c r="G861" i="8"/>
  <c r="G2147" i="8"/>
  <c r="G1212" i="8"/>
  <c r="G2842" i="8"/>
  <c r="G1818" i="8"/>
  <c r="G697" i="8"/>
  <c r="G2335" i="8"/>
  <c r="G735" i="8"/>
  <c r="G3273" i="8"/>
  <c r="G156" i="8"/>
  <c r="G1155" i="8"/>
  <c r="G3336" i="8"/>
  <c r="G3603" i="8"/>
  <c r="G2332" i="8"/>
  <c r="G1513" i="8"/>
  <c r="H1355" i="8"/>
  <c r="K1355" i="8"/>
  <c r="G1660" i="8"/>
  <c r="H560" i="8"/>
  <c r="G2322" i="8"/>
  <c r="K2323" i="8" s="1"/>
  <c r="G1298" i="8"/>
  <c r="H1815" i="8"/>
  <c r="K1815" i="8"/>
  <c r="G693" i="8"/>
  <c r="G2342" i="8"/>
  <c r="H1318" i="8"/>
  <c r="G74" i="8"/>
  <c r="G428" i="8"/>
  <c r="G658" i="8"/>
  <c r="G827" i="8"/>
  <c r="H2045" i="8"/>
  <c r="H1227" i="8"/>
  <c r="K1227" i="8"/>
  <c r="G1776" i="8"/>
  <c r="K1777" i="8" s="1"/>
  <c r="G945" i="8"/>
  <c r="K946" i="8" s="1"/>
  <c r="G2890" i="8"/>
  <c r="G2378" i="8"/>
  <c r="H1866" i="8"/>
  <c r="H1354" i="8"/>
  <c r="G779" i="8"/>
  <c r="G2383" i="8"/>
  <c r="H1871" i="8"/>
  <c r="G1359" i="8"/>
  <c r="H787" i="8"/>
  <c r="H654" i="8"/>
  <c r="G138" i="8"/>
  <c r="G484" i="8"/>
  <c r="G523" i="8"/>
  <c r="H722" i="8"/>
  <c r="G124" i="8"/>
  <c r="G2754" i="8"/>
  <c r="H1730" i="8"/>
  <c r="G1218" i="8"/>
  <c r="G2759" i="8"/>
  <c r="H2247" i="8"/>
  <c r="H1735" i="8"/>
  <c r="G1223" i="8"/>
  <c r="G533" i="8"/>
  <c r="G2774" i="8"/>
  <c r="G2262" i="8"/>
  <c r="G1750" i="8"/>
  <c r="G1238" i="8"/>
  <c r="K1239" i="8" s="1"/>
  <c r="G1030" i="8"/>
  <c r="H518" i="8"/>
  <c r="G860" i="8"/>
  <c r="H562" i="8"/>
  <c r="G149" i="8"/>
  <c r="G2618" i="8"/>
  <c r="G1594" i="8"/>
  <c r="K1595" i="8" s="1"/>
  <c r="H249" i="8"/>
  <c r="G2623" i="8"/>
  <c r="G2111" i="8"/>
  <c r="G1599" i="8"/>
  <c r="H261" i="8"/>
  <c r="K261" i="8"/>
  <c r="G2638" i="8"/>
  <c r="G1102" i="8"/>
  <c r="H289" i="8"/>
  <c r="G894" i="8"/>
  <c r="G724" i="8"/>
  <c r="G196" i="8"/>
  <c r="G211" i="8"/>
  <c r="G410" i="8"/>
  <c r="G2482" i="8"/>
  <c r="G1970" i="8"/>
  <c r="G933" i="8"/>
  <c r="G2487" i="8"/>
  <c r="G1975" i="8"/>
  <c r="K1976" i="8" s="1"/>
  <c r="G1463" i="8"/>
  <c r="G939" i="8"/>
  <c r="G1990" i="8"/>
  <c r="G758" i="8"/>
  <c r="G246" i="8"/>
  <c r="G588" i="8"/>
  <c r="K589" i="8" s="1"/>
  <c r="H643" i="8"/>
  <c r="K643" i="8"/>
  <c r="G691" i="8"/>
  <c r="H179" i="8"/>
  <c r="K179" i="8"/>
  <c r="G522" i="8"/>
  <c r="G2971" i="8"/>
  <c r="G127" i="8"/>
  <c r="K128" i="8" s="1"/>
  <c r="H1976" i="8"/>
  <c r="G3037" i="8"/>
  <c r="G3149" i="8"/>
  <c r="G3417" i="8"/>
  <c r="G1779" i="8"/>
  <c r="G2632" i="8"/>
  <c r="G568" i="8"/>
  <c r="G3513" i="8"/>
  <c r="G1907" i="8"/>
  <c r="K1908" i="8" s="1"/>
  <c r="G1760" i="8"/>
  <c r="G1197" i="8"/>
  <c r="G3369" i="8"/>
  <c r="G3362" i="8"/>
  <c r="G3017" i="8"/>
  <c r="G2974" i="8"/>
  <c r="G671" i="8"/>
  <c r="G3177" i="8"/>
  <c r="G3261" i="8"/>
  <c r="G3442" i="8"/>
  <c r="G3188" i="8"/>
  <c r="G2472" i="8"/>
  <c r="G3010" i="8"/>
  <c r="G1709" i="8"/>
  <c r="G2156" i="8"/>
  <c r="G2412" i="8"/>
  <c r="G3397" i="8"/>
  <c r="G1693" i="8"/>
  <c r="G978" i="8"/>
  <c r="G3241" i="8"/>
  <c r="G3421" i="8"/>
  <c r="G3474" i="8"/>
  <c r="G3252" i="8"/>
  <c r="G3067" i="8"/>
  <c r="G1579" i="8"/>
  <c r="G3146" i="8"/>
  <c r="K3147" i="8" s="1"/>
  <c r="G2911" i="8"/>
  <c r="G2444" i="8"/>
  <c r="G3597" i="8"/>
  <c r="G1676" i="8"/>
  <c r="K1677" i="8" s="1"/>
  <c r="G3033" i="8"/>
  <c r="G3525" i="8"/>
  <c r="G2484" i="8"/>
  <c r="G3514" i="8"/>
  <c r="G3645" i="8"/>
  <c r="G3324" i="8"/>
  <c r="G3350" i="8"/>
  <c r="G1164" i="8"/>
  <c r="G2863" i="8"/>
  <c r="G3561" i="8"/>
  <c r="G3451" i="8"/>
  <c r="G1988" i="8"/>
  <c r="G3298" i="8"/>
  <c r="G3411" i="8"/>
  <c r="G2867" i="8"/>
  <c r="G3734" i="8"/>
  <c r="G1753" i="8"/>
  <c r="G3057" i="8"/>
  <c r="G3737" i="8"/>
  <c r="G3653" i="8"/>
  <c r="G2529" i="8"/>
  <c r="G3538" i="8"/>
  <c r="G3733" i="8"/>
  <c r="G3380" i="8"/>
  <c r="G1388" i="8"/>
  <c r="G100" i="8"/>
  <c r="G2137" i="8"/>
  <c r="G3009" i="8"/>
  <c r="G3521" i="8"/>
  <c r="G2516" i="8"/>
  <c r="G1809" i="8"/>
  <c r="G2901" i="8"/>
  <c r="G3458" i="8"/>
  <c r="G637" i="8"/>
  <c r="G2964" i="8"/>
  <c r="G1049" i="8"/>
  <c r="G2027" i="8"/>
  <c r="G2245" i="8"/>
  <c r="G3652" i="8"/>
  <c r="G1465" i="8"/>
  <c r="G2653" i="8"/>
  <c r="G2648" i="8"/>
  <c r="G1885" i="8"/>
  <c r="G2928" i="8"/>
  <c r="G3490" i="8"/>
  <c r="G2820" i="8"/>
  <c r="G816" i="8"/>
  <c r="K817" i="8" s="1"/>
  <c r="G3012" i="8"/>
  <c r="G1253" i="8"/>
  <c r="G3102" i="8"/>
  <c r="G2841" i="8"/>
  <c r="G1216" i="8"/>
  <c r="K1217" i="8" s="1"/>
  <c r="G2629" i="8"/>
  <c r="G3745" i="8"/>
  <c r="G3323" i="8"/>
  <c r="G853" i="8"/>
  <c r="G2441" i="8"/>
  <c r="G3130" i="8"/>
  <c r="G3714" i="8"/>
  <c r="G3643" i="8"/>
  <c r="G1812" i="8"/>
  <c r="G3412" i="8"/>
  <c r="G2957" i="8"/>
  <c r="G2728" i="8"/>
  <c r="G3610" i="8"/>
  <c r="G2856" i="8"/>
  <c r="G1965" i="8"/>
  <c r="G2956" i="8"/>
  <c r="G3468" i="8"/>
  <c r="G992" i="8"/>
  <c r="K993" i="8" s="1"/>
  <c r="G3053" i="8"/>
  <c r="G1208" i="8"/>
  <c r="G3511" i="8"/>
  <c r="G1848" i="8"/>
  <c r="G2017" i="8"/>
  <c r="G2972" i="8"/>
  <c r="G3484" i="8"/>
  <c r="G1075" i="8"/>
  <c r="G3093" i="8"/>
  <c r="G2225" i="8"/>
  <c r="G82" i="8"/>
  <c r="G2328" i="8"/>
  <c r="G1224" i="8"/>
  <c r="G2635" i="8"/>
  <c r="G3236" i="8"/>
  <c r="G3772" i="8"/>
  <c r="G2387" i="8"/>
  <c r="G3087" i="8"/>
  <c r="K3088" i="8" s="1"/>
  <c r="G2433" i="8"/>
  <c r="G1824" i="8"/>
  <c r="G2757" i="8"/>
  <c r="G2736" i="8"/>
  <c r="G1864" i="8"/>
  <c r="G2921" i="8"/>
  <c r="G3436" i="8"/>
  <c r="G865" i="8"/>
  <c r="G2989" i="8"/>
  <c r="G3543" i="8"/>
  <c r="G3031" i="8"/>
  <c r="G1027" i="8"/>
  <c r="G1023" i="8"/>
  <c r="G2520" i="8"/>
  <c r="G3197" i="8"/>
  <c r="G3375" i="8"/>
  <c r="G3166" i="8"/>
  <c r="G2896" i="8"/>
  <c r="G2449" i="8"/>
  <c r="G2568" i="8"/>
  <c r="K2569" i="8" s="1"/>
  <c r="G2878" i="8"/>
  <c r="G3079" i="8"/>
  <c r="G1689" i="8"/>
  <c r="G2859" i="8"/>
  <c r="G1056" i="8"/>
  <c r="G2289" i="8"/>
  <c r="G3086" i="8"/>
  <c r="G656" i="8"/>
  <c r="K657" i="8" s="1"/>
  <c r="G1668" i="8"/>
  <c r="G3519" i="8"/>
  <c r="G3718" i="8"/>
  <c r="G2958" i="8"/>
  <c r="G2868" i="8"/>
  <c r="G1157" i="8"/>
  <c r="G2436" i="8"/>
  <c r="G3182" i="8"/>
  <c r="G971" i="8"/>
  <c r="G3551" i="8"/>
  <c r="G3750" i="8"/>
  <c r="G3054" i="8"/>
  <c r="G2149" i="8"/>
  <c r="G3013" i="8"/>
  <c r="G2656" i="8"/>
  <c r="G3735" i="8"/>
  <c r="G1387" i="8"/>
  <c r="G3223" i="8"/>
  <c r="G504" i="8"/>
  <c r="G1336" i="8"/>
  <c r="G1952" i="8"/>
  <c r="H242" i="8"/>
  <c r="H350" i="8"/>
  <c r="H2952" i="8"/>
  <c r="H162" i="8"/>
  <c r="G1466" i="8"/>
  <c r="G1847" i="8"/>
  <c r="G2587" i="8"/>
  <c r="K2588" i="8" s="1"/>
  <c r="G3571" i="8"/>
  <c r="G2476" i="8"/>
  <c r="G3647" i="8"/>
  <c r="G3268" i="8"/>
  <c r="G3361" i="8"/>
  <c r="G2675" i="8"/>
  <c r="G2184" i="8"/>
  <c r="G2704" i="8"/>
  <c r="G806" i="8"/>
  <c r="H3480" i="8"/>
  <c r="G304" i="8"/>
  <c r="H2899" i="8"/>
  <c r="H311" i="8"/>
  <c r="H2002" i="8"/>
  <c r="H3277" i="8"/>
  <c r="H1288" i="8"/>
  <c r="H1813" i="8"/>
  <c r="G3773" i="8"/>
  <c r="G2224" i="8"/>
  <c r="G1099" i="8"/>
  <c r="H744" i="8"/>
  <c r="G1746" i="8"/>
  <c r="G1111" i="8"/>
  <c r="H3147" i="8"/>
  <c r="G923" i="8"/>
  <c r="K924" i="8" s="1"/>
  <c r="H708" i="8"/>
  <c r="G1360" i="8"/>
  <c r="H1703" i="8"/>
  <c r="G2187" i="8"/>
  <c r="G1178" i="8"/>
  <c r="H453" i="8"/>
  <c r="G1262" i="8"/>
  <c r="G150" i="8"/>
  <c r="H1551" i="8"/>
  <c r="G1566" i="8"/>
  <c r="G587" i="8"/>
  <c r="G3084" i="8"/>
  <c r="G2674" i="8"/>
  <c r="G2167" i="8"/>
  <c r="G940" i="8"/>
  <c r="G3497" i="8"/>
  <c r="G2065" i="8"/>
  <c r="K2066" i="8" s="1"/>
  <c r="G2817" i="8"/>
  <c r="G480" i="8"/>
  <c r="G733" i="8"/>
  <c r="G803" i="8"/>
  <c r="G2939" i="8"/>
  <c r="G3305" i="8"/>
  <c r="G3187" i="8"/>
  <c r="G3635" i="8"/>
  <c r="G3242" i="8"/>
  <c r="G2363" i="8"/>
  <c r="G2823" i="8"/>
  <c r="G1272" i="8"/>
  <c r="G3668" i="8"/>
  <c r="G2814" i="8"/>
  <c r="G2233" i="8"/>
  <c r="G3498" i="8"/>
  <c r="G3028" i="8"/>
  <c r="G3111" i="8"/>
  <c r="G3110" i="8"/>
  <c r="G1249" i="8"/>
  <c r="K1250" i="8" s="1"/>
  <c r="G2552" i="8"/>
  <c r="G2981" i="8"/>
  <c r="G3439" i="8"/>
  <c r="G2683" i="8"/>
  <c r="G2804" i="8"/>
  <c r="G1389" i="8"/>
  <c r="G2678" i="8"/>
  <c r="H953" i="8"/>
  <c r="G2282" i="8"/>
  <c r="G403" i="8"/>
  <c r="G2524" i="8"/>
  <c r="G1891" i="8"/>
  <c r="G1887" i="8"/>
  <c r="H2643" i="8"/>
  <c r="G1840" i="8"/>
  <c r="K1841" i="8" s="1"/>
  <c r="G1261" i="8"/>
  <c r="G3760" i="8"/>
  <c r="G1371" i="8"/>
  <c r="G256" i="8"/>
  <c r="H1967" i="8"/>
  <c r="G2935" i="8"/>
  <c r="G137" i="8"/>
  <c r="H2084" i="8"/>
  <c r="H1456" i="8"/>
  <c r="G213" i="8"/>
  <c r="G1928" i="8"/>
  <c r="G1939" i="8"/>
  <c r="G2094" i="8"/>
  <c r="G1070" i="8"/>
  <c r="G163" i="8"/>
  <c r="G2527" i="8"/>
  <c r="G3112" i="8"/>
  <c r="G3720" i="8"/>
  <c r="G1435" i="8"/>
  <c r="G2578" i="8"/>
  <c r="G2071" i="8"/>
  <c r="G684" i="8"/>
  <c r="G1076" i="8"/>
  <c r="G335" i="8"/>
  <c r="H967" i="8"/>
  <c r="G2014" i="8"/>
  <c r="G667" i="8"/>
  <c r="G282" i="8"/>
  <c r="G515" i="8"/>
  <c r="G2766" i="8"/>
  <c r="H510" i="8"/>
  <c r="K510" i="8"/>
  <c r="H340" i="8"/>
  <c r="G2615" i="8"/>
  <c r="G1079" i="8"/>
  <c r="G2118" i="8"/>
  <c r="G2556" i="8"/>
  <c r="G1437" i="8"/>
  <c r="G2168" i="8"/>
  <c r="G1169" i="8"/>
  <c r="G2221" i="8"/>
  <c r="G2983" i="8"/>
  <c r="K2984" i="8" s="1"/>
  <c r="G3545" i="8"/>
  <c r="G3385" i="8"/>
  <c r="G2739" i="8"/>
  <c r="G3229" i="8"/>
  <c r="G1593" i="8"/>
  <c r="G1476" i="8"/>
  <c r="G2693" i="8"/>
  <c r="G3105" i="8"/>
  <c r="G1172" i="8"/>
  <c r="G448" i="8"/>
  <c r="G791" i="8"/>
  <c r="K792" i="8" s="1"/>
  <c r="G3638" i="8"/>
  <c r="G2401" i="8"/>
  <c r="G3308" i="8"/>
  <c r="G3463" i="8"/>
  <c r="G2681" i="8"/>
  <c r="G3559" i="8"/>
  <c r="G3039" i="8"/>
  <c r="G1613" i="8"/>
  <c r="H3472" i="8"/>
  <c r="H388" i="8"/>
  <c r="G2778" i="8"/>
  <c r="G2113" i="8"/>
  <c r="G1795" i="8"/>
  <c r="H1341" i="8"/>
  <c r="G2663" i="8"/>
  <c r="G259" i="8"/>
  <c r="K260" i="8" s="1"/>
  <c r="H2307" i="8"/>
  <c r="G1917" i="8"/>
  <c r="K1918" i="8" s="1"/>
  <c r="H1635" i="8"/>
  <c r="H997" i="8"/>
  <c r="G2046" i="8"/>
  <c r="K2047" i="8" s="1"/>
  <c r="H99" i="8"/>
  <c r="G1064" i="8"/>
  <c r="G3288" i="8"/>
  <c r="G1749" i="8"/>
  <c r="G2209" i="8"/>
  <c r="G1705" i="8"/>
  <c r="K1706" i="8" s="1"/>
  <c r="H1716" i="8"/>
  <c r="G1304" i="8"/>
  <c r="G2535" i="8"/>
  <c r="G1011" i="8"/>
  <c r="G98" i="8"/>
  <c r="K99" i="8" s="1"/>
  <c r="H3280" i="8"/>
  <c r="G1507" i="8"/>
  <c r="K1508" i="8" s="1"/>
  <c r="G1419" i="8"/>
  <c r="G466" i="8"/>
  <c r="G1773" i="8"/>
  <c r="G3736" i="8"/>
  <c r="G1987" i="8"/>
  <c r="G1933" i="8"/>
  <c r="G1560" i="8"/>
  <c r="G1276" i="8"/>
  <c r="G1406" i="8"/>
  <c r="G555" i="8"/>
  <c r="K556" i="8" s="1"/>
  <c r="G1457" i="8"/>
  <c r="G653" i="8"/>
  <c r="G1255" i="8"/>
  <c r="G944" i="8"/>
  <c r="G2020" i="8"/>
  <c r="G267" i="8"/>
  <c r="G2353" i="8"/>
  <c r="G1680" i="8"/>
  <c r="G1627" i="8"/>
  <c r="G1201" i="8"/>
  <c r="G899" i="8"/>
  <c r="G849" i="8"/>
  <c r="G1882" i="8"/>
  <c r="K1883" i="8" s="1"/>
  <c r="G3688" i="8"/>
  <c r="G1136" i="8"/>
  <c r="G2386" i="8"/>
  <c r="G1234" i="8"/>
  <c r="G2647" i="8"/>
  <c r="G2150" i="8"/>
  <c r="H993" i="8"/>
  <c r="G3440" i="8"/>
  <c r="G1811" i="8"/>
  <c r="G3357" i="8"/>
  <c r="G1347" i="8"/>
  <c r="H166" i="8"/>
  <c r="K166" i="8"/>
  <c r="H1883" i="8"/>
  <c r="G2097" i="8"/>
  <c r="H1481" i="8"/>
  <c r="G93" i="8"/>
  <c r="G2090" i="8"/>
  <c r="G1066" i="8"/>
  <c r="G2607" i="8"/>
  <c r="G1583" i="8"/>
  <c r="G229" i="8"/>
  <c r="K230" i="8" s="1"/>
  <c r="G878" i="8"/>
  <c r="G180" i="8"/>
  <c r="G195" i="8"/>
  <c r="G2271" i="8"/>
  <c r="G2525" i="8"/>
  <c r="G2100" i="8"/>
  <c r="G1251" i="8"/>
  <c r="G835" i="8"/>
  <c r="G3640" i="8"/>
  <c r="H1845" i="8"/>
  <c r="H1026" i="8"/>
  <c r="K1026" i="8"/>
  <c r="H1563" i="8"/>
  <c r="G471" i="8"/>
  <c r="H1725" i="8"/>
  <c r="H695" i="8"/>
  <c r="G2044" i="8"/>
  <c r="G1109" i="8"/>
  <c r="G2722" i="8"/>
  <c r="G1191" i="8"/>
  <c r="G2742" i="8"/>
  <c r="G497" i="8"/>
  <c r="H486" i="8"/>
  <c r="G828" i="8"/>
  <c r="G1119" i="8"/>
  <c r="K1120" i="8" s="1"/>
  <c r="G542" i="8"/>
  <c r="G3446" i="8"/>
  <c r="G1032" i="8"/>
  <c r="G2299" i="8"/>
  <c r="G191" i="8"/>
  <c r="G3648" i="8"/>
  <c r="H1833" i="8"/>
  <c r="H1549" i="8"/>
  <c r="G1713" i="8"/>
  <c r="G669" i="8"/>
  <c r="G2032" i="8"/>
  <c r="G1690" i="8"/>
  <c r="H441" i="8"/>
  <c r="H1183" i="8"/>
  <c r="G2734" i="8"/>
  <c r="G1710" i="8"/>
  <c r="K1711" i="8" s="1"/>
  <c r="G481" i="8"/>
  <c r="G478" i="8"/>
  <c r="G820" i="8"/>
  <c r="G2522" i="8"/>
  <c r="G813" i="8"/>
  <c r="G884" i="8"/>
  <c r="G113" i="8"/>
  <c r="G789" i="8"/>
  <c r="H1382" i="8"/>
  <c r="G2880" i="8"/>
  <c r="H3400" i="8"/>
  <c r="G1427" i="8"/>
  <c r="G3157" i="8"/>
  <c r="G295" i="8"/>
  <c r="G1115" i="8"/>
  <c r="G1240" i="8"/>
  <c r="G1170" i="8"/>
  <c r="G2711" i="8"/>
  <c r="G1687" i="8"/>
  <c r="G437" i="8"/>
  <c r="G2214" i="8"/>
  <c r="G1190" i="8"/>
  <c r="G982" i="8"/>
  <c r="G300" i="8"/>
  <c r="G315" i="8"/>
  <c r="G506" i="8"/>
  <c r="G1944" i="8"/>
  <c r="H1124" i="8"/>
  <c r="H797" i="8"/>
  <c r="G2826" i="8"/>
  <c r="G2314" i="8"/>
  <c r="G1802" i="8"/>
  <c r="H1807" i="8"/>
  <c r="G1295" i="8"/>
  <c r="G2334" i="8"/>
  <c r="G1822" i="8"/>
  <c r="G1310" i="8"/>
  <c r="G705" i="8"/>
  <c r="G590" i="8"/>
  <c r="K591" i="8" s="1"/>
  <c r="H642" i="8"/>
  <c r="G3090" i="8"/>
  <c r="G2178" i="8"/>
  <c r="G1666" i="8"/>
  <c r="G1154" i="8"/>
  <c r="G393" i="8"/>
  <c r="G2183" i="8"/>
  <c r="G1671" i="8"/>
  <c r="G1159" i="8"/>
  <c r="G2710" i="8"/>
  <c r="H2198" i="8"/>
  <c r="G1686" i="8"/>
  <c r="G1174" i="8"/>
  <c r="G966" i="8"/>
  <c r="K967" i="8" s="1"/>
  <c r="H291" i="8"/>
  <c r="H490" i="8"/>
  <c r="H2554" i="8"/>
  <c r="G2042" i="8"/>
  <c r="G1530" i="8"/>
  <c r="G114" i="8"/>
  <c r="G2559" i="8"/>
  <c r="H2047" i="8"/>
  <c r="G1535" i="8"/>
  <c r="H128" i="8"/>
  <c r="G2574" i="8"/>
  <c r="G2062" i="8"/>
  <c r="G1550" i="8"/>
  <c r="G160" i="8"/>
  <c r="G830" i="8"/>
  <c r="G318" i="8"/>
  <c r="G117" i="8"/>
  <c r="G134" i="8"/>
  <c r="G2930" i="8"/>
  <c r="G2418" i="8"/>
  <c r="G1906" i="8"/>
  <c r="G1394" i="8"/>
  <c r="G843" i="8"/>
  <c r="K844" i="8" s="1"/>
  <c r="G2423" i="8"/>
  <c r="G1911" i="8"/>
  <c r="G1399" i="8"/>
  <c r="G2438" i="8"/>
  <c r="G1926" i="8"/>
  <c r="G1414" i="8"/>
  <c r="G875" i="8"/>
  <c r="G694" i="8"/>
  <c r="K695" i="8" s="1"/>
  <c r="H182" i="8"/>
  <c r="G524" i="8"/>
  <c r="G762" i="8"/>
  <c r="H178" i="8"/>
  <c r="G95" i="8"/>
  <c r="G627" i="8"/>
  <c r="G2301" i="8"/>
  <c r="G3717" i="8"/>
  <c r="G2659" i="8"/>
  <c r="G3460" i="8"/>
  <c r="G464" i="8"/>
  <c r="G3594" i="8"/>
  <c r="G1292" i="8"/>
  <c r="K1293" i="8" s="1"/>
  <c r="G3689" i="8"/>
  <c r="G3483" i="8"/>
  <c r="G2411" i="8"/>
  <c r="G3587" i="8"/>
  <c r="G2948" i="8"/>
  <c r="G763" i="8"/>
  <c r="G3537" i="8"/>
  <c r="G3193" i="8"/>
  <c r="G2919" i="8"/>
  <c r="G2756" i="8"/>
  <c r="G1267" i="8"/>
  <c r="G3321" i="8"/>
  <c r="G3666" i="8"/>
  <c r="G3716" i="8"/>
  <c r="G3251" i="8"/>
  <c r="G3218" i="8"/>
  <c r="G2680" i="8"/>
  <c r="G1171" i="8"/>
  <c r="G2800" i="8"/>
  <c r="G687" i="8"/>
  <c r="G1000" i="8"/>
  <c r="G1369" i="8"/>
  <c r="K1370" i="8" s="1"/>
  <c r="G3353" i="8"/>
  <c r="G221" i="8"/>
  <c r="G3722" i="8"/>
  <c r="G3371" i="8"/>
  <c r="G1937" i="8"/>
  <c r="G3258" i="8"/>
  <c r="G3291" i="8"/>
  <c r="G2803" i="8"/>
  <c r="G3606" i="8"/>
  <c r="G1957" i="8"/>
  <c r="K1958" i="8" s="1"/>
  <c r="G3121" i="8"/>
  <c r="G2689" i="8"/>
  <c r="G3626" i="8"/>
  <c r="G118" i="8"/>
  <c r="G3580" i="8"/>
  <c r="G3518" i="8"/>
  <c r="G1445" i="8"/>
  <c r="G2961" i="8"/>
  <c r="G3641" i="8"/>
  <c r="G3779" i="8"/>
  <c r="G2316" i="8"/>
  <c r="G3402" i="8"/>
  <c r="G3787" i="8"/>
  <c r="G3076" i="8"/>
  <c r="G605" i="8"/>
  <c r="G2009" i="8"/>
  <c r="K2010" i="8" s="1"/>
  <c r="G3145" i="8"/>
  <c r="G376" i="8"/>
  <c r="G2720" i="8"/>
  <c r="G3658" i="8"/>
  <c r="G431" i="8"/>
  <c r="K432" i="8" s="1"/>
  <c r="G3644" i="8"/>
  <c r="G2477" i="8"/>
  <c r="G519" i="8"/>
  <c r="G2315" i="8"/>
  <c r="G3073" i="8"/>
  <c r="G3585" i="8"/>
  <c r="G2838" i="8"/>
  <c r="G2013" i="8"/>
  <c r="G2970" i="8"/>
  <c r="G3530" i="8"/>
  <c r="G3011" i="8"/>
  <c r="G1017" i="8"/>
  <c r="G3092" i="8"/>
  <c r="G1664" i="8"/>
  <c r="G2419" i="8"/>
  <c r="G3558" i="8"/>
  <c r="G3311" i="8"/>
  <c r="G2451" i="8"/>
  <c r="G2920" i="8"/>
  <c r="G2091" i="8"/>
  <c r="G2994" i="8"/>
  <c r="G3562" i="8"/>
  <c r="G3099" i="8"/>
  <c r="G1121" i="8"/>
  <c r="G3140" i="8"/>
  <c r="G1920" i="8"/>
  <c r="G3566" i="8"/>
  <c r="G351" i="8"/>
  <c r="G1420" i="8"/>
  <c r="G2747" i="8"/>
  <c r="G3297" i="8"/>
  <c r="G3531" i="8"/>
  <c r="G1092" i="8"/>
  <c r="G2557" i="8"/>
  <c r="G3202" i="8"/>
  <c r="G3786" i="8"/>
  <c r="G3540" i="8"/>
  <c r="G3325" i="8"/>
  <c r="G2942" i="8"/>
  <c r="G3162" i="8"/>
  <c r="H3674" i="8"/>
  <c r="G3051" i="8"/>
  <c r="G175" i="8"/>
  <c r="G2171" i="8"/>
  <c r="G3020" i="8"/>
  <c r="G3532" i="8"/>
  <c r="G1305" i="8"/>
  <c r="G3205" i="8"/>
  <c r="G3230" i="8"/>
  <c r="G2565" i="8"/>
  <c r="G2915" i="8"/>
  <c r="G2220" i="8"/>
  <c r="G3036" i="8"/>
  <c r="G3548" i="8"/>
  <c r="G1381" i="8"/>
  <c r="K1382" i="8" s="1"/>
  <c r="G3365" i="8"/>
  <c r="G3550" i="8"/>
  <c r="G3006" i="8"/>
  <c r="G3078" i="8"/>
  <c r="G1428" i="8"/>
  <c r="G2752" i="8"/>
  <c r="G3300" i="8"/>
  <c r="G2621" i="8"/>
  <c r="G3599" i="8"/>
  <c r="K3600" i="8" s="1"/>
  <c r="G3126" i="8"/>
  <c r="G2907" i="8"/>
  <c r="G3303" i="8"/>
  <c r="G2963" i="8"/>
  <c r="G2068" i="8"/>
  <c r="G2988" i="8"/>
  <c r="G3500" i="8"/>
  <c r="G1152" i="8"/>
  <c r="G3117" i="8"/>
  <c r="G2624" i="8"/>
  <c r="G1105" i="8"/>
  <c r="G2521" i="8"/>
  <c r="G3596" i="8"/>
  <c r="G1228" i="8"/>
  <c r="G2636" i="8"/>
  <c r="G3437" i="8"/>
  <c r="G3631" i="8"/>
  <c r="G3678" i="8"/>
  <c r="G3158" i="8"/>
  <c r="G3134" i="8"/>
  <c r="G2943" i="8"/>
  <c r="G3142" i="8"/>
  <c r="G3335" i="8"/>
  <c r="G1893" i="8"/>
  <c r="G2932" i="8"/>
  <c r="G1875" i="8"/>
  <c r="G3063" i="8"/>
  <c r="G2372" i="8"/>
  <c r="G3118" i="8"/>
  <c r="G3775" i="8"/>
  <c r="G913" i="8"/>
  <c r="G3694" i="8"/>
  <c r="G2941" i="8"/>
  <c r="G1977" i="8"/>
  <c r="G3127" i="8"/>
  <c r="G2493" i="8"/>
  <c r="G3246" i="8"/>
  <c r="G1028" i="8"/>
  <c r="G2324" i="8"/>
  <c r="G3077" i="8"/>
  <c r="G2991" i="8"/>
  <c r="G1821" i="8"/>
  <c r="G2205" i="8"/>
  <c r="G3703" i="8"/>
  <c r="G1516" i="8"/>
  <c r="G2155" i="8"/>
  <c r="G2581" i="8"/>
  <c r="G17" i="17"/>
  <c r="K663" i="8" l="1"/>
  <c r="K2836" i="8"/>
  <c r="K756" i="8"/>
  <c r="K2092" i="8"/>
  <c r="H487" i="8"/>
  <c r="K2914" i="8"/>
  <c r="K2718" i="8"/>
  <c r="K757" i="8"/>
  <c r="H1397" i="8"/>
  <c r="K2431" i="8"/>
  <c r="K618" i="8"/>
  <c r="K1286" i="8"/>
  <c r="H2567" i="8"/>
  <c r="K1183" i="8"/>
  <c r="H1741" i="8"/>
  <c r="K219" i="8"/>
  <c r="K2076" i="8"/>
  <c r="K1582" i="8"/>
  <c r="K3578" i="8"/>
  <c r="K702" i="8"/>
  <c r="K1691" i="8"/>
  <c r="K1787" i="8"/>
  <c r="K2543" i="8"/>
  <c r="K2716" i="8"/>
  <c r="K1307" i="8"/>
  <c r="K2269" i="8"/>
  <c r="K1031" i="8"/>
  <c r="K3568" i="8"/>
  <c r="H2231" i="8"/>
  <c r="K611" i="8"/>
  <c r="K1275" i="8"/>
  <c r="K1089" i="8"/>
  <c r="K1639" i="8"/>
  <c r="H1431" i="8"/>
  <c r="K2968" i="8"/>
  <c r="H2076" i="8"/>
  <c r="K1431" i="8"/>
  <c r="K450" i="8"/>
  <c r="K2712" i="8"/>
  <c r="K1694" i="8"/>
  <c r="K1384" i="8"/>
  <c r="K1543" i="8"/>
  <c r="K912" i="8"/>
  <c r="K2770" i="8"/>
  <c r="H1307" i="8"/>
  <c r="K1860" i="8"/>
  <c r="K2031" i="8"/>
  <c r="H87" i="8"/>
  <c r="H1763" i="8"/>
  <c r="K2279" i="8"/>
  <c r="K2715" i="8"/>
  <c r="K594" i="8"/>
  <c r="K2959" i="8"/>
  <c r="K186" i="8"/>
  <c r="K2270" i="8"/>
  <c r="K567" i="8"/>
  <c r="K224" i="8"/>
  <c r="K88" i="8"/>
  <c r="K1316" i="8"/>
  <c r="K2633" i="8"/>
  <c r="K805" i="8"/>
  <c r="K1772" i="8"/>
  <c r="K1867" i="8"/>
  <c r="K752" i="8"/>
  <c r="K223" i="8"/>
  <c r="H177" i="8"/>
  <c r="K1462" i="8"/>
  <c r="K1368" i="8"/>
  <c r="K2670" i="8"/>
  <c r="K1345" i="8"/>
  <c r="K3016" i="8"/>
  <c r="K1167" i="8"/>
  <c r="K686" i="8"/>
  <c r="K564" i="8"/>
  <c r="K1052" i="8"/>
  <c r="K2030" i="8"/>
  <c r="K2206" i="8"/>
  <c r="K1502" i="8"/>
  <c r="K580" i="8"/>
  <c r="K675" i="8"/>
  <c r="K761" i="8"/>
  <c r="H2296" i="8"/>
  <c r="H921" i="8"/>
  <c r="K498" i="8"/>
  <c r="H1430" i="8"/>
  <c r="K3264" i="8"/>
  <c r="K1327" i="8"/>
  <c r="K2061" i="8"/>
  <c r="H1125" i="8"/>
  <c r="H224" i="8"/>
  <c r="K499" i="8"/>
  <c r="H1896" i="8"/>
  <c r="H450" i="8"/>
  <c r="K969" i="8"/>
  <c r="K3406" i="8"/>
  <c r="K2212" i="8"/>
  <c r="K723" i="8"/>
  <c r="K397" i="8"/>
  <c r="K676" i="8"/>
  <c r="K1241" i="8"/>
  <c r="H88" i="8"/>
  <c r="K2173" i="8"/>
  <c r="K3536" i="8"/>
  <c r="K112" i="8"/>
  <c r="K1724" i="8"/>
  <c r="K1679" i="8"/>
  <c r="K914" i="8"/>
  <c r="K1306" i="8"/>
  <c r="K706" i="8"/>
  <c r="H1316" i="8"/>
  <c r="K3237" i="8"/>
  <c r="K1813" i="8"/>
  <c r="K2191" i="8"/>
  <c r="K1269" i="8"/>
  <c r="K1315" i="8"/>
  <c r="K968" i="8"/>
  <c r="K2469" i="8"/>
  <c r="K408" i="8"/>
  <c r="H1724" i="8"/>
  <c r="K1441" i="8"/>
  <c r="K346" i="8"/>
  <c r="K133" i="8"/>
  <c r="K2582" i="8"/>
  <c r="K3515" i="8"/>
  <c r="K1247" i="8"/>
  <c r="K2583" i="8"/>
  <c r="K2426" i="8"/>
  <c r="K2292" i="8"/>
  <c r="K327" i="8"/>
  <c r="K162" i="8"/>
  <c r="H513" i="8"/>
  <c r="H1123" i="8"/>
  <c r="K1025" i="8"/>
  <c r="K624" i="8"/>
  <c r="K3289" i="8"/>
  <c r="H1368" i="8"/>
  <c r="K2004" i="8"/>
  <c r="K2391" i="8"/>
  <c r="K991" i="8"/>
  <c r="K2478" i="8"/>
  <c r="K2005" i="8"/>
  <c r="K1470" i="8"/>
  <c r="K2146" i="8"/>
  <c r="K1024" i="8"/>
  <c r="K1519" i="8"/>
  <c r="K182" i="8"/>
  <c r="H1782" i="8"/>
  <c r="K1471" i="8"/>
  <c r="K1518" i="8"/>
  <c r="K2357" i="8"/>
  <c r="K748" i="8"/>
  <c r="H624" i="8"/>
  <c r="K532" i="8"/>
  <c r="K2545" i="8"/>
  <c r="H793" i="8"/>
  <c r="K1205" i="8"/>
  <c r="K3035" i="8"/>
  <c r="K2136" i="8"/>
  <c r="K2141" i="8"/>
  <c r="K205" i="8"/>
  <c r="K883" i="8"/>
  <c r="H655" i="8"/>
  <c r="K297" i="8"/>
  <c r="H3578" i="8"/>
  <c r="K958" i="8"/>
  <c r="H326" i="8"/>
  <c r="K161" i="8"/>
  <c r="K867" i="8"/>
  <c r="H1517" i="8"/>
  <c r="K1511" i="8"/>
  <c r="K2677" i="8"/>
  <c r="H205" i="8"/>
  <c r="K292" i="8"/>
  <c r="K2133" i="8"/>
  <c r="K749" i="8"/>
  <c r="K2078" i="8"/>
  <c r="K2142" i="8"/>
  <c r="K1180" i="8"/>
  <c r="K1703" i="8"/>
  <c r="K2238" i="8"/>
  <c r="H673" i="8"/>
  <c r="K277" i="8"/>
  <c r="K1436" i="8"/>
  <c r="K619" i="8"/>
  <c r="K620" i="8"/>
  <c r="K1801" i="8"/>
  <c r="K1554" i="8"/>
  <c r="K776" i="8"/>
  <c r="K754" i="8"/>
  <c r="K1708" i="8"/>
  <c r="K1442" i="8"/>
  <c r="K800" i="8"/>
  <c r="K1986" i="8"/>
  <c r="K1598" i="8"/>
  <c r="K2692" i="8"/>
  <c r="K293" i="8"/>
  <c r="K753" i="8"/>
  <c r="K2021" i="8"/>
  <c r="K1213" i="8"/>
  <c r="K728" i="8"/>
  <c r="K2673" i="8"/>
  <c r="H1442" i="8"/>
  <c r="H1834" i="8"/>
  <c r="K1214" i="8"/>
  <c r="K2613" i="8"/>
  <c r="K882" i="8"/>
  <c r="K262" i="8"/>
  <c r="K1041" i="8"/>
  <c r="K1698" i="8"/>
  <c r="K767" i="8"/>
  <c r="H133" i="8"/>
  <c r="K917" i="8"/>
  <c r="K862" i="8"/>
  <c r="K3379" i="8"/>
  <c r="K1756" i="8"/>
  <c r="K1641" i="8"/>
  <c r="K1622" i="8"/>
  <c r="K2122" i="8"/>
  <c r="K1719" i="8"/>
  <c r="K1798" i="8"/>
  <c r="K2904" i="8"/>
  <c r="H1832" i="8"/>
  <c r="K2253" i="8"/>
  <c r="K1832" i="8"/>
  <c r="H2029" i="8"/>
  <c r="K745" i="8"/>
  <c r="K361" i="8"/>
  <c r="K1570" i="8"/>
  <c r="K1621" i="8"/>
  <c r="K111" i="8"/>
  <c r="K228" i="8"/>
  <c r="K294" i="8"/>
  <c r="K815" i="8"/>
  <c r="K1782" i="8"/>
  <c r="K3234" i="8"/>
  <c r="K2079" i="8"/>
  <c r="K1429" i="8"/>
  <c r="K1179" i="8"/>
  <c r="K673" i="8"/>
  <c r="K1040" i="8"/>
  <c r="K1512" i="8"/>
  <c r="K2470" i="8"/>
  <c r="H112" i="8"/>
  <c r="K727" i="8"/>
  <c r="K233" i="8"/>
  <c r="K2655" i="8"/>
  <c r="K419" i="8"/>
  <c r="H3248" i="8"/>
  <c r="K3024" i="8"/>
  <c r="K1667" i="8"/>
  <c r="K2990" i="8"/>
  <c r="K934" i="8"/>
  <c r="K1430" i="8"/>
  <c r="K1836" i="8"/>
  <c r="K2345" i="8"/>
  <c r="K2833" i="8"/>
  <c r="K2610" i="8"/>
  <c r="K773" i="8"/>
  <c r="K2713" i="8"/>
  <c r="K1123" i="8"/>
  <c r="K272" i="8"/>
  <c r="K916" i="8"/>
  <c r="H373" i="8"/>
  <c r="H1569" i="8"/>
  <c r="K986" i="8"/>
  <c r="K3656" i="8"/>
  <c r="K529" i="8"/>
  <c r="K1106" i="8"/>
  <c r="K490" i="8"/>
  <c r="K3022" i="8"/>
  <c r="H397" i="8"/>
  <c r="K3574" i="8"/>
  <c r="K253" i="8"/>
  <c r="K2782" i="8"/>
  <c r="K915" i="8"/>
  <c r="K1107" i="8"/>
  <c r="K3396" i="8"/>
  <c r="K1897" i="8"/>
  <c r="K3137" i="8"/>
  <c r="K2523" i="8"/>
  <c r="K3713" i="8"/>
  <c r="K2182" i="8"/>
  <c r="K1793" i="8"/>
  <c r="K2358" i="8"/>
  <c r="H915" i="8"/>
  <c r="K3389" i="8"/>
  <c r="K368" i="8"/>
  <c r="H341" i="8"/>
  <c r="H243" i="8"/>
  <c r="K2159" i="8"/>
  <c r="K367" i="8"/>
  <c r="K1872" i="8"/>
  <c r="K244" i="8"/>
  <c r="H2356" i="8"/>
  <c r="K398" i="8"/>
  <c r="K488" i="8"/>
  <c r="H528" i="8"/>
  <c r="K489" i="8"/>
  <c r="K2790" i="8"/>
  <c r="K2336" i="8"/>
  <c r="H1808" i="8"/>
  <c r="K3342" i="8"/>
  <c r="K266" i="8"/>
  <c r="K3593" i="8"/>
  <c r="H216" i="8"/>
  <c r="K1794" i="8"/>
  <c r="K1104" i="8"/>
  <c r="K1935" i="8"/>
  <c r="K1674" i="8"/>
  <c r="K107" i="8"/>
  <c r="K2356" i="8"/>
  <c r="K3059" i="8"/>
  <c r="K2893" i="8"/>
  <c r="H567" i="8"/>
  <c r="H102" i="8"/>
  <c r="K1538" i="8"/>
  <c r="K2518" i="8"/>
  <c r="K972" i="8"/>
  <c r="K1871" i="8"/>
  <c r="H3712" i="8"/>
  <c r="H143" i="8"/>
  <c r="K1510" i="8"/>
  <c r="K3712" i="8"/>
  <c r="K170" i="8"/>
  <c r="K2280" i="8"/>
  <c r="K1585" i="8"/>
  <c r="K582" i="8"/>
  <c r="K2424" i="8"/>
  <c r="K1337" i="8"/>
  <c r="H2140" i="8"/>
  <c r="K374" i="8"/>
  <c r="H765" i="8"/>
  <c r="K2452" i="8"/>
  <c r="K418" i="8"/>
  <c r="K931" i="8"/>
  <c r="K734" i="8"/>
  <c r="H418" i="8"/>
  <c r="K2598" i="8"/>
  <c r="K2781" i="8"/>
  <c r="K681" i="8"/>
  <c r="K364" i="8"/>
  <c r="K1279" i="8"/>
  <c r="K2287" i="8"/>
  <c r="K2326" i="8"/>
  <c r="K358" i="8"/>
  <c r="K280" i="8"/>
  <c r="H1519" i="8"/>
  <c r="K1500" i="8"/>
  <c r="H420" i="8"/>
  <c r="K3280" i="8"/>
  <c r="K1577" i="8"/>
  <c r="K2505" i="8"/>
  <c r="K342" i="8"/>
  <c r="K765" i="8"/>
  <c r="H2135" i="8"/>
  <c r="H508" i="8"/>
  <c r="H2079" i="8"/>
  <c r="K1206" i="8"/>
  <c r="K2140" i="8"/>
  <c r="K3136" i="8"/>
  <c r="K3266" i="8"/>
  <c r="K904" i="8"/>
  <c r="H357" i="8"/>
  <c r="H183" i="8"/>
  <c r="K468" i="8"/>
  <c r="H389" i="8"/>
  <c r="H700" i="8"/>
  <c r="H798" i="8"/>
  <c r="K2175" i="8"/>
  <c r="K1062" i="8"/>
  <c r="K2341" i="8"/>
  <c r="K1016" i="8"/>
  <c r="K97" i="8"/>
  <c r="K3220" i="8"/>
  <c r="H2067" i="8"/>
  <c r="K2095" i="8"/>
  <c r="K375" i="8"/>
  <c r="K2665" i="8"/>
  <c r="K290" i="8"/>
  <c r="K1242" i="8"/>
  <c r="K2241" i="8"/>
  <c r="K2848" i="8"/>
  <c r="K973" i="8"/>
  <c r="K434" i="8"/>
  <c r="H2012" i="8"/>
  <c r="H2571" i="8"/>
  <c r="K1528" i="8"/>
  <c r="K1870" i="8"/>
  <c r="H290" i="8"/>
  <c r="K1501" i="8"/>
  <c r="K319" i="8"/>
  <c r="K2515" i="8"/>
  <c r="K1150" i="8"/>
  <c r="K129" i="8"/>
  <c r="K910" i="8"/>
  <c r="K1611" i="8"/>
  <c r="K1091" i="8"/>
  <c r="K1983" i="8"/>
  <c r="K1527" i="8"/>
  <c r="K2723" i="8"/>
  <c r="K2165" i="8"/>
  <c r="K420" i="8"/>
  <c r="H1482" i="8"/>
  <c r="H1356" i="8"/>
  <c r="K508" i="8"/>
  <c r="K265" i="8"/>
  <c r="K1790" i="8"/>
  <c r="K2425" i="8"/>
  <c r="K467" i="8"/>
  <c r="H3536" i="8"/>
  <c r="K2022" i="8"/>
  <c r="K308" i="8"/>
  <c r="K1397" i="8"/>
  <c r="K174" i="8"/>
  <c r="K1869" i="8"/>
  <c r="K1243" i="8"/>
  <c r="K2504" i="8"/>
  <c r="K2714" i="8"/>
  <c r="K1769" i="8"/>
  <c r="K2606" i="8"/>
  <c r="H2714" i="8"/>
  <c r="H1021" i="8"/>
  <c r="H2173" i="8"/>
  <c r="K2354" i="8"/>
  <c r="K2229" i="8"/>
  <c r="K3456" i="8"/>
  <c r="K1638" i="8"/>
  <c r="K1483" i="8"/>
  <c r="K457" i="8"/>
  <c r="K2751" i="8"/>
  <c r="K2595" i="8"/>
  <c r="K868" i="8"/>
  <c r="K3607" i="8"/>
  <c r="K1842" i="8"/>
  <c r="K3564" i="8"/>
  <c r="K3450" i="8"/>
  <c r="H2424" i="8"/>
  <c r="K3207" i="8"/>
  <c r="K2023" i="8"/>
  <c r="K2882" i="8"/>
  <c r="K984" i="8"/>
  <c r="K2979" i="8"/>
  <c r="H2425" i="8"/>
  <c r="K584" i="8"/>
  <c r="K746" i="8"/>
  <c r="K2377" i="8"/>
  <c r="H1052" i="8"/>
  <c r="K976" i="8"/>
  <c r="H3393" i="8"/>
  <c r="K1876" i="8"/>
  <c r="K3027" i="8"/>
  <c r="K2573" i="8"/>
  <c r="K1805" i="8"/>
  <c r="H358" i="8"/>
  <c r="K1380" i="8"/>
  <c r="K1264" i="8"/>
  <c r="K3675" i="8"/>
  <c r="K395" i="8"/>
  <c r="H2505" i="8"/>
  <c r="H2467" i="8"/>
  <c r="H749" i="8"/>
  <c r="K1053" i="8"/>
  <c r="H746" i="8"/>
  <c r="K2649" i="8"/>
  <c r="H342" i="8"/>
  <c r="K379" i="8"/>
  <c r="H2882" i="8"/>
  <c r="K1142" i="8"/>
  <c r="K445" i="8"/>
  <c r="K1645" i="8"/>
  <c r="K2186" i="8"/>
  <c r="H2605" i="8"/>
  <c r="K1112" i="8"/>
  <c r="K998" i="8"/>
  <c r="K446" i="8"/>
  <c r="K187" i="8"/>
  <c r="H2504" i="8"/>
  <c r="K741" i="8"/>
  <c r="K451" i="8"/>
  <c r="H451" i="8"/>
  <c r="H496" i="8"/>
  <c r="K496" i="8"/>
  <c r="H3095" i="8"/>
  <c r="K3095" i="8"/>
  <c r="H1612" i="8"/>
  <c r="K1612" i="8"/>
  <c r="H2028" i="8"/>
  <c r="K2029" i="8"/>
  <c r="H312" i="8"/>
  <c r="K312" i="8"/>
  <c r="H2359" i="8"/>
  <c r="K2359" i="8"/>
  <c r="H333" i="8"/>
  <c r="K333" i="8"/>
  <c r="K2502" i="8"/>
  <c r="H2502" i="8"/>
  <c r="K1845" i="8"/>
  <c r="H1844" i="8"/>
  <c r="H1731" i="8"/>
  <c r="K1731" i="8"/>
  <c r="H1063" i="8"/>
  <c r="K1063" i="8"/>
  <c r="H2479" i="8"/>
  <c r="K2479" i="8"/>
  <c r="K1922" i="8"/>
  <c r="H1921" i="8"/>
  <c r="H902" i="8"/>
  <c r="K903" i="8"/>
  <c r="K1456" i="8"/>
  <c r="H1455" i="8"/>
  <c r="H1534" i="8"/>
  <c r="K1534" i="8"/>
  <c r="K571" i="8"/>
  <c r="K572" i="8"/>
  <c r="H2197" i="8"/>
  <c r="K2197" i="8"/>
  <c r="K2198" i="8"/>
  <c r="K2102" i="8"/>
  <c r="H2101" i="8"/>
  <c r="K2339" i="8"/>
  <c r="H2338" i="8"/>
  <c r="K3528" i="8"/>
  <c r="H3527" i="8"/>
  <c r="K3292" i="8"/>
  <c r="K1001" i="8"/>
  <c r="K316" i="8"/>
  <c r="H1142" i="8"/>
  <c r="K2540" i="8"/>
  <c r="K2305" i="8"/>
  <c r="K2254" i="8"/>
  <c r="K463" i="8"/>
  <c r="K2468" i="8"/>
  <c r="K3501" i="8"/>
  <c r="K2660" i="8"/>
  <c r="H1718" i="8"/>
  <c r="K257" i="8"/>
  <c r="K2643" i="8"/>
  <c r="K1455" i="8"/>
  <c r="H1704" i="8"/>
  <c r="K3328" i="8"/>
  <c r="K2025" i="8"/>
  <c r="K396" i="8"/>
  <c r="H395" i="8"/>
  <c r="K3320" i="8"/>
  <c r="K3319" i="8"/>
  <c r="H3319" i="8"/>
  <c r="H1161" i="8"/>
  <c r="K1162" i="8"/>
  <c r="H859" i="8"/>
  <c r="K859" i="8"/>
  <c r="H2385" i="8"/>
  <c r="K2385" i="8"/>
  <c r="H3097" i="8"/>
  <c r="K3097" i="8"/>
  <c r="H153" i="8"/>
  <c r="K153" i="8"/>
  <c r="H1385" i="8"/>
  <c r="K1385" i="8"/>
  <c r="K2614" i="8"/>
  <c r="H2614" i="8"/>
  <c r="H147" i="8"/>
  <c r="K147" i="8"/>
  <c r="H472" i="8"/>
  <c r="K473" i="8"/>
  <c r="K990" i="8"/>
  <c r="H989" i="8"/>
  <c r="K3327" i="8"/>
  <c r="H1797" i="8"/>
  <c r="K1998" i="8"/>
  <c r="K796" i="8"/>
  <c r="K2650" i="8"/>
  <c r="K1563" i="8"/>
  <c r="K258" i="8"/>
  <c r="K1386" i="8"/>
  <c r="K1588" i="8"/>
  <c r="K1626" i="8"/>
  <c r="K1592" i="8"/>
  <c r="H1592" i="8"/>
  <c r="K1434" i="8"/>
  <c r="H1433" i="8"/>
  <c r="K1433" i="8"/>
  <c r="H857" i="8"/>
  <c r="K858" i="8"/>
  <c r="H2453" i="8"/>
  <c r="K2453" i="8"/>
  <c r="H1248" i="8"/>
  <c r="K1248" i="8"/>
  <c r="H3200" i="8"/>
  <c r="K3201" i="8"/>
  <c r="K285" i="8"/>
  <c r="H284" i="8"/>
  <c r="H2599" i="8"/>
  <c r="K2599" i="8"/>
  <c r="K284" i="8"/>
  <c r="K2285" i="8"/>
  <c r="K857" i="8"/>
  <c r="K2554" i="8"/>
  <c r="H796" i="8"/>
  <c r="H1001" i="8"/>
  <c r="H814" i="8"/>
  <c r="K2185" i="8"/>
  <c r="H1582" i="8"/>
  <c r="K1695" i="8"/>
  <c r="K1752" i="8"/>
  <c r="K1562" i="8"/>
  <c r="H316" i="8"/>
  <c r="K317" i="8"/>
  <c r="H918" i="8"/>
  <c r="K918" i="8"/>
  <c r="H3364" i="8"/>
  <c r="K3364" i="8"/>
  <c r="K306" i="8"/>
  <c r="H305" i="8"/>
  <c r="H2086" i="8"/>
  <c r="K2087" i="8"/>
  <c r="K1496" i="8"/>
  <c r="K1495" i="8"/>
  <c r="H1495" i="8"/>
  <c r="K1597" i="8"/>
  <c r="K1596" i="8"/>
  <c r="H1112" i="8"/>
  <c r="K1113" i="8"/>
  <c r="H839" i="8"/>
  <c r="K839" i="8"/>
  <c r="H583" i="8"/>
  <c r="K583" i="8"/>
  <c r="H571" i="8"/>
  <c r="K3529" i="8"/>
  <c r="K2591" i="8"/>
  <c r="K1138" i="8"/>
  <c r="K2908" i="8"/>
  <c r="K1921" i="8"/>
  <c r="K606" i="8"/>
  <c r="H416" i="8"/>
  <c r="K2682" i="8"/>
  <c r="K2318" i="8"/>
  <c r="H2782" i="8"/>
  <c r="K2450" i="8"/>
  <c r="K1675" i="8"/>
  <c r="H238" i="8"/>
  <c r="K378" i="8"/>
  <c r="K2503" i="8"/>
  <c r="K719" i="8"/>
  <c r="K1081" i="8"/>
  <c r="K3171" i="8"/>
  <c r="K1325" i="8"/>
  <c r="K607" i="8"/>
  <c r="K2605" i="8"/>
  <c r="K2695" i="8"/>
  <c r="K786" i="8"/>
  <c r="K154" i="8"/>
  <c r="K472" i="8"/>
  <c r="K2151" i="8"/>
  <c r="H1573" i="8"/>
  <c r="K690" i="8"/>
  <c r="K1981" i="8"/>
  <c r="K416" i="8"/>
  <c r="K2797" i="8"/>
  <c r="K3671" i="8"/>
  <c r="K577" i="8"/>
  <c r="K2317" i="8"/>
  <c r="K3224" i="8"/>
  <c r="K3746" i="8"/>
  <c r="K561" i="8"/>
  <c r="K780" i="8"/>
  <c r="K2239" i="8"/>
  <c r="K2474" i="8"/>
  <c r="K778" i="8"/>
  <c r="K2162" i="8"/>
  <c r="K91" i="8"/>
  <c r="K2725" i="8"/>
  <c r="K1636" i="8"/>
  <c r="H2691" i="8"/>
  <c r="H3675" i="8"/>
  <c r="K1972" i="8"/>
  <c r="K3444" i="8"/>
  <c r="K414" i="8"/>
  <c r="K1857" i="8"/>
  <c r="K812" i="8"/>
  <c r="K1055" i="8"/>
  <c r="K2338" i="8"/>
  <c r="K3541" i="8"/>
  <c r="K433" i="8"/>
  <c r="K2881" i="8"/>
  <c r="K1477" i="8"/>
  <c r="K1321" i="8"/>
  <c r="K3274" i="8"/>
  <c r="H984" i="8"/>
  <c r="H1598" i="8"/>
  <c r="K238" i="8"/>
  <c r="K3651" i="8"/>
  <c r="K1204" i="8"/>
  <c r="K3160" i="8"/>
  <c r="K3190" i="8"/>
  <c r="K1941" i="8"/>
  <c r="K2926" i="8"/>
  <c r="K3727" i="8"/>
  <c r="K2796" i="8"/>
  <c r="K226" i="8"/>
  <c r="K3200" i="8"/>
  <c r="K1291" i="8"/>
  <c r="K1375" i="8"/>
  <c r="K1096" i="8"/>
  <c r="K3719" i="8"/>
  <c r="K2384" i="8"/>
  <c r="K115" i="8"/>
  <c r="H433" i="8"/>
  <c r="K3441" i="8"/>
  <c r="K1065" i="8"/>
  <c r="K2973" i="8"/>
  <c r="K3443" i="8"/>
  <c r="K1220" i="8"/>
  <c r="K3409" i="8"/>
  <c r="H2967" i="8"/>
  <c r="K3114" i="8"/>
  <c r="K3282" i="8"/>
  <c r="K1797" i="8"/>
  <c r="K1997" i="8"/>
  <c r="K2691" i="8"/>
  <c r="K539" i="8"/>
  <c r="K1265" i="8"/>
  <c r="K2422" i="8"/>
  <c r="K3726" i="8"/>
  <c r="K3527" i="8"/>
  <c r="K2440" i="8"/>
  <c r="K1085" i="8"/>
  <c r="K1086" i="8"/>
  <c r="K2408" i="8"/>
  <c r="K240" i="8"/>
  <c r="K1820" i="8"/>
  <c r="K1083" i="8"/>
  <c r="K2416" i="8"/>
  <c r="K2086" i="8"/>
  <c r="K732" i="8"/>
  <c r="K3781" i="8"/>
  <c r="H273" i="8"/>
  <c r="K1892" i="8"/>
  <c r="H2103" i="8"/>
  <c r="K927" i="8"/>
  <c r="H2326" i="8"/>
  <c r="K1356" i="8"/>
  <c r="K1308" i="8"/>
  <c r="K1982" i="8"/>
  <c r="K1288" i="8"/>
  <c r="H361" i="8"/>
  <c r="K3608" i="8"/>
  <c r="K2594" i="8"/>
  <c r="K1396" i="8"/>
  <c r="H1678" i="8"/>
  <c r="K3573" i="8"/>
  <c r="H387" i="8"/>
  <c r="K2415" i="8"/>
  <c r="K3370" i="8"/>
  <c r="K2799" i="8"/>
  <c r="K2392" i="8"/>
  <c r="H3137" i="8"/>
  <c r="K2642" i="8"/>
  <c r="K1284" i="8"/>
  <c r="K3780" i="8"/>
  <c r="K3560" i="8"/>
  <c r="K2929" i="8"/>
  <c r="H485" i="8"/>
  <c r="K1278" i="8"/>
  <c r="H2429" i="8"/>
  <c r="H2083" i="8"/>
  <c r="K469" i="8"/>
  <c r="K2697" i="8"/>
  <c r="K3526" i="8"/>
  <c r="K271" i="8"/>
  <c r="K949" i="8"/>
  <c r="H2690" i="8"/>
  <c r="K1716" i="8"/>
  <c r="K2952" i="8"/>
  <c r="K3096" i="8"/>
  <c r="K869" i="8"/>
  <c r="K755" i="8"/>
  <c r="K3701" i="8"/>
  <c r="K2121" i="8"/>
  <c r="K1736" i="8"/>
  <c r="K2110" i="8"/>
  <c r="K2490" i="8"/>
  <c r="H2121" i="8"/>
  <c r="K2837" i="8"/>
  <c r="K491" i="8"/>
  <c r="K2687" i="8"/>
  <c r="H1328" i="8"/>
  <c r="K2590" i="8"/>
  <c r="K2058" i="8"/>
  <c r="K3704" i="8"/>
  <c r="K1718" i="8"/>
  <c r="H1003" i="8"/>
  <c r="K3044" i="8"/>
  <c r="K3702" i="8"/>
  <c r="K2589" i="8"/>
  <c r="K1452" i="8"/>
  <c r="K902" i="8"/>
  <c r="H755" i="8"/>
  <c r="K3504" i="8"/>
  <c r="K2807" i="8"/>
  <c r="H788" i="8"/>
  <c r="H2281" i="8"/>
  <c r="K932" i="8"/>
  <c r="K1670" i="8"/>
  <c r="K2489" i="8"/>
  <c r="K1422" i="8"/>
  <c r="K217" i="8"/>
  <c r="K1082" i="8"/>
  <c r="K648" i="8"/>
  <c r="K169" i="8"/>
  <c r="K1614" i="8"/>
  <c r="K1320" i="8"/>
  <c r="K3018" i="8"/>
  <c r="K3604" i="8"/>
  <c r="K1319" i="8"/>
  <c r="K3115" i="8"/>
  <c r="K3179" i="8"/>
  <c r="K889" i="8"/>
  <c r="H1004" i="8"/>
  <c r="K264" i="8"/>
  <c r="K3770" i="8"/>
  <c r="K2875" i="8"/>
  <c r="K957" i="8"/>
  <c r="H1086" i="8"/>
  <c r="H3526" i="8"/>
  <c r="K136" i="8"/>
  <c r="H3115" i="8"/>
  <c r="K549" i="8"/>
  <c r="K1844" i="8"/>
  <c r="K547" i="8"/>
  <c r="K2203" i="8"/>
  <c r="K2174" i="8"/>
  <c r="K1302" i="8"/>
  <c r="K2951" i="8"/>
  <c r="K56" i="17"/>
  <c r="K58" i="17" s="1"/>
  <c r="G16" i="17" s="1"/>
  <c r="K394" i="8"/>
  <c r="K3040" i="8"/>
  <c r="K1058" i="8"/>
  <c r="K2364" i="8"/>
  <c r="H264" i="8"/>
  <c r="K3469" i="8"/>
  <c r="K1607" i="8"/>
  <c r="K2662" i="8"/>
  <c r="H1096" i="8"/>
  <c r="H1019" i="8"/>
  <c r="K3043" i="8"/>
  <c r="K1233" i="8"/>
  <c r="K2361" i="8"/>
  <c r="K3384" i="8"/>
  <c r="K3058" i="8"/>
  <c r="H1353" i="8"/>
  <c r="K1335" i="8"/>
  <c r="H2138" i="8"/>
  <c r="K2327" i="8"/>
  <c r="K2698" i="8"/>
  <c r="K2016" i="8"/>
  <c r="K1590" i="8"/>
  <c r="K520" i="8"/>
  <c r="H2407" i="8"/>
  <c r="H1528" i="8"/>
  <c r="K1225" i="8"/>
  <c r="K534" i="8"/>
  <c r="H1996" i="8"/>
  <c r="K3048" i="8"/>
  <c r="H189" i="8"/>
  <c r="K1678" i="8"/>
  <c r="K3471" i="8"/>
  <c r="K462" i="8"/>
  <c r="H2836" i="8"/>
  <c r="H1982" i="8"/>
  <c r="K1226" i="8"/>
  <c r="K225" i="8"/>
  <c r="K2603" i="8"/>
  <c r="K3366" i="8"/>
  <c r="K3206" i="8"/>
  <c r="K1122" i="8"/>
  <c r="H1796" i="8"/>
  <c r="K2947" i="8"/>
  <c r="H3276" i="8"/>
  <c r="H2210" i="8"/>
  <c r="H271" i="8"/>
  <c r="K2860" i="8"/>
  <c r="K2729" i="8"/>
  <c r="K485" i="8"/>
  <c r="K2278" i="8"/>
  <c r="K960" i="8"/>
  <c r="K3556" i="8"/>
  <c r="H2602" i="8"/>
  <c r="H1638" i="8"/>
  <c r="K1330" i="8"/>
  <c r="K1019" i="8"/>
  <c r="H863" i="8"/>
  <c r="K1287" i="8"/>
  <c r="K2088" i="8"/>
  <c r="K1723" i="8"/>
  <c r="H2490" i="8"/>
  <c r="H2023" i="8"/>
  <c r="K1014" i="8"/>
  <c r="K2787" i="8"/>
  <c r="K2555" i="8"/>
  <c r="K801" i="8"/>
  <c r="H919" i="8"/>
  <c r="K2986" i="8"/>
  <c r="K863" i="8"/>
  <c r="K2325" i="8"/>
  <c r="K1097" i="8"/>
  <c r="K252" i="8"/>
  <c r="H3367" i="8"/>
  <c r="K3771" i="8"/>
  <c r="K2123" i="8"/>
  <c r="H2277" i="8"/>
  <c r="H3271" i="8"/>
  <c r="K896" i="8"/>
  <c r="K2866" i="8"/>
  <c r="K2081" i="8"/>
  <c r="K802" i="8"/>
  <c r="K1947" i="8"/>
  <c r="K576" i="8"/>
  <c r="K168" i="8"/>
  <c r="K1084" i="8"/>
  <c r="H1723" i="8"/>
  <c r="K1475" i="8"/>
  <c r="K1851" i="8"/>
  <c r="K1090" i="8"/>
  <c r="K3267" i="8"/>
  <c r="K460" i="8"/>
  <c r="K1838" i="8"/>
  <c r="K1185" i="8"/>
  <c r="K3100" i="8"/>
  <c r="H454" i="8"/>
  <c r="K1290" i="8"/>
  <c r="K2256" i="8"/>
  <c r="K1572" i="8"/>
  <c r="K1425" i="8"/>
  <c r="K956" i="8"/>
  <c r="H154" i="8"/>
  <c r="K3196" i="8"/>
  <c r="K1353" i="8"/>
  <c r="K1328" i="8"/>
  <c r="H1084" i="8"/>
  <c r="H217" i="8"/>
  <c r="K2309" i="8"/>
  <c r="K1569" i="8"/>
  <c r="K1377" i="8"/>
  <c r="K2053" i="8"/>
  <c r="K649" i="8"/>
  <c r="K2843" i="8"/>
  <c r="K550" i="8"/>
  <c r="K2491" i="8"/>
  <c r="K1037" i="8"/>
  <c r="K662" i="8"/>
  <c r="H720" i="8"/>
  <c r="K720" i="8"/>
  <c r="H3081" i="8"/>
  <c r="K3081" i="8"/>
  <c r="H585" i="8"/>
  <c r="K585" i="8"/>
  <c r="K1780" i="8"/>
  <c r="K562" i="8"/>
  <c r="K2905" i="8"/>
  <c r="H1497" i="8"/>
  <c r="K1497" i="8"/>
  <c r="K566" i="8"/>
  <c r="K565" i="8"/>
  <c r="H565" i="8"/>
  <c r="H2200" i="8"/>
  <c r="K855" i="8"/>
  <c r="K2486" i="8"/>
  <c r="K1962" i="8"/>
  <c r="K1010" i="8"/>
  <c r="K1574" i="8"/>
  <c r="K2237" i="8"/>
  <c r="K1469" i="8"/>
  <c r="H2005" i="8"/>
  <c r="K1942" i="8"/>
  <c r="H2950" i="8"/>
  <c r="K2576" i="8"/>
  <c r="H1469" i="8"/>
  <c r="K974" i="8"/>
  <c r="K459" i="8"/>
  <c r="H458" i="8"/>
  <c r="K458" i="8"/>
  <c r="K838" i="8"/>
  <c r="H837" i="8"/>
  <c r="H2242" i="8"/>
  <c r="K2242" i="8"/>
  <c r="H981" i="8"/>
  <c r="K981" i="8"/>
  <c r="K2701" i="8"/>
  <c r="H2700" i="8"/>
  <c r="H885" i="8"/>
  <c r="K886" i="8"/>
  <c r="H3729" i="8"/>
  <c r="K3729" i="8"/>
  <c r="H3505" i="8"/>
  <c r="K3506" i="8"/>
  <c r="K3505" i="8"/>
  <c r="K622" i="8"/>
  <c r="K621" i="8"/>
  <c r="H621" i="8"/>
  <c r="K254" i="8"/>
  <c r="H254" i="8"/>
  <c r="K255" i="8"/>
  <c r="H1743" i="8"/>
  <c r="K1744" i="8"/>
  <c r="K629" i="8"/>
  <c r="H628" i="8"/>
  <c r="H2454" i="8"/>
  <c r="K2454" i="8"/>
  <c r="H2389" i="8"/>
  <c r="K2390" i="8"/>
  <c r="H439" i="8"/>
  <c r="K439" i="8"/>
  <c r="K2152" i="8"/>
  <c r="K2153" i="8"/>
  <c r="H2152" i="8"/>
  <c r="H1246" i="8"/>
  <c r="K2997" i="8"/>
  <c r="H1985" i="8"/>
  <c r="K3209" i="8"/>
  <c r="K2906" i="8"/>
  <c r="K2215" i="8"/>
  <c r="K837" i="8"/>
  <c r="K3753" i="8"/>
  <c r="K1650" i="8"/>
  <c r="H2053" i="8"/>
  <c r="H460" i="8"/>
  <c r="H1963" i="8"/>
  <c r="K1964" i="8"/>
  <c r="H1647" i="8"/>
  <c r="K1647" i="8"/>
  <c r="K2395" i="8"/>
  <c r="H2394" i="8"/>
  <c r="K2108" i="8"/>
  <c r="H2107" i="8"/>
  <c r="K2223" i="8"/>
  <c r="H2222" i="8"/>
  <c r="K799" i="8"/>
  <c r="H799" i="8"/>
  <c r="K1653" i="8"/>
  <c r="H1653" i="8"/>
  <c r="H2096" i="8"/>
  <c r="K2096" i="8"/>
  <c r="K1301" i="8"/>
  <c r="H1300" i="8"/>
  <c r="K2019" i="8"/>
  <c r="H2019" i="8"/>
  <c r="H2596" i="8"/>
  <c r="K2597" i="8"/>
  <c r="H381" i="8"/>
  <c r="K381" i="8"/>
  <c r="K1480" i="8"/>
  <c r="H1480" i="8"/>
  <c r="K3176" i="8"/>
  <c r="H3175" i="8"/>
  <c r="K3225" i="8"/>
  <c r="H3225" i="8"/>
  <c r="H3293" i="8"/>
  <c r="K3293" i="8"/>
  <c r="K677" i="8"/>
  <c r="H677" i="8"/>
  <c r="K2207" i="8"/>
  <c r="H2207" i="8"/>
  <c r="H3629" i="8"/>
  <c r="K3629" i="8"/>
  <c r="H1555" i="8"/>
  <c r="K1555" i="8"/>
  <c r="K194" i="8"/>
  <c r="H193" i="8"/>
  <c r="K193" i="8"/>
  <c r="H470" i="8"/>
  <c r="K470" i="8"/>
  <c r="H1646" i="8"/>
  <c r="K1646" i="8"/>
  <c r="K1739" i="8"/>
  <c r="H1738" i="8"/>
  <c r="K1738" i="8"/>
  <c r="K2584" i="8"/>
  <c r="H2583" i="8"/>
  <c r="K1461" i="8"/>
  <c r="H1460" i="8"/>
  <c r="H1692" i="8"/>
  <c r="K1692" i="8"/>
  <c r="K901" i="8"/>
  <c r="H900" i="8"/>
  <c r="K2216" i="8"/>
  <c r="H2215" i="8"/>
  <c r="K2230" i="8"/>
  <c r="K1963" i="8"/>
  <c r="H2193" i="8"/>
  <c r="K2193" i="8"/>
  <c r="K2194" i="8"/>
  <c r="H1189" i="8"/>
  <c r="H3267" i="8"/>
  <c r="K3707" i="8"/>
  <c r="K628" i="8"/>
  <c r="K2626" i="8"/>
  <c r="H2848" i="8"/>
  <c r="K885" i="8"/>
  <c r="K2511" i="8"/>
  <c r="K2085" i="8"/>
  <c r="H1302" i="8"/>
  <c r="K1061" i="8"/>
  <c r="K438" i="8"/>
  <c r="H2085" i="8"/>
  <c r="K2628" i="8"/>
  <c r="K1300" i="8"/>
  <c r="K2809" i="8"/>
  <c r="H973" i="8"/>
  <c r="K1743" i="8"/>
  <c r="H369" i="8"/>
  <c r="K2847" i="8"/>
  <c r="K2231" i="8"/>
  <c r="K1297" i="8"/>
  <c r="K2519" i="8"/>
  <c r="K3660" i="8"/>
  <c r="K2398" i="8"/>
  <c r="K3314" i="8"/>
  <c r="K3622" i="8"/>
  <c r="K2577" i="8"/>
  <c r="K1095" i="8"/>
  <c r="K2849" i="8"/>
  <c r="K1235" i="8"/>
  <c r="K2679" i="8"/>
  <c r="H2439" i="8"/>
  <c r="K1571" i="8"/>
  <c r="K1559" i="8"/>
  <c r="K731" i="8"/>
  <c r="H3103" i="8"/>
  <c r="H1265" i="8"/>
  <c r="K1591" i="8"/>
  <c r="K2267" i="8"/>
  <c r="K2917" i="8"/>
  <c r="K3557" i="8"/>
  <c r="H2174" i="8"/>
  <c r="K1839" i="8"/>
  <c r="K1727" i="8"/>
  <c r="K1717" i="8"/>
  <c r="K2795" i="8"/>
  <c r="H3781" i="8"/>
  <c r="K1786" i="8"/>
  <c r="H731" i="8"/>
  <c r="K538" i="8"/>
  <c r="K1524" i="8"/>
  <c r="K3330" i="8"/>
  <c r="K1564" i="8"/>
  <c r="K2347" i="8"/>
  <c r="K2586" i="8"/>
  <c r="K2510" i="8"/>
  <c r="K1737" i="8"/>
  <c r="K948" i="8"/>
  <c r="K1460" i="8"/>
  <c r="K996" i="8"/>
  <c r="H2595" i="8"/>
  <c r="K834" i="8"/>
  <c r="K3685" i="8"/>
  <c r="K405" i="8"/>
  <c r="K2114" i="8"/>
  <c r="K2669" i="8"/>
  <c r="K2222" i="8"/>
  <c r="H2795" i="8"/>
  <c r="K390" i="8"/>
  <c r="K2130" i="8"/>
  <c r="K569" i="8"/>
  <c r="K212" i="8"/>
  <c r="H538" i="8"/>
  <c r="H3206" i="8"/>
  <c r="K2048" i="8"/>
  <c r="K2877" i="8"/>
  <c r="K846" i="8"/>
  <c r="K683" i="8"/>
  <c r="K1504" i="8"/>
  <c r="K362" i="8"/>
  <c r="K251" i="8"/>
  <c r="K995" i="8"/>
  <c r="K1009" i="8"/>
  <c r="K2884" i="8"/>
  <c r="H3058" i="8"/>
  <c r="H2849" i="8"/>
  <c r="K1018" i="8"/>
  <c r="H1698" i="8"/>
  <c r="K2871" i="8"/>
  <c r="K959" i="8"/>
  <c r="K2024" i="8"/>
  <c r="K3646" i="8"/>
  <c r="K2891" i="8"/>
  <c r="K1665" i="8"/>
  <c r="K3553" i="8"/>
  <c r="K2719" i="8"/>
  <c r="K2496" i="8"/>
  <c r="K189" i="8"/>
  <c r="K1004" i="8"/>
  <c r="K121" i="8"/>
  <c r="K3423" i="8"/>
  <c r="H1745" i="8"/>
  <c r="K1745" i="8"/>
  <c r="H2733" i="8"/>
  <c r="K2733" i="8"/>
  <c r="K646" i="8"/>
  <c r="H645" i="8"/>
  <c r="K3615" i="8"/>
  <c r="H3615" i="8"/>
  <c r="H3481" i="8"/>
  <c r="K3481" i="8"/>
  <c r="K951" i="8"/>
  <c r="H950" i="8"/>
  <c r="K950" i="8"/>
  <c r="H2250" i="8"/>
  <c r="K2251" i="8"/>
  <c r="K970" i="8"/>
  <c r="K537" i="8"/>
  <c r="H536" i="8"/>
  <c r="K536" i="8"/>
  <c r="K2382" i="8"/>
  <c r="H2381" i="8"/>
  <c r="H3034" i="8"/>
  <c r="H3727" i="8"/>
  <c r="K3728" i="8"/>
  <c r="H3317" i="8"/>
  <c r="K3317" i="8"/>
  <c r="H1623" i="8"/>
  <c r="K1623" i="8"/>
  <c r="H3260" i="8"/>
  <c r="K3260" i="8"/>
  <c r="H1290" i="8"/>
  <c r="K2872" i="8"/>
  <c r="K3698" i="8"/>
  <c r="K387" i="8"/>
  <c r="K3226" i="8"/>
  <c r="K2370" i="8"/>
  <c r="H2655" i="8"/>
  <c r="K3248" i="8"/>
  <c r="H226" i="8"/>
  <c r="K3318" i="8"/>
  <c r="K1618" i="8"/>
  <c r="K851" i="8"/>
  <c r="K1038" i="8"/>
  <c r="K1605" i="8"/>
  <c r="H3345" i="8"/>
  <c r="K2873" i="8"/>
  <c r="K880" i="8"/>
  <c r="K1244" i="8"/>
  <c r="K1886" i="8"/>
  <c r="K811" i="8"/>
  <c r="H1909" i="8"/>
  <c r="K852" i="8"/>
  <c r="K2461" i="8"/>
  <c r="H1036" i="8"/>
  <c r="H649" i="8"/>
  <c r="K3616" i="8"/>
  <c r="K241" i="8"/>
  <c r="K1764" i="8"/>
  <c r="K1765" i="8"/>
  <c r="K356" i="8"/>
  <c r="K355" i="8"/>
  <c r="K2844" i="8"/>
  <c r="H2843" i="8"/>
  <c r="K1633" i="8"/>
  <c r="H1633" i="8"/>
  <c r="H3731" i="8"/>
  <c r="K3732" i="8"/>
  <c r="K2998" i="8"/>
  <c r="H2998" i="8"/>
  <c r="H3407" i="8"/>
  <c r="K3407" i="8"/>
  <c r="H2273" i="8"/>
  <c r="K2273" i="8"/>
  <c r="H2134" i="8"/>
  <c r="K2134" i="8"/>
  <c r="K2135" i="8"/>
  <c r="K1806" i="8"/>
  <c r="K1807" i="8"/>
  <c r="H1042" i="8"/>
  <c r="K1042" i="8"/>
  <c r="H3457" i="8"/>
  <c r="K3457" i="8"/>
  <c r="H3749" i="8"/>
  <c r="K3749" i="8"/>
  <c r="H2533" i="8"/>
  <c r="K2534" i="8"/>
  <c r="K1702" i="8"/>
  <c r="H1701" i="8"/>
  <c r="K1376" i="8"/>
  <c r="H1376" i="8"/>
  <c r="H2303" i="8"/>
  <c r="K2304" i="8"/>
  <c r="K332" i="8"/>
  <c r="H331" i="8"/>
  <c r="K630" i="8"/>
  <c r="K382" i="8"/>
  <c r="H811" i="8"/>
  <c r="K2459" i="8"/>
  <c r="K1960" i="8"/>
  <c r="H550" i="8"/>
  <c r="H1107" i="8"/>
  <c r="H1377" i="8"/>
  <c r="K1108" i="8"/>
  <c r="K2558" i="8"/>
  <c r="H1740" i="8"/>
  <c r="K1351" i="8"/>
  <c r="H3405" i="8"/>
  <c r="K877" i="8"/>
  <c r="K1747" i="8"/>
  <c r="K2176" i="8"/>
  <c r="H1374" i="8"/>
  <c r="H2459" i="8"/>
  <c r="K2213" i="8"/>
  <c r="H1471" i="8"/>
  <c r="H2563" i="8"/>
  <c r="H663" i="8"/>
  <c r="K2727" i="8"/>
  <c r="K3232" i="8"/>
  <c r="H2270" i="8"/>
  <c r="K3699" i="8"/>
  <c r="K1186" i="8"/>
  <c r="K1187" i="8"/>
  <c r="K1258" i="8"/>
  <c r="H1257" i="8"/>
  <c r="H275" i="8"/>
  <c r="K275" i="8"/>
  <c r="K3156" i="8"/>
  <c r="H3155" i="8"/>
  <c r="K3155" i="8"/>
  <c r="H3634" i="8"/>
  <c r="K3634" i="8"/>
  <c r="K3049" i="8"/>
  <c r="H3049" i="8"/>
  <c r="K2320" i="8"/>
  <c r="H2319" i="8"/>
  <c r="K2319" i="8"/>
  <c r="H1054" i="8"/>
  <c r="K1054" i="8"/>
  <c r="H1758" i="8"/>
  <c r="K1758" i="8"/>
  <c r="H750" i="8"/>
  <c r="K750" i="8"/>
  <c r="K598" i="8"/>
  <c r="K597" i="8"/>
  <c r="H597" i="8"/>
  <c r="K1748" i="8"/>
  <c r="K670" i="8"/>
  <c r="K2808" i="8"/>
  <c r="H1176" i="8"/>
  <c r="K1176" i="8"/>
  <c r="K540" i="8"/>
  <c r="K541" i="8"/>
  <c r="K570" i="8"/>
  <c r="H569" i="8"/>
  <c r="K2396" i="8"/>
  <c r="H2396" i="8"/>
  <c r="H1230" i="8"/>
  <c r="K1231" i="8"/>
  <c r="K1230" i="8"/>
  <c r="K1193" i="8"/>
  <c r="K1194" i="8"/>
  <c r="H1259" i="8"/>
  <c r="K1259" i="8"/>
  <c r="K729" i="8"/>
  <c r="H729" i="8"/>
  <c r="H2064" i="8"/>
  <c r="K2064" i="8"/>
  <c r="K707" i="8"/>
  <c r="H707" i="8"/>
  <c r="H1392" i="8"/>
  <c r="K1392" i="8"/>
  <c r="K1175" i="8"/>
  <c r="H662" i="8"/>
  <c r="K3358" i="8"/>
  <c r="H641" i="8"/>
  <c r="K2093" i="8"/>
  <c r="H1186" i="8"/>
  <c r="H241" i="8"/>
  <c r="K711" i="8"/>
  <c r="K2063" i="8"/>
  <c r="K309" i="8"/>
  <c r="K2397" i="8"/>
  <c r="H413" i="8"/>
  <c r="H969" i="8"/>
  <c r="K1682" i="8"/>
  <c r="K313" i="8"/>
  <c r="K3199" i="8"/>
  <c r="K1701" i="8"/>
  <c r="K1759" i="8"/>
  <c r="H3482" i="8"/>
  <c r="K3310" i="8"/>
  <c r="K1131" i="8"/>
  <c r="K1741" i="8"/>
  <c r="K2250" i="8"/>
  <c r="H2902" i="8"/>
  <c r="K2902" i="8"/>
  <c r="K1478" i="8"/>
  <c r="K1479" i="8"/>
  <c r="H1617" i="8"/>
  <c r="K1617" i="8"/>
  <c r="H125" i="8"/>
  <c r="K126" i="8"/>
  <c r="K1236" i="8"/>
  <c r="K1237" i="8"/>
  <c r="H1236" i="8"/>
  <c r="H3741" i="8"/>
  <c r="K3741" i="8"/>
  <c r="K3445" i="8"/>
  <c r="H3444" i="8"/>
  <c r="K1367" i="8"/>
  <c r="K1366" i="8"/>
  <c r="H3360" i="8"/>
  <c r="K3360" i="8"/>
  <c r="K3175" i="8"/>
  <c r="H3174" i="8"/>
  <c r="H3233" i="8"/>
  <c r="K3233" i="8"/>
  <c r="K2938" i="8"/>
  <c r="H2937" i="8"/>
  <c r="K3696" i="8"/>
  <c r="H3695" i="8"/>
  <c r="H963" i="8"/>
  <c r="K963" i="8"/>
  <c r="K909" i="8"/>
  <c r="H908" i="8"/>
  <c r="K908" i="8"/>
  <c r="K617" i="8"/>
  <c r="K616" i="8"/>
  <c r="K2830" i="8"/>
  <c r="K2831" i="8"/>
  <c r="H2564" i="8"/>
  <c r="K2564" i="8"/>
  <c r="K2399" i="8"/>
  <c r="H2398" i="8"/>
  <c r="H1791" i="8"/>
  <c r="K1791" i="8"/>
  <c r="K1792" i="8"/>
  <c r="H1282" i="8"/>
  <c r="K1282" i="8"/>
  <c r="K159" i="8"/>
  <c r="H158" i="8"/>
  <c r="H1601" i="8"/>
  <c r="K1602" i="8"/>
  <c r="K1408" i="8"/>
  <c r="H1408" i="8"/>
  <c r="K3382" i="8"/>
  <c r="K3383" i="8"/>
  <c r="H3382" i="8"/>
  <c r="H2248" i="8"/>
  <c r="K2248" i="8"/>
  <c r="K2249" i="8"/>
  <c r="H2646" i="8"/>
  <c r="K2646" i="8"/>
  <c r="K2732" i="8"/>
  <c r="H2732" i="8"/>
  <c r="H401" i="8"/>
  <c r="K401" i="8"/>
  <c r="H2059" i="8"/>
  <c r="K2060" i="8"/>
  <c r="K2059" i="8"/>
  <c r="K947" i="8"/>
  <c r="H947" i="8"/>
  <c r="H1672" i="8"/>
  <c r="K1673" i="8"/>
  <c r="K1672" i="8"/>
  <c r="K879" i="8"/>
  <c r="K386" i="8"/>
  <c r="H1856" i="8"/>
  <c r="H1478" i="8"/>
  <c r="K2596" i="8"/>
  <c r="H970" i="8"/>
  <c r="K652" i="8"/>
  <c r="K3695" i="8"/>
  <c r="K3438" i="8"/>
  <c r="K3461" i="8"/>
  <c r="K876" i="8"/>
  <c r="H355" i="8"/>
  <c r="K1858" i="8"/>
  <c r="H3199" i="8"/>
  <c r="K236" i="8"/>
  <c r="K891" i="8"/>
  <c r="H626" i="8"/>
  <c r="H2212" i="8"/>
  <c r="K1073" i="8"/>
  <c r="H925" i="8"/>
  <c r="K925" i="8"/>
  <c r="K926" i="8"/>
  <c r="H578" i="8"/>
  <c r="K578" i="8"/>
  <c r="H101" i="8"/>
  <c r="K102" i="8"/>
  <c r="H131" i="8"/>
  <c r="K131" i="8"/>
  <c r="K132" i="8"/>
  <c r="H2370" i="8"/>
  <c r="K2371" i="8"/>
  <c r="K2421" i="8"/>
  <c r="H3742" i="8"/>
  <c r="K3742" i="8"/>
  <c r="H2181" i="8"/>
  <c r="K2181" i="8"/>
  <c r="H199" i="8"/>
  <c r="K199" i="8"/>
  <c r="H3060" i="8"/>
  <c r="K3060" i="8"/>
  <c r="H1117" i="8"/>
  <c r="K1117" i="8"/>
  <c r="H2788" i="8"/>
  <c r="K2789" i="8"/>
  <c r="K2992" i="8"/>
  <c r="K3231" i="8"/>
  <c r="K1093" i="8"/>
  <c r="K1912" i="8"/>
  <c r="K1405" i="8"/>
  <c r="K997" i="8"/>
  <c r="K3472" i="8"/>
  <c r="K3309" i="8"/>
  <c r="H1786" i="8"/>
  <c r="H846" i="8"/>
  <c r="K3751" i="8"/>
  <c r="K3198" i="8"/>
  <c r="K3452" i="8"/>
  <c r="K2049" i="8"/>
  <c r="K1652" i="8"/>
  <c r="K2428" i="8"/>
  <c r="H2421" i="8"/>
  <c r="K76" i="8"/>
  <c r="K1856" i="8"/>
  <c r="K2495" i="8"/>
  <c r="K1182" i="8"/>
  <c r="K1181" i="8"/>
  <c r="K3613" i="8"/>
  <c r="K3614" i="8"/>
  <c r="K3623" i="8"/>
  <c r="K3151" i="8"/>
  <c r="H563" i="8"/>
  <c r="K563" i="8"/>
  <c r="H2549" i="8"/>
  <c r="K2550" i="8"/>
  <c r="K1163" i="8"/>
  <c r="K1043" i="8"/>
  <c r="K1619" i="8"/>
  <c r="H2669" i="8"/>
  <c r="K402" i="8"/>
  <c r="K2798" i="8"/>
  <c r="K1410" i="8"/>
  <c r="H1459" i="8"/>
  <c r="K2255" i="8"/>
  <c r="K3150" i="8"/>
  <c r="K573" i="8"/>
  <c r="H699" i="8"/>
  <c r="H1425" i="8"/>
  <c r="H2694" i="8"/>
  <c r="K1697" i="8"/>
  <c r="K2236" i="8"/>
  <c r="H3151" i="8"/>
  <c r="K3465" i="8"/>
  <c r="K1141" i="8"/>
  <c r="K2369" i="8"/>
  <c r="K1145" i="8"/>
  <c r="K3152" i="8"/>
  <c r="K1266" i="8"/>
  <c r="K2040" i="8"/>
  <c r="H2040" i="8"/>
  <c r="K645" i="8"/>
  <c r="K3154" i="8"/>
  <c r="K3605" i="8"/>
  <c r="H3604" i="8"/>
  <c r="K1541" i="8"/>
  <c r="H320" i="8"/>
  <c r="K320" i="8"/>
  <c r="K177" i="8"/>
  <c r="H176" i="8"/>
  <c r="K77" i="8"/>
  <c r="H76" i="8"/>
  <c r="H2409" i="8"/>
  <c r="K2409" i="8"/>
  <c r="K2420" i="8"/>
  <c r="K3003" i="8"/>
  <c r="K2536" i="8"/>
  <c r="K3047" i="8"/>
  <c r="K1651" i="8"/>
  <c r="K3034" i="8"/>
  <c r="K250" i="8"/>
  <c r="K787" i="8"/>
  <c r="K461" i="8"/>
  <c r="H3622" i="8"/>
  <c r="K2429" i="8"/>
  <c r="K2410" i="8"/>
  <c r="K1696" i="8"/>
  <c r="K3192" i="8"/>
  <c r="H1122" i="8"/>
  <c r="H786" i="8"/>
  <c r="K2788" i="8"/>
  <c r="K3355" i="8"/>
  <c r="K1069" i="8"/>
  <c r="K2235" i="8"/>
  <c r="K1166" i="8"/>
  <c r="K543" i="8"/>
  <c r="K3650" i="8"/>
  <c r="H3649" i="8"/>
  <c r="H1881" i="8"/>
  <c r="K1881" i="8"/>
  <c r="K2571" i="8"/>
  <c r="K2570" i="8"/>
  <c r="H2992" i="8"/>
  <c r="K2993" i="8"/>
  <c r="K2622" i="8"/>
  <c r="K1421" i="8"/>
  <c r="K2439" i="8"/>
  <c r="K268" i="8"/>
  <c r="K273" i="8"/>
  <c r="K3276" i="8"/>
  <c r="K700" i="8"/>
  <c r="K1866" i="8"/>
  <c r="K1661" i="8"/>
  <c r="K287" i="8"/>
  <c r="H607" i="8"/>
  <c r="H3153" i="8"/>
  <c r="K302" i="8"/>
  <c r="K685" i="8"/>
  <c r="H2132" i="8"/>
  <c r="K202" i="8"/>
  <c r="K3624" i="8"/>
  <c r="H3725" i="8"/>
  <c r="K2132" i="8"/>
  <c r="K2533" i="8"/>
  <c r="K1374" i="8"/>
  <c r="K321" i="8"/>
  <c r="K2126" i="8"/>
  <c r="K2870" i="8"/>
  <c r="K3710" i="8"/>
  <c r="H1095" i="8"/>
  <c r="K3486" i="8"/>
  <c r="K2765" i="8"/>
  <c r="K413" i="8"/>
  <c r="K2303" i="8"/>
  <c r="K1785" i="8"/>
  <c r="K427" i="8"/>
  <c r="K338" i="8"/>
  <c r="K3070" i="8"/>
  <c r="K3783" i="8"/>
  <c r="K248" i="8"/>
  <c r="K3074" i="8"/>
  <c r="K1890" i="8"/>
  <c r="K2706" i="8"/>
  <c r="K829" i="8"/>
  <c r="K716" i="8"/>
  <c r="K807" i="8"/>
  <c r="K1916" i="8"/>
  <c r="K1078" i="8"/>
  <c r="K660" i="8"/>
  <c r="K1556" i="8"/>
  <c r="K1411" i="8"/>
  <c r="K1140" i="8"/>
  <c r="K235" i="8"/>
  <c r="K2276" i="8"/>
  <c r="K2549" i="8"/>
  <c r="K3123" i="8"/>
  <c r="K919" i="8"/>
  <c r="K714" i="8"/>
  <c r="K269" i="8"/>
  <c r="K344" i="8"/>
  <c r="K2381" i="8"/>
  <c r="F35" i="7"/>
  <c r="M35" i="7"/>
  <c r="L35" i="7"/>
  <c r="G35" i="7"/>
  <c r="I35" i="7"/>
  <c r="K35" i="7"/>
  <c r="H35" i="7"/>
  <c r="J35" i="7"/>
  <c r="G38" i="7"/>
  <c r="M38" i="7"/>
  <c r="F38" i="7"/>
  <c r="H38" i="7"/>
  <c r="I38" i="7"/>
  <c r="L38" i="7"/>
  <c r="K38" i="7"/>
  <c r="J38" i="7"/>
  <c r="G41" i="7"/>
  <c r="I41" i="7"/>
  <c r="K41" i="7"/>
  <c r="L41" i="7"/>
  <c r="M41" i="7"/>
  <c r="F41" i="7"/>
  <c r="H41" i="7"/>
  <c r="J41" i="7"/>
  <c r="G50" i="7"/>
  <c r="H50" i="7"/>
  <c r="J50" i="7"/>
  <c r="K50" i="7"/>
  <c r="I50" i="7"/>
  <c r="L50" i="7"/>
  <c r="M50" i="7"/>
  <c r="F50" i="7"/>
  <c r="G44" i="7"/>
  <c r="H44" i="7"/>
  <c r="I44" i="7"/>
  <c r="J44" i="7"/>
  <c r="K44" i="7"/>
  <c r="L44" i="7"/>
  <c r="M44" i="7"/>
  <c r="F44" i="7"/>
  <c r="G47" i="7"/>
  <c r="H47" i="7"/>
  <c r="K47" i="7"/>
  <c r="I47" i="7"/>
  <c r="J47" i="7"/>
  <c r="L47" i="7"/>
  <c r="M47" i="7"/>
  <c r="F47" i="7"/>
  <c r="K1088" i="8"/>
  <c r="H1087" i="8"/>
  <c r="H781" i="8"/>
  <c r="K781" i="8"/>
  <c r="H737" i="8"/>
  <c r="K737" i="8"/>
  <c r="H2671" i="8"/>
  <c r="K2672" i="8"/>
  <c r="K2671" i="8"/>
  <c r="H353" i="8"/>
  <c r="K353" i="8"/>
  <c r="K989" i="8"/>
  <c r="H988" i="8"/>
  <c r="H1913" i="8"/>
  <c r="K1913" i="8"/>
  <c r="H2109" i="8"/>
  <c r="K2109" i="8"/>
  <c r="H2286" i="8"/>
  <c r="K2286" i="8"/>
  <c r="K3004" i="8"/>
  <c r="K1578" i="8"/>
  <c r="K1544" i="8"/>
  <c r="K644" i="8"/>
  <c r="H716" i="8"/>
  <c r="H685" i="8"/>
  <c r="H1839" i="8"/>
  <c r="K3581" i="8"/>
  <c r="K360" i="8"/>
  <c r="H3222" i="8"/>
  <c r="K3222" i="8"/>
  <c r="H2936" i="8"/>
  <c r="K2936" i="8"/>
  <c r="H2393" i="8"/>
  <c r="K2393" i="8"/>
  <c r="K2394" i="8"/>
  <c r="H1654" i="8"/>
  <c r="K1654" i="8"/>
  <c r="H632" i="8"/>
  <c r="K632" i="8"/>
  <c r="H530" i="8"/>
  <c r="K530" i="8"/>
  <c r="H1943" i="8"/>
  <c r="K1943" i="8"/>
  <c r="H1447" i="8"/>
  <c r="K1447" i="8"/>
  <c r="H2163" i="8"/>
  <c r="K2163" i="8"/>
  <c r="H640" i="8"/>
  <c r="K640" i="8"/>
  <c r="K641" i="8"/>
  <c r="H961" i="8"/>
  <c r="K961" i="8"/>
  <c r="K198" i="8"/>
  <c r="H197" i="8"/>
  <c r="K636" i="8"/>
  <c r="K635" i="8"/>
  <c r="H679" i="8"/>
  <c r="K680" i="8"/>
  <c r="K679" i="8"/>
  <c r="H717" i="8"/>
  <c r="K717" i="8"/>
  <c r="H3573" i="8"/>
  <c r="H252" i="8"/>
  <c r="K3782" i="8"/>
  <c r="K3007" i="8"/>
  <c r="K3367" i="8"/>
  <c r="H2812" i="8"/>
  <c r="K3459" i="8"/>
  <c r="H3074" i="8"/>
  <c r="H2604" i="8"/>
  <c r="H2278" i="8"/>
  <c r="H644" i="8"/>
  <c r="K2937" i="8"/>
  <c r="K890" i="8"/>
  <c r="H214" i="8"/>
  <c r="K165" i="8"/>
  <c r="H1491" i="8"/>
  <c r="K1491" i="8"/>
  <c r="H3429" i="8"/>
  <c r="K3430" i="8"/>
  <c r="K3429" i="8"/>
  <c r="K3283" i="8"/>
  <c r="H3282" i="8"/>
  <c r="K1046" i="8"/>
  <c r="K1045" i="8"/>
  <c r="H383" i="8"/>
  <c r="K383" i="8"/>
  <c r="H521" i="8"/>
  <c r="K521" i="8"/>
  <c r="K814" i="8"/>
  <c r="H1146" i="8"/>
  <c r="K1146" i="8"/>
  <c r="H2471" i="8"/>
  <c r="K2471" i="8"/>
  <c r="K2640" i="8"/>
  <c r="K2641" i="8"/>
  <c r="K1587" i="8"/>
  <c r="K1586" i="8"/>
  <c r="H1050" i="8"/>
  <c r="K1050" i="8"/>
  <c r="H2982" i="8"/>
  <c r="K2982" i="8"/>
  <c r="H3091" i="8"/>
  <c r="K3091" i="8"/>
  <c r="H465" i="8"/>
  <c r="K465" i="8"/>
  <c r="H3131" i="8"/>
  <c r="K3131" i="8"/>
  <c r="H1557" i="8"/>
  <c r="K1557" i="8"/>
  <c r="H1071" i="8"/>
  <c r="K1581" i="8"/>
  <c r="K2107" i="8"/>
  <c r="H2106" i="8"/>
  <c r="H3165" i="8"/>
  <c r="K3165" i="8"/>
  <c r="K2604" i="8"/>
  <c r="H3782" i="8"/>
  <c r="K3388" i="8"/>
  <c r="K3740" i="8"/>
  <c r="K1211" i="8"/>
  <c r="K988" i="8"/>
  <c r="K218" i="8"/>
  <c r="K2164" i="8"/>
  <c r="K1580" i="8"/>
  <c r="K2667" i="8"/>
  <c r="K3475" i="8"/>
  <c r="H3670" i="8"/>
  <c r="K1363" i="8"/>
  <c r="H1279" i="8"/>
  <c r="K1754" i="8"/>
  <c r="K249" i="8"/>
  <c r="H3388" i="8"/>
  <c r="H1889" i="8"/>
  <c r="H359" i="8"/>
  <c r="K962" i="8"/>
  <c r="K3262" i="8"/>
  <c r="K1993" i="8"/>
  <c r="K770" i="8"/>
  <c r="K400" i="8"/>
  <c r="H399" i="8"/>
  <c r="H2933" i="8"/>
  <c r="K2933" i="8"/>
  <c r="H574" i="8"/>
  <c r="K574" i="8"/>
  <c r="K399" i="8"/>
  <c r="K1133" i="8"/>
  <c r="K1087" i="8"/>
  <c r="K1625" i="8"/>
  <c r="H1624" i="8"/>
  <c r="K608" i="8"/>
  <c r="K2962" i="8"/>
  <c r="K1825" i="8"/>
  <c r="K1364" i="8"/>
  <c r="K1642" i="8"/>
  <c r="K363" i="8"/>
  <c r="K85" i="8"/>
  <c r="H1712" i="8"/>
  <c r="K2666" i="8"/>
  <c r="K1135" i="8"/>
  <c r="K1149" i="8"/>
  <c r="K354" i="8"/>
  <c r="K738" i="8"/>
  <c r="K2266" i="8"/>
  <c r="K3046" i="8"/>
  <c r="H3045" i="8"/>
  <c r="H3723" i="8"/>
  <c r="K3723" i="8"/>
  <c r="H1270" i="8"/>
  <c r="K1270" i="8"/>
  <c r="H70" i="8"/>
  <c r="K70" i="8"/>
  <c r="H248" i="8"/>
  <c r="H3583" i="8"/>
  <c r="K3583" i="8"/>
  <c r="H365" i="8"/>
  <c r="K365" i="8"/>
  <c r="K1546" i="8"/>
  <c r="H1545" i="8"/>
  <c r="H142" i="8"/>
  <c r="K143" i="8"/>
  <c r="K142" i="8"/>
  <c r="H1128" i="8"/>
  <c r="K1128" i="8"/>
  <c r="K1129" i="8"/>
  <c r="K3045" i="8"/>
  <c r="K1416" i="8"/>
  <c r="K3674" i="8"/>
  <c r="K3002" i="8"/>
  <c r="K3153" i="8"/>
  <c r="H364" i="8"/>
  <c r="H1166" i="8"/>
  <c r="H85" i="8"/>
  <c r="K1624" i="8"/>
  <c r="K1412" i="8"/>
  <c r="K1448" i="8"/>
  <c r="K3128" i="8"/>
  <c r="K1751" i="8"/>
  <c r="K1372" i="8"/>
  <c r="K3673" i="8"/>
  <c r="K164" i="8"/>
  <c r="H3775" i="8"/>
  <c r="K3775" i="8"/>
  <c r="H118" i="8"/>
  <c r="K118" i="8"/>
  <c r="H1535" i="8"/>
  <c r="K1535" i="8"/>
  <c r="H1170" i="8"/>
  <c r="K1170" i="8"/>
  <c r="H899" i="8"/>
  <c r="K899" i="8"/>
  <c r="H2552" i="8"/>
  <c r="K2552" i="8"/>
  <c r="H3182" i="8"/>
  <c r="K3182" i="8"/>
  <c r="H2956" i="8"/>
  <c r="K2956" i="8"/>
  <c r="H1164" i="8"/>
  <c r="K1164" i="8"/>
  <c r="H3067" i="8"/>
  <c r="K3067" i="8"/>
  <c r="H3177" i="8"/>
  <c r="K3177" i="8"/>
  <c r="H2623" i="8"/>
  <c r="K2623" i="8"/>
  <c r="H2618" i="8"/>
  <c r="K2618" i="8"/>
  <c r="H860" i="8"/>
  <c r="K860" i="8"/>
  <c r="H2262" i="8"/>
  <c r="K2262" i="8"/>
  <c r="H2759" i="8"/>
  <c r="K2759" i="8"/>
  <c r="H2754" i="8"/>
  <c r="K2754" i="8"/>
  <c r="H428" i="8"/>
  <c r="K428" i="8"/>
  <c r="H1298" i="8"/>
  <c r="K1298" i="8"/>
  <c r="H697" i="8"/>
  <c r="K697" i="8"/>
  <c r="H78" i="8"/>
  <c r="K78" i="8"/>
  <c r="H713" i="8"/>
  <c r="K713" i="8"/>
  <c r="H1853" i="8"/>
  <c r="K1853" i="8"/>
  <c r="H2768" i="8"/>
  <c r="K2768" i="8"/>
  <c r="H3331" i="8"/>
  <c r="K3331" i="8"/>
  <c r="H2735" i="8"/>
  <c r="K2735" i="8"/>
  <c r="H1277" i="8"/>
  <c r="K1277" i="8"/>
  <c r="H1884" i="8"/>
  <c r="K1884" i="8"/>
  <c r="H2373" i="8"/>
  <c r="K2373" i="8"/>
  <c r="H200" i="8"/>
  <c r="K200" i="8"/>
  <c r="H1417" i="8"/>
  <c r="K1417" i="8"/>
  <c r="H3254" i="8"/>
  <c r="K3254" i="8"/>
  <c r="H2329" i="8"/>
  <c r="K2329" i="8"/>
  <c r="H2777" i="8"/>
  <c r="K2777" i="8"/>
  <c r="H1074" i="8"/>
  <c r="K1074" i="8"/>
  <c r="H476" i="8"/>
  <c r="K476" i="8"/>
  <c r="H1973" i="8"/>
  <c r="K1973" i="8"/>
  <c r="H1536" i="8"/>
  <c r="K1536" i="8"/>
  <c r="H3730" i="8"/>
  <c r="K3730" i="8"/>
  <c r="H3665" i="8"/>
  <c r="K3665" i="8"/>
  <c r="H633" i="8"/>
  <c r="K633" i="8"/>
  <c r="H1927" i="8"/>
  <c r="K1927" i="8"/>
  <c r="H2352" i="8"/>
  <c r="K2352" i="8"/>
  <c r="H2825" i="8"/>
  <c r="K2825" i="8"/>
  <c r="H1033" i="8"/>
  <c r="K1033" i="8"/>
  <c r="H2949" i="8"/>
  <c r="K2949" i="8"/>
  <c r="H455" i="8"/>
  <c r="K455" i="8"/>
  <c r="H2492" i="8"/>
  <c r="K2492" i="8"/>
  <c r="H2105" i="8"/>
  <c r="K2105" i="8"/>
  <c r="H832" i="8"/>
  <c r="K832" i="8"/>
  <c r="H3351" i="8"/>
  <c r="K3351" i="8"/>
  <c r="H2999" i="8"/>
  <c r="K2999" i="8"/>
  <c r="H3239" i="8"/>
  <c r="K3239" i="8"/>
  <c r="H2297" i="8"/>
  <c r="K2297" i="8"/>
  <c r="H2861" i="8"/>
  <c r="K2861" i="8"/>
  <c r="H3589" i="8"/>
  <c r="K3589" i="8"/>
  <c r="H2821" i="8"/>
  <c r="K2821" i="8"/>
  <c r="H3173" i="8"/>
  <c r="K3173" i="8"/>
  <c r="H1656" i="8"/>
  <c r="K1656" i="8"/>
  <c r="H2257" i="8"/>
  <c r="K2257" i="8"/>
  <c r="H2041" i="8"/>
  <c r="K2041" i="8"/>
  <c r="H157" i="8"/>
  <c r="K157" i="8"/>
  <c r="H2664" i="8"/>
  <c r="K2664" i="8"/>
  <c r="H2910" i="8"/>
  <c r="K2910" i="8"/>
  <c r="H208" i="8"/>
  <c r="K208" i="8"/>
  <c r="H72" i="8"/>
  <c r="K72" i="8"/>
  <c r="H310" i="8"/>
  <c r="K310" i="8"/>
  <c r="H109" i="8"/>
  <c r="K109" i="8"/>
  <c r="H1151" i="8"/>
  <c r="K1151" i="8"/>
  <c r="H2306" i="8"/>
  <c r="K2306" i="8"/>
  <c r="H206" i="8"/>
  <c r="K206" i="8"/>
  <c r="H1423" i="8"/>
  <c r="K1423" i="8"/>
  <c r="H1059" i="8"/>
  <c r="K1059" i="8"/>
  <c r="H1332" i="8"/>
  <c r="K1332" i="8"/>
  <c r="H3419" i="8"/>
  <c r="K3419" i="8"/>
  <c r="H2463" i="8"/>
  <c r="K2463" i="8"/>
  <c r="H3669" i="8"/>
  <c r="K3669" i="8"/>
  <c r="H938" i="8"/>
  <c r="K938" i="8"/>
  <c r="H1954" i="8"/>
  <c r="K1954" i="8"/>
  <c r="H2051" i="8"/>
  <c r="K2051" i="8"/>
  <c r="H1955" i="8"/>
  <c r="K1955" i="8"/>
  <c r="H1774" i="8"/>
  <c r="K1774" i="8"/>
  <c r="H1342" i="8"/>
  <c r="K1342" i="8"/>
  <c r="H664" i="8"/>
  <c r="K664" i="8"/>
  <c r="H1552" i="8"/>
  <c r="K1552" i="8"/>
  <c r="H1160" i="8"/>
  <c r="K1160" i="8"/>
  <c r="H3344" i="8"/>
  <c r="K3344" i="8"/>
  <c r="H3399" i="8"/>
  <c r="K3399" i="8"/>
  <c r="H2975" i="8"/>
  <c r="K2975" i="8"/>
  <c r="H3338" i="8"/>
  <c r="K3338" i="8"/>
  <c r="H1401" i="8"/>
  <c r="K1401" i="8"/>
  <c r="H2854" i="8"/>
  <c r="K2854" i="8"/>
  <c r="H1608" i="8"/>
  <c r="K1608" i="8"/>
  <c r="H2630" i="8"/>
  <c r="K2630" i="8"/>
  <c r="H612" i="8"/>
  <c r="K612" i="8"/>
  <c r="H104" i="8"/>
  <c r="K104" i="8"/>
  <c r="H1827" i="8"/>
  <c r="K1827" i="8"/>
  <c r="H2737" i="8"/>
  <c r="K2737" i="8"/>
  <c r="H2195" i="8"/>
  <c r="K2195" i="8"/>
  <c r="H922" i="8"/>
  <c r="K922" i="8"/>
  <c r="H1349" i="8"/>
  <c r="K1349" i="8"/>
  <c r="H3270" i="8"/>
  <c r="K3270" i="8"/>
  <c r="H1331" i="8"/>
  <c r="K1331" i="8"/>
  <c r="H3133" i="8"/>
  <c r="K3133" i="8"/>
  <c r="H3183" i="8"/>
  <c r="K3183" i="8"/>
  <c r="H3662" i="8"/>
  <c r="K3662" i="8"/>
  <c r="H2480" i="8"/>
  <c r="K2480" i="8"/>
  <c r="H2404" i="8"/>
  <c r="K2404" i="8"/>
  <c r="H2699" i="8"/>
  <c r="K2699" i="8"/>
  <c r="H2405" i="8"/>
  <c r="K2405" i="8"/>
  <c r="H1147" i="8"/>
  <c r="K1147" i="8"/>
  <c r="H328" i="8"/>
  <c r="K328" i="8"/>
  <c r="H2977" i="8"/>
  <c r="K2977" i="8"/>
  <c r="H3778" i="8"/>
  <c r="K3778" i="8"/>
  <c r="H3132" i="8"/>
  <c r="K3132" i="8"/>
  <c r="H2500" i="8"/>
  <c r="K2500" i="8"/>
  <c r="H2886" i="8"/>
  <c r="K2886" i="8"/>
  <c r="H415" i="8"/>
  <c r="K415" i="8"/>
  <c r="H3217" i="8"/>
  <c r="K3217" i="8"/>
  <c r="H2749" i="8"/>
  <c r="K2749" i="8"/>
  <c r="H2784" i="8"/>
  <c r="K2784" i="8"/>
  <c r="H2201" i="8"/>
  <c r="K2201" i="8"/>
  <c r="H3667" i="8"/>
  <c r="K3667" i="8"/>
  <c r="H3161" i="8"/>
  <c r="K3161" i="8"/>
  <c r="H1600" i="8"/>
  <c r="K1600" i="8"/>
  <c r="H151" i="8"/>
  <c r="K151" i="8"/>
  <c r="H347" i="8"/>
  <c r="K347" i="8"/>
  <c r="H1202" i="8"/>
  <c r="K1202" i="8"/>
  <c r="H1098" i="8"/>
  <c r="K1098" i="8"/>
  <c r="H721" i="8"/>
  <c r="K721" i="8"/>
  <c r="H2834" i="8"/>
  <c r="K2834" i="8"/>
  <c r="H2333" i="8"/>
  <c r="K2333" i="8"/>
  <c r="H2330" i="8"/>
  <c r="K2330" i="8"/>
  <c r="H1485" i="8"/>
  <c r="K1485" i="8"/>
  <c r="H1699" i="8"/>
  <c r="K1699" i="8"/>
  <c r="H1492" i="8"/>
  <c r="K1492" i="8"/>
  <c r="H3253" i="8"/>
  <c r="K3253" i="8"/>
  <c r="H1199" i="8"/>
  <c r="K1199" i="8"/>
  <c r="H3632" i="8"/>
  <c r="K3632" i="8"/>
  <c r="H492" i="8"/>
  <c r="K492" i="8"/>
  <c r="H553" i="8"/>
  <c r="K553" i="8"/>
  <c r="H352" i="8"/>
  <c r="K352" i="8"/>
  <c r="H808" i="8"/>
  <c r="K808" i="8"/>
  <c r="H1444" i="8"/>
  <c r="K1444" i="8"/>
  <c r="H1168" i="8"/>
  <c r="K1168" i="8"/>
  <c r="H784" i="8"/>
  <c r="K784" i="8"/>
  <c r="H3664" i="8"/>
  <c r="K3664" i="8"/>
  <c r="H422" i="8"/>
  <c r="K422" i="8"/>
  <c r="H2579" i="8"/>
  <c r="K2579" i="8"/>
  <c r="H1949" i="8"/>
  <c r="K1949" i="8"/>
  <c r="H2284" i="8"/>
  <c r="K2284" i="8"/>
  <c r="H3724" i="8"/>
  <c r="K3724" i="8"/>
  <c r="H2897" i="8"/>
  <c r="K2897" i="8"/>
  <c r="H1837" i="8"/>
  <c r="K1837" i="8"/>
  <c r="H3148" i="8"/>
  <c r="K3148" i="8"/>
  <c r="H3588" i="8"/>
  <c r="K3588" i="8"/>
  <c r="H3129" i="8"/>
  <c r="K3129" i="8"/>
  <c r="H3508" i="8"/>
  <c r="K3508" i="8"/>
  <c r="H3138" i="8"/>
  <c r="K3138" i="8"/>
  <c r="K207" i="8"/>
  <c r="H3256" i="8"/>
  <c r="K3256" i="8"/>
  <c r="H1720" i="8"/>
  <c r="K1720" i="8"/>
  <c r="H2260" i="8"/>
  <c r="K2260" i="8"/>
  <c r="H1516" i="8"/>
  <c r="K1516" i="8"/>
  <c r="H3246" i="8"/>
  <c r="K3246" i="8"/>
  <c r="H3118" i="8"/>
  <c r="K3118" i="8"/>
  <c r="H2943" i="8"/>
  <c r="K2943" i="8"/>
  <c r="H3596" i="8"/>
  <c r="K3596" i="8"/>
  <c r="H2068" i="8"/>
  <c r="K2068" i="8"/>
  <c r="H2752" i="8"/>
  <c r="K2752" i="8"/>
  <c r="H3036" i="8"/>
  <c r="K3036" i="8"/>
  <c r="H3020" i="8"/>
  <c r="K3020" i="8"/>
  <c r="H3325" i="8"/>
  <c r="K3325" i="8"/>
  <c r="H2747" i="8"/>
  <c r="K2747" i="8"/>
  <c r="H3562" i="8"/>
  <c r="K3562" i="8"/>
  <c r="H1664" i="8"/>
  <c r="K1664" i="8"/>
  <c r="H3585" i="8"/>
  <c r="K3585" i="8"/>
  <c r="H2720" i="8"/>
  <c r="K2720" i="8"/>
  <c r="H2316" i="8"/>
  <c r="K2316" i="8"/>
  <c r="H3626" i="8"/>
  <c r="K3626" i="8"/>
  <c r="H1937" i="8"/>
  <c r="K1937" i="8"/>
  <c r="H2800" i="8"/>
  <c r="K2800" i="8"/>
  <c r="H1267" i="8"/>
  <c r="K1267" i="8"/>
  <c r="H2411" i="8"/>
  <c r="K2411" i="8"/>
  <c r="H3717" i="8"/>
  <c r="K3717" i="8"/>
  <c r="H762" i="8"/>
  <c r="K762" i="8"/>
  <c r="H1414" i="8"/>
  <c r="K1414" i="8"/>
  <c r="H843" i="8"/>
  <c r="K843" i="8"/>
  <c r="H117" i="8"/>
  <c r="K117" i="8"/>
  <c r="H1550" i="8"/>
  <c r="K1550" i="8"/>
  <c r="H1159" i="8"/>
  <c r="K1159" i="8"/>
  <c r="H2178" i="8"/>
  <c r="K2178" i="8"/>
  <c r="H300" i="8"/>
  <c r="K300" i="8"/>
  <c r="H478" i="8"/>
  <c r="K478" i="8"/>
  <c r="H669" i="8"/>
  <c r="K669" i="8"/>
  <c r="H3648" i="8"/>
  <c r="K3648" i="8"/>
  <c r="H1191" i="8"/>
  <c r="K1191" i="8"/>
  <c r="H1109" i="8"/>
  <c r="K1109" i="8"/>
  <c r="H835" i="8"/>
  <c r="K835" i="8"/>
  <c r="H180" i="8"/>
  <c r="K180" i="8"/>
  <c r="H2607" i="8"/>
  <c r="K2607" i="8"/>
  <c r="H2097" i="8"/>
  <c r="K2097" i="8"/>
  <c r="H1201" i="8"/>
  <c r="K1201" i="8"/>
  <c r="H944" i="8"/>
  <c r="K944" i="8"/>
  <c r="H1276" i="8"/>
  <c r="K1276" i="8"/>
  <c r="H2209" i="8"/>
  <c r="K2209" i="8"/>
  <c r="K2553" i="8"/>
  <c r="H448" i="8"/>
  <c r="K448" i="8"/>
  <c r="H3385" i="8"/>
  <c r="K3385" i="8"/>
  <c r="H2983" i="8"/>
  <c r="K2983" i="8"/>
  <c r="H2578" i="8"/>
  <c r="K2578" i="8"/>
  <c r="H2282" i="8"/>
  <c r="K2282" i="8"/>
  <c r="K3509" i="8"/>
  <c r="H2683" i="8"/>
  <c r="K2683" i="8"/>
  <c r="H3635" i="8"/>
  <c r="K3635" i="8"/>
  <c r="H2065" i="8"/>
  <c r="K2065" i="8"/>
  <c r="H940" i="8"/>
  <c r="K940" i="8"/>
  <c r="H150" i="8"/>
  <c r="K150" i="8"/>
  <c r="H3361" i="8"/>
  <c r="K3361" i="8"/>
  <c r="H1847" i="8"/>
  <c r="K1847" i="8"/>
  <c r="K1110" i="8"/>
  <c r="K105" i="8"/>
  <c r="H2656" i="8"/>
  <c r="K2656" i="8"/>
  <c r="H2436" i="8"/>
  <c r="K2436" i="8"/>
  <c r="H3086" i="8"/>
  <c r="K3086" i="8"/>
  <c r="H2449" i="8"/>
  <c r="K2449" i="8"/>
  <c r="H3031" i="8"/>
  <c r="K3031" i="8"/>
  <c r="H2757" i="8"/>
  <c r="K2757" i="8"/>
  <c r="H1224" i="8"/>
  <c r="K1224" i="8"/>
  <c r="H2017" i="8"/>
  <c r="K2017" i="8"/>
  <c r="H1965" i="8"/>
  <c r="K1965" i="8"/>
  <c r="H3714" i="8"/>
  <c r="K3714" i="8"/>
  <c r="H2629" i="8"/>
  <c r="K2629" i="8"/>
  <c r="H3490" i="8"/>
  <c r="K3490" i="8"/>
  <c r="H2027" i="8"/>
  <c r="K2027" i="8"/>
  <c r="H3733" i="8"/>
  <c r="K3733" i="8"/>
  <c r="H2867" i="8"/>
  <c r="K2867" i="8"/>
  <c r="H3350" i="8"/>
  <c r="K3350" i="8"/>
  <c r="H3033" i="8"/>
  <c r="K3033" i="8"/>
  <c r="H3252" i="8"/>
  <c r="K3252" i="8"/>
  <c r="H2156" i="8"/>
  <c r="K2156" i="8"/>
  <c r="H671" i="8"/>
  <c r="K671" i="8"/>
  <c r="H1760" i="8"/>
  <c r="K1760" i="8"/>
  <c r="H3037" i="8"/>
  <c r="K3037" i="8"/>
  <c r="H691" i="8"/>
  <c r="K691" i="8"/>
  <c r="H246" i="8"/>
  <c r="K246" i="8"/>
  <c r="H1970" i="8"/>
  <c r="K1970" i="8"/>
  <c r="H894" i="8"/>
  <c r="K894" i="8"/>
  <c r="H2638" i="8"/>
  <c r="K2638" i="8"/>
  <c r="H149" i="8"/>
  <c r="K149" i="8"/>
  <c r="H2774" i="8"/>
  <c r="K2774" i="8"/>
  <c r="H124" i="8"/>
  <c r="K124" i="8"/>
  <c r="H74" i="8"/>
  <c r="K74" i="8"/>
  <c r="H2322" i="8"/>
  <c r="K2322" i="8"/>
  <c r="H1155" i="8"/>
  <c r="K1155" i="8"/>
  <c r="H1818" i="8"/>
  <c r="K1818" i="8"/>
  <c r="H3584" i="8"/>
  <c r="K3584" i="8"/>
  <c r="H614" i="8"/>
  <c r="K614" i="8"/>
  <c r="H1826" i="8"/>
  <c r="K1826" i="8"/>
  <c r="H2779" i="8"/>
  <c r="K2779" i="8"/>
  <c r="H2056" i="8"/>
  <c r="K2056" i="8"/>
  <c r="H1153" i="8"/>
  <c r="K1153" i="8"/>
  <c r="H411" i="8"/>
  <c r="K411" i="8"/>
  <c r="H2000" i="8"/>
  <c r="K2000" i="8"/>
  <c r="H3533" i="8"/>
  <c r="K3533" i="8"/>
  <c r="H3447" i="8"/>
  <c r="K3447" i="8"/>
  <c r="H609" i="8"/>
  <c r="K609" i="8"/>
  <c r="H1901" i="8"/>
  <c r="K1901" i="8"/>
  <c r="H892" i="8"/>
  <c r="K892" i="8"/>
  <c r="H2744" i="8"/>
  <c r="K2744" i="8"/>
  <c r="H2417" i="8"/>
  <c r="K2417" i="8"/>
  <c r="H1732" i="8"/>
  <c r="K1732" i="8"/>
  <c r="H474" i="8"/>
  <c r="K474" i="8"/>
  <c r="K2298" i="8"/>
  <c r="H1775" i="8"/>
  <c r="K1775" i="8"/>
  <c r="H406" i="8"/>
  <c r="K406" i="8"/>
  <c r="K2835" i="8"/>
  <c r="H955" i="8"/>
  <c r="K955" i="8"/>
  <c r="K2753" i="8"/>
  <c r="H1945" i="8"/>
  <c r="K1945" i="8"/>
  <c r="H2793" i="8"/>
  <c r="K2793" i="8"/>
  <c r="H3757" i="8"/>
  <c r="K3757" i="8"/>
  <c r="H2507" i="8"/>
  <c r="K2507" i="8"/>
  <c r="H440" i="8"/>
  <c r="K440" i="8"/>
  <c r="H2349" i="8"/>
  <c r="K2349" i="8"/>
  <c r="H2965" i="8"/>
  <c r="K2965" i="8"/>
  <c r="H2923" i="8"/>
  <c r="K2923" i="8"/>
  <c r="H3062" i="8"/>
  <c r="K3062" i="8"/>
  <c r="H477" i="8"/>
  <c r="K477" i="8"/>
  <c r="H592" i="8"/>
  <c r="K592" i="8"/>
  <c r="H2259" i="8"/>
  <c r="K2259" i="8"/>
  <c r="H2169" i="8"/>
  <c r="K2169" i="8"/>
  <c r="H2945" i="8"/>
  <c r="K2945" i="8"/>
  <c r="H3657" i="8"/>
  <c r="K3657" i="8"/>
  <c r="H3163" i="8"/>
  <c r="K3163" i="8"/>
  <c r="H3755" i="8"/>
  <c r="K3755" i="8"/>
  <c r="H3042" i="8"/>
  <c r="K3042" i="8"/>
  <c r="H2815" i="8"/>
  <c r="K2815" i="8"/>
  <c r="H3210" i="8"/>
  <c r="K3210" i="8"/>
  <c r="H3185" i="8"/>
  <c r="K3185" i="8"/>
  <c r="H3433" i="8"/>
  <c r="K3433" i="8"/>
  <c r="H322" i="8"/>
  <c r="K322" i="8"/>
  <c r="H822" i="8"/>
  <c r="K822" i="8"/>
  <c r="H1012" i="8"/>
  <c r="K1012" i="8"/>
  <c r="H1522" i="8"/>
  <c r="K1522" i="8"/>
  <c r="H1663" i="8"/>
  <c r="K1663" i="8"/>
  <c r="H1658" i="8"/>
  <c r="K1658" i="8"/>
  <c r="H2818" i="8"/>
  <c r="K2818" i="8"/>
  <c r="H718" i="8"/>
  <c r="K718" i="8"/>
  <c r="H1877" i="8"/>
  <c r="K1877" i="8"/>
  <c r="H603" i="8"/>
  <c r="K603" i="8"/>
  <c r="H3784" i="8"/>
  <c r="K3784" i="8"/>
  <c r="H906" i="8"/>
  <c r="K906" i="8"/>
  <c r="K1956" i="8"/>
  <c r="H2457" i="8"/>
  <c r="K2457" i="8"/>
  <c r="H1974" i="8"/>
  <c r="K1974" i="8"/>
  <c r="H1340" i="8"/>
  <c r="K1340" i="8"/>
  <c r="H3637" i="8"/>
  <c r="K3637" i="8"/>
  <c r="H1995" i="8"/>
  <c r="K1995" i="8"/>
  <c r="H2366" i="8"/>
  <c r="K2366" i="8"/>
  <c r="H1467" i="8"/>
  <c r="K1467" i="8"/>
  <c r="H2406" i="8"/>
  <c r="K2406" i="8"/>
  <c r="H2161" i="8"/>
  <c r="K2161" i="8"/>
  <c r="H2686" i="8"/>
  <c r="K2686" i="8"/>
  <c r="H2651" i="8"/>
  <c r="K2651" i="8"/>
  <c r="H3356" i="8"/>
  <c r="K3356" i="8"/>
  <c r="H1728" i="8"/>
  <c r="K1728" i="8"/>
  <c r="H3302" i="8"/>
  <c r="K3302" i="8"/>
  <c r="H2900" i="8"/>
  <c r="K2900" i="8"/>
  <c r="H307" i="8"/>
  <c r="K307" i="8"/>
  <c r="H775" i="8"/>
  <c r="K775" i="8"/>
  <c r="H270" i="8"/>
  <c r="K270" i="8"/>
  <c r="H1904" i="8"/>
  <c r="K1904" i="8"/>
  <c r="H3413" i="8"/>
  <c r="K3413" i="8"/>
  <c r="H870" i="8"/>
  <c r="K870" i="8"/>
  <c r="H768" i="8"/>
  <c r="K768" i="8"/>
  <c r="H2898" i="8"/>
  <c r="K2898" i="8"/>
  <c r="H2302" i="8"/>
  <c r="K2302" i="8"/>
  <c r="H1771" i="8"/>
  <c r="K1771" i="8"/>
  <c r="H1195" i="8"/>
  <c r="K1195" i="8"/>
  <c r="K1700" i="8"/>
  <c r="H2627" i="8"/>
  <c r="K2627" i="8"/>
  <c r="H3296" i="8"/>
  <c r="K3296" i="8"/>
  <c r="H3398" i="8"/>
  <c r="K3398" i="8"/>
  <c r="K3211" i="8"/>
  <c r="K900" i="8"/>
  <c r="H3071" i="8"/>
  <c r="K3071" i="8"/>
  <c r="H2916" i="8"/>
  <c r="K2916" i="8"/>
  <c r="H2445" i="8"/>
  <c r="K2445" i="8"/>
  <c r="H3125" i="8"/>
  <c r="K3125" i="8"/>
  <c r="H2934" i="8"/>
  <c r="K2934" i="8"/>
  <c r="H2124" i="8"/>
  <c r="K2124" i="8"/>
  <c r="H503" i="8"/>
  <c r="K503" i="8"/>
  <c r="H1721" i="8"/>
  <c r="K1721" i="8"/>
  <c r="H1209" i="8"/>
  <c r="K1209" i="8"/>
  <c r="H3619" i="8"/>
  <c r="K3619" i="8"/>
  <c r="H2443" i="8"/>
  <c r="K2443" i="8"/>
  <c r="H2035" i="8"/>
  <c r="K2035" i="8"/>
  <c r="H3194" i="8"/>
  <c r="K3194" i="8"/>
  <c r="H3767" i="8"/>
  <c r="K3767" i="8"/>
  <c r="H983" i="8"/>
  <c r="K983" i="8"/>
  <c r="H2120" i="8"/>
  <c r="K2120" i="8"/>
  <c r="H3167" i="8"/>
  <c r="K3167" i="8"/>
  <c r="H2252" i="8"/>
  <c r="K2252" i="8"/>
  <c r="H3377" i="8"/>
  <c r="K3377" i="8"/>
  <c r="H3493" i="8"/>
  <c r="K3493" i="8"/>
  <c r="H1529" i="8"/>
  <c r="K1529" i="8"/>
  <c r="H3761" i="8"/>
  <c r="K3761" i="8"/>
  <c r="H905" i="8"/>
  <c r="K905" i="8"/>
  <c r="H3554" i="8"/>
  <c r="K3554" i="8"/>
  <c r="H1714" i="8"/>
  <c r="K1714" i="8"/>
  <c r="H952" i="8"/>
  <c r="K952" i="8"/>
  <c r="H1610" i="8"/>
  <c r="K1610" i="8"/>
  <c r="H1830" i="8"/>
  <c r="K1830" i="8"/>
  <c r="H1200" i="8"/>
  <c r="K1200" i="8"/>
  <c r="H559" i="8"/>
  <c r="K559" i="8"/>
  <c r="H83" i="8"/>
  <c r="K83" i="8"/>
  <c r="H475" i="8"/>
  <c r="K475" i="8"/>
  <c r="K3563" i="8"/>
  <c r="K152" i="8"/>
  <c r="H836" i="8"/>
  <c r="K836" i="8"/>
  <c r="H3120" i="8"/>
  <c r="K3120" i="8"/>
  <c r="H278" i="8"/>
  <c r="K278" i="8"/>
  <c r="H1874" i="8"/>
  <c r="K1874" i="8"/>
  <c r="H3269" i="8"/>
  <c r="K3269" i="8"/>
  <c r="H1979" i="8"/>
  <c r="K1979" i="8"/>
  <c r="H1391" i="8"/>
  <c r="K1391" i="8"/>
  <c r="H1263" i="8"/>
  <c r="K1263" i="8"/>
  <c r="H848" i="8"/>
  <c r="K848" i="8"/>
  <c r="H2294" i="8"/>
  <c r="K2294" i="8"/>
  <c r="H511" i="8"/>
  <c r="K511" i="8"/>
  <c r="H772" i="8"/>
  <c r="K772" i="8"/>
  <c r="H2869" i="8"/>
  <c r="K2869" i="8"/>
  <c r="H2104" i="8"/>
  <c r="K2104" i="8"/>
  <c r="H1312" i="8"/>
  <c r="K1312" i="8"/>
  <c r="K2887" i="8"/>
  <c r="H3686" i="8"/>
  <c r="K3686" i="8"/>
  <c r="H3636" i="8"/>
  <c r="K3636" i="8"/>
  <c r="H3415" i="8"/>
  <c r="K3415" i="8"/>
  <c r="H2475" i="8"/>
  <c r="K2475" i="8"/>
  <c r="H2805" i="8"/>
  <c r="K2805" i="8"/>
  <c r="H2813" i="8"/>
  <c r="K2813" i="8"/>
  <c r="H1984" i="8"/>
  <c r="K1984" i="8"/>
  <c r="H954" i="8"/>
  <c r="K954" i="8"/>
  <c r="H3453" i="8"/>
  <c r="K3453" i="8"/>
  <c r="H3690" i="8"/>
  <c r="K3690" i="8"/>
  <c r="H1934" i="8"/>
  <c r="K1934" i="8"/>
  <c r="H856" i="8"/>
  <c r="K856" i="8"/>
  <c r="H1558" i="8"/>
  <c r="K1558" i="8"/>
  <c r="H2455" i="8"/>
  <c r="K2455" i="8"/>
  <c r="K512" i="8"/>
  <c r="H725" i="8"/>
  <c r="K725" i="8"/>
  <c r="H3703" i="8"/>
  <c r="K3703" i="8"/>
  <c r="H2493" i="8"/>
  <c r="K2493" i="8"/>
  <c r="H2372" i="8"/>
  <c r="K2372" i="8"/>
  <c r="H3134" i="8"/>
  <c r="K3134" i="8"/>
  <c r="H2521" i="8"/>
  <c r="K2521" i="8"/>
  <c r="H2963" i="8"/>
  <c r="K2963" i="8"/>
  <c r="H1428" i="8"/>
  <c r="K1428" i="8"/>
  <c r="H2220" i="8"/>
  <c r="K2220" i="8"/>
  <c r="H2171" i="8"/>
  <c r="K2171" i="8"/>
  <c r="H3540" i="8"/>
  <c r="K3540" i="8"/>
  <c r="H1420" i="8"/>
  <c r="K1420" i="8"/>
  <c r="H2994" i="8"/>
  <c r="K2994" i="8"/>
  <c r="H3092" i="8"/>
  <c r="K3092" i="8"/>
  <c r="H3073" i="8"/>
  <c r="K3073" i="8"/>
  <c r="H376" i="8"/>
  <c r="K376" i="8"/>
  <c r="H3779" i="8"/>
  <c r="K3779" i="8"/>
  <c r="H2689" i="8"/>
  <c r="K2689" i="8"/>
  <c r="H3371" i="8"/>
  <c r="K3371" i="8"/>
  <c r="H1171" i="8"/>
  <c r="K1171" i="8"/>
  <c r="H2756" i="8"/>
  <c r="K2756" i="8"/>
  <c r="H3483" i="8"/>
  <c r="K3483" i="8"/>
  <c r="K3785" i="8"/>
  <c r="H1926" i="8"/>
  <c r="K1926" i="8"/>
  <c r="H1394" i="8"/>
  <c r="K1394" i="8"/>
  <c r="H2062" i="8"/>
  <c r="K2062" i="8"/>
  <c r="H1174" i="8"/>
  <c r="K1174" i="8"/>
  <c r="H1671" i="8"/>
  <c r="K1671" i="8"/>
  <c r="K2690" i="8"/>
  <c r="H1295" i="8"/>
  <c r="K1295" i="8"/>
  <c r="H982" i="8"/>
  <c r="K982" i="8"/>
  <c r="H1115" i="8"/>
  <c r="K1115" i="8"/>
  <c r="H3157" i="8"/>
  <c r="K3157" i="8"/>
  <c r="H481" i="8"/>
  <c r="K481" i="8"/>
  <c r="H1713" i="8"/>
  <c r="K1713" i="8"/>
  <c r="H191" i="8"/>
  <c r="K191" i="8"/>
  <c r="H828" i="8"/>
  <c r="K828" i="8"/>
  <c r="H2044" i="8"/>
  <c r="K2044" i="8"/>
  <c r="H1251" i="8"/>
  <c r="K1251" i="8"/>
  <c r="H878" i="8"/>
  <c r="K878" i="8"/>
  <c r="H1066" i="8"/>
  <c r="K1066" i="8"/>
  <c r="H1627" i="8"/>
  <c r="K1627" i="8"/>
  <c r="H1255" i="8"/>
  <c r="K1255" i="8"/>
  <c r="H1560" i="8"/>
  <c r="K1560" i="8"/>
  <c r="H1064" i="8"/>
  <c r="K1064" i="8"/>
  <c r="H1917" i="8"/>
  <c r="K1917" i="8"/>
  <c r="H2113" i="8"/>
  <c r="K2113" i="8"/>
  <c r="H3463" i="8"/>
  <c r="K3463" i="8"/>
  <c r="H791" i="8"/>
  <c r="K791" i="8"/>
  <c r="H1172" i="8"/>
  <c r="K1172" i="8"/>
  <c r="K3670" i="8"/>
  <c r="H2766" i="8"/>
  <c r="K2766" i="8"/>
  <c r="H282" i="8"/>
  <c r="K282" i="8"/>
  <c r="H3112" i="8"/>
  <c r="K3112" i="8"/>
  <c r="H137" i="8"/>
  <c r="K137" i="8"/>
  <c r="H256" i="8"/>
  <c r="K256" i="8"/>
  <c r="K3416" i="8"/>
  <c r="H3439" i="8"/>
  <c r="K3439" i="8"/>
  <c r="H2939" i="8"/>
  <c r="K2939" i="8"/>
  <c r="H3497" i="8"/>
  <c r="K3497" i="8"/>
  <c r="K2196" i="8"/>
  <c r="H2167" i="8"/>
  <c r="K2167" i="8"/>
  <c r="H3084" i="8"/>
  <c r="K3084" i="8"/>
  <c r="H2224" i="8"/>
  <c r="K2224" i="8"/>
  <c r="K3768" i="8"/>
  <c r="H1466" i="8"/>
  <c r="K1466" i="8"/>
  <c r="H3013" i="8"/>
  <c r="K3013" i="8"/>
  <c r="H1157" i="8"/>
  <c r="K1157" i="8"/>
  <c r="H2289" i="8"/>
  <c r="K2289" i="8"/>
  <c r="H2896" i="8"/>
  <c r="K2896" i="8"/>
  <c r="H3543" i="8"/>
  <c r="K3543" i="8"/>
  <c r="H1824" i="8"/>
  <c r="K1824" i="8"/>
  <c r="H2328" i="8"/>
  <c r="K2328" i="8"/>
  <c r="H1848" i="8"/>
  <c r="K1848" i="8"/>
  <c r="H2856" i="8"/>
  <c r="K2856" i="8"/>
  <c r="H3130" i="8"/>
  <c r="K3130" i="8"/>
  <c r="H1216" i="8"/>
  <c r="K1216" i="8"/>
  <c r="H2928" i="8"/>
  <c r="K2928" i="8"/>
  <c r="H1049" i="8"/>
  <c r="K1049" i="8"/>
  <c r="H2516" i="8"/>
  <c r="K2516" i="8"/>
  <c r="H3538" i="8"/>
  <c r="K3538" i="8"/>
  <c r="H3411" i="8"/>
  <c r="K3411" i="8"/>
  <c r="H3324" i="8"/>
  <c r="K3324" i="8"/>
  <c r="H1676" i="8"/>
  <c r="K1676" i="8"/>
  <c r="H3474" i="8"/>
  <c r="K3474" i="8"/>
  <c r="H1709" i="8"/>
  <c r="K1709" i="8"/>
  <c r="H2974" i="8"/>
  <c r="K2974" i="8"/>
  <c r="H1907" i="8"/>
  <c r="K1907" i="8"/>
  <c r="H758" i="8"/>
  <c r="K758" i="8"/>
  <c r="H939" i="8"/>
  <c r="K939" i="8"/>
  <c r="H2482" i="8"/>
  <c r="K2482" i="8"/>
  <c r="H533" i="8"/>
  <c r="K533" i="8"/>
  <c r="K722" i="8"/>
  <c r="K2045" i="8"/>
  <c r="K560" i="8"/>
  <c r="H3336" i="8"/>
  <c r="K3336" i="8"/>
  <c r="H735" i="8"/>
  <c r="K735" i="8"/>
  <c r="H2842" i="8"/>
  <c r="K2842" i="8"/>
  <c r="K1116" i="8"/>
  <c r="K3072" i="8"/>
  <c r="H937" i="8"/>
  <c r="K937" i="8"/>
  <c r="H2850" i="8"/>
  <c r="K2850" i="8"/>
  <c r="H3576" i="8"/>
  <c r="K3576" i="8"/>
  <c r="H1390" i="8"/>
  <c r="K1390" i="8"/>
  <c r="K1985" i="8"/>
  <c r="K1196" i="8"/>
  <c r="H1521" i="8"/>
  <c r="K1521" i="8"/>
  <c r="H1547" i="8"/>
  <c r="K1547" i="8"/>
  <c r="H2731" i="8"/>
  <c r="K2731" i="8"/>
  <c r="H1514" i="8"/>
  <c r="K1514" i="8"/>
  <c r="H2089" i="8"/>
  <c r="K2089" i="8"/>
  <c r="H2852" i="8"/>
  <c r="K2852" i="8"/>
  <c r="H184" i="8"/>
  <c r="K184" i="8"/>
  <c r="H3315" i="8"/>
  <c r="K3315" i="8"/>
  <c r="H3659" i="8"/>
  <c r="K3659" i="8"/>
  <c r="H517" i="8"/>
  <c r="K517" i="8"/>
  <c r="H866" i="8"/>
  <c r="K866" i="8"/>
  <c r="H171" i="8"/>
  <c r="K171" i="8"/>
  <c r="H1575" i="8"/>
  <c r="K1575" i="8"/>
  <c r="H826" i="8"/>
  <c r="K826" i="8"/>
  <c r="K1601" i="8"/>
  <c r="K3271" i="8"/>
  <c r="H2617" i="8"/>
  <c r="K2617" i="8"/>
  <c r="H2776" i="8"/>
  <c r="K2776" i="8"/>
  <c r="H2547" i="8"/>
  <c r="K2547" i="8"/>
  <c r="K1158" i="8"/>
  <c r="H1473" i="8"/>
  <c r="K1473" i="8"/>
  <c r="K2018" i="8"/>
  <c r="K1173" i="8"/>
  <c r="K2172" i="8"/>
  <c r="K692" i="8"/>
  <c r="H1132" i="8"/>
  <c r="K1132" i="8"/>
  <c r="H1464" i="8"/>
  <c r="K1464" i="8"/>
  <c r="H1156" i="8"/>
  <c r="K1156" i="8"/>
  <c r="H2783" i="8"/>
  <c r="K2783" i="8"/>
  <c r="H3119" i="8"/>
  <c r="K3119" i="8"/>
  <c r="H3372" i="8"/>
  <c r="K3372" i="8"/>
  <c r="H2073" i="8"/>
  <c r="K2073" i="8"/>
  <c r="H783" i="8"/>
  <c r="K783" i="8"/>
  <c r="H647" i="8"/>
  <c r="K647" i="8"/>
  <c r="H2593" i="8"/>
  <c r="K2593" i="8"/>
  <c r="H3139" i="8"/>
  <c r="K3139" i="8"/>
  <c r="H2876" i="8"/>
  <c r="K2876" i="8"/>
  <c r="H2129" i="8"/>
  <c r="K2129" i="8"/>
  <c r="H3386" i="8"/>
  <c r="K3386" i="8"/>
  <c r="H1932" i="8"/>
  <c r="K1932" i="8"/>
  <c r="H2969" i="8"/>
  <c r="K2969" i="8"/>
  <c r="H3473" i="8"/>
  <c r="K3473" i="8"/>
  <c r="H3633" i="8"/>
  <c r="K3633" i="8"/>
  <c r="H1245" i="8"/>
  <c r="K1245" i="8"/>
  <c r="H3195" i="8"/>
  <c r="K3195" i="8"/>
  <c r="H3203" i="8"/>
  <c r="K3203" i="8"/>
  <c r="H3547" i="8"/>
  <c r="K3547" i="8"/>
  <c r="H3255" i="8"/>
  <c r="K3255" i="8"/>
  <c r="H2188" i="8"/>
  <c r="K2188" i="8"/>
  <c r="K125" i="8"/>
  <c r="H141" i="8"/>
  <c r="K141" i="8"/>
  <c r="H2034" i="8"/>
  <c r="K2034" i="8"/>
  <c r="H2170" i="8"/>
  <c r="K2170" i="8"/>
  <c r="H412" i="8"/>
  <c r="K412" i="8"/>
  <c r="K119" i="8"/>
  <c r="H911" i="8"/>
  <c r="K911" i="8"/>
  <c r="H122" i="8"/>
  <c r="K122" i="8"/>
  <c r="H777" i="8"/>
  <c r="K777" i="8"/>
  <c r="H3304" i="8"/>
  <c r="K3304" i="8"/>
  <c r="H1946" i="8"/>
  <c r="K1946" i="8"/>
  <c r="H3520" i="8"/>
  <c r="K3520" i="8"/>
  <c r="H3496" i="8"/>
  <c r="K3496" i="8"/>
  <c r="H2275" i="8"/>
  <c r="K2275" i="8"/>
  <c r="H2413" i="8"/>
  <c r="K2413" i="8"/>
  <c r="K736" i="8"/>
  <c r="K1609" i="8"/>
  <c r="H1520" i="8"/>
  <c r="K1520" i="8"/>
  <c r="H516" i="8"/>
  <c r="K516" i="8"/>
  <c r="H2512" i="8"/>
  <c r="K2512" i="8"/>
  <c r="H1905" i="8"/>
  <c r="K1905" i="8"/>
  <c r="H2026" i="8"/>
  <c r="K2026" i="8"/>
  <c r="K3168" i="8"/>
  <c r="H1648" i="8"/>
  <c r="K1648" i="8"/>
  <c r="H3278" i="8"/>
  <c r="K3278" i="8"/>
  <c r="H2931" i="8"/>
  <c r="K2931" i="8"/>
  <c r="H2528" i="8"/>
  <c r="K2528" i="8"/>
  <c r="H1553" i="8"/>
  <c r="K1553" i="8"/>
  <c r="H145" i="8"/>
  <c r="K145" i="8"/>
  <c r="H2375" i="8"/>
  <c r="K2375" i="8"/>
  <c r="H782" i="8"/>
  <c r="K782" i="8"/>
  <c r="H2506" i="8"/>
  <c r="K2506" i="8"/>
  <c r="K158" i="8"/>
  <c r="H370" i="8"/>
  <c r="K370" i="8"/>
  <c r="K2944" i="8"/>
  <c r="H1898" i="8"/>
  <c r="K1898" i="8"/>
  <c r="H1634" i="8"/>
  <c r="K1634" i="8"/>
  <c r="H2684" i="8"/>
  <c r="K2684" i="8"/>
  <c r="K3186" i="8"/>
  <c r="K769" i="8"/>
  <c r="H1274" i="8"/>
  <c r="K1274" i="8"/>
  <c r="K1034" i="8"/>
  <c r="K2202" i="8"/>
  <c r="H3747" i="8"/>
  <c r="K3747" i="8"/>
  <c r="K1849" i="8"/>
  <c r="K3725" i="8"/>
  <c r="H3363" i="8"/>
  <c r="K3363" i="8"/>
  <c r="K3649" i="8"/>
  <c r="H3390" i="8"/>
  <c r="K3390" i="8"/>
  <c r="H2637" i="8"/>
  <c r="K2637" i="8"/>
  <c r="H2879" i="8"/>
  <c r="K2879" i="8"/>
  <c r="H2432" i="8"/>
  <c r="K2432" i="8"/>
  <c r="H1669" i="8"/>
  <c r="K1669" i="8"/>
  <c r="H3708" i="8"/>
  <c r="K3708" i="8"/>
  <c r="H2388" i="8"/>
  <c r="K2388" i="8"/>
  <c r="H2368" i="8"/>
  <c r="K2368" i="8"/>
  <c r="H1899" i="8"/>
  <c r="K1899" i="8"/>
  <c r="H771" i="8"/>
  <c r="K771" i="8"/>
  <c r="H3426" i="8"/>
  <c r="K3426" i="8"/>
  <c r="H3542" i="8"/>
  <c r="K3542" i="8"/>
  <c r="H2544" i="8"/>
  <c r="K2544" i="8"/>
  <c r="H3085" i="8"/>
  <c r="K3085" i="8"/>
  <c r="H3427" i="8"/>
  <c r="K3427" i="8"/>
  <c r="H2488" i="8"/>
  <c r="K2488" i="8"/>
  <c r="H130" i="8"/>
  <c r="K130" i="8"/>
  <c r="H3687" i="8"/>
  <c r="K3687" i="8"/>
  <c r="H2585" i="8"/>
  <c r="K2585" i="8"/>
  <c r="H2456" i="8"/>
  <c r="K2456" i="8"/>
  <c r="H1144" i="8"/>
  <c r="K1144" i="8"/>
  <c r="H1548" i="8"/>
  <c r="K1548" i="8"/>
  <c r="H631" i="8"/>
  <c r="K631" i="8"/>
  <c r="H2927" i="8"/>
  <c r="K2927" i="8"/>
  <c r="H1222" i="8"/>
  <c r="K1222" i="8"/>
  <c r="H2226" i="8"/>
  <c r="K2226" i="8"/>
  <c r="H120" i="8"/>
  <c r="K120" i="8"/>
  <c r="H774" i="8"/>
  <c r="K774" i="8"/>
  <c r="H1474" i="8"/>
  <c r="K1474" i="8"/>
  <c r="H1118" i="8"/>
  <c r="K1118" i="8"/>
  <c r="H1103" i="8"/>
  <c r="K1103" i="8"/>
  <c r="H739" i="8"/>
  <c r="K739" i="8"/>
  <c r="H1303" i="8"/>
  <c r="K1303" i="8"/>
  <c r="H1902" i="8"/>
  <c r="K1902" i="8"/>
  <c r="H1326" i="8"/>
  <c r="K1326" i="8"/>
  <c r="H525" i="8"/>
  <c r="K525" i="8"/>
  <c r="H1831" i="8"/>
  <c r="K1831" i="8"/>
  <c r="H494" i="8"/>
  <c r="K494" i="8"/>
  <c r="H2057" i="8"/>
  <c r="K2057" i="8"/>
  <c r="H337" i="8"/>
  <c r="K337" i="8"/>
  <c r="H1603" i="8"/>
  <c r="K1603" i="8"/>
  <c r="H1589" i="8"/>
  <c r="K1589" i="8"/>
  <c r="H977" i="8"/>
  <c r="K977" i="8"/>
  <c r="H3030" i="8"/>
  <c r="K3030" i="8"/>
  <c r="H3575" i="8"/>
  <c r="K3575" i="8"/>
  <c r="H1361" i="8"/>
  <c r="K1361" i="8"/>
  <c r="H3692" i="8"/>
  <c r="K3692" i="8"/>
  <c r="H3758" i="8"/>
  <c r="K3758" i="8"/>
  <c r="H928" i="8"/>
  <c r="K928" i="8"/>
  <c r="H3595" i="8"/>
  <c r="K3595" i="8"/>
  <c r="H3038" i="8"/>
  <c r="K3038" i="8"/>
  <c r="H3348" i="8"/>
  <c r="K3348" i="8"/>
  <c r="H3227" i="8"/>
  <c r="K3227" i="8"/>
  <c r="H3334" i="8"/>
  <c r="K3334" i="8"/>
  <c r="K3316" i="8"/>
  <c r="K3279" i="8"/>
  <c r="H2112" i="8"/>
  <c r="K2112" i="8"/>
  <c r="H2446" i="8"/>
  <c r="K2446" i="8"/>
  <c r="K1402" i="8"/>
  <c r="K895" i="8"/>
  <c r="K2458" i="8"/>
  <c r="K1628" i="8"/>
  <c r="H1961" i="8"/>
  <c r="K1961" i="8"/>
  <c r="K3693" i="8"/>
  <c r="K1246" i="8"/>
  <c r="K2389" i="8"/>
  <c r="H1028" i="8"/>
  <c r="K1028" i="8"/>
  <c r="H1228" i="8"/>
  <c r="K1228" i="8"/>
  <c r="H3548" i="8"/>
  <c r="K3548" i="8"/>
  <c r="H3297" i="8"/>
  <c r="K3297" i="8"/>
  <c r="H2838" i="8"/>
  <c r="K2838" i="8"/>
  <c r="H3258" i="8"/>
  <c r="K3258" i="8"/>
  <c r="H3587" i="8"/>
  <c r="K3587" i="8"/>
  <c r="H2301" i="8"/>
  <c r="K2301" i="8"/>
  <c r="H875" i="8"/>
  <c r="K875" i="8"/>
  <c r="H134" i="8"/>
  <c r="K134" i="8"/>
  <c r="H2042" i="8"/>
  <c r="K2042" i="8"/>
  <c r="H820" i="8"/>
  <c r="K820" i="8"/>
  <c r="H2032" i="8"/>
  <c r="K2032" i="8"/>
  <c r="H2742" i="8"/>
  <c r="K2742" i="8"/>
  <c r="H2525" i="8"/>
  <c r="K2525" i="8"/>
  <c r="H1583" i="8"/>
  <c r="K1583" i="8"/>
  <c r="H1347" i="8"/>
  <c r="K1347" i="8"/>
  <c r="H1136" i="8"/>
  <c r="K1136" i="8"/>
  <c r="H1419" i="8"/>
  <c r="K1419" i="8"/>
  <c r="H2071" i="8"/>
  <c r="K2071" i="8"/>
  <c r="H3242" i="8"/>
  <c r="K3242" i="8"/>
  <c r="H304" i="8"/>
  <c r="K304" i="8"/>
  <c r="H2476" i="8"/>
  <c r="K2476" i="8"/>
  <c r="H3735" i="8"/>
  <c r="K3735" i="8"/>
  <c r="H1197" i="8"/>
  <c r="K1197" i="8"/>
  <c r="H1400" i="8"/>
  <c r="K1400" i="8"/>
  <c r="H3063" i="8"/>
  <c r="K3063" i="8"/>
  <c r="H3303" i="8"/>
  <c r="K3303" i="8"/>
  <c r="H2915" i="8"/>
  <c r="K2915" i="8"/>
  <c r="H351" i="8"/>
  <c r="K351" i="8"/>
  <c r="H2315" i="8"/>
  <c r="K2315" i="8"/>
  <c r="H3121" i="8"/>
  <c r="K3121" i="8"/>
  <c r="H2919" i="8"/>
  <c r="K2919" i="8"/>
  <c r="H1906" i="8"/>
  <c r="K1906" i="8"/>
  <c r="H2574" i="8"/>
  <c r="K2574" i="8"/>
  <c r="H1802" i="8"/>
  <c r="K1802" i="8"/>
  <c r="H1427" i="8"/>
  <c r="K1427" i="8"/>
  <c r="H1690" i="8"/>
  <c r="K1690" i="8"/>
  <c r="H1680" i="8"/>
  <c r="K1680" i="8"/>
  <c r="H1507" i="8"/>
  <c r="K1507" i="8"/>
  <c r="H3229" i="8"/>
  <c r="K3229" i="8"/>
  <c r="H2118" i="8"/>
  <c r="K2118" i="8"/>
  <c r="H515" i="8"/>
  <c r="K515" i="8"/>
  <c r="H213" i="8"/>
  <c r="K213" i="8"/>
  <c r="H3773" i="8"/>
  <c r="K3773" i="8"/>
  <c r="H2184" i="8"/>
  <c r="K2184" i="8"/>
  <c r="H1952" i="8"/>
  <c r="K1952" i="8"/>
  <c r="H1056" i="8"/>
  <c r="K1056" i="8"/>
  <c r="H2433" i="8"/>
  <c r="K2433" i="8"/>
  <c r="H3511" i="8"/>
  <c r="K3511" i="8"/>
  <c r="H2441" i="8"/>
  <c r="K2441" i="8"/>
  <c r="H2964" i="8"/>
  <c r="K2964" i="8"/>
  <c r="H2529" i="8"/>
  <c r="K2529" i="8"/>
  <c r="H3645" i="8"/>
  <c r="K3645" i="8"/>
  <c r="H3421" i="8"/>
  <c r="K3421" i="8"/>
  <c r="H3513" i="8"/>
  <c r="K3513" i="8"/>
  <c r="H410" i="8"/>
  <c r="K410" i="8"/>
  <c r="H1223" i="8"/>
  <c r="K1223" i="8"/>
  <c r="H1212" i="8"/>
  <c r="K1212" i="8"/>
  <c r="H3752" i="8"/>
  <c r="K3752" i="8"/>
  <c r="H2218" i="8"/>
  <c r="K2218" i="8"/>
  <c r="H600" i="8"/>
  <c r="K600" i="8"/>
  <c r="H329" i="8"/>
  <c r="K329" i="8"/>
  <c r="H3306" i="8"/>
  <c r="K3306" i="8"/>
  <c r="H89" i="8"/>
  <c r="K89" i="8"/>
  <c r="H2189" i="8"/>
  <c r="K2189" i="8"/>
  <c r="H2708" i="8"/>
  <c r="K2708" i="8"/>
  <c r="H1039" i="8"/>
  <c r="K1039" i="8"/>
  <c r="K601" i="8"/>
  <c r="H139" i="8"/>
  <c r="K139" i="8"/>
  <c r="H3109" i="8"/>
  <c r="K3109" i="8"/>
  <c r="H3700" i="8"/>
  <c r="K3700" i="8"/>
  <c r="H3404" i="8"/>
  <c r="K3404" i="8"/>
  <c r="H3681" i="8"/>
  <c r="K3681" i="8"/>
  <c r="H3181" i="8"/>
  <c r="K3181" i="8"/>
  <c r="H3374" i="8"/>
  <c r="K3374" i="8"/>
  <c r="H2761" i="8"/>
  <c r="K2761" i="8"/>
  <c r="H2707" i="8"/>
  <c r="K2707" i="8"/>
  <c r="H3025" i="8"/>
  <c r="K3025" i="8"/>
  <c r="H3065" i="8"/>
  <c r="K3065" i="8"/>
  <c r="H1029" i="8"/>
  <c r="K1029" i="8"/>
  <c r="H2546" i="8"/>
  <c r="K2546" i="8"/>
  <c r="H1438" i="8"/>
  <c r="K1438" i="8"/>
  <c r="H2447" i="8"/>
  <c r="K2447" i="8"/>
  <c r="H1788" i="8"/>
  <c r="K1788" i="8"/>
  <c r="H1035" i="8"/>
  <c r="K1035" i="8"/>
  <c r="H3539" i="8"/>
  <c r="K3539" i="8"/>
  <c r="H3408" i="8"/>
  <c r="K3408" i="8"/>
  <c r="H1789" i="8"/>
  <c r="K1789" i="8"/>
  <c r="H1280" i="8"/>
  <c r="K1280" i="8"/>
  <c r="H2895" i="8"/>
  <c r="K2895" i="8"/>
  <c r="H203" i="8"/>
  <c r="K203" i="8"/>
  <c r="H1346" i="8"/>
  <c r="K1346" i="8"/>
  <c r="H3294" i="8"/>
  <c r="K3294" i="8"/>
  <c r="H2810" i="8"/>
  <c r="K2810" i="8"/>
  <c r="H1770" i="8"/>
  <c r="K1770" i="8"/>
  <c r="H424" i="8"/>
  <c r="K424" i="8"/>
  <c r="K1657" i="8"/>
  <c r="H3286" i="8"/>
  <c r="K3286" i="8"/>
  <c r="H3502" i="8"/>
  <c r="K3502" i="8"/>
  <c r="H3101" i="8"/>
  <c r="K3101" i="8"/>
  <c r="H2864" i="8"/>
  <c r="K2864" i="8"/>
  <c r="H3476" i="8"/>
  <c r="K3476" i="8"/>
  <c r="H2724" i="8"/>
  <c r="K2724" i="8"/>
  <c r="H1489" i="8"/>
  <c r="K1489" i="8"/>
  <c r="H1734" i="8"/>
  <c r="K1734" i="8"/>
  <c r="H1615" i="8"/>
  <c r="K1615" i="8"/>
  <c r="H2350" i="8"/>
  <c r="K2350" i="8"/>
  <c r="H1525" i="8"/>
  <c r="K1525" i="8"/>
  <c r="H1256" i="8"/>
  <c r="K1256" i="8"/>
  <c r="H1766" i="8"/>
  <c r="K1766" i="8"/>
  <c r="H3654" i="8"/>
  <c r="K3654" i="8"/>
  <c r="H3534" i="8"/>
  <c r="K3534" i="8"/>
  <c r="H3706" i="8"/>
  <c r="K3706" i="8"/>
  <c r="H1684" i="8"/>
  <c r="K1684" i="8"/>
  <c r="H2380" i="8"/>
  <c r="K2380" i="8"/>
  <c r="H1875" i="8"/>
  <c r="K1875" i="8"/>
  <c r="H2907" i="8"/>
  <c r="K2907" i="8"/>
  <c r="H3051" i="8"/>
  <c r="K3051" i="8"/>
  <c r="H2920" i="8"/>
  <c r="K2920" i="8"/>
  <c r="H2009" i="8"/>
  <c r="K2009" i="8"/>
  <c r="H221" i="8"/>
  <c r="K221" i="8"/>
  <c r="H1292" i="8"/>
  <c r="K1292" i="8"/>
  <c r="H524" i="8"/>
  <c r="K524" i="8"/>
  <c r="H705" i="8"/>
  <c r="K705" i="8"/>
  <c r="H1944" i="8"/>
  <c r="K1944" i="8"/>
  <c r="H3640" i="8"/>
  <c r="K3640" i="8"/>
  <c r="H1811" i="8"/>
  <c r="K1811" i="8"/>
  <c r="H1882" i="8"/>
  <c r="K1882" i="8"/>
  <c r="H1987" i="8"/>
  <c r="K1987" i="8"/>
  <c r="H2221" i="8"/>
  <c r="K2221" i="8"/>
  <c r="H2014" i="8"/>
  <c r="K2014" i="8"/>
  <c r="K2619" i="8"/>
  <c r="K311" i="8"/>
  <c r="H3054" i="8"/>
  <c r="K3054" i="8"/>
  <c r="H865" i="8"/>
  <c r="K865" i="8"/>
  <c r="H853" i="8"/>
  <c r="K853" i="8"/>
  <c r="H3653" i="8"/>
  <c r="K3653" i="8"/>
  <c r="H2472" i="8"/>
  <c r="K2472" i="8"/>
  <c r="H156" i="8"/>
  <c r="K156" i="8"/>
  <c r="H2291" i="8"/>
  <c r="K2291" i="8"/>
  <c r="H3617" i="8"/>
  <c r="K3617" i="8"/>
  <c r="H1139" i="8"/>
  <c r="K1139" i="8"/>
  <c r="K135" i="8"/>
  <c r="H2192" i="8"/>
  <c r="K2192" i="8"/>
  <c r="K2950" i="8"/>
  <c r="H3567" i="8"/>
  <c r="K3567" i="8"/>
  <c r="H2985" i="8"/>
  <c r="K2985" i="8"/>
  <c r="H2575" i="8"/>
  <c r="K2575" i="8"/>
  <c r="H314" i="8"/>
  <c r="K314" i="8"/>
  <c r="K1036" i="8"/>
  <c r="H2611" i="8"/>
  <c r="K2611" i="8"/>
  <c r="H2806" i="8"/>
  <c r="K2806" i="8"/>
  <c r="H3172" i="8"/>
  <c r="K3172" i="8"/>
  <c r="H1505" i="8"/>
  <c r="K1505" i="8"/>
  <c r="H3516" i="8"/>
  <c r="K3516" i="8"/>
  <c r="H3661" i="8"/>
  <c r="K3661" i="8"/>
  <c r="H873" i="8"/>
  <c r="K873" i="8"/>
  <c r="H2791" i="8"/>
  <c r="K2791" i="8"/>
  <c r="H1542" i="8"/>
  <c r="K1542" i="8"/>
  <c r="H881" i="8"/>
  <c r="K881" i="8"/>
  <c r="K2700" i="8"/>
  <c r="H1969" i="8"/>
  <c r="K1969" i="8"/>
  <c r="H1879" i="8"/>
  <c r="K1879" i="8"/>
  <c r="H303" i="8"/>
  <c r="K303" i="8"/>
  <c r="H2771" i="8"/>
  <c r="K2771" i="8"/>
  <c r="H3023" i="8"/>
  <c r="K3023" i="8"/>
  <c r="H2074" i="8"/>
  <c r="K2074" i="8"/>
  <c r="K3491" i="8"/>
  <c r="H2131" i="8"/>
  <c r="K2131" i="8"/>
  <c r="H1843" i="8"/>
  <c r="K1843" i="8"/>
  <c r="H1100" i="8"/>
  <c r="K1100" i="8"/>
  <c r="H2264" i="8"/>
  <c r="K2264" i="8"/>
  <c r="H1707" i="8"/>
  <c r="K1707" i="8"/>
  <c r="H3499" i="8"/>
  <c r="K3499" i="8"/>
  <c r="H1373" i="8"/>
  <c r="K1373" i="8"/>
  <c r="H1940" i="8"/>
  <c r="K1940" i="8"/>
  <c r="H3341" i="8"/>
  <c r="K3341" i="8"/>
  <c r="H1924" i="8"/>
  <c r="K1924" i="8"/>
  <c r="H106" i="8"/>
  <c r="K106" i="8"/>
  <c r="H1338" i="8"/>
  <c r="K1338" i="8"/>
  <c r="H2634" i="8"/>
  <c r="K2634" i="8"/>
  <c r="H841" i="8"/>
  <c r="K841" i="8"/>
  <c r="H666" i="8"/>
  <c r="K666" i="8"/>
  <c r="H92" i="8"/>
  <c r="K92" i="8"/>
  <c r="H3032" i="8"/>
  <c r="K3032" i="8"/>
  <c r="H936" i="8"/>
  <c r="K936" i="8"/>
  <c r="H823" i="8"/>
  <c r="K823" i="8"/>
  <c r="H1683" i="8"/>
  <c r="K1683" i="8"/>
  <c r="H3313" i="8"/>
  <c r="K3313" i="8"/>
  <c r="H1403" i="8"/>
  <c r="K1403" i="8"/>
  <c r="H3517" i="8"/>
  <c r="K3517" i="8"/>
  <c r="H1914" i="8"/>
  <c r="K1914" i="8"/>
  <c r="K1938" i="8"/>
  <c r="K2745" i="8"/>
  <c r="H2991" i="8"/>
  <c r="K2991" i="8"/>
  <c r="H2941" i="8"/>
  <c r="K2941" i="8"/>
  <c r="H2932" i="8"/>
  <c r="K2932" i="8"/>
  <c r="H3631" i="8"/>
  <c r="K3631" i="8"/>
  <c r="H3117" i="8"/>
  <c r="K3117" i="8"/>
  <c r="H3126" i="8"/>
  <c r="K3126" i="8"/>
  <c r="H3550" i="8"/>
  <c r="K3550" i="8"/>
  <c r="H3230" i="8"/>
  <c r="K3230" i="8"/>
  <c r="H2557" i="8"/>
  <c r="K2557" i="8"/>
  <c r="H1920" i="8"/>
  <c r="K1920" i="8"/>
  <c r="H2451" i="8"/>
  <c r="K2451" i="8"/>
  <c r="H3530" i="8"/>
  <c r="K3530" i="8"/>
  <c r="H2477" i="8"/>
  <c r="K2477" i="8"/>
  <c r="H605" i="8"/>
  <c r="K605" i="8"/>
  <c r="H1445" i="8"/>
  <c r="K1445" i="8"/>
  <c r="H3606" i="8"/>
  <c r="K3606" i="8"/>
  <c r="H3353" i="8"/>
  <c r="K3353" i="8"/>
  <c r="H3251" i="8"/>
  <c r="K3251" i="8"/>
  <c r="H3537" i="8"/>
  <c r="K3537" i="8"/>
  <c r="H3594" i="8"/>
  <c r="K3594" i="8"/>
  <c r="H627" i="8"/>
  <c r="K627" i="8"/>
  <c r="H2930" i="8"/>
  <c r="K2930" i="8"/>
  <c r="H830" i="8"/>
  <c r="K830" i="8"/>
  <c r="H1310" i="8"/>
  <c r="K1310" i="8"/>
  <c r="H2826" i="8"/>
  <c r="K2826" i="8"/>
  <c r="H437" i="8"/>
  <c r="K437" i="8"/>
  <c r="H295" i="8"/>
  <c r="K295" i="8"/>
  <c r="H884" i="8"/>
  <c r="K884" i="8"/>
  <c r="K2652" i="8"/>
  <c r="H3446" i="8"/>
  <c r="K3446" i="8"/>
  <c r="H497" i="8"/>
  <c r="K497" i="8"/>
  <c r="H2100" i="8"/>
  <c r="K2100" i="8"/>
  <c r="H2271" i="8"/>
  <c r="K2271" i="8"/>
  <c r="H3440" i="8"/>
  <c r="K3440" i="8"/>
  <c r="H2647" i="8"/>
  <c r="K2647" i="8"/>
  <c r="H849" i="8"/>
  <c r="K849" i="8"/>
  <c r="H3736" i="8"/>
  <c r="K3736" i="8"/>
  <c r="H2046" i="8"/>
  <c r="K2046" i="8"/>
  <c r="K2307" i="8"/>
  <c r="H1795" i="8"/>
  <c r="K1795" i="8"/>
  <c r="H3039" i="8"/>
  <c r="K3039" i="8"/>
  <c r="K3663" i="8"/>
  <c r="H1169" i="8"/>
  <c r="K1169" i="8"/>
  <c r="H2615" i="8"/>
  <c r="K2615" i="8"/>
  <c r="H684" i="8"/>
  <c r="K684" i="8"/>
  <c r="H1070" i="8"/>
  <c r="K1070" i="8"/>
  <c r="H1939" i="8"/>
  <c r="K1939" i="8"/>
  <c r="H2935" i="8"/>
  <c r="K2935" i="8"/>
  <c r="H2524" i="8"/>
  <c r="K2524" i="8"/>
  <c r="H2981" i="8"/>
  <c r="K2981" i="8"/>
  <c r="K3405" i="8"/>
  <c r="H3498" i="8"/>
  <c r="K3498" i="8"/>
  <c r="H803" i="8"/>
  <c r="K803" i="8"/>
  <c r="H2674" i="8"/>
  <c r="K2674" i="8"/>
  <c r="H587" i="8"/>
  <c r="K587" i="8"/>
  <c r="H1178" i="8"/>
  <c r="K1178" i="8"/>
  <c r="H1111" i="8"/>
  <c r="K1111" i="8"/>
  <c r="K2976" i="8"/>
  <c r="H806" i="8"/>
  <c r="K806" i="8"/>
  <c r="K204" i="8"/>
  <c r="K2631" i="8"/>
  <c r="K1733" i="8"/>
  <c r="K2481" i="8"/>
  <c r="H504" i="8"/>
  <c r="K504" i="8"/>
  <c r="H3750" i="8"/>
  <c r="K3750" i="8"/>
  <c r="H3718" i="8"/>
  <c r="K3718" i="8"/>
  <c r="H1689" i="8"/>
  <c r="K1689" i="8"/>
  <c r="H3197" i="8"/>
  <c r="K3197" i="8"/>
  <c r="H3436" i="8"/>
  <c r="K3436" i="8"/>
  <c r="H2387" i="8"/>
  <c r="K2387" i="8"/>
  <c r="H3093" i="8"/>
  <c r="K3093" i="8"/>
  <c r="H3053" i="8"/>
  <c r="K3053" i="8"/>
  <c r="H2957" i="8"/>
  <c r="K2957" i="8"/>
  <c r="H3323" i="8"/>
  <c r="K3323" i="8"/>
  <c r="H1253" i="8"/>
  <c r="K1253" i="8"/>
  <c r="H2653" i="8"/>
  <c r="K2653" i="8"/>
  <c r="H3458" i="8"/>
  <c r="K3458" i="8"/>
  <c r="H2137" i="8"/>
  <c r="K2137" i="8"/>
  <c r="H3737" i="8"/>
  <c r="K3737" i="8"/>
  <c r="H3451" i="8"/>
  <c r="K3451" i="8"/>
  <c r="H2484" i="8"/>
  <c r="K2484" i="8"/>
  <c r="H2911" i="8"/>
  <c r="K2911" i="8"/>
  <c r="H978" i="8"/>
  <c r="K978" i="8"/>
  <c r="H3188" i="8"/>
  <c r="K3188" i="8"/>
  <c r="H3017" i="8"/>
  <c r="K3017" i="8"/>
  <c r="H2632" i="8"/>
  <c r="K2632" i="8"/>
  <c r="H2971" i="8"/>
  <c r="K2971" i="8"/>
  <c r="H2487" i="8"/>
  <c r="K2487" i="8"/>
  <c r="H196" i="8"/>
  <c r="K196" i="8"/>
  <c r="H1594" i="8"/>
  <c r="K1594" i="8"/>
  <c r="H484" i="8"/>
  <c r="K484" i="8"/>
  <c r="H2890" i="8"/>
  <c r="K2890" i="8"/>
  <c r="H658" i="8"/>
  <c r="K658" i="8"/>
  <c r="H693" i="8"/>
  <c r="K693" i="8"/>
  <c r="H1513" i="8"/>
  <c r="K1513" i="8"/>
  <c r="K1311" i="8"/>
  <c r="H861" i="8"/>
  <c r="K861" i="8"/>
  <c r="K2755" i="8"/>
  <c r="H2160" i="8"/>
  <c r="K2160" i="8"/>
  <c r="H456" i="8"/>
  <c r="K456" i="8"/>
  <c r="H339" i="8"/>
  <c r="K339" i="8"/>
  <c r="H1126" i="8"/>
  <c r="K1126" i="8"/>
  <c r="H2217" i="8"/>
  <c r="K2217" i="8"/>
  <c r="H2115" i="8"/>
  <c r="K2115" i="8"/>
  <c r="H385" i="8"/>
  <c r="K385" i="8"/>
  <c r="H1184" i="8"/>
  <c r="K1184" i="8"/>
  <c r="H3391" i="8"/>
  <c r="K3391" i="8"/>
  <c r="K3756" i="8"/>
  <c r="H1509" i="8"/>
  <c r="K1509" i="8"/>
  <c r="H245" i="8"/>
  <c r="K245" i="8"/>
  <c r="K1210" i="8"/>
  <c r="H1863" i="8"/>
  <c r="K1863" i="8"/>
  <c r="H1994" i="8"/>
  <c r="K1994" i="8"/>
  <c r="K197" i="8"/>
  <c r="K2494" i="8"/>
  <c r="H1852" i="8"/>
  <c r="K1852" i="8"/>
  <c r="H3041" i="8"/>
  <c r="K3041" i="8"/>
  <c r="K1523" i="8"/>
  <c r="H1531" i="8"/>
  <c r="K1531" i="8"/>
  <c r="H2772" i="8"/>
  <c r="K2772" i="8"/>
  <c r="H2644" i="8"/>
  <c r="K2644" i="8"/>
  <c r="H1294" i="8"/>
  <c r="K1294" i="8"/>
  <c r="H710" i="8"/>
  <c r="K710" i="8"/>
  <c r="H2922" i="8"/>
  <c r="K2922" i="8"/>
  <c r="K3243" i="8"/>
  <c r="H247" i="8"/>
  <c r="K247" i="8"/>
  <c r="H3510" i="8"/>
  <c r="K3510" i="8"/>
  <c r="H3774" i="8"/>
  <c r="K3774" i="8"/>
  <c r="H2464" i="8"/>
  <c r="K2464" i="8"/>
  <c r="H743" i="8"/>
  <c r="K743" i="8"/>
  <c r="H2340" i="8"/>
  <c r="K2340" i="8"/>
  <c r="H2517" i="8"/>
  <c r="K2517" i="8"/>
  <c r="H3598" i="8"/>
  <c r="K3598" i="8"/>
  <c r="H1761" i="8"/>
  <c r="K1761" i="8"/>
  <c r="H3387" i="8"/>
  <c r="K3387" i="8"/>
  <c r="H2513" i="8"/>
  <c r="K2513" i="8"/>
  <c r="H3410" i="8"/>
  <c r="K3410" i="8"/>
  <c r="H3359" i="8"/>
  <c r="K3359" i="8"/>
  <c r="H3485" i="8"/>
  <c r="K3485" i="8"/>
  <c r="H3213" i="8"/>
  <c r="K3213" i="8"/>
  <c r="H2561" i="8"/>
  <c r="K2561" i="8"/>
  <c r="H3068" i="8"/>
  <c r="K3068" i="8"/>
  <c r="H3591" i="8"/>
  <c r="K3591" i="8"/>
  <c r="H3250" i="8"/>
  <c r="K3250" i="8"/>
  <c r="H535" i="8"/>
  <c r="K535" i="8"/>
  <c r="H893" i="8"/>
  <c r="K893" i="8"/>
  <c r="H3322" i="8"/>
  <c r="K3322" i="8"/>
  <c r="H2764" i="8"/>
  <c r="K2764" i="8"/>
  <c r="H586" i="8"/>
  <c r="K586" i="8"/>
  <c r="H108" i="8"/>
  <c r="K108" i="8"/>
  <c r="H2054" i="8"/>
  <c r="K2054" i="8"/>
  <c r="H2551" i="8"/>
  <c r="K2551" i="8"/>
  <c r="H283" i="8"/>
  <c r="K283" i="8"/>
  <c r="H2702" i="8"/>
  <c r="K2702" i="8"/>
  <c r="H3106" i="8"/>
  <c r="K3106" i="8"/>
  <c r="H689" i="8"/>
  <c r="K689" i="8"/>
  <c r="H794" i="8"/>
  <c r="K794" i="8"/>
  <c r="H2462" i="8"/>
  <c r="K2462" i="8"/>
  <c r="H1418" i="8"/>
  <c r="K1418" i="8"/>
  <c r="H2148" i="8"/>
  <c r="K2148" i="8"/>
  <c r="K2015" i="8"/>
  <c r="H1966" i="8"/>
  <c r="K1966" i="8"/>
  <c r="K2261" i="8"/>
  <c r="H1755" i="8"/>
  <c r="K1755" i="8"/>
  <c r="H2143" i="8"/>
  <c r="K2143" i="8"/>
  <c r="H887" i="8"/>
  <c r="K887" i="8"/>
  <c r="H3000" i="8"/>
  <c r="K3000" i="8"/>
  <c r="H452" i="8"/>
  <c r="K452" i="8"/>
  <c r="H3238" i="8"/>
  <c r="K3238" i="8"/>
  <c r="H2344" i="8"/>
  <c r="K2344" i="8"/>
  <c r="H2038" i="8"/>
  <c r="K2038" i="8"/>
  <c r="H2293" i="8"/>
  <c r="K2293" i="8"/>
  <c r="H602" i="8"/>
  <c r="K602" i="8"/>
  <c r="H3326" i="8"/>
  <c r="K3326" i="8"/>
  <c r="H3628" i="8"/>
  <c r="K3628" i="8"/>
  <c r="H3340" i="8"/>
  <c r="K3340" i="8"/>
  <c r="H3765" i="8"/>
  <c r="K3765" i="8"/>
  <c r="H2857" i="8"/>
  <c r="K2857" i="8"/>
  <c r="K3001" i="8"/>
  <c r="H2098" i="8"/>
  <c r="K2098" i="8"/>
  <c r="K505" i="8"/>
  <c r="H2526" i="8"/>
  <c r="K2526" i="8"/>
  <c r="H3235" i="8"/>
  <c r="K3235" i="8"/>
  <c r="H3240" i="8"/>
  <c r="K3240" i="8"/>
  <c r="H3244" i="8"/>
  <c r="K3244" i="8"/>
  <c r="K3094" i="8"/>
  <c r="H897" i="8"/>
  <c r="K897" i="8"/>
  <c r="K425" i="8"/>
  <c r="K3184" i="8"/>
  <c r="K2794" i="8"/>
  <c r="H1729" i="8"/>
  <c r="K1729" i="8"/>
  <c r="K84" i="8"/>
  <c r="H3684" i="8"/>
  <c r="K3684" i="8"/>
  <c r="K850" i="8"/>
  <c r="K3378" i="8"/>
  <c r="K907" i="8"/>
  <c r="K610" i="8"/>
  <c r="H3759" i="8"/>
  <c r="K3759" i="8"/>
  <c r="H2668" i="8"/>
  <c r="K2668" i="8"/>
  <c r="H1309" i="8"/>
  <c r="K1309" i="8"/>
  <c r="H3711" i="8"/>
  <c r="K3711" i="8"/>
  <c r="H69" i="8"/>
  <c r="N74" i="8" s="1"/>
  <c r="K69" i="8"/>
  <c r="H1044" i="8"/>
  <c r="K1044" i="8"/>
  <c r="H3492" i="8"/>
  <c r="K3492" i="8"/>
  <c r="H3764" i="8"/>
  <c r="K3764" i="8"/>
  <c r="H3748" i="8"/>
  <c r="K3748" i="8"/>
  <c r="H3287" i="8"/>
  <c r="K3287" i="8"/>
  <c r="H3621" i="8"/>
  <c r="K3621" i="8"/>
  <c r="H3524" i="8"/>
  <c r="K3524" i="8"/>
  <c r="H140" i="8"/>
  <c r="K140" i="8"/>
  <c r="H3763" i="8"/>
  <c r="K3763" i="8"/>
  <c r="H2688" i="8"/>
  <c r="K2688" i="8"/>
  <c r="H2865" i="8"/>
  <c r="K2865" i="8"/>
  <c r="H2846" i="8"/>
  <c r="K2846" i="8"/>
  <c r="H2219" i="8"/>
  <c r="K2219" i="8"/>
  <c r="H3572" i="8"/>
  <c r="K3572" i="8"/>
  <c r="H3204" i="8"/>
  <c r="K3204" i="8"/>
  <c r="H2360" i="8"/>
  <c r="K2360" i="8"/>
  <c r="H2497" i="8"/>
  <c r="K2497" i="8"/>
  <c r="H3113" i="8"/>
  <c r="K3113" i="8"/>
  <c r="H435" i="8"/>
  <c r="K435" i="8"/>
  <c r="H502" i="8"/>
  <c r="K502" i="8"/>
  <c r="H2758" i="8"/>
  <c r="K2758" i="8"/>
  <c r="K698" i="8"/>
  <c r="H1850" i="8"/>
  <c r="K1850" i="8"/>
  <c r="H2498" i="8"/>
  <c r="K2498" i="8"/>
  <c r="K2639" i="8"/>
  <c r="H3281" i="8"/>
  <c r="K3281" i="8"/>
  <c r="H1816" i="8"/>
  <c r="K1816" i="8"/>
  <c r="H2829" i="8"/>
  <c r="K2829" i="8"/>
  <c r="H1823" i="8"/>
  <c r="K1823" i="8"/>
  <c r="K1517" i="8"/>
  <c r="H2158" i="8"/>
  <c r="K2158" i="8"/>
  <c r="H1334" i="8"/>
  <c r="K1334" i="8"/>
  <c r="H551" i="8"/>
  <c r="K551" i="8"/>
  <c r="H581" i="8"/>
  <c r="K581" i="8"/>
  <c r="H1281" i="8"/>
  <c r="K1281" i="8"/>
  <c r="H825" i="8"/>
  <c r="K825" i="8"/>
  <c r="H994" i="8"/>
  <c r="K994" i="8"/>
  <c r="K123" i="8"/>
  <c r="K3014" i="8"/>
  <c r="H3503" i="8"/>
  <c r="K3503" i="8"/>
  <c r="H2052" i="8"/>
  <c r="K2052" i="8"/>
  <c r="K941" i="8"/>
  <c r="H3428" i="8"/>
  <c r="K3428" i="8"/>
  <c r="H1971" i="8"/>
  <c r="K1971" i="8"/>
  <c r="H3425" i="8"/>
  <c r="K3425" i="8"/>
  <c r="H2427" i="8"/>
  <c r="K2427" i="8"/>
  <c r="H3682" i="8"/>
  <c r="K3682" i="8"/>
  <c r="H2705" i="8"/>
  <c r="K2705" i="8"/>
  <c r="K3577" i="8"/>
  <c r="H3555" i="8"/>
  <c r="K3555" i="8"/>
  <c r="H3609" i="8"/>
  <c r="K3609" i="8"/>
  <c r="H1407" i="8"/>
  <c r="K1407" i="8"/>
  <c r="H2050" i="8"/>
  <c r="K2050" i="8"/>
  <c r="H2157" i="8"/>
  <c r="K2157" i="8"/>
  <c r="K2414" i="8"/>
  <c r="K1313" i="8"/>
  <c r="K2351" i="8"/>
  <c r="H874" i="8"/>
  <c r="K874" i="8"/>
  <c r="H1781" i="8"/>
  <c r="K1781" i="8"/>
  <c r="K3247" i="8"/>
  <c r="K1715" i="8"/>
  <c r="H3142" i="8"/>
  <c r="K3142" i="8"/>
  <c r="H3300" i="8"/>
  <c r="K3300" i="8"/>
  <c r="H2942" i="8"/>
  <c r="K2942" i="8"/>
  <c r="H2419" i="8"/>
  <c r="K2419" i="8"/>
  <c r="H3402" i="8"/>
  <c r="K3402" i="8"/>
  <c r="H3321" i="8"/>
  <c r="K3321" i="8"/>
  <c r="H1666" i="8"/>
  <c r="K1666" i="8"/>
  <c r="H2722" i="8"/>
  <c r="K2722" i="8"/>
  <c r="H195" i="8"/>
  <c r="K195" i="8"/>
  <c r="H2020" i="8"/>
  <c r="K2020" i="8"/>
  <c r="H2535" i="8"/>
  <c r="K2535" i="8"/>
  <c r="H1840" i="8"/>
  <c r="K1840" i="8"/>
  <c r="H403" i="8"/>
  <c r="K403" i="8"/>
  <c r="H3668" i="8"/>
  <c r="K3668" i="8"/>
  <c r="H2704" i="8"/>
  <c r="K2704" i="8"/>
  <c r="H2568" i="8"/>
  <c r="K2568" i="8"/>
  <c r="H2736" i="8"/>
  <c r="K2736" i="8"/>
  <c r="H2972" i="8"/>
  <c r="K2972" i="8"/>
  <c r="H2245" i="8"/>
  <c r="K2245" i="8"/>
  <c r="H3734" i="8"/>
  <c r="K3734" i="8"/>
  <c r="H2412" i="8"/>
  <c r="K2412" i="8"/>
  <c r="H588" i="8"/>
  <c r="K588" i="8"/>
  <c r="H2205" i="8"/>
  <c r="K2205" i="8"/>
  <c r="H1105" i="8"/>
  <c r="K1105" i="8"/>
  <c r="H175" i="8"/>
  <c r="K175" i="8"/>
  <c r="H2091" i="8"/>
  <c r="K2091" i="8"/>
  <c r="H3641" i="8"/>
  <c r="K3641" i="8"/>
  <c r="H2680" i="8"/>
  <c r="K2680" i="8"/>
  <c r="H2438" i="8"/>
  <c r="K2438" i="8"/>
  <c r="H2559" i="8"/>
  <c r="K2559" i="8"/>
  <c r="H2183" i="8"/>
  <c r="K2183" i="8"/>
  <c r="H1190" i="8"/>
  <c r="K1190" i="8"/>
  <c r="H789" i="8"/>
  <c r="K789" i="8"/>
  <c r="H2299" i="8"/>
  <c r="K2299" i="8"/>
  <c r="H653" i="8"/>
  <c r="K653" i="8"/>
  <c r="H259" i="8"/>
  <c r="K259" i="8"/>
  <c r="H335" i="8"/>
  <c r="K335" i="8"/>
  <c r="H3111" i="8"/>
  <c r="K3111" i="8"/>
  <c r="H3571" i="8"/>
  <c r="K3571" i="8"/>
  <c r="H2149" i="8"/>
  <c r="K2149" i="8"/>
  <c r="H3166" i="8"/>
  <c r="K3166" i="8"/>
  <c r="H82" i="8"/>
  <c r="K82" i="8"/>
  <c r="H2841" i="8"/>
  <c r="K2841" i="8"/>
  <c r="H3521" i="8"/>
  <c r="K3521" i="8"/>
  <c r="H3597" i="8"/>
  <c r="K3597" i="8"/>
  <c r="H1463" i="8"/>
  <c r="K1463" i="8"/>
  <c r="H1030" i="8"/>
  <c r="K1030" i="8"/>
  <c r="H3064" i="8"/>
  <c r="K3064" i="8"/>
  <c r="H1526" i="8"/>
  <c r="K1526" i="8"/>
  <c r="H1968" i="8"/>
  <c r="K1968" i="8"/>
  <c r="H3403" i="8"/>
  <c r="K3403" i="8"/>
  <c r="H3029" i="8"/>
  <c r="K3029" i="8"/>
  <c r="K1137" i="8"/>
  <c r="H2082" i="8"/>
  <c r="K2082" i="8"/>
  <c r="H1629" i="8"/>
  <c r="K1629" i="8"/>
  <c r="H2434" i="8"/>
  <c r="K2434" i="8"/>
  <c r="H2243" i="8"/>
  <c r="K2243" i="8"/>
  <c r="H840" i="8"/>
  <c r="K840" i="8"/>
  <c r="K2839" i="8"/>
  <c r="K3731" i="8"/>
  <c r="H3494" i="8"/>
  <c r="K3494" i="8"/>
  <c r="H1484" i="8"/>
  <c r="K1484" i="8"/>
  <c r="H1659" i="8"/>
  <c r="K1659" i="8"/>
  <c r="H3420" i="8"/>
  <c r="K3420" i="8"/>
  <c r="H3284" i="8"/>
  <c r="K3284" i="8"/>
  <c r="H279" i="8"/>
  <c r="K279" i="8"/>
  <c r="H2828" i="8"/>
  <c r="K2828" i="8"/>
  <c r="H1472" i="8"/>
  <c r="K1472" i="8"/>
  <c r="H2953" i="8"/>
  <c r="K2953" i="8"/>
  <c r="H1835" i="8"/>
  <c r="K1835" i="8"/>
  <c r="H3697" i="8"/>
  <c r="K3697" i="8"/>
  <c r="H1352" i="8"/>
  <c r="K1352" i="8"/>
  <c r="H703" i="8"/>
  <c r="K703" i="8"/>
  <c r="H3008" i="8"/>
  <c r="K3008" i="8"/>
  <c r="K3512" i="8"/>
  <c r="H682" i="8"/>
  <c r="K682" i="8"/>
  <c r="H1393" i="8"/>
  <c r="K1393" i="8"/>
  <c r="H1803" i="8"/>
  <c r="K1803" i="8"/>
  <c r="H2008" i="8"/>
  <c r="K2008" i="8"/>
  <c r="H1348" i="8"/>
  <c r="K1348" i="8"/>
  <c r="K704" i="8"/>
  <c r="H1980" i="8"/>
  <c r="K1980" i="8"/>
  <c r="H1567" i="8"/>
  <c r="K1567" i="8"/>
  <c r="H3418" i="8"/>
  <c r="K3418" i="8"/>
  <c r="H514" i="8"/>
  <c r="K514" i="8"/>
  <c r="H2179" i="8"/>
  <c r="K2179" i="8"/>
  <c r="K2862" i="8"/>
  <c r="K1486" i="8"/>
  <c r="K2119" i="8"/>
  <c r="H2227" i="8"/>
  <c r="K2227" i="8"/>
  <c r="H3180" i="8"/>
  <c r="K3180" i="8"/>
  <c r="H2888" i="8"/>
  <c r="K2888" i="8"/>
  <c r="H1067" i="8"/>
  <c r="K1067" i="8"/>
  <c r="H3082" i="8"/>
  <c r="K3082" i="8"/>
  <c r="H263" i="8"/>
  <c r="K263" i="8"/>
  <c r="H2717" i="8"/>
  <c r="K2717" i="8"/>
  <c r="H1685" i="8"/>
  <c r="K1685" i="8"/>
  <c r="H2760" i="8"/>
  <c r="K2760" i="8"/>
  <c r="H3424" i="8"/>
  <c r="K3424" i="8"/>
  <c r="H2658" i="8"/>
  <c r="K2658" i="8"/>
  <c r="K3422" i="8"/>
  <c r="H2001" i="8"/>
  <c r="K2001" i="8"/>
  <c r="H3164" i="8"/>
  <c r="K3164" i="8"/>
  <c r="H3349" i="8"/>
  <c r="K3349" i="8"/>
  <c r="H391" i="8"/>
  <c r="K391" i="8"/>
  <c r="H1977" i="8"/>
  <c r="K1977" i="8"/>
  <c r="H2624" i="8"/>
  <c r="K2624" i="8"/>
  <c r="H2565" i="8"/>
  <c r="K2565" i="8"/>
  <c r="H3566" i="8"/>
  <c r="K3566" i="8"/>
  <c r="H519" i="8"/>
  <c r="K519" i="8"/>
  <c r="H1957" i="8"/>
  <c r="K1957" i="8"/>
  <c r="H3193" i="8"/>
  <c r="K3193" i="8"/>
  <c r="H2418" i="8"/>
  <c r="K2418" i="8"/>
  <c r="H114" i="8"/>
  <c r="K114" i="8"/>
  <c r="H3090" i="8"/>
  <c r="K3090" i="8"/>
  <c r="H2314" i="8"/>
  <c r="K2314" i="8"/>
  <c r="H113" i="8"/>
  <c r="K113" i="8"/>
  <c r="H1457" i="8"/>
  <c r="K1457" i="8"/>
  <c r="H1593" i="8"/>
  <c r="K1593" i="8"/>
  <c r="H2556" i="8"/>
  <c r="K2556" i="8"/>
  <c r="H1076" i="8"/>
  <c r="K1076" i="8"/>
  <c r="H163" i="8"/>
  <c r="K163" i="8"/>
  <c r="H1891" i="8"/>
  <c r="K1891" i="8"/>
  <c r="H3110" i="8"/>
  <c r="K3110" i="8"/>
  <c r="H2823" i="8"/>
  <c r="K2823" i="8"/>
  <c r="K3174" i="8"/>
  <c r="H3268" i="8"/>
  <c r="K3268" i="8"/>
  <c r="K3332" i="8"/>
  <c r="H1336" i="8"/>
  <c r="K1336" i="8"/>
  <c r="H2859" i="8"/>
  <c r="K2859" i="8"/>
  <c r="H3087" i="8"/>
  <c r="K3087" i="8"/>
  <c r="H1208" i="8"/>
  <c r="K1208" i="8"/>
  <c r="H3102" i="8"/>
  <c r="K3102" i="8"/>
  <c r="H637" i="8"/>
  <c r="K637" i="8"/>
  <c r="H1988" i="8"/>
  <c r="K1988" i="8"/>
  <c r="H2444" i="8"/>
  <c r="K2444" i="8"/>
  <c r="H127" i="8"/>
  <c r="K127" i="8"/>
  <c r="H1975" i="8"/>
  <c r="K1975" i="8"/>
  <c r="H1102" i="8"/>
  <c r="K1102" i="8"/>
  <c r="K1735" i="8"/>
  <c r="H523" i="8"/>
  <c r="K523" i="8"/>
  <c r="H2378" i="8"/>
  <c r="K2378" i="8"/>
  <c r="H2342" i="8"/>
  <c r="K2342" i="8"/>
  <c r="H1846" i="8"/>
  <c r="K1846" i="8"/>
  <c r="H1620" i="8"/>
  <c r="K1620" i="8"/>
  <c r="H3108" i="8"/>
  <c r="K3108" i="8"/>
  <c r="H2661" i="8"/>
  <c r="K2661" i="8"/>
  <c r="K201" i="8"/>
  <c r="H3295" i="8"/>
  <c r="K3295" i="8"/>
  <c r="H3549" i="8"/>
  <c r="K3549" i="8"/>
  <c r="H2885" i="8"/>
  <c r="K2885" i="8"/>
  <c r="H2400" i="8"/>
  <c r="K2400" i="8"/>
  <c r="H3124" i="8"/>
  <c r="K3124" i="8"/>
  <c r="H1395" i="8"/>
  <c r="K1395" i="8"/>
  <c r="H1177" i="8"/>
  <c r="K1177" i="8"/>
  <c r="H2283" i="8"/>
  <c r="K2283" i="8"/>
  <c r="H482" i="8"/>
  <c r="K482" i="8"/>
  <c r="H661" i="8"/>
  <c r="K661" i="8"/>
  <c r="H1950" i="8"/>
  <c r="K1950" i="8"/>
  <c r="K214" i="8"/>
  <c r="K1616" i="8"/>
  <c r="H2676" i="8"/>
  <c r="K2676" i="8"/>
  <c r="K1880" i="8"/>
  <c r="H3005" i="8"/>
  <c r="K3005" i="8"/>
  <c r="H3570" i="8"/>
  <c r="K3570" i="8"/>
  <c r="H2600" i="8"/>
  <c r="K2600" i="8"/>
  <c r="K209" i="8"/>
  <c r="H2657" i="8"/>
  <c r="K2657" i="8"/>
  <c r="H2548" i="8"/>
  <c r="K2548" i="8"/>
  <c r="H2240" i="8"/>
  <c r="K2240" i="8"/>
  <c r="H3015" i="8"/>
  <c r="K3015" i="8"/>
  <c r="K1584" i="8"/>
  <c r="K493" i="8"/>
  <c r="H1515" i="8"/>
  <c r="K1515" i="8"/>
  <c r="H2532" i="8"/>
  <c r="K2532" i="8"/>
  <c r="H349" i="8"/>
  <c r="K349" i="8"/>
  <c r="H3265" i="8"/>
  <c r="K3265" i="8"/>
  <c r="H3454" i="8"/>
  <c r="K3454" i="8"/>
  <c r="H2246" i="8"/>
  <c r="K2246" i="8"/>
  <c r="H2741" i="8"/>
  <c r="K2741" i="8"/>
  <c r="H81" i="8"/>
  <c r="K81" i="8"/>
  <c r="H2075" i="8"/>
  <c r="K2075" i="8"/>
  <c r="H2313" i="8"/>
  <c r="K2313" i="8"/>
  <c r="H3301" i="8"/>
  <c r="K3301" i="8"/>
  <c r="H1488" i="8"/>
  <c r="K1488" i="8"/>
  <c r="H3069" i="8"/>
  <c r="K3069" i="8"/>
  <c r="H3290" i="8"/>
  <c r="K3290" i="8"/>
  <c r="H3507" i="8"/>
  <c r="K3507" i="8"/>
  <c r="K842" i="8"/>
  <c r="H2055" i="8"/>
  <c r="K2055" i="8"/>
  <c r="K449" i="8"/>
  <c r="H3590" i="8"/>
  <c r="K3590" i="8"/>
  <c r="K854" i="8"/>
  <c r="H3077" i="8"/>
  <c r="K3077" i="8"/>
  <c r="H3694" i="8"/>
  <c r="K3694" i="8"/>
  <c r="H1893" i="8"/>
  <c r="K1893" i="8"/>
  <c r="H3437" i="8"/>
  <c r="K3437" i="8"/>
  <c r="H1152" i="8"/>
  <c r="K1152" i="8"/>
  <c r="H3599" i="8"/>
  <c r="K3599" i="8"/>
  <c r="H3365" i="8"/>
  <c r="K3365" i="8"/>
  <c r="H3205" i="8"/>
  <c r="K3205" i="8"/>
  <c r="H1092" i="8"/>
  <c r="K1092" i="8"/>
  <c r="H3140" i="8"/>
  <c r="K3140" i="8"/>
  <c r="H3311" i="8"/>
  <c r="K3311" i="8"/>
  <c r="H2970" i="8"/>
  <c r="K2970" i="8"/>
  <c r="H3644" i="8"/>
  <c r="K3644" i="8"/>
  <c r="H3076" i="8"/>
  <c r="K3076" i="8"/>
  <c r="H3518" i="8"/>
  <c r="K3518" i="8"/>
  <c r="H2803" i="8"/>
  <c r="K2803" i="8"/>
  <c r="H1369" i="8"/>
  <c r="K1369" i="8"/>
  <c r="H3716" i="8"/>
  <c r="K3716" i="8"/>
  <c r="H763" i="8"/>
  <c r="K763" i="8"/>
  <c r="H464" i="8"/>
  <c r="K464" i="8"/>
  <c r="H95" i="8"/>
  <c r="K95" i="8"/>
  <c r="H1399" i="8"/>
  <c r="K1399" i="8"/>
  <c r="H160" i="8"/>
  <c r="K160" i="8"/>
  <c r="H2710" i="8"/>
  <c r="K2710" i="8"/>
  <c r="H393" i="8"/>
  <c r="K393" i="8"/>
  <c r="H1822" i="8"/>
  <c r="K1822" i="8"/>
  <c r="H1687" i="8"/>
  <c r="K1687" i="8"/>
  <c r="H2880" i="8"/>
  <c r="K2880" i="8"/>
  <c r="H813" i="8"/>
  <c r="K813" i="8"/>
  <c r="H542" i="8"/>
  <c r="K542" i="8"/>
  <c r="H1234" i="8"/>
  <c r="K1234" i="8"/>
  <c r="K2407" i="8"/>
  <c r="H2353" i="8"/>
  <c r="K2353" i="8"/>
  <c r="H1773" i="8"/>
  <c r="K1773" i="8"/>
  <c r="H98" i="8"/>
  <c r="K98" i="8"/>
  <c r="H1705" i="8"/>
  <c r="K1705" i="8"/>
  <c r="H1749" i="8"/>
  <c r="K1749" i="8"/>
  <c r="H2663" i="8"/>
  <c r="K2663" i="8"/>
  <c r="H3559" i="8"/>
  <c r="K3559" i="8"/>
  <c r="H2401" i="8"/>
  <c r="K2401" i="8"/>
  <c r="H2739" i="8"/>
  <c r="K2739" i="8"/>
  <c r="H3545" i="8"/>
  <c r="K3545" i="8"/>
  <c r="H2094" i="8"/>
  <c r="K2094" i="8"/>
  <c r="H1928" i="8"/>
  <c r="K1928" i="8"/>
  <c r="H3760" i="8"/>
  <c r="K3760" i="8"/>
  <c r="H2678" i="8"/>
  <c r="K2678" i="8"/>
  <c r="K2180" i="8"/>
  <c r="H2233" i="8"/>
  <c r="K2233" i="8"/>
  <c r="K2819" i="8"/>
  <c r="H2817" i="8"/>
  <c r="K2817" i="8"/>
  <c r="K404" i="8"/>
  <c r="H1262" i="8"/>
  <c r="K1262" i="8"/>
  <c r="K1071" i="8"/>
  <c r="H923" i="8"/>
  <c r="K923" i="8"/>
  <c r="H1746" i="8"/>
  <c r="K1746" i="8"/>
  <c r="K2899" i="8"/>
  <c r="K1192" i="8"/>
  <c r="K3691" i="8"/>
  <c r="H2587" i="8"/>
  <c r="K2587" i="8"/>
  <c r="H3223" i="8"/>
  <c r="K3223" i="8"/>
  <c r="H3551" i="8"/>
  <c r="K3551" i="8"/>
  <c r="H3519" i="8"/>
  <c r="K3519" i="8"/>
  <c r="H3079" i="8"/>
  <c r="K3079" i="8"/>
  <c r="H2520" i="8"/>
  <c r="K2520" i="8"/>
  <c r="H2921" i="8"/>
  <c r="K2921" i="8"/>
  <c r="H3772" i="8"/>
  <c r="K3772" i="8"/>
  <c r="H1075" i="8"/>
  <c r="K1075" i="8"/>
  <c r="H992" i="8"/>
  <c r="K992" i="8"/>
  <c r="H3412" i="8"/>
  <c r="K3412" i="8"/>
  <c r="H3745" i="8"/>
  <c r="K3745" i="8"/>
  <c r="H3012" i="8"/>
  <c r="K3012" i="8"/>
  <c r="H1465" i="8"/>
  <c r="K1465" i="8"/>
  <c r="H2901" i="8"/>
  <c r="K2901" i="8"/>
  <c r="H100" i="8"/>
  <c r="K100" i="8"/>
  <c r="H3057" i="8"/>
  <c r="K3057" i="8"/>
  <c r="H3561" i="8"/>
  <c r="K3561" i="8"/>
  <c r="H3525" i="8"/>
  <c r="K3525" i="8"/>
  <c r="H3146" i="8"/>
  <c r="K3146" i="8"/>
  <c r="H1693" i="8"/>
  <c r="K1693" i="8"/>
  <c r="H3442" i="8"/>
  <c r="K3442" i="8"/>
  <c r="H3362" i="8"/>
  <c r="K3362" i="8"/>
  <c r="H1779" i="8"/>
  <c r="K1779" i="8"/>
  <c r="H522" i="8"/>
  <c r="K522" i="8"/>
  <c r="H933" i="8"/>
  <c r="K933" i="8"/>
  <c r="H724" i="8"/>
  <c r="K724" i="8"/>
  <c r="H1599" i="8"/>
  <c r="K1599" i="8"/>
  <c r="K2106" i="8"/>
  <c r="K348" i="8"/>
  <c r="H1238" i="8"/>
  <c r="K1238" i="8"/>
  <c r="K2247" i="8"/>
  <c r="H138" i="8"/>
  <c r="K138" i="8"/>
  <c r="H2383" i="8"/>
  <c r="K2383" i="8"/>
  <c r="H945" i="8"/>
  <c r="K945" i="8"/>
  <c r="H2332" i="8"/>
  <c r="K2332" i="8"/>
  <c r="H1828" i="8"/>
  <c r="K1828" i="8"/>
  <c r="H1631" i="8"/>
  <c r="K1631" i="8"/>
  <c r="H1493" i="8"/>
  <c r="K1493" i="8"/>
  <c r="H324" i="8"/>
  <c r="K324" i="8"/>
  <c r="H1449" i="8"/>
  <c r="K1449" i="8"/>
  <c r="H298" i="8"/>
  <c r="K298" i="8"/>
  <c r="K831" i="8"/>
  <c r="H3552" i="8"/>
  <c r="K3552" i="8"/>
  <c r="H3329" i="8"/>
  <c r="K3329" i="8"/>
  <c r="K1819" i="8"/>
  <c r="K3352" i="8"/>
  <c r="H1260" i="8"/>
  <c r="K1260" i="8"/>
  <c r="K2822" i="8"/>
  <c r="H2946" i="8"/>
  <c r="K2946" i="8"/>
  <c r="H2995" i="8"/>
  <c r="K2995" i="8"/>
  <c r="K1161" i="8"/>
  <c r="H2537" i="8"/>
  <c r="K2537" i="8"/>
  <c r="K1333" i="8"/>
  <c r="K1506" i="8"/>
  <c r="H2966" i="8"/>
  <c r="K2966" i="8"/>
  <c r="K1013" i="8"/>
  <c r="K3103" i="8"/>
  <c r="H1655" i="8"/>
  <c r="K1655" i="8"/>
  <c r="H334" i="8"/>
  <c r="K334" i="8"/>
  <c r="K1165" i="8"/>
  <c r="K1854" i="8"/>
  <c r="H2780" i="8"/>
  <c r="K2780" i="8"/>
  <c r="H1383" i="8"/>
  <c r="K1383" i="8"/>
  <c r="H942" i="8"/>
  <c r="K942" i="8"/>
  <c r="K301" i="8"/>
  <c r="H192" i="8"/>
  <c r="K192" i="8"/>
  <c r="H3683" i="8"/>
  <c r="K3683" i="8"/>
  <c r="K2374" i="8"/>
  <c r="K2762" i="8"/>
  <c r="K1953" i="8"/>
  <c r="K1929" i="8"/>
  <c r="K1060" i="8"/>
  <c r="H3191" i="8"/>
  <c r="K3191" i="8"/>
  <c r="H1873" i="8"/>
  <c r="K1873" i="8"/>
  <c r="H3478" i="8"/>
  <c r="K3478" i="8"/>
  <c r="H1925" i="8"/>
  <c r="K1925" i="8"/>
  <c r="H2851" i="8"/>
  <c r="K2851" i="8"/>
  <c r="H1440" i="8"/>
  <c r="K1440" i="8"/>
  <c r="H552" i="8"/>
  <c r="K552" i="8"/>
  <c r="H3743" i="8"/>
  <c r="K3743" i="8"/>
  <c r="H3677" i="8"/>
  <c r="K3677" i="8"/>
  <c r="H3642" i="8"/>
  <c r="K3642" i="8"/>
  <c r="H1008" i="8"/>
  <c r="K1008" i="8"/>
  <c r="H2855" i="8"/>
  <c r="K2855" i="8"/>
  <c r="H1285" i="8"/>
  <c r="K1285" i="8"/>
  <c r="H1989" i="8"/>
  <c r="K1989" i="8"/>
  <c r="H3434" i="8"/>
  <c r="K3434" i="8"/>
  <c r="H2987" i="8"/>
  <c r="K2987" i="8"/>
  <c r="H3739" i="8"/>
  <c r="K3739" i="8"/>
  <c r="H2709" i="8"/>
  <c r="K2709" i="8"/>
  <c r="H3347" i="8"/>
  <c r="K3347" i="8"/>
  <c r="H2763" i="8"/>
  <c r="K2763" i="8"/>
  <c r="H2827" i="8"/>
  <c r="K2827" i="8"/>
  <c r="H3337" i="8"/>
  <c r="K3337" i="8"/>
  <c r="H3021" i="8"/>
  <c r="K3021" i="8"/>
  <c r="K2566" i="8"/>
  <c r="H96" i="8"/>
  <c r="K96" i="8"/>
  <c r="H377" i="8"/>
  <c r="K377" i="8"/>
  <c r="K634" i="8"/>
  <c r="H595" i="8"/>
  <c r="K595" i="8"/>
  <c r="H1930" i="8"/>
  <c r="K1930" i="8"/>
  <c r="H964" i="8"/>
  <c r="K964" i="8"/>
  <c r="K1446" i="8"/>
  <c r="K2435" i="8"/>
  <c r="H1339" i="8"/>
  <c r="K1339" i="8"/>
  <c r="K1439" i="8"/>
  <c r="H1219" i="8"/>
  <c r="K1219" i="8"/>
  <c r="H234" i="8"/>
  <c r="K234" i="8"/>
  <c r="H1768" i="8"/>
  <c r="K1768" i="8"/>
  <c r="K101" i="8"/>
  <c r="H1322" i="8"/>
  <c r="K1322" i="8"/>
  <c r="H3312" i="8"/>
  <c r="K3312" i="8"/>
  <c r="K1490" i="8"/>
  <c r="K1257" i="8"/>
  <c r="H1503" i="8"/>
  <c r="K1503" i="8"/>
  <c r="H3477" i="8"/>
  <c r="K3477" i="8"/>
  <c r="K3544" i="8"/>
  <c r="H712" i="8"/>
  <c r="K712" i="8"/>
  <c r="H94" i="8"/>
  <c r="K94" i="8"/>
  <c r="H999" i="8"/>
  <c r="K999" i="8"/>
  <c r="H2348" i="8"/>
  <c r="K2348" i="8"/>
  <c r="H3026" i="8"/>
  <c r="K3026" i="8"/>
  <c r="H554" i="8"/>
  <c r="K554" i="8"/>
  <c r="H1487" i="8"/>
  <c r="K1487" i="8"/>
  <c r="H1047" i="8"/>
  <c r="K1047" i="8"/>
  <c r="H1134" i="8"/>
  <c r="K1134" i="8"/>
  <c r="H930" i="8"/>
  <c r="K930" i="8"/>
  <c r="K2101" i="8"/>
  <c r="K3715" i="8"/>
  <c r="K1568" i="8"/>
  <c r="K1068" i="8"/>
  <c r="H1784" i="8"/>
  <c r="K1784" i="8"/>
  <c r="K1415" i="8"/>
  <c r="K2083" i="8"/>
  <c r="K1198" i="8"/>
  <c r="K1424" i="8"/>
  <c r="H75" i="8"/>
  <c r="K75" i="8"/>
  <c r="K73" i="8"/>
  <c r="K2721" i="8"/>
  <c r="H1903" i="8"/>
  <c r="K1903" i="8"/>
  <c r="K1296" i="8"/>
  <c r="K3052" i="8"/>
  <c r="H1804" i="8"/>
  <c r="K1804" i="8"/>
  <c r="H3565" i="8"/>
  <c r="K3565" i="8"/>
  <c r="H2832" i="8"/>
  <c r="K2832" i="8"/>
  <c r="H2609" i="8"/>
  <c r="K2609" i="8"/>
  <c r="H2924" i="8"/>
  <c r="K2924" i="8"/>
  <c r="H1644" i="8"/>
  <c r="K1644" i="8"/>
  <c r="H3523" i="8"/>
  <c r="K3523" i="8"/>
  <c r="H2980" i="8"/>
  <c r="K2980" i="8"/>
  <c r="H3228" i="8"/>
  <c r="K3228" i="8"/>
  <c r="H3212" i="8"/>
  <c r="K3212" i="8"/>
  <c r="H696" i="8"/>
  <c r="K696" i="8"/>
  <c r="H2321" i="8"/>
  <c r="K2321" i="8"/>
  <c r="H2145" i="8"/>
  <c r="K2145" i="8"/>
  <c r="H3470" i="8"/>
  <c r="K3470" i="8"/>
  <c r="H3754" i="8"/>
  <c r="K3754" i="8"/>
  <c r="H1317" i="8"/>
  <c r="K1317" i="8"/>
  <c r="H3401" i="8"/>
  <c r="K3401" i="8"/>
  <c r="H527" i="8"/>
  <c r="K527" i="8"/>
  <c r="H3050" i="8"/>
  <c r="K3050" i="8"/>
  <c r="H3618" i="8"/>
  <c r="K3618" i="8"/>
  <c r="H3466" i="8"/>
  <c r="K3466" i="8"/>
  <c r="H3705" i="8"/>
  <c r="K3705" i="8"/>
  <c r="H1540" i="8"/>
  <c r="K1540" i="8"/>
  <c r="K528" i="8"/>
  <c r="H3601" i="8"/>
  <c r="K3601" i="8"/>
  <c r="H276" i="8"/>
  <c r="K276" i="8"/>
  <c r="H501" i="8"/>
  <c r="K501" i="8"/>
  <c r="H1343" i="8"/>
  <c r="K1343" i="8"/>
  <c r="H2362" i="8"/>
  <c r="K2362" i="8"/>
  <c r="H659" i="8"/>
  <c r="K659" i="8"/>
  <c r="H1991" i="8"/>
  <c r="K1991" i="8"/>
  <c r="H426" i="8"/>
  <c r="K426" i="8"/>
  <c r="K2654" i="8"/>
  <c r="H623" i="8"/>
  <c r="K623" i="8"/>
  <c r="H3592" i="8"/>
  <c r="K3592" i="8"/>
  <c r="H3579" i="8"/>
  <c r="K3579" i="8"/>
  <c r="H1114" i="8"/>
  <c r="K1114" i="8"/>
  <c r="H1539" i="8"/>
  <c r="K1539" i="8"/>
  <c r="H730" i="8"/>
  <c r="K730" i="8"/>
  <c r="K2263" i="8"/>
  <c r="H2402" i="8"/>
  <c r="K2402" i="8"/>
  <c r="H2144" i="8"/>
  <c r="K2144" i="8"/>
  <c r="K1101" i="8"/>
  <c r="H2154" i="8"/>
  <c r="K2154" i="8"/>
  <c r="K2530" i="8"/>
  <c r="H2125" i="8"/>
  <c r="K2125" i="8"/>
  <c r="K3285" i="8"/>
  <c r="H1413" i="8"/>
  <c r="K1413" i="8"/>
  <c r="H2925" i="8"/>
  <c r="K2925" i="8"/>
  <c r="H2840" i="8"/>
  <c r="K2840" i="8"/>
  <c r="H3339" i="8"/>
  <c r="K3339" i="8"/>
  <c r="K2912" i="8"/>
  <c r="H2909" i="8"/>
  <c r="K2909" i="8"/>
  <c r="H809" i="8"/>
  <c r="K809" i="8"/>
  <c r="H3098" i="8"/>
  <c r="K3098" i="8"/>
  <c r="H1221" i="8"/>
  <c r="K1221" i="8"/>
  <c r="H3275" i="8"/>
  <c r="K3275" i="8"/>
  <c r="H3075" i="8"/>
  <c r="K3075" i="8"/>
  <c r="K2376" i="8"/>
  <c r="H2845" i="8"/>
  <c r="K2845" i="8"/>
  <c r="K2295" i="8"/>
  <c r="H2290" i="8"/>
  <c r="K2290" i="8"/>
  <c r="H888" i="8"/>
  <c r="K888" i="8"/>
  <c r="H1919" i="8"/>
  <c r="K1919" i="8"/>
  <c r="K146" i="8"/>
  <c r="K2562" i="8"/>
  <c r="K804" i="8"/>
  <c r="K2703" i="8"/>
  <c r="H2288" i="8"/>
  <c r="K2288" i="8"/>
  <c r="H3709" i="8"/>
  <c r="K3709" i="8"/>
  <c r="H148" i="8"/>
  <c r="K148" i="8"/>
  <c r="K222" i="8"/>
  <c r="K1951" i="8"/>
  <c r="H3395" i="8"/>
  <c r="K3395" i="8"/>
  <c r="H232" i="8"/>
  <c r="K232" i="8"/>
  <c r="K593" i="8"/>
  <c r="K2099" i="8"/>
  <c r="K3602" i="8"/>
  <c r="K1632" i="8"/>
  <c r="K110" i="8"/>
  <c r="K965" i="8"/>
  <c r="K2767" i="8"/>
  <c r="K181" i="8"/>
  <c r="K2300" i="8"/>
  <c r="K824" i="8"/>
  <c r="K1688" i="8"/>
  <c r="H2155" i="8"/>
  <c r="K2155" i="8"/>
  <c r="H2988" i="8"/>
  <c r="K2988" i="8"/>
  <c r="H3532" i="8"/>
  <c r="K3532" i="8"/>
  <c r="H3099" i="8"/>
  <c r="K3099" i="8"/>
  <c r="H3658" i="8"/>
  <c r="K3658" i="8"/>
  <c r="H687" i="8"/>
  <c r="K687" i="8"/>
  <c r="H2659" i="8"/>
  <c r="K2659" i="8"/>
  <c r="H2423" i="8"/>
  <c r="K2423" i="8"/>
  <c r="H315" i="8"/>
  <c r="K315" i="8"/>
  <c r="H2150" i="8"/>
  <c r="K2150" i="8"/>
  <c r="H1406" i="8"/>
  <c r="K1406" i="8"/>
  <c r="H2693" i="8"/>
  <c r="K2693" i="8"/>
  <c r="H2804" i="8"/>
  <c r="K2804" i="8"/>
  <c r="H3187" i="8"/>
  <c r="K3187" i="8"/>
  <c r="H733" i="8"/>
  <c r="K733" i="8"/>
  <c r="H2187" i="8"/>
  <c r="K2187" i="8"/>
  <c r="H2675" i="8"/>
  <c r="K2675" i="8"/>
  <c r="H656" i="8"/>
  <c r="K656" i="8"/>
  <c r="H1027" i="8"/>
  <c r="K1027" i="8"/>
  <c r="H2635" i="8"/>
  <c r="K2635" i="8"/>
  <c r="H3643" i="8"/>
  <c r="K3643" i="8"/>
  <c r="H2820" i="8"/>
  <c r="K2820" i="8"/>
  <c r="H3380" i="8"/>
  <c r="K3380" i="8"/>
  <c r="H3149" i="8"/>
  <c r="K3149" i="8"/>
  <c r="H1888" i="8"/>
  <c r="K1888" i="8"/>
  <c r="H3127" i="8"/>
  <c r="K3127" i="8"/>
  <c r="H3158" i="8"/>
  <c r="K3158" i="8"/>
  <c r="H3078" i="8"/>
  <c r="K3078" i="8"/>
  <c r="H3786" i="8"/>
  <c r="K3786" i="8"/>
  <c r="H1017" i="8"/>
  <c r="K1017" i="8"/>
  <c r="H3145" i="8"/>
  <c r="K3145" i="8"/>
  <c r="H3722" i="8"/>
  <c r="K3722" i="8"/>
  <c r="H3689" i="8"/>
  <c r="K3689" i="8"/>
  <c r="H1686" i="8"/>
  <c r="K1686" i="8"/>
  <c r="H590" i="8"/>
  <c r="K590" i="8"/>
  <c r="H1710" i="8"/>
  <c r="K1710" i="8"/>
  <c r="H2090" i="8"/>
  <c r="K2090" i="8"/>
  <c r="H3357" i="8"/>
  <c r="K3357" i="8"/>
  <c r="H3688" i="8"/>
  <c r="K3688" i="8"/>
  <c r="H1933" i="8"/>
  <c r="K1933" i="8"/>
  <c r="H1304" i="8"/>
  <c r="K1304" i="8"/>
  <c r="H2778" i="8"/>
  <c r="K2778" i="8"/>
  <c r="H1476" i="8"/>
  <c r="K1476" i="8"/>
  <c r="H667" i="8"/>
  <c r="K667" i="8"/>
  <c r="H2527" i="8"/>
  <c r="K2527" i="8"/>
  <c r="H1371" i="8"/>
  <c r="K1371" i="8"/>
  <c r="H1887" i="8"/>
  <c r="K1887" i="8"/>
  <c r="H1389" i="8"/>
  <c r="K1389" i="8"/>
  <c r="H1249" i="8"/>
  <c r="K1249" i="8"/>
  <c r="H1272" i="8"/>
  <c r="K1272" i="8"/>
  <c r="K2560" i="8"/>
  <c r="H2868" i="8"/>
  <c r="K2868" i="8"/>
  <c r="H2989" i="8"/>
  <c r="K2989" i="8"/>
  <c r="H3610" i="8"/>
  <c r="K3610" i="8"/>
  <c r="H1885" i="8"/>
  <c r="K1885" i="8"/>
  <c r="H3298" i="8"/>
  <c r="K3298" i="8"/>
  <c r="H3010" i="8"/>
  <c r="K3010" i="8"/>
  <c r="H1218" i="8"/>
  <c r="K1218" i="8"/>
  <c r="H1359" i="8"/>
  <c r="K1359" i="8"/>
  <c r="K790" i="8"/>
  <c r="H613" i="8"/>
  <c r="K613" i="8"/>
  <c r="H3672" i="8"/>
  <c r="K3672" i="8"/>
  <c r="K336" i="8"/>
  <c r="H2116" i="8"/>
  <c r="K2116" i="8"/>
  <c r="H1861" i="8"/>
  <c r="K1861" i="8"/>
  <c r="K3522" i="8"/>
  <c r="H3462" i="8"/>
  <c r="K3462" i="8"/>
  <c r="H2580" i="8"/>
  <c r="K2580" i="8"/>
  <c r="H2913" i="8"/>
  <c r="K2913" i="8"/>
  <c r="H3055" i="8"/>
  <c r="K3055" i="8"/>
  <c r="H3354" i="8"/>
  <c r="K3354" i="8"/>
  <c r="H2308" i="8"/>
  <c r="K2308" i="8"/>
  <c r="H3777" i="8"/>
  <c r="K3777" i="8"/>
  <c r="H987" i="8"/>
  <c r="K987" i="8"/>
  <c r="H3769" i="8"/>
  <c r="K3769" i="8"/>
  <c r="H2996" i="8"/>
  <c r="K2996" i="8"/>
  <c r="H2918" i="8"/>
  <c r="K2918" i="8"/>
  <c r="H2738" i="8"/>
  <c r="K2738" i="8"/>
  <c r="H638" i="8"/>
  <c r="K638" i="8"/>
  <c r="H1630" i="8"/>
  <c r="K1630" i="8"/>
  <c r="H979" i="8"/>
  <c r="K979" i="8"/>
  <c r="H1314" i="8"/>
  <c r="K1314" i="8"/>
  <c r="H429" i="8"/>
  <c r="K429" i="8"/>
  <c r="H2889" i="8"/>
  <c r="K2889" i="8"/>
  <c r="H1499" i="8"/>
  <c r="K1499" i="8"/>
  <c r="H1900" i="8"/>
  <c r="K1900" i="8"/>
  <c r="H3435" i="8"/>
  <c r="K3435" i="8"/>
  <c r="K1203" i="8"/>
  <c r="H1817" i="8"/>
  <c r="K1817" i="8"/>
  <c r="H1561" i="8"/>
  <c r="K1561" i="8"/>
  <c r="H3333" i="8"/>
  <c r="K3333" i="8"/>
  <c r="H2177" i="8"/>
  <c r="K2177" i="8"/>
  <c r="K3056" i="8"/>
  <c r="H2785" i="8"/>
  <c r="K2785" i="8"/>
  <c r="H1821" i="8"/>
  <c r="K1821" i="8"/>
  <c r="H3678" i="8"/>
  <c r="K3678" i="8"/>
  <c r="H3006" i="8"/>
  <c r="K3006" i="8"/>
  <c r="H3202" i="8"/>
  <c r="K3202" i="8"/>
  <c r="H3011" i="8"/>
  <c r="K3011" i="8"/>
  <c r="H2961" i="8"/>
  <c r="K2961" i="8"/>
  <c r="H3218" i="8"/>
  <c r="K3218" i="8"/>
  <c r="H318" i="8"/>
  <c r="K318" i="8"/>
  <c r="H2214" i="8"/>
  <c r="K2214" i="8"/>
  <c r="K3400" i="8"/>
  <c r="H2734" i="8"/>
  <c r="K2734" i="8"/>
  <c r="H1032" i="8"/>
  <c r="K1032" i="8"/>
  <c r="H93" i="8"/>
  <c r="K93" i="8"/>
  <c r="H1613" i="8"/>
  <c r="K1613" i="8"/>
  <c r="H2168" i="8"/>
  <c r="K2168" i="8"/>
  <c r="H1079" i="8"/>
  <c r="K1079" i="8"/>
  <c r="H1435" i="8"/>
  <c r="K1435" i="8"/>
  <c r="H3028" i="8"/>
  <c r="K3028" i="8"/>
  <c r="H1566" i="8"/>
  <c r="K1566" i="8"/>
  <c r="K392" i="8"/>
  <c r="H2958" i="8"/>
  <c r="K2958" i="8"/>
  <c r="H3375" i="8"/>
  <c r="K3375" i="8"/>
  <c r="H2225" i="8"/>
  <c r="K2225" i="8"/>
  <c r="H2728" i="8"/>
  <c r="K2728" i="8"/>
  <c r="H2648" i="8"/>
  <c r="K2648" i="8"/>
  <c r="H3009" i="8"/>
  <c r="K3009" i="8"/>
  <c r="H3514" i="8"/>
  <c r="K3514" i="8"/>
  <c r="H3241" i="8"/>
  <c r="K3241" i="8"/>
  <c r="H568" i="8"/>
  <c r="K568" i="8"/>
  <c r="H211" i="8"/>
  <c r="K211" i="8"/>
  <c r="H827" i="8"/>
  <c r="K827" i="8"/>
  <c r="H1660" i="8"/>
  <c r="K1660" i="8"/>
  <c r="H2147" i="8"/>
  <c r="K2147" i="8"/>
  <c r="H1936" i="8"/>
  <c r="K1936" i="8"/>
  <c r="H3376" i="8"/>
  <c r="K3376" i="8"/>
  <c r="H2775" i="8"/>
  <c r="K2775" i="8"/>
  <c r="H2228" i="8"/>
  <c r="K2228" i="8"/>
  <c r="H1289" i="8"/>
  <c r="K1289" i="8"/>
  <c r="H3569" i="8"/>
  <c r="K3569" i="8"/>
  <c r="H1606" i="8"/>
  <c r="K1606" i="8"/>
  <c r="H2473" i="8"/>
  <c r="K2473" i="8"/>
  <c r="H764" i="8"/>
  <c r="K764" i="8"/>
  <c r="H3479" i="8"/>
  <c r="K3479" i="8"/>
  <c r="K2694" i="8"/>
  <c r="K1273" i="8"/>
  <c r="K423" i="8"/>
  <c r="H3263" i="8"/>
  <c r="K3263" i="8"/>
  <c r="H2403" i="8"/>
  <c r="K2403" i="8"/>
  <c r="H2903" i="8"/>
  <c r="K2903" i="8"/>
  <c r="H3169" i="8"/>
  <c r="K3169" i="8"/>
  <c r="H1604" i="8"/>
  <c r="K1604" i="8"/>
  <c r="H845" i="8"/>
  <c r="K845" i="8"/>
  <c r="H2792" i="8"/>
  <c r="K2792" i="8"/>
  <c r="H1344" i="8"/>
  <c r="K1344" i="8"/>
  <c r="H715" i="8"/>
  <c r="K715" i="8"/>
  <c r="H2039" i="8"/>
  <c r="K2039" i="8"/>
  <c r="H2190" i="8"/>
  <c r="K2190" i="8"/>
  <c r="H210" i="8"/>
  <c r="K210" i="8"/>
  <c r="H483" i="8"/>
  <c r="K483" i="8"/>
  <c r="H1268" i="8"/>
  <c r="K1268" i="8"/>
  <c r="H80" i="8"/>
  <c r="K80" i="8"/>
  <c r="H1662" i="8"/>
  <c r="K1662" i="8"/>
  <c r="H90" i="8"/>
  <c r="K90" i="8"/>
  <c r="K2033" i="8"/>
  <c r="K2331" i="8"/>
  <c r="H2769" i="8"/>
  <c r="K2769" i="8"/>
  <c r="H188" i="8"/>
  <c r="K188" i="8"/>
  <c r="H871" i="8"/>
  <c r="K871" i="8"/>
  <c r="H288" i="8"/>
  <c r="K288" i="8"/>
  <c r="H1378" i="8"/>
  <c r="K1378" i="8"/>
  <c r="H2726" i="8"/>
  <c r="K2726" i="8"/>
  <c r="H343" i="8"/>
  <c r="K343" i="8"/>
  <c r="H1894" i="8"/>
  <c r="K1894" i="8"/>
  <c r="H3159" i="8"/>
  <c r="K3159" i="8"/>
  <c r="H3738" i="8"/>
  <c r="K3738" i="8"/>
  <c r="H3655" i="8"/>
  <c r="K3655" i="8"/>
  <c r="H557" i="8"/>
  <c r="K557" i="8"/>
  <c r="H2365" i="8"/>
  <c r="K2365" i="8"/>
  <c r="H3189" i="8"/>
  <c r="K3189" i="8"/>
  <c r="H1992" i="8"/>
  <c r="K1992" i="8"/>
  <c r="H3762" i="8"/>
  <c r="K3762" i="8"/>
  <c r="H2541" i="8"/>
  <c r="K2541" i="8"/>
  <c r="H3611" i="8"/>
  <c r="K3611" i="8"/>
  <c r="K2743" i="8"/>
  <c r="K785" i="8"/>
  <c r="H2127" i="8"/>
  <c r="K2127" i="8"/>
  <c r="H709" i="8"/>
  <c r="K709" i="8"/>
  <c r="H1859" i="8"/>
  <c r="K1859" i="8"/>
  <c r="H898" i="8"/>
  <c r="K898" i="8"/>
  <c r="H3455" i="8"/>
  <c r="K3455" i="8"/>
  <c r="H3122" i="8"/>
  <c r="K3122" i="8"/>
  <c r="H3219" i="8"/>
  <c r="K3219" i="8"/>
  <c r="H2940" i="8"/>
  <c r="K2940" i="8"/>
  <c r="K2448" i="8"/>
  <c r="H544" i="8"/>
  <c r="K544" i="8"/>
  <c r="K1978" i="8"/>
  <c r="H2581" i="8"/>
  <c r="K2581" i="8"/>
  <c r="H2324" i="8"/>
  <c r="K2324" i="8"/>
  <c r="H913" i="8"/>
  <c r="K913" i="8"/>
  <c r="H3335" i="8"/>
  <c r="K3335" i="8"/>
  <c r="H2636" i="8"/>
  <c r="K2636" i="8"/>
  <c r="H3500" i="8"/>
  <c r="K3500" i="8"/>
  <c r="H2621" i="8"/>
  <c r="K2621" i="8"/>
  <c r="H1381" i="8"/>
  <c r="K1381" i="8"/>
  <c r="H1305" i="8"/>
  <c r="K1305" i="8"/>
  <c r="H3162" i="8"/>
  <c r="K3162" i="8"/>
  <c r="H3531" i="8"/>
  <c r="K3531" i="8"/>
  <c r="H1121" i="8"/>
  <c r="K1121" i="8"/>
  <c r="H3558" i="8"/>
  <c r="K3558" i="8"/>
  <c r="H2013" i="8"/>
  <c r="K2013" i="8"/>
  <c r="H431" i="8"/>
  <c r="K431" i="8"/>
  <c r="H3787" i="8"/>
  <c r="K3787" i="8"/>
  <c r="H3580" i="8"/>
  <c r="K3580" i="8"/>
  <c r="H3291" i="8"/>
  <c r="K3291" i="8"/>
  <c r="H1000" i="8"/>
  <c r="K1000" i="8"/>
  <c r="H3666" i="8"/>
  <c r="K3666" i="8"/>
  <c r="H2948" i="8"/>
  <c r="K2948" i="8"/>
  <c r="H3460" i="8"/>
  <c r="K3460" i="8"/>
  <c r="H694" i="8"/>
  <c r="K694" i="8"/>
  <c r="H1911" i="8"/>
  <c r="K1911" i="8"/>
  <c r="H1530" i="8"/>
  <c r="K1530" i="8"/>
  <c r="H966" i="8"/>
  <c r="K966" i="8"/>
  <c r="H1154" i="8"/>
  <c r="K1154" i="8"/>
  <c r="H2334" i="8"/>
  <c r="K2334" i="8"/>
  <c r="K665" i="8"/>
  <c r="H506" i="8"/>
  <c r="K506" i="8"/>
  <c r="H2711" i="8"/>
  <c r="K2711" i="8"/>
  <c r="H1240" i="8"/>
  <c r="K1240" i="8"/>
  <c r="H2522" i="8"/>
  <c r="K2522" i="8"/>
  <c r="H1119" i="8"/>
  <c r="K1119" i="8"/>
  <c r="H471" i="8"/>
  <c r="K471" i="8"/>
  <c r="K2437" i="8"/>
  <c r="H229" i="8"/>
  <c r="K229" i="8"/>
  <c r="H2386" i="8"/>
  <c r="K2386" i="8"/>
  <c r="H267" i="8"/>
  <c r="K267" i="8"/>
  <c r="H555" i="8"/>
  <c r="K555" i="8"/>
  <c r="H466" i="8"/>
  <c r="K466" i="8"/>
  <c r="H1011" i="8"/>
  <c r="K1011" i="8"/>
  <c r="H3288" i="8"/>
  <c r="K3288" i="8"/>
  <c r="K2265" i="8"/>
  <c r="H2681" i="8"/>
  <c r="K2681" i="8"/>
  <c r="K1796" i="8"/>
  <c r="H3308" i="8"/>
  <c r="K3308" i="8"/>
  <c r="H3638" i="8"/>
  <c r="K3638" i="8"/>
  <c r="K2117" i="8"/>
  <c r="H3105" i="8"/>
  <c r="K3105" i="8"/>
  <c r="K479" i="8"/>
  <c r="H1437" i="8"/>
  <c r="K1437" i="8"/>
  <c r="K1722" i="8"/>
  <c r="H3720" i="8"/>
  <c r="K3720" i="8"/>
  <c r="H1261" i="8"/>
  <c r="K1261" i="8"/>
  <c r="K2816" i="8"/>
  <c r="K3143" i="8"/>
  <c r="H2814" i="8"/>
  <c r="K2814" i="8"/>
  <c r="H2363" i="8"/>
  <c r="K2363" i="8"/>
  <c r="H3305" i="8"/>
  <c r="K3305" i="8"/>
  <c r="H480" i="8"/>
  <c r="K480" i="8"/>
  <c r="K3345" i="8"/>
  <c r="K1551" i="8"/>
  <c r="K323" i="8"/>
  <c r="K2210" i="8"/>
  <c r="H1360" i="8"/>
  <c r="K1360" i="8"/>
  <c r="H1099" i="8"/>
  <c r="K1099" i="8"/>
  <c r="H3647" i="8"/>
  <c r="K3647" i="8"/>
  <c r="K3546" i="8"/>
  <c r="K1350" i="8"/>
  <c r="K2128" i="8"/>
  <c r="K350" i="8"/>
  <c r="K821" i="8"/>
  <c r="K2786" i="8"/>
  <c r="H1387" i="8"/>
  <c r="K1387" i="8"/>
  <c r="H971" i="8"/>
  <c r="K971" i="8"/>
  <c r="H1668" i="8"/>
  <c r="K1668" i="8"/>
  <c r="H2878" i="8"/>
  <c r="K2878" i="8"/>
  <c r="H1023" i="8"/>
  <c r="K1023" i="8"/>
  <c r="H1864" i="8"/>
  <c r="K1864" i="8"/>
  <c r="H3236" i="8"/>
  <c r="K3236" i="8"/>
  <c r="H3484" i="8"/>
  <c r="K3484" i="8"/>
  <c r="H3468" i="8"/>
  <c r="K3468" i="8"/>
  <c r="H1812" i="8"/>
  <c r="K1812" i="8"/>
  <c r="H816" i="8"/>
  <c r="K816" i="8"/>
  <c r="H3652" i="8"/>
  <c r="K3652" i="8"/>
  <c r="H1809" i="8"/>
  <c r="K1809" i="8"/>
  <c r="H1388" i="8"/>
  <c r="K1388" i="8"/>
  <c r="H1753" i="8"/>
  <c r="K1753" i="8"/>
  <c r="H2863" i="8"/>
  <c r="K2863" i="8"/>
  <c r="K3721" i="8"/>
  <c r="H1579" i="8"/>
  <c r="K1579" i="8"/>
  <c r="H3397" i="8"/>
  <c r="K3397" i="8"/>
  <c r="H3261" i="8"/>
  <c r="K3261" i="8"/>
  <c r="H3369" i="8"/>
  <c r="K3369" i="8"/>
  <c r="H3417" i="8"/>
  <c r="K3417" i="8"/>
  <c r="H1990" i="8"/>
  <c r="K1990" i="8"/>
  <c r="K1458" i="8"/>
  <c r="H2111" i="8"/>
  <c r="K2111" i="8"/>
  <c r="H1750" i="8"/>
  <c r="K1750" i="8"/>
  <c r="K654" i="8"/>
  <c r="H779" i="8"/>
  <c r="K779" i="8"/>
  <c r="H1776" i="8"/>
  <c r="K1776" i="8"/>
  <c r="K1229" i="8"/>
  <c r="H3603" i="8"/>
  <c r="K3603" i="8"/>
  <c r="H3273" i="8"/>
  <c r="K3273" i="8"/>
  <c r="H2335" i="8"/>
  <c r="K2335" i="8"/>
  <c r="H672" i="8"/>
  <c r="K672" i="8"/>
  <c r="K2811" i="8"/>
  <c r="H3257" i="8"/>
  <c r="K3257" i="8"/>
  <c r="H2343" i="8"/>
  <c r="K2343" i="8"/>
  <c r="H1948" i="8"/>
  <c r="K1948" i="8"/>
  <c r="H1649" i="8"/>
  <c r="K1649" i="8"/>
  <c r="H1006" i="8"/>
  <c r="K1006" i="8"/>
  <c r="H2268" i="8"/>
  <c r="K2268" i="8"/>
  <c r="H2514" i="8"/>
  <c r="K2514" i="8"/>
  <c r="H286" i="8"/>
  <c r="K286" i="8"/>
  <c r="H3744" i="8"/>
  <c r="K3744" i="8"/>
  <c r="H155" i="8"/>
  <c r="K155" i="8"/>
  <c r="H3431" i="8"/>
  <c r="K3431" i="8"/>
  <c r="H1453" i="8"/>
  <c r="K1453" i="8"/>
  <c r="K1996" i="8"/>
  <c r="H3343" i="8"/>
  <c r="K3343" i="8"/>
  <c r="H1299" i="8"/>
  <c r="K1299" i="8"/>
  <c r="H2801" i="8"/>
  <c r="K2801" i="8"/>
  <c r="K1889" i="8"/>
  <c r="H650" i="8"/>
  <c r="K650" i="8"/>
  <c r="H1022" i="8"/>
  <c r="K1022" i="8"/>
  <c r="H2746" i="8"/>
  <c r="K2746" i="8"/>
  <c r="H3208" i="8"/>
  <c r="K3208" i="8"/>
  <c r="H2538" i="8"/>
  <c r="K2538" i="8"/>
  <c r="H3221" i="8"/>
  <c r="K3221" i="8"/>
  <c r="K2028" i="8"/>
  <c r="K2625" i="8"/>
  <c r="K79" i="8"/>
  <c r="K1537" i="8"/>
  <c r="K1252" i="8"/>
  <c r="K1057" i="8"/>
  <c r="H345" i="8"/>
  <c r="K345" i="8"/>
  <c r="K980" i="8"/>
  <c r="K2272" i="8"/>
  <c r="H116" i="8"/>
  <c r="K116" i="8"/>
  <c r="H1767" i="8"/>
  <c r="K1767" i="8"/>
  <c r="K3414" i="8"/>
  <c r="K3620" i="8"/>
  <c r="H3135" i="8"/>
  <c r="K3135" i="8"/>
  <c r="H935" i="8"/>
  <c r="K935" i="8"/>
  <c r="H2080" i="8"/>
  <c r="K2080" i="8"/>
  <c r="H833" i="8"/>
  <c r="K833" i="8"/>
  <c r="H1565" i="8"/>
  <c r="K1565" i="8"/>
  <c r="H872" i="8"/>
  <c r="K872" i="8"/>
  <c r="H3487" i="8"/>
  <c r="K3487" i="8"/>
  <c r="H3630" i="8"/>
  <c r="K3630" i="8"/>
  <c r="H2824" i="8"/>
  <c r="K2824" i="8"/>
  <c r="H2208" i="8"/>
  <c r="K2208" i="8"/>
  <c r="H2531" i="8"/>
  <c r="K2531" i="8"/>
  <c r="H3066" i="8"/>
  <c r="K3066" i="8"/>
  <c r="H3679" i="8"/>
  <c r="K3679" i="8"/>
  <c r="H1681" i="8"/>
  <c r="K1681" i="8"/>
  <c r="H237" i="8"/>
  <c r="K237" i="8"/>
  <c r="H2337" i="8"/>
  <c r="K2337" i="8"/>
  <c r="H3178" i="8"/>
  <c r="K3178" i="8"/>
  <c r="H3394" i="8"/>
  <c r="K3394" i="8"/>
  <c r="H1915" i="8"/>
  <c r="K1915" i="8"/>
  <c r="H3089" i="8"/>
  <c r="K3089" i="8"/>
  <c r="H1015" i="8"/>
  <c r="K1015" i="8"/>
  <c r="H1643" i="8"/>
  <c r="K1643" i="8"/>
  <c r="H3586" i="8"/>
  <c r="K3586" i="8"/>
  <c r="H71" i="8"/>
  <c r="K71" i="8"/>
  <c r="K1007" i="8"/>
  <c r="H1799" i="8"/>
  <c r="K1799" i="8"/>
  <c r="H548" i="8"/>
  <c r="K548" i="8"/>
  <c r="H2442" i="8"/>
  <c r="K2442" i="8"/>
  <c r="H759" i="8"/>
  <c r="K759" i="8"/>
  <c r="H2037" i="8"/>
  <c r="K2037" i="8"/>
  <c r="H742" i="8"/>
  <c r="K742" i="8"/>
  <c r="H1232" i="8"/>
  <c r="K1232" i="8"/>
  <c r="H500" i="8"/>
  <c r="K500" i="8"/>
  <c r="H2346" i="8"/>
  <c r="K2346" i="8"/>
  <c r="H575" i="8"/>
  <c r="K575" i="8"/>
  <c r="K2773" i="8"/>
  <c r="K1254" i="8"/>
  <c r="H1910" i="8"/>
  <c r="K1910" i="8"/>
  <c r="H558" i="8"/>
  <c r="K558" i="8"/>
  <c r="K1865" i="8"/>
  <c r="H1077" i="8"/>
  <c r="K1077" i="8"/>
  <c r="H447" i="8"/>
  <c r="K447" i="8"/>
  <c r="H2166" i="8"/>
  <c r="K2166" i="8"/>
  <c r="H2960" i="8"/>
  <c r="K2960" i="8"/>
  <c r="H2244" i="8"/>
  <c r="K2244" i="8"/>
  <c r="H2508" i="8"/>
  <c r="K2508" i="8"/>
  <c r="H3373" i="8"/>
  <c r="K3373" i="8"/>
  <c r="H2883" i="8"/>
  <c r="K2883" i="8"/>
  <c r="H1094" i="8"/>
  <c r="K1094" i="8"/>
  <c r="K545" i="8"/>
  <c r="K2234" i="8"/>
  <c r="K1878" i="8"/>
  <c r="H1999" i="8"/>
  <c r="K1999" i="8"/>
  <c r="H2072" i="8"/>
  <c r="K2072" i="8"/>
  <c r="H1450" i="8"/>
  <c r="K1450" i="8"/>
  <c r="K1148" i="8"/>
  <c r="H1283" i="8"/>
  <c r="K1283" i="8"/>
  <c r="K2967" i="8"/>
  <c r="H2608" i="8"/>
  <c r="K2608" i="8"/>
  <c r="K3612" i="8"/>
  <c r="H2748" i="8"/>
  <c r="K2748" i="8"/>
  <c r="H3144" i="8"/>
  <c r="K3144" i="8"/>
  <c r="H2069" i="8"/>
  <c r="K2069" i="8"/>
  <c r="K688" i="8"/>
  <c r="K3307" i="8"/>
  <c r="K3259" i="8"/>
  <c r="K2539" i="8"/>
  <c r="K1862" i="8"/>
  <c r="K596" i="8"/>
  <c r="K943" i="8"/>
  <c r="K305" i="8"/>
  <c r="K176" i="8"/>
  <c r="K615" i="8"/>
  <c r="K3464" i="8"/>
  <c r="K2138" i="8"/>
  <c r="K2485" i="8"/>
  <c r="K2542" i="8"/>
  <c r="K3680" i="8"/>
  <c r="H3495" i="8"/>
  <c r="K3495" i="8"/>
  <c r="H2696" i="8"/>
  <c r="K2696" i="8"/>
  <c r="H3215" i="8"/>
  <c r="K3215" i="8"/>
  <c r="H2740" i="8"/>
  <c r="K2740" i="8"/>
  <c r="H2003" i="8"/>
  <c r="K2003" i="8"/>
  <c r="H1080" i="8"/>
  <c r="K1080" i="8"/>
  <c r="H173" i="8"/>
  <c r="K173" i="8"/>
  <c r="H2043" i="8"/>
  <c r="K2043" i="8"/>
  <c r="H2620" i="8"/>
  <c r="K2620" i="8"/>
  <c r="H2592" i="8"/>
  <c r="K2592" i="8"/>
  <c r="H2894" i="8"/>
  <c r="K2894" i="8"/>
  <c r="H3489" i="8"/>
  <c r="K3489" i="8"/>
  <c r="H3245" i="8"/>
  <c r="K3245" i="8"/>
  <c r="H1868" i="8"/>
  <c r="K1868" i="8"/>
  <c r="H3170" i="8"/>
  <c r="K3170" i="8"/>
  <c r="H3214" i="8"/>
  <c r="K3214" i="8"/>
  <c r="H2616" i="8"/>
  <c r="K2616" i="8"/>
  <c r="H1324" i="8"/>
  <c r="K1324" i="8"/>
  <c r="H1323" i="8"/>
  <c r="K1323" i="8"/>
  <c r="H2645" i="8"/>
  <c r="K2645" i="8"/>
  <c r="H3381" i="8"/>
  <c r="K3381" i="8"/>
  <c r="H2483" i="8"/>
  <c r="K2483" i="8"/>
  <c r="H2892" i="8"/>
  <c r="K2892" i="8"/>
  <c r="H3019" i="8"/>
  <c r="K3019" i="8"/>
  <c r="H546" i="8"/>
  <c r="K546" i="8"/>
  <c r="H1207" i="8"/>
  <c r="K1207" i="8"/>
  <c r="H507" i="8"/>
  <c r="K507" i="8"/>
  <c r="H1855" i="8"/>
  <c r="K1855" i="8"/>
  <c r="H2874" i="8"/>
  <c r="K2874" i="8"/>
  <c r="H604" i="8"/>
  <c r="K604" i="8"/>
  <c r="H2006" i="8"/>
  <c r="K2006" i="8"/>
  <c r="H227" i="8"/>
  <c r="K227" i="8"/>
  <c r="H281" i="8"/>
  <c r="K281" i="8"/>
  <c r="H1365" i="8"/>
  <c r="K1365" i="8"/>
  <c r="H1810" i="8"/>
  <c r="K1810" i="8"/>
  <c r="H1640" i="8"/>
  <c r="K1640" i="8"/>
  <c r="H3080" i="8"/>
  <c r="K3080" i="8"/>
  <c r="K436" i="8"/>
  <c r="H2258" i="8"/>
  <c r="K2258" i="8"/>
  <c r="K3432" i="8"/>
  <c r="H2750" i="8"/>
  <c r="K2750" i="8"/>
  <c r="H2730" i="8"/>
  <c r="K2730" i="8"/>
  <c r="H495" i="8"/>
  <c r="K495" i="8"/>
  <c r="H2955" i="8"/>
  <c r="K2955" i="8"/>
  <c r="H531" i="8"/>
  <c r="K531" i="8"/>
  <c r="H599" i="8"/>
  <c r="K599" i="8"/>
  <c r="H380" i="8"/>
  <c r="K380" i="8"/>
  <c r="H1404" i="8"/>
  <c r="K1404" i="8"/>
  <c r="H2509" i="8"/>
  <c r="K2509" i="8"/>
  <c r="K3627" i="8"/>
  <c r="K3639" i="8"/>
  <c r="H2465" i="8"/>
  <c r="K2465" i="8"/>
  <c r="H3061" i="8"/>
  <c r="K3061" i="8"/>
  <c r="K3766" i="8"/>
  <c r="H1637" i="8"/>
  <c r="K1637" i="8"/>
  <c r="H751" i="8"/>
  <c r="K751" i="8"/>
  <c r="K3535" i="8"/>
  <c r="H1829" i="8"/>
  <c r="K1829" i="8"/>
  <c r="K3299" i="8"/>
  <c r="H2379" i="8"/>
  <c r="K2379" i="8"/>
  <c r="K2978" i="8"/>
  <c r="H3582" i="8"/>
  <c r="K3582" i="8"/>
  <c r="K2954" i="8"/>
  <c r="H3625" i="8"/>
  <c r="K3625" i="8"/>
  <c r="H1757" i="8"/>
  <c r="K1757" i="8"/>
  <c r="H296" i="8"/>
  <c r="K296" i="8"/>
  <c r="H2355" i="8"/>
  <c r="K2355" i="8"/>
  <c r="H2310" i="8"/>
  <c r="K2310" i="8"/>
  <c r="H2802" i="8"/>
  <c r="K2802" i="8"/>
  <c r="K668" i="8"/>
  <c r="K2501" i="8"/>
  <c r="H1498" i="8"/>
  <c r="K1498" i="8"/>
  <c r="K3776" i="8"/>
  <c r="K2612" i="8"/>
  <c r="H3141" i="8"/>
  <c r="K3141" i="8"/>
  <c r="H13" i="16"/>
  <c r="G19" i="7" s="1"/>
  <c r="H15" i="16"/>
  <c r="I19" i="7" s="1"/>
  <c r="H12" i="16"/>
  <c r="F19" i="7" s="1"/>
  <c r="H14" i="16"/>
  <c r="H19" i="7" s="1"/>
  <c r="H19" i="16"/>
  <c r="K19" i="7" s="1"/>
  <c r="H18" i="16"/>
  <c r="J19" i="7" s="1"/>
  <c r="H21" i="16"/>
  <c r="M19" i="7" s="1"/>
  <c r="H20" i="16"/>
  <c r="L19" i="7" s="1"/>
  <c r="D41" i="8"/>
  <c r="N18" i="7" l="1"/>
  <c r="Q37" i="7"/>
  <c r="N37" i="7"/>
  <c r="N34" i="7"/>
  <c r="Q34" i="7"/>
  <c r="Q40" i="7"/>
  <c r="N40" i="7"/>
  <c r="Q46" i="7"/>
  <c r="N46" i="7"/>
  <c r="Q43" i="7"/>
  <c r="N43" i="7"/>
  <c r="N49" i="7"/>
  <c r="Q49" i="7"/>
  <c r="D35" i="8"/>
  <c r="L67" i="8"/>
  <c r="D36" i="8" s="1"/>
  <c r="Q18" i="7"/>
</calcChain>
</file>

<file path=xl/sharedStrings.xml><?xml version="1.0" encoding="utf-8"?>
<sst xmlns="http://schemas.openxmlformats.org/spreadsheetml/2006/main" count="621" uniqueCount="421">
  <si>
    <t>Version Number</t>
  </si>
  <si>
    <t>Version History</t>
  </si>
  <si>
    <t>Version</t>
  </si>
  <si>
    <t>Change List Description</t>
  </si>
  <si>
    <t>Getting Started with this tool ?</t>
  </si>
  <si>
    <t>Legend</t>
  </si>
  <si>
    <t>Bit #</t>
  </si>
  <si>
    <t>#</t>
  </si>
  <si>
    <t>R/W</t>
  </si>
  <si>
    <t>----</t>
  </si>
  <si>
    <t>STATUS</t>
  </si>
  <si>
    <t>Address (Hex)</t>
  </si>
  <si>
    <t>Register Name</t>
  </si>
  <si>
    <t>Read/Write</t>
  </si>
  <si>
    <t>Notes:</t>
  </si>
  <si>
    <t>Register Map</t>
  </si>
  <si>
    <t>Table of Contents</t>
  </si>
  <si>
    <t>1.0.0</t>
  </si>
  <si>
    <t>About</t>
  </si>
  <si>
    <t>Help</t>
  </si>
  <si>
    <t>DR[3]</t>
  </si>
  <si>
    <t>DR[2]</t>
  </si>
  <si>
    <t>DR[1]</t>
  </si>
  <si>
    <t>DR[0]</t>
  </si>
  <si>
    <t>xx</t>
  </si>
  <si>
    <t>Default (Hex)</t>
  </si>
  <si>
    <t>-</t>
  </si>
  <si>
    <t>Read Command</t>
  </si>
  <si>
    <t>Write Command</t>
  </si>
  <si>
    <t>DIR[0]</t>
  </si>
  <si>
    <t>DIR[1]</t>
  </si>
  <si>
    <t>Ave response</t>
  </si>
  <si>
    <t>Data Rate (SPS)</t>
  </si>
  <si>
    <t>Select SINC Filter to Graph</t>
  </si>
  <si>
    <t>Data Rate</t>
  </si>
  <si>
    <t>Freq (Hz)</t>
  </si>
  <si>
    <t>H_Stage1(f)</t>
  </si>
  <si>
    <t>H_Stage2(f)</t>
  </si>
  <si>
    <t>Effective Filter Bandwidth (Hz)</t>
  </si>
  <si>
    <t>Area</t>
  </si>
  <si>
    <t>Freq (kHz)</t>
  </si>
  <si>
    <t>H_Product(f)</t>
  </si>
  <si>
    <t>Effective Noise Bandwidth</t>
  </si>
  <si>
    <t>-3dB Cutoff Frequency</t>
  </si>
  <si>
    <t>SINC Filter Options</t>
  </si>
  <si>
    <t>AVDD</t>
  </si>
  <si>
    <t>V</t>
  </si>
  <si>
    <t>V/V</t>
  </si>
  <si>
    <t>Reference Voltage(s)</t>
  </si>
  <si>
    <r>
      <rPr>
        <sz val="11"/>
        <rFont val="Arial"/>
        <family val="2"/>
      </rPr>
      <t xml:space="preserve">↓  </t>
    </r>
    <r>
      <rPr>
        <i/>
        <sz val="11"/>
        <rFont val="Arial"/>
        <family val="2"/>
      </rPr>
      <t>Calculations  ↓</t>
    </r>
  </si>
  <si>
    <t>Δf (Hz)</t>
  </si>
  <si>
    <r>
      <t>Clock Frequency, f</t>
    </r>
    <r>
      <rPr>
        <b/>
        <vertAlign val="subscript"/>
        <sz val="11"/>
        <color theme="1"/>
        <rFont val="Arial"/>
        <family val="2"/>
      </rPr>
      <t>CLK</t>
    </r>
  </si>
  <si>
    <t>Hz</t>
  </si>
  <si>
    <t>[Hex]</t>
  </si>
  <si>
    <t>[V]</t>
  </si>
  <si>
    <t>[V/V]</t>
  </si>
  <si>
    <t>[nV]</t>
  </si>
  <si>
    <t>dB</t>
  </si>
  <si>
    <t>Initial Release</t>
  </si>
  <si>
    <t>Worksheets</t>
  </si>
  <si>
    <t>Description</t>
  </si>
  <si>
    <t>2. Go to the Table of Contents for tool descriptions and links to specific worksheets.</t>
  </si>
  <si>
    <t>Link:</t>
  </si>
  <si>
    <r>
      <rPr>
        <u/>
        <sz val="11"/>
        <rFont val="Arial"/>
        <family val="2"/>
      </rPr>
      <t xml:space="preserve">For any futher assistance on this tool, please post your question in the following forum Room - </t>
    </r>
    <r>
      <rPr>
        <b/>
        <u/>
        <sz val="11"/>
        <color theme="10"/>
        <rFont val="Arial"/>
        <family val="2"/>
      </rPr>
      <t>E2E Precision Data Converters Forum</t>
    </r>
  </si>
  <si>
    <t>Information about this tool.</t>
  </si>
  <si>
    <t>How to use this tool.</t>
  </si>
  <si>
    <t>OFCAL[2:0]</t>
  </si>
  <si>
    <t>FSCAL[2:0]</t>
  </si>
  <si>
    <t>[μV]</t>
  </si>
  <si>
    <t>→</t>
  </si>
  <si>
    <t>Digital Filter Block Diagram</t>
  </si>
  <si>
    <t>DR[7:0] Register Bits</t>
  </si>
  <si>
    <t>MOD CLK DIV</t>
  </si>
  <si>
    <t>1st Stage Order</t>
  </si>
  <si>
    <t>2nd Stage Order</t>
  </si>
  <si>
    <t>PGA Gain</t>
  </si>
  <si>
    <t>MUX</t>
  </si>
  <si>
    <t>ADCON</t>
  </si>
  <si>
    <t>DRATE</t>
  </si>
  <si>
    <t>IO</t>
  </si>
  <si>
    <t>OFC0</t>
  </si>
  <si>
    <t>OFC1</t>
  </si>
  <si>
    <t>OFC2</t>
  </si>
  <si>
    <t>FSC0</t>
  </si>
  <si>
    <t>FSC2</t>
  </si>
  <si>
    <t>FSC1</t>
  </si>
  <si>
    <t>ID[3]</t>
  </si>
  <si>
    <t>ID[2]</t>
  </si>
  <si>
    <t>ID[1]</t>
  </si>
  <si>
    <t>ID[0]</t>
  </si>
  <si>
    <t>ORDER</t>
  </si>
  <si>
    <t>ACAL</t>
  </si>
  <si>
    <t>BUFEN</t>
  </si>
  <si>
    <t>DRDY</t>
  </si>
  <si>
    <t>PSEL[1]</t>
  </si>
  <si>
    <t>PSEL[0]</t>
  </si>
  <si>
    <t>NSEL[1]</t>
  </si>
  <si>
    <t>NSEL[2]</t>
  </si>
  <si>
    <t>CLK[1]</t>
  </si>
  <si>
    <t>CLK[0]</t>
  </si>
  <si>
    <t>SDCS[1]</t>
  </si>
  <si>
    <t>SDCS[0]</t>
  </si>
  <si>
    <t>PGA[2]</t>
  </si>
  <si>
    <t>PGA[1]</t>
  </si>
  <si>
    <t>PGA[0]</t>
  </si>
  <si>
    <t>DR[7]</t>
  </si>
  <si>
    <t>DR[6]</t>
  </si>
  <si>
    <t>DR[5]</t>
  </si>
  <si>
    <t>DR[4]</t>
  </si>
  <si>
    <t>DIO[1]</t>
  </si>
  <si>
    <t>OFC[7]</t>
  </si>
  <si>
    <t>OFC[6]</t>
  </si>
  <si>
    <t>OFC[5]</t>
  </si>
  <si>
    <t>OFC[4]</t>
  </si>
  <si>
    <t>OFC[3]</t>
  </si>
  <si>
    <t>OFC[2]</t>
  </si>
  <si>
    <t>OFC[1]</t>
  </si>
  <si>
    <t>OFC[0]</t>
  </si>
  <si>
    <t>OFC[15]</t>
  </si>
  <si>
    <t>OFC[14]</t>
  </si>
  <si>
    <t>OFC[13]</t>
  </si>
  <si>
    <t>OFC[12]</t>
  </si>
  <si>
    <t>OFC[11]</t>
  </si>
  <si>
    <t>OFC[10]</t>
  </si>
  <si>
    <t>OFC[9]</t>
  </si>
  <si>
    <t>OFC[8]</t>
  </si>
  <si>
    <t>OFC[23]</t>
  </si>
  <si>
    <t>OFC[22]</t>
  </si>
  <si>
    <t>OFC[21]</t>
  </si>
  <si>
    <t>OFC[20]</t>
  </si>
  <si>
    <t>OFC[19]</t>
  </si>
  <si>
    <t>OFC[18]</t>
  </si>
  <si>
    <t>OFC[17]</t>
  </si>
  <si>
    <t>OFC[16]</t>
  </si>
  <si>
    <t>FSC[7]</t>
  </si>
  <si>
    <t>FSC[6]</t>
  </si>
  <si>
    <t>FSC[5]</t>
  </si>
  <si>
    <t>FSC[4]</t>
  </si>
  <si>
    <t>FSC[3]</t>
  </si>
  <si>
    <t>FSC[2]</t>
  </si>
  <si>
    <t>FSC[1]</t>
  </si>
  <si>
    <t>FSC[0]</t>
  </si>
  <si>
    <t>FSC[8]</t>
  </si>
  <si>
    <t>FSC[9]</t>
  </si>
  <si>
    <t>FSC[10]</t>
  </si>
  <si>
    <t>FSC[11]</t>
  </si>
  <si>
    <t>FSC[12]</t>
  </si>
  <si>
    <t>FSC[13]</t>
  </si>
  <si>
    <t>FSC[14]</t>
  </si>
  <si>
    <t>FSC[15]</t>
  </si>
  <si>
    <t>FSC[16]</t>
  </si>
  <si>
    <t>FSC[17]</t>
  </si>
  <si>
    <t>FSC[18]</t>
  </si>
  <si>
    <t>FSC[19]</t>
  </si>
  <si>
    <t>FSC[20]</t>
  </si>
  <si>
    <t>FSC[21]</t>
  </si>
  <si>
    <t>FSC[22]</t>
  </si>
  <si>
    <t>FSC[23]</t>
  </si>
  <si>
    <t>F0</t>
  </si>
  <si>
    <t>E0</t>
  </si>
  <si>
    <t>x1</t>
  </si>
  <si>
    <t>Buffer</t>
  </si>
  <si>
    <t>Noise RTI</t>
  </si>
  <si>
    <t>[μVrms]</t>
  </si>
  <si>
    <t>DR (SPS)</t>
  </si>
  <si>
    <t>BUFFER ON</t>
  </si>
  <si>
    <t>BUFFER OFF</t>
  </si>
  <si>
    <t>[SPS]</t>
  </si>
  <si>
    <t>ON</t>
  </si>
  <si>
    <t>Reference Voltage</t>
  </si>
  <si>
    <t>Effective Filter Bandwidth [Hz]</t>
  </si>
  <si>
    <r>
      <t>Time to 1</t>
    </r>
    <r>
      <rPr>
        <b/>
        <vertAlign val="superscript"/>
        <sz val="11"/>
        <color theme="1"/>
        <rFont val="Arial"/>
        <family val="2"/>
      </rPr>
      <t>st</t>
    </r>
    <r>
      <rPr>
        <b/>
        <sz val="11"/>
        <color theme="1"/>
        <rFont val="Arial"/>
        <family val="2"/>
      </rPr>
      <t xml:space="preserve"> Conversion (t</t>
    </r>
    <r>
      <rPr>
        <b/>
        <vertAlign val="subscript"/>
        <sz val="11"/>
        <color theme="1"/>
        <rFont val="Arial"/>
        <family val="2"/>
      </rPr>
      <t>18</t>
    </r>
    <r>
      <rPr>
        <b/>
        <sz val="11"/>
        <color theme="1"/>
        <rFont val="Arial"/>
        <family val="2"/>
      </rPr>
      <t xml:space="preserve">) </t>
    </r>
  </si>
  <si>
    <t>ms</t>
  </si>
  <si>
    <t>α</t>
  </si>
  <si>
    <t>β</t>
  </si>
  <si>
    <t>3C0000</t>
  </si>
  <si>
    <t>4B0000</t>
  </si>
  <si>
    <t>3E8000</t>
  </si>
  <si>
    <t>5DC000</t>
  </si>
  <si>
    <t>44AC08</t>
  </si>
  <si>
    <t>3A99A0</t>
  </si>
  <si>
    <t>4651F3</t>
  </si>
  <si>
    <t>2EE14C</t>
  </si>
  <si>
    <t>IDEAL FSC (Hex)</t>
  </si>
  <si>
    <t>PGA[2:0]</t>
  </si>
  <si>
    <t>DR[7:0]</t>
  </si>
  <si>
    <t>Calibration Values for Different Data Rate Settings (See Data Sheet Table 18)</t>
  </si>
  <si>
    <t>Show Register Map for:</t>
  </si>
  <si>
    <t>ADS1257</t>
  </si>
  <si>
    <r>
      <t xml:space="preserve"> </t>
    </r>
    <r>
      <rPr>
        <b/>
        <sz val="10"/>
        <color rgb="FFFF0000"/>
        <rFont val="Calibri"/>
        <family val="2"/>
      </rPr>
      <t xml:space="preserve">← </t>
    </r>
    <r>
      <rPr>
        <b/>
        <sz val="10"/>
        <color rgb="FFFF0000"/>
        <rFont val="Arial"/>
        <family val="2"/>
      </rPr>
      <t>Select a device</t>
    </r>
  </si>
  <si>
    <r>
      <t>f</t>
    </r>
    <r>
      <rPr>
        <i/>
        <vertAlign val="subscript"/>
        <sz val="10"/>
        <rFont val="Arial"/>
        <family val="2"/>
      </rPr>
      <t>CLK</t>
    </r>
    <r>
      <rPr>
        <i/>
        <sz val="10"/>
        <rFont val="Arial"/>
        <family val="2"/>
      </rPr>
      <t xml:space="preserve"> = 7.68 MHz</t>
    </r>
  </si>
  <si>
    <t>ADS1256 Input Referred Noise Table (μVrms)</t>
  </si>
  <si>
    <t>Configure ADC parameters</t>
  </si>
  <si>
    <t>AGND</t>
  </si>
  <si>
    <r>
      <rPr>
        <sz val="11"/>
        <rFont val="Arial"/>
        <family val="2"/>
      </rPr>
      <t>↓ Look Up Table</t>
    </r>
    <r>
      <rPr>
        <i/>
        <sz val="11"/>
        <rFont val="Arial"/>
        <family val="2"/>
      </rPr>
      <t xml:space="preserve">  ↓</t>
    </r>
  </si>
  <si>
    <t>Values from Register Map</t>
  </si>
  <si>
    <t>PSEL[3]</t>
  </si>
  <si>
    <t>PSEL[2]</t>
  </si>
  <si>
    <t>NSEL[3]</t>
  </si>
  <si>
    <t>Value</t>
  </si>
  <si>
    <t>ADS1256</t>
  </si>
  <si>
    <t>Selected Device</t>
  </si>
  <si>
    <t>MSb First</t>
  </si>
  <si>
    <t>LSb First</t>
  </si>
  <si>
    <t>ADS1255</t>
  </si>
  <si>
    <t>AIN0</t>
  </si>
  <si>
    <t>AIN1</t>
  </si>
  <si>
    <t>AIN2</t>
  </si>
  <si>
    <t>AIN3</t>
  </si>
  <si>
    <t>AINCOM</t>
  </si>
  <si>
    <t>AIN4</t>
  </si>
  <si>
    <t>AIN5</t>
  </si>
  <si>
    <t>AIN6</t>
  </si>
  <si>
    <t>AIN7</t>
  </si>
  <si>
    <t>ACAL Disabled</t>
  </si>
  <si>
    <t>ACAL Enabled</t>
  </si>
  <si>
    <t>BUF Disabled</t>
  </si>
  <si>
    <t>BUF Enabled</t>
  </si>
  <si>
    <t>/DRDY High</t>
  </si>
  <si>
    <t>/DRDY Low</t>
  </si>
  <si>
    <t>PSEL[3:0]</t>
  </si>
  <si>
    <t>NSEL[3:0]</t>
  </si>
  <si>
    <t>ID[3:0]</t>
  </si>
  <si>
    <t>Normal Mode Rejection</t>
  </si>
  <si>
    <r>
      <t>1</t>
    </r>
    <r>
      <rPr>
        <b/>
        <vertAlign val="superscript"/>
        <sz val="11"/>
        <color theme="1"/>
        <rFont val="Arial"/>
        <family val="2"/>
      </rPr>
      <t>st</t>
    </r>
    <r>
      <rPr>
        <b/>
        <sz val="11"/>
        <color theme="1"/>
        <rFont val="Arial"/>
        <family val="2"/>
      </rPr>
      <t xml:space="preserve"> Stage Decimation</t>
    </r>
  </si>
  <si>
    <r>
      <t>2</t>
    </r>
    <r>
      <rPr>
        <b/>
        <vertAlign val="superscript"/>
        <sz val="11"/>
        <color theme="1"/>
        <rFont val="Arial"/>
        <family val="2"/>
      </rPr>
      <t>nd</t>
    </r>
    <r>
      <rPr>
        <b/>
        <sz val="11"/>
        <color theme="1"/>
        <rFont val="Arial"/>
        <family val="2"/>
      </rPr>
      <t xml:space="preserve"> Stage Decimation</t>
    </r>
  </si>
  <si>
    <t>Frequency (Hz)</t>
  </si>
  <si>
    <t>Tolerance (±Δ Hz)</t>
  </si>
  <si>
    <t xml:space="preserve"> = Input </t>
  </si>
  <si>
    <t xml:space="preserve"> = Result</t>
  </si>
  <si>
    <t>Minimum Attenuation</t>
  </si>
  <si>
    <t>Min</t>
  </si>
  <si>
    <t>Max</t>
  </si>
  <si>
    <r>
      <t>CLKOUT = f</t>
    </r>
    <r>
      <rPr>
        <vertAlign val="subscript"/>
        <sz val="10"/>
        <color theme="1"/>
        <rFont val="Arial"/>
        <family val="2"/>
      </rPr>
      <t>CLKIN</t>
    </r>
    <r>
      <rPr>
        <sz val="10"/>
        <color theme="1"/>
        <rFont val="Arial"/>
        <family val="2"/>
      </rPr>
      <t>/4</t>
    </r>
  </si>
  <si>
    <r>
      <t>CLK OUT= f</t>
    </r>
    <r>
      <rPr>
        <vertAlign val="subscript"/>
        <sz val="10"/>
        <color theme="1"/>
        <rFont val="Arial"/>
        <family val="2"/>
      </rPr>
      <t>CLKIN</t>
    </r>
    <r>
      <rPr>
        <sz val="10"/>
        <color theme="1"/>
        <rFont val="Arial"/>
        <family val="2"/>
      </rPr>
      <t>/2</t>
    </r>
  </si>
  <si>
    <r>
      <t>CLKOUT = f</t>
    </r>
    <r>
      <rPr>
        <vertAlign val="subscript"/>
        <sz val="10"/>
        <color theme="1"/>
        <rFont val="Arial"/>
        <family val="2"/>
      </rPr>
      <t>CLKIN</t>
    </r>
  </si>
  <si>
    <t>CLKOUT OFF</t>
  </si>
  <si>
    <t>CLKOUT = fCLKIN</t>
  </si>
  <si>
    <t>Sensor Detect OFF</t>
  </si>
  <si>
    <r>
      <t xml:space="preserve">Sensor Detect 0.5 </t>
    </r>
    <r>
      <rPr>
        <sz val="10"/>
        <color theme="1"/>
        <rFont val="Calibri"/>
        <family val="2"/>
      </rPr>
      <t>µ</t>
    </r>
    <r>
      <rPr>
        <sz val="10"/>
        <color theme="1"/>
        <rFont val="Arial"/>
        <family val="2"/>
      </rPr>
      <t>A</t>
    </r>
  </si>
  <si>
    <r>
      <t xml:space="preserve">Sensor Detect 2 </t>
    </r>
    <r>
      <rPr>
        <sz val="10"/>
        <color theme="1"/>
        <rFont val="Calibri"/>
        <family val="2"/>
      </rPr>
      <t>µ</t>
    </r>
    <r>
      <rPr>
        <sz val="10"/>
        <color theme="1"/>
        <rFont val="Arial"/>
        <family val="2"/>
      </rPr>
      <t>A</t>
    </r>
  </si>
  <si>
    <r>
      <t xml:space="preserve">Sensor Detect 10 </t>
    </r>
    <r>
      <rPr>
        <sz val="10"/>
        <color theme="1"/>
        <rFont val="Calibri"/>
        <family val="2"/>
      </rPr>
      <t>µ</t>
    </r>
    <r>
      <rPr>
        <sz val="10"/>
        <color theme="1"/>
        <rFont val="Arial"/>
        <family val="2"/>
      </rPr>
      <t>A</t>
    </r>
  </si>
  <si>
    <t>PGA Gain = 1 V/V</t>
  </si>
  <si>
    <t>PGA Gain = 2 V/V</t>
  </si>
  <si>
    <t>PGA Gain = 4 V/V</t>
  </si>
  <si>
    <t>PGA Gain = 8 V/V</t>
  </si>
  <si>
    <t>PGA Gain = 16 V/V</t>
  </si>
  <si>
    <t>PGA Gain = 32 V/V</t>
  </si>
  <si>
    <t>PGA Gain = 64 V/V</t>
  </si>
  <si>
    <t xml:space="preserve">PGA Gain = 64 V/V </t>
  </si>
  <si>
    <t>SDCS[1:0]</t>
  </si>
  <si>
    <t>CLK[1:0]</t>
  </si>
  <si>
    <t>NSEL[0]</t>
  </si>
  <si>
    <t>DIR1</t>
  </si>
  <si>
    <t>DIR0</t>
  </si>
  <si>
    <t>DIO1</t>
  </si>
  <si>
    <t>DIO0</t>
  </si>
  <si>
    <t>D1 = Output</t>
  </si>
  <si>
    <t>D1 = Input</t>
  </si>
  <si>
    <t>D1 = Low</t>
  </si>
  <si>
    <t>D1 = High</t>
  </si>
  <si>
    <t>D0 = Low</t>
  </si>
  <si>
    <t>D0 = High</t>
  </si>
  <si>
    <t>D0/CLK = Output</t>
  </si>
  <si>
    <t>D0/CLK = Input</t>
  </si>
  <si>
    <t>DIR3</t>
  </si>
  <si>
    <t>DIR2</t>
  </si>
  <si>
    <t>D3 = Output</t>
  </si>
  <si>
    <t>D3 = Input</t>
  </si>
  <si>
    <t>D2 = Output</t>
  </si>
  <si>
    <t>D2 = Input</t>
  </si>
  <si>
    <t>DIO3</t>
  </si>
  <si>
    <t>DIO2</t>
  </si>
  <si>
    <t>D3 = Low</t>
  </si>
  <si>
    <t>D3 = High</t>
  </si>
  <si>
    <t>D2 = Low</t>
  </si>
  <si>
    <t>D2 = High</t>
  </si>
  <si>
    <t>Reserved</t>
  </si>
  <si>
    <t>Input Range</t>
  </si>
  <si>
    <r>
      <rPr>
        <i/>
        <vertAlign val="superscript"/>
        <sz val="11"/>
        <color theme="1"/>
        <rFont val="Calibri"/>
        <family val="2"/>
        <scheme val="minor"/>
      </rPr>
      <t>(2)</t>
    </r>
    <r>
      <rPr>
        <i/>
        <sz val="11"/>
        <color theme="1"/>
        <rFont val="Calibri"/>
        <family val="2"/>
        <scheme val="minor"/>
      </rPr>
      <t xml:space="preserve"> Ideal code ignoring the effects of noise, INL, etc.. (No calibration correction applied!)</t>
    </r>
  </si>
  <si>
    <r>
      <rPr>
        <i/>
        <vertAlign val="superscript"/>
        <sz val="11"/>
        <color theme="1"/>
        <rFont val="Calibri"/>
        <family val="2"/>
        <scheme val="minor"/>
      </rPr>
      <t>(1)</t>
    </r>
    <r>
      <rPr>
        <i/>
        <sz val="11"/>
        <color theme="1"/>
        <rFont val="Calibri"/>
        <family val="2"/>
        <scheme val="minor"/>
      </rPr>
      <t xml:space="preserve"> "RTI" means "referred to input" (i.e. the voltage applied to the input pins, prior to the PGA gain)</t>
    </r>
  </si>
  <si>
    <t>ADC Parameters</t>
  </si>
  <si>
    <r>
      <t xml:space="preserve">Ideal Output Code </t>
    </r>
    <r>
      <rPr>
        <b/>
        <vertAlign val="superscript"/>
        <sz val="10"/>
        <color theme="1"/>
        <rFont val="Arial"/>
        <family val="2"/>
      </rPr>
      <t>(2)</t>
    </r>
  </si>
  <si>
    <r>
      <t xml:space="preserve">Input Voltage RTI </t>
    </r>
    <r>
      <rPr>
        <b/>
        <vertAlign val="superscript"/>
        <sz val="10"/>
        <color theme="1"/>
        <rFont val="Arial"/>
        <family val="2"/>
      </rPr>
      <t>(1)</t>
    </r>
  </si>
  <si>
    <t>Decimal Value:</t>
  </si>
  <si>
    <t>Output Code Clipped!</t>
  </si>
  <si>
    <r>
      <t xml:space="preserve">Differential Input Voltage RTI </t>
    </r>
    <r>
      <rPr>
        <b/>
        <vertAlign val="superscript"/>
        <sz val="10"/>
        <color theme="1"/>
        <rFont val="Arial"/>
        <family val="2"/>
      </rPr>
      <t>(1)</t>
    </r>
  </si>
  <si>
    <t>In Range?</t>
  </si>
  <si>
    <t>ADC Output Code (2's Compliment)</t>
  </si>
  <si>
    <t>Input Type:</t>
  </si>
  <si>
    <t>Code:</t>
  </si>
  <si>
    <t>Number of Bits:</t>
  </si>
  <si>
    <t>Is Number?</t>
  </si>
  <si>
    <t>Valid?</t>
  </si>
  <si>
    <t>[mV]</t>
  </si>
  <si>
    <t>Units</t>
  </si>
  <si>
    <t>Multiplier</t>
  </si>
  <si>
    <t>Voltage Out-of-Range?</t>
  </si>
  <si>
    <t>Voltage Conversion</t>
  </si>
  <si>
    <t>Code Conversion</t>
  </si>
  <si>
    <t>Result =</t>
  </si>
  <si>
    <t xml:space="preserve">Input = </t>
  </si>
  <si>
    <t>Voltage [V]:</t>
  </si>
  <si>
    <t>Selected Units:</t>
  </si>
  <si>
    <t>Out-of-Range Direction:</t>
  </si>
  <si>
    <t>Output Code:</t>
  </si>
  <si>
    <t>Code Validation</t>
  </si>
  <si>
    <t>Output Type:</t>
  </si>
  <si>
    <t>Hex:</t>
  </si>
  <si>
    <t>Decimal:</t>
  </si>
  <si>
    <t>Number of hex digits:</t>
  </si>
  <si>
    <t>Min Code:</t>
  </si>
  <si>
    <t>Max Code:</t>
  </si>
  <si>
    <t>Is Negative?</t>
  </si>
  <si>
    <t>Calibration Coefficents (24-bit)</t>
  </si>
  <si>
    <t>Offset Voltage and Gain Error Scaling</t>
  </si>
  <si>
    <r>
      <t xml:space="preserve">Offset Voltage (RTI) </t>
    </r>
    <r>
      <rPr>
        <vertAlign val="superscript"/>
        <sz val="10"/>
        <color theme="1"/>
        <rFont val="Arial"/>
        <family val="2"/>
      </rPr>
      <t>(1)</t>
    </r>
  </si>
  <si>
    <t>Gain Correction Factor</t>
  </si>
  <si>
    <r>
      <rPr>
        <i/>
        <vertAlign val="superscript"/>
        <sz val="11"/>
        <color theme="1"/>
        <rFont val="Calibri"/>
        <family val="2"/>
        <scheme val="minor"/>
      </rPr>
      <t>(1)</t>
    </r>
    <r>
      <rPr>
        <i/>
        <sz val="11"/>
        <color theme="1"/>
        <rFont val="Calibri"/>
        <family val="2"/>
        <scheme val="minor"/>
      </rPr>
      <t xml:space="preserve"> "RTI" means "referred to input" (i.e. the effective offset voltage seen at the ADC inputs, prior to the PGA)</t>
    </r>
  </si>
  <si>
    <t>LSb Size</t>
  </si>
  <si>
    <t>Chris Hall</t>
  </si>
  <si>
    <t>Created by</t>
  </si>
  <si>
    <t>ADS1256:</t>
  </si>
  <si>
    <t>ADS1257:</t>
  </si>
  <si>
    <t>ADS1255:</t>
  </si>
  <si>
    <t>http://www.ti.com/lit/gpn/ads1256</t>
  </si>
  <si>
    <t>http://www.ti.com/lit/gpn/ads1255</t>
  </si>
  <si>
    <t>http://www.ti.com/lit/gpn/ads1257</t>
  </si>
  <si>
    <t>1. Reference the product datasheet, found at the URLs below, for information about the particular device.</t>
  </si>
  <si>
    <t>3.Use the "Legend" on each worksheet for guidance. The required inputs and calculated results typically follow the convention below:</t>
  </si>
  <si>
    <t># Bits</t>
  </si>
  <si>
    <t>OFC/a</t>
  </si>
  <si>
    <t>FSC*b</t>
  </si>
  <si>
    <t>OFC[2:0]</t>
  </si>
  <si>
    <t>FSC[2:0]</t>
  </si>
  <si>
    <t>OFC Decimal</t>
  </si>
  <si>
    <t>FSC Decimal</t>
  </si>
  <si>
    <t>Offset RTI [V]</t>
  </si>
  <si>
    <t>Selected Units</t>
  </si>
  <si>
    <t>DRATE[7:0]</t>
  </si>
  <si>
    <t>Coefficient Conversion</t>
  </si>
  <si>
    <t>←</t>
  </si>
  <si>
    <r>
      <rPr>
        <sz val="10"/>
        <color rgb="FFFF0000"/>
        <rFont val="Calibri"/>
        <family val="2"/>
      </rPr>
      <t>←</t>
    </r>
    <r>
      <rPr>
        <sz val="10"/>
        <color rgb="FFFF0000"/>
        <rFont val="Arial"/>
        <family val="2"/>
      </rPr>
      <t xml:space="preserve"> The LSb size is used to convert the offset calibration coefficient to a voltage</t>
    </r>
  </si>
  <si>
    <r>
      <rPr>
        <sz val="10"/>
        <color rgb="FFFF0000"/>
        <rFont val="Calibri"/>
        <family val="2"/>
      </rPr>
      <t>←</t>
    </r>
    <r>
      <rPr>
        <sz val="10"/>
        <color rgb="FFFF0000"/>
        <rFont val="Arial"/>
        <family val="2"/>
      </rPr>
      <t xml:space="preserve"> NOTE: Calibration coefficients scale with the configured data rate!</t>
    </r>
  </si>
  <si>
    <t>↓</t>
  </si>
  <si>
    <t>Value from Register Map</t>
  </si>
  <si>
    <t>Normal Mode Rejection Range Indicators</t>
  </si>
  <si>
    <t>Value from Register Map:</t>
  </si>
  <si>
    <t>Register Map Values</t>
  </si>
  <si>
    <t>OFC[2:0] and FSC[2:0] Register values are programmed on the "Calibration" tab…</t>
  </si>
  <si>
    <r>
      <t xml:space="preserve">Offset Voltage RTI </t>
    </r>
    <r>
      <rPr>
        <vertAlign val="superscript"/>
        <sz val="10"/>
        <color theme="1"/>
        <rFont val="Arial"/>
        <family val="2"/>
      </rPr>
      <t>(1)</t>
    </r>
  </si>
  <si>
    <t># of Hex Digits</t>
  </si>
  <si>
    <t>Offset Voltage [V]</t>
  </si>
  <si>
    <r>
      <rPr>
        <sz val="10"/>
        <color rgb="FFFF0000"/>
        <rFont val="Calibri"/>
        <family val="2"/>
      </rPr>
      <t>←</t>
    </r>
    <r>
      <rPr>
        <sz val="10"/>
        <color rgb="FFFF0000"/>
        <rFont val="Arial"/>
        <family val="2"/>
      </rPr>
      <t xml:space="preserve"> Significance of OFCAL and FSCAL register values</t>
    </r>
  </si>
  <si>
    <r>
      <rPr>
        <sz val="10"/>
        <color rgb="FFFF0000"/>
        <rFont val="Calibri"/>
        <family val="2"/>
      </rPr>
      <t>←</t>
    </r>
    <r>
      <rPr>
        <sz val="10"/>
        <color rgb="FFFF0000"/>
        <rFont val="Arial"/>
        <family val="2"/>
      </rPr>
      <t xml:space="preserve"> Calibration coefficients required to correct for indicated offset and gain errors </t>
    </r>
  </si>
  <si>
    <r>
      <rPr>
        <sz val="11"/>
        <rFont val="Arial"/>
        <family val="2"/>
      </rPr>
      <t xml:space="preserve">↓ </t>
    </r>
    <r>
      <rPr>
        <i/>
        <sz val="11"/>
        <rFont val="Arial"/>
        <family val="2"/>
      </rPr>
      <t>Look Up Table &amp; Calculations  ↓</t>
    </r>
  </si>
  <si>
    <r>
      <rPr>
        <sz val="11"/>
        <rFont val="Arial"/>
        <family val="2"/>
      </rPr>
      <t xml:space="preserve">↓ </t>
    </r>
    <r>
      <rPr>
        <i/>
        <sz val="11"/>
        <rFont val="Arial"/>
        <family val="2"/>
      </rPr>
      <t>Calculations  ↓</t>
    </r>
  </si>
  <si>
    <t>OFF</t>
  </si>
  <si>
    <t>Absolute Input Voltage Range</t>
  </si>
  <si>
    <t>Differential Input Voltage Range</t>
  </si>
  <si>
    <t>X</t>
  </si>
  <si>
    <t>VINN</t>
  </si>
  <si>
    <t>VINP</t>
  </si>
  <si>
    <t>Vcm</t>
  </si>
  <si>
    <t>Input =</t>
  </si>
  <si>
    <t>Vertical Lines</t>
  </si>
  <si>
    <t>Horizontal Lines</t>
  </si>
  <si>
    <t>Vdiff/2</t>
  </si>
  <si>
    <t>+Vdiff</t>
  </si>
  <si>
    <t>-Vdiff</t>
  </si>
  <si>
    <t>In ABS?</t>
  </si>
  <si>
    <t>Direction</t>
  </si>
  <si>
    <t>Shift (Sub)</t>
  </si>
  <si>
    <r>
      <t>V</t>
    </r>
    <r>
      <rPr>
        <vertAlign val="subscript"/>
        <sz val="11"/>
        <color theme="1"/>
        <rFont val="Arial"/>
        <family val="2"/>
      </rPr>
      <t>REFP</t>
    </r>
  </si>
  <si>
    <r>
      <t>V</t>
    </r>
    <r>
      <rPr>
        <vertAlign val="subscript"/>
        <sz val="11"/>
        <color theme="1"/>
        <rFont val="Arial"/>
        <family val="2"/>
      </rPr>
      <t>REFN</t>
    </r>
  </si>
  <si>
    <r>
      <t>IN</t>
    </r>
    <r>
      <rPr>
        <vertAlign val="subscript"/>
        <sz val="11"/>
        <color theme="1"/>
        <rFont val="Arial"/>
        <family val="2"/>
      </rPr>
      <t>P/N_UPPER_LIMIT</t>
    </r>
    <r>
      <rPr>
        <sz val="11"/>
        <color theme="1"/>
        <rFont val="Arial"/>
        <family val="2"/>
      </rPr>
      <t xml:space="preserve"> =</t>
    </r>
  </si>
  <si>
    <r>
      <t>V</t>
    </r>
    <r>
      <rPr>
        <vertAlign val="subscript"/>
        <sz val="11"/>
        <color theme="1"/>
        <rFont val="Arial"/>
        <family val="2"/>
      </rPr>
      <t>DIFF_UPPER_LIMIT</t>
    </r>
    <r>
      <rPr>
        <sz val="11"/>
        <color theme="1"/>
        <rFont val="Arial"/>
        <family val="2"/>
      </rPr>
      <t xml:space="preserve"> =</t>
    </r>
  </si>
  <si>
    <r>
      <t>V</t>
    </r>
    <r>
      <rPr>
        <vertAlign val="subscript"/>
        <sz val="11"/>
        <color theme="1"/>
        <rFont val="Arial"/>
        <family val="2"/>
      </rPr>
      <t>DIFF_LOWER_LIMIT</t>
    </r>
    <r>
      <rPr>
        <sz val="11"/>
        <color theme="1"/>
        <rFont val="Arial"/>
        <family val="2"/>
      </rPr>
      <t xml:space="preserve"> =</t>
    </r>
  </si>
  <si>
    <r>
      <t>IN</t>
    </r>
    <r>
      <rPr>
        <vertAlign val="subscript"/>
        <sz val="11"/>
        <color theme="1"/>
        <rFont val="Arial"/>
        <family val="2"/>
      </rPr>
      <t>P/N_LOWER_LIMIT</t>
    </r>
    <r>
      <rPr>
        <sz val="11"/>
        <color theme="1"/>
        <rFont val="Arial"/>
        <family val="2"/>
      </rPr>
      <t xml:space="preserve"> =</t>
    </r>
  </si>
  <si>
    <r>
      <t>V</t>
    </r>
    <r>
      <rPr>
        <vertAlign val="subscript"/>
        <sz val="11"/>
        <color theme="1"/>
        <rFont val="Arial"/>
        <family val="2"/>
      </rPr>
      <t>INP</t>
    </r>
  </si>
  <si>
    <r>
      <t>V</t>
    </r>
    <r>
      <rPr>
        <vertAlign val="subscript"/>
        <sz val="11"/>
        <color theme="1"/>
        <rFont val="Arial"/>
        <family val="2"/>
      </rPr>
      <t>INN</t>
    </r>
  </si>
  <si>
    <t>Abs Rng</t>
  </si>
  <si>
    <t>Diff Rng</t>
  </si>
  <si>
    <t>Diff I/p</t>
  </si>
  <si>
    <t>PGA Gain &amp; Buffer</t>
  </si>
  <si>
    <t>Input Voltage</t>
  </si>
  <si>
    <r>
      <t>V</t>
    </r>
    <r>
      <rPr>
        <vertAlign val="subscript"/>
        <sz val="11"/>
        <color theme="1"/>
        <rFont val="Arial"/>
        <family val="2"/>
      </rPr>
      <t>DIFF</t>
    </r>
  </si>
  <si>
    <r>
      <rPr>
        <sz val="11"/>
        <color theme="0"/>
        <rFont val="Calibri"/>
        <family val="2"/>
      </rPr>
      <t>←</t>
    </r>
    <r>
      <rPr>
        <i/>
        <sz val="11"/>
        <color theme="0"/>
        <rFont val="Arial"/>
        <family val="2"/>
      </rPr>
      <t xml:space="preserve"> Positive input is outside the absolute input range!</t>
    </r>
  </si>
  <si>
    <r>
      <rPr>
        <sz val="11"/>
        <color theme="0"/>
        <rFont val="Calibri"/>
        <family val="2"/>
      </rPr>
      <t>←</t>
    </r>
    <r>
      <rPr>
        <i/>
        <sz val="11"/>
        <color theme="0"/>
        <rFont val="Arial"/>
        <family val="2"/>
      </rPr>
      <t xml:space="preserve"> Input exceeds the differential input range!</t>
    </r>
  </si>
  <si>
    <r>
      <rPr>
        <sz val="11"/>
        <color theme="0"/>
        <rFont val="Calibri"/>
        <family val="2"/>
      </rPr>
      <t>←</t>
    </r>
    <r>
      <rPr>
        <i/>
        <sz val="11"/>
        <color theme="0"/>
        <rFont val="Arial"/>
        <family val="2"/>
      </rPr>
      <t xml:space="preserve"> Negative input is outside the absolute input range!</t>
    </r>
  </si>
  <si>
    <r>
      <t xml:space="preserve"> </t>
    </r>
    <r>
      <rPr>
        <b/>
        <sz val="10"/>
        <color rgb="FFFF0000"/>
        <rFont val="Calibri"/>
        <family val="2"/>
      </rPr>
      <t>←</t>
    </r>
    <r>
      <rPr>
        <b/>
        <sz val="10"/>
        <color rgb="FFFF0000"/>
        <rFont val="Arial"/>
        <family val="2"/>
      </rPr>
      <t xml:space="preserve"> Noise RTI is the ADC's resolution with respect to the input (i.e. the smallest resolvable change in input voltage)</t>
    </r>
  </si>
  <si>
    <t>Invalid Parameter =</t>
  </si>
  <si>
    <t>ADC Input Range</t>
  </si>
  <si>
    <t>Calibration</t>
  </si>
  <si>
    <t>Digital Filter</t>
  </si>
  <si>
    <t>Calculates the SINC filter frequency response.</t>
  </si>
  <si>
    <t>Converts ADC raw codes to corresponding voltages</t>
  </si>
  <si>
    <t>Calculations for offset and gain error calibration coefficients.</t>
  </si>
  <si>
    <t>Noise Table</t>
  </si>
  <si>
    <t>Lookup table for ADC input referred noise.</t>
  </si>
  <si>
    <t>Calculates if an applied input signal will satisfy the absolute and differential input range requirements.</t>
  </si>
  <si>
    <t>Code Conversions</t>
  </si>
  <si>
    <t>Lists the ADS1255, ADS1256, and ADS1257 register map fields, descriptions, and the corresponding read/write commands.</t>
  </si>
  <si>
    <r>
      <rPr>
        <b/>
        <sz val="11"/>
        <color rgb="FFFF0000"/>
        <rFont val="Calibri"/>
        <family val="2"/>
      </rPr>
      <t>↓</t>
    </r>
    <r>
      <rPr>
        <b/>
        <sz val="11"/>
        <color rgb="FFFF0000"/>
        <rFont val="Arial"/>
        <family val="2"/>
      </rPr>
      <t xml:space="preserve"> Configure ADC Parameters</t>
    </r>
  </si>
  <si>
    <r>
      <rPr>
        <b/>
        <sz val="11"/>
        <color rgb="FFFF0000"/>
        <rFont val="Calibri"/>
        <family val="2"/>
      </rPr>
      <t>↓</t>
    </r>
    <r>
      <rPr>
        <b/>
        <sz val="11"/>
        <color rgb="FFFF0000"/>
        <rFont val="Arial"/>
        <family val="2"/>
      </rPr>
      <t xml:space="preserve"> Define Input Voltages</t>
    </r>
  </si>
  <si>
    <t xml:space="preserve">Configure register  settings  </t>
  </si>
  <si>
    <t>Logic High =</t>
  </si>
  <si>
    <t>Logic Low =</t>
  </si>
  <si>
    <t>Static Value =</t>
  </si>
  <si>
    <t>(1) When using an ADS1255 or ADS1257, the register bits DIR3, DIR2, DIO3, and DIO2 can be read from and written to, but have no effect.</t>
  </si>
  <si>
    <r>
      <t xml:space="preserve">DIR[3] </t>
    </r>
    <r>
      <rPr>
        <b/>
        <vertAlign val="superscript"/>
        <sz val="10"/>
        <color theme="1"/>
        <rFont val="Arial"/>
        <family val="2"/>
      </rPr>
      <t>(1)</t>
    </r>
  </si>
  <si>
    <r>
      <t xml:space="preserve">DIR[2] </t>
    </r>
    <r>
      <rPr>
        <b/>
        <vertAlign val="superscript"/>
        <sz val="10"/>
        <color theme="1"/>
        <rFont val="Arial"/>
        <family val="2"/>
      </rPr>
      <t>(1)</t>
    </r>
  </si>
  <si>
    <r>
      <t xml:space="preserve">DIO[3] </t>
    </r>
    <r>
      <rPr>
        <b/>
        <vertAlign val="superscript"/>
        <sz val="10"/>
        <color theme="1"/>
        <rFont val="Arial"/>
        <family val="2"/>
      </rPr>
      <t>(1)</t>
    </r>
  </si>
  <si>
    <r>
      <t xml:space="preserve">DIO[2] </t>
    </r>
    <r>
      <rPr>
        <b/>
        <vertAlign val="superscript"/>
        <sz val="10"/>
        <color theme="1"/>
        <rFont val="Arial"/>
        <family val="2"/>
      </rPr>
      <t>(1)</t>
    </r>
  </si>
  <si>
    <t>Data Rate = 30000 SPS</t>
  </si>
  <si>
    <t>Non-Default =</t>
  </si>
  <si>
    <r>
      <t xml:space="preserve">DIO[0] </t>
    </r>
    <r>
      <rPr>
        <b/>
        <vertAlign val="superscript"/>
        <sz val="10"/>
        <color theme="1"/>
        <rFont val="Arial"/>
        <family val="2"/>
      </rPr>
      <t>(2)</t>
    </r>
  </si>
  <si>
    <t>(2) When DO/CLKOUT is configured as an output and CLKOUT is enabled (using CLK[1:0] bits in the ADCON register), writing to DIO0 has no effect.</t>
  </si>
  <si>
    <t>ADC Input Range &amp; Least Significant Bit (LSB) Size</t>
  </si>
  <si>
    <t>LSB size</t>
  </si>
  <si>
    <t>Supply Voltage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</si>
</sst>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3" formatCode="_(* #,##0.00_);_(* \(#,##0.00\);_(* &quot;-&quot;??_);_(@_)"/>
    <numFmt numFmtId="164" formatCode="00"/>
    <numFmt numFmtId="165" formatCode="0.0"/>
    <numFmt numFmtId="166" formatCode="0.000"/>
    <numFmt numFmtId="167" formatCode="0.0000\ &quot;MHz&quot;"/>
    <numFmt numFmtId="168" formatCode="0.0000"/>
    <numFmt numFmtId="169" formatCode="0.00000000"/>
    <numFmt numFmtId="170" formatCode="0.00000%"/>
    <numFmt numFmtId="171" formatCode="0.000000000000000000"/>
    <numFmt numFmtId="172" formatCode="0.00000000000000000000"/>
    <numFmt numFmtId="173" formatCode="0.0000000"/>
    <numFmt numFmtId="174" formatCode="0\ &quot;V/V&quot;"/>
    <numFmt numFmtId="175" formatCode="0000&quot;b&quot;"/>
    <numFmt numFmtId="176" formatCode="0.00\ &quot;dB&quot;"/>
    <numFmt numFmtId="177" formatCode="00&quot;b&quot;"/>
    <numFmt numFmtId="178" formatCode="000&quot;b&quot;"/>
    <numFmt numFmtId="179" formatCode="00000000&quot;b&quot;"/>
    <numFmt numFmtId="180" formatCode="&quot;+/-&quot;\ 0.00"/>
    <numFmt numFmtId="181" formatCode="0.000000"/>
    <numFmt numFmtId="182" formatCode="0E+00"/>
    <numFmt numFmtId="183" formatCode="0.000000000"/>
    <numFmt numFmtId="184" formatCode="000000"/>
  </numFmts>
  <fonts count="63" x14ac:knownFonts="1">
    <font>
      <sz val="11"/>
      <color theme="1"/>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sz val="10"/>
      <name val="Arial"/>
      <family val="2"/>
    </font>
    <font>
      <u/>
      <sz val="11"/>
      <color theme="10"/>
      <name val="Calibri"/>
      <family val="2"/>
      <scheme val="minor"/>
    </font>
    <font>
      <sz val="11"/>
      <color theme="1"/>
      <name val="Calibri"/>
      <family val="2"/>
      <scheme val="minor"/>
    </font>
    <font>
      <sz val="11"/>
      <color theme="1"/>
      <name val="Arial"/>
      <family val="2"/>
    </font>
    <font>
      <b/>
      <u/>
      <sz val="11"/>
      <color theme="10"/>
      <name val="Arial"/>
      <family val="2"/>
    </font>
    <font>
      <b/>
      <sz val="11"/>
      <color theme="1"/>
      <name val="Arial"/>
      <family val="2"/>
    </font>
    <font>
      <i/>
      <sz val="11"/>
      <color rgb="FFFF0000"/>
      <name val="Arial"/>
      <family val="2"/>
    </font>
    <font>
      <i/>
      <sz val="11"/>
      <color theme="1"/>
      <name val="Arial"/>
      <family val="2"/>
    </font>
    <font>
      <b/>
      <vertAlign val="subscript"/>
      <sz val="11"/>
      <color theme="1"/>
      <name val="Arial"/>
      <family val="2"/>
    </font>
    <font>
      <b/>
      <i/>
      <sz val="11"/>
      <color theme="1"/>
      <name val="Arial"/>
      <family val="2"/>
    </font>
    <font>
      <i/>
      <sz val="11"/>
      <name val="Arial"/>
      <family val="2"/>
    </font>
    <font>
      <sz val="11"/>
      <color rgb="FFFF0000"/>
      <name val="Arial"/>
      <family val="2"/>
    </font>
    <font>
      <vertAlign val="subscript"/>
      <sz val="11"/>
      <color theme="1"/>
      <name val="Arial"/>
      <family val="2"/>
    </font>
    <font>
      <b/>
      <vertAlign val="superscript"/>
      <sz val="11"/>
      <color theme="1"/>
      <name val="Arial"/>
      <family val="2"/>
    </font>
    <font>
      <sz val="11"/>
      <name val="Arial"/>
      <family val="2"/>
    </font>
    <font>
      <b/>
      <sz val="10"/>
      <color theme="1"/>
      <name val="Arial"/>
      <family val="2"/>
    </font>
    <font>
      <i/>
      <sz val="10"/>
      <color theme="1"/>
      <name val="Arial"/>
      <family val="2"/>
    </font>
    <font>
      <sz val="10"/>
      <color theme="1"/>
      <name val="Arial"/>
      <family val="2"/>
    </font>
    <font>
      <b/>
      <u/>
      <sz val="10"/>
      <color theme="10"/>
      <name val="Arial"/>
      <family val="2"/>
    </font>
    <font>
      <b/>
      <sz val="10"/>
      <color theme="0"/>
      <name val="Arial"/>
      <family val="2"/>
    </font>
    <font>
      <i/>
      <u/>
      <sz val="10"/>
      <color theme="1"/>
      <name val="Arial"/>
      <family val="2"/>
    </font>
    <font>
      <i/>
      <vertAlign val="superscript"/>
      <sz val="11"/>
      <color theme="1"/>
      <name val="Calibri"/>
      <family val="2"/>
      <scheme val="minor"/>
    </font>
    <font>
      <sz val="11"/>
      <color theme="0"/>
      <name val="Arial"/>
      <family val="2"/>
    </font>
    <font>
      <sz val="20"/>
      <color theme="1"/>
      <name val="Arial"/>
      <family val="2"/>
    </font>
    <font>
      <sz val="16"/>
      <color theme="1"/>
      <name val="Arial"/>
      <family val="2"/>
    </font>
    <font>
      <u/>
      <sz val="11"/>
      <color theme="10"/>
      <name val="Arial"/>
      <family val="2"/>
    </font>
    <font>
      <b/>
      <sz val="16"/>
      <color theme="1"/>
      <name val="Arial"/>
      <family val="2"/>
    </font>
    <font>
      <b/>
      <u/>
      <sz val="16"/>
      <color theme="10"/>
      <name val="Arial"/>
      <family val="2"/>
    </font>
    <font>
      <u/>
      <sz val="11"/>
      <name val="Arial"/>
      <family val="2"/>
    </font>
    <font>
      <sz val="11"/>
      <color theme="1"/>
      <name val="Calibri"/>
      <family val="2"/>
    </font>
    <font>
      <i/>
      <sz val="10"/>
      <name val="Arial"/>
      <family val="2"/>
    </font>
    <font>
      <b/>
      <sz val="11"/>
      <color theme="1"/>
      <name val="Calibri"/>
      <family val="2"/>
    </font>
    <font>
      <b/>
      <sz val="10"/>
      <color rgb="FFFF0000"/>
      <name val="Arial"/>
      <family val="2"/>
    </font>
    <font>
      <b/>
      <sz val="14"/>
      <name val="Arial"/>
      <family val="2"/>
    </font>
    <font>
      <b/>
      <sz val="10"/>
      <color rgb="FFFF0000"/>
      <name val="Calibri"/>
      <family val="2"/>
    </font>
    <font>
      <i/>
      <vertAlign val="subscript"/>
      <sz val="10"/>
      <name val="Arial"/>
      <family val="2"/>
    </font>
    <font>
      <sz val="10"/>
      <color theme="1"/>
      <name val="Calibri"/>
      <family val="2"/>
      <scheme val="minor"/>
    </font>
    <font>
      <b/>
      <vertAlign val="superscript"/>
      <sz val="10"/>
      <color theme="1"/>
      <name val="Arial"/>
      <family val="2"/>
    </font>
    <font>
      <vertAlign val="superscript"/>
      <sz val="10"/>
      <color theme="1"/>
      <name val="Arial"/>
      <family val="2"/>
    </font>
    <font>
      <b/>
      <sz val="10"/>
      <name val="Arial"/>
      <family val="2"/>
    </font>
    <font>
      <vertAlign val="subscript"/>
      <sz val="10"/>
      <color theme="1"/>
      <name val="Arial"/>
      <family val="2"/>
    </font>
    <font>
      <sz val="10"/>
      <color theme="1"/>
      <name val="Calibri"/>
      <family val="2"/>
    </font>
    <font>
      <sz val="11"/>
      <color theme="0"/>
      <name val="Calibri"/>
      <family val="2"/>
      <scheme val="minor"/>
    </font>
    <font>
      <b/>
      <i/>
      <sz val="10"/>
      <color theme="1" tint="0.499984740745262"/>
      <name val="Arial"/>
      <family val="2"/>
    </font>
    <font>
      <b/>
      <u/>
      <sz val="11"/>
      <color theme="10"/>
      <name val="Calibri"/>
      <family val="2"/>
      <scheme val="minor"/>
    </font>
    <font>
      <sz val="10"/>
      <color rgb="FFFF0000"/>
      <name val="Arial"/>
      <family val="2"/>
    </font>
    <font>
      <sz val="10"/>
      <color rgb="FFFF0000"/>
      <name val="Calibri"/>
      <family val="2"/>
    </font>
    <font>
      <b/>
      <i/>
      <u/>
      <sz val="11"/>
      <color theme="10"/>
      <name val="Arial"/>
      <family val="2"/>
    </font>
    <font>
      <b/>
      <i/>
      <sz val="11"/>
      <color theme="1" tint="0.499984740745262"/>
      <name val="Calibri"/>
      <family val="2"/>
      <scheme val="minor"/>
    </font>
    <font>
      <b/>
      <sz val="11"/>
      <color rgb="FFFF0000"/>
      <name val="Arial"/>
      <family val="2"/>
    </font>
    <font>
      <b/>
      <sz val="11"/>
      <color theme="9"/>
      <name val="Arial"/>
      <family val="2"/>
    </font>
    <font>
      <sz val="11"/>
      <color theme="9"/>
      <name val="Arial"/>
      <family val="2"/>
    </font>
    <font>
      <sz val="11"/>
      <color theme="7"/>
      <name val="Arial"/>
      <family val="2"/>
    </font>
    <font>
      <b/>
      <sz val="11"/>
      <color theme="7"/>
      <name val="Arial"/>
      <family val="2"/>
    </font>
    <font>
      <i/>
      <sz val="11"/>
      <color theme="0"/>
      <name val="Arial"/>
      <family val="2"/>
    </font>
    <font>
      <sz val="11"/>
      <color theme="0"/>
      <name val="Calibri"/>
      <family val="2"/>
    </font>
    <font>
      <sz val="11"/>
      <color rgb="FFDE0000"/>
      <name val="Arial"/>
      <family val="2"/>
    </font>
    <font>
      <b/>
      <sz val="11"/>
      <color rgb="FFFF0000"/>
      <name val="Calibri"/>
      <family val="2"/>
    </font>
  </fonts>
  <fills count="15">
    <fill>
      <patternFill patternType="none"/>
    </fill>
    <fill>
      <patternFill patternType="gray125"/>
    </fill>
    <fill>
      <patternFill patternType="solid">
        <fgColor rgb="FFDE0000"/>
        <bgColor indexed="64"/>
      </patternFill>
    </fill>
    <fill>
      <patternFill patternType="solid">
        <fgColor theme="1"/>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50"/>
        <bgColor indexed="64"/>
      </patternFill>
    </fill>
    <fill>
      <patternFill patternType="solid">
        <fgColor rgb="FFAAAAAA"/>
        <bgColor indexed="64"/>
      </patternFill>
    </fill>
  </fills>
  <borders count="8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medium">
        <color indexed="64"/>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theme="0" tint="-0.499984740745262"/>
      </left>
      <right/>
      <top style="medium">
        <color indexed="64"/>
      </top>
      <bottom style="medium">
        <color indexed="64"/>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9" fontId="7" fillId="0" borderId="0" applyFont="0" applyFill="0" applyBorder="0" applyAlignment="0" applyProtection="0"/>
    <xf numFmtId="43" fontId="7" fillId="0" borderId="0" applyFont="0" applyFill="0" applyBorder="0" applyAlignment="0" applyProtection="0"/>
  </cellStyleXfs>
  <cellXfs count="664">
    <xf numFmtId="0" fontId="0" fillId="0" borderId="0" xfId="0"/>
    <xf numFmtId="0" fontId="8" fillId="0" borderId="0" xfId="0" applyFont="1"/>
    <xf numFmtId="0" fontId="8" fillId="0" borderId="0" xfId="0" applyFont="1" applyFill="1"/>
    <xf numFmtId="0" fontId="9" fillId="0" borderId="0" xfId="2" applyFont="1" applyFill="1" applyBorder="1" applyAlignment="1">
      <alignment vertical="center"/>
    </xf>
    <xf numFmtId="0" fontId="8" fillId="0" borderId="0" xfId="0" applyFont="1" applyAlignment="1">
      <alignment horizontal="center"/>
    </xf>
    <xf numFmtId="0" fontId="27" fillId="3" borderId="0" xfId="0" applyFont="1" applyFill="1" applyAlignment="1">
      <alignment horizontal="center"/>
    </xf>
    <xf numFmtId="0" fontId="8" fillId="0" borderId="0" xfId="0" applyFont="1" applyAlignment="1">
      <alignment horizontal="left"/>
    </xf>
    <xf numFmtId="0" fontId="8" fillId="0" borderId="0" xfId="0" applyFont="1" applyFill="1" applyAlignment="1">
      <alignment horizontal="left"/>
    </xf>
    <xf numFmtId="0" fontId="19" fillId="0" borderId="0" xfId="0" applyFont="1" applyFill="1" applyAlignment="1"/>
    <xf numFmtId="0" fontId="10" fillId="0" borderId="0" xfId="0" applyFont="1" applyAlignment="1">
      <alignment horizontal="center"/>
    </xf>
    <xf numFmtId="0" fontId="10" fillId="0" borderId="0" xfId="0" applyFont="1" applyAlignment="1">
      <alignment horizontal="left"/>
    </xf>
    <xf numFmtId="0" fontId="8" fillId="0" borderId="0" xfId="0" applyFont="1" applyAlignment="1">
      <alignment horizontal="center"/>
    </xf>
    <xf numFmtId="0" fontId="0" fillId="4" borderId="0" xfId="0" applyFill="1" applyBorder="1" applyProtection="1"/>
    <xf numFmtId="0" fontId="0" fillId="4" borderId="0" xfId="0" applyFill="1" applyProtection="1"/>
    <xf numFmtId="0" fontId="0" fillId="0" borderId="0" xfId="0" applyProtection="1"/>
    <xf numFmtId="0" fontId="35" fillId="4" borderId="10" xfId="0" applyFont="1" applyFill="1" applyBorder="1" applyAlignment="1" applyProtection="1">
      <alignment horizontal="center" vertical="center"/>
    </xf>
    <xf numFmtId="0" fontId="35" fillId="4" borderId="29" xfId="0" applyFont="1" applyFill="1" applyBorder="1" applyAlignment="1" applyProtection="1">
      <alignment horizontal="center" vertical="center"/>
    </xf>
    <xf numFmtId="0" fontId="20" fillId="7" borderId="21" xfId="0" quotePrefix="1" applyFont="1" applyFill="1" applyBorder="1" applyAlignment="1" applyProtection="1">
      <alignment horizontal="center" vertical="center"/>
    </xf>
    <xf numFmtId="0" fontId="35" fillId="4" borderId="17" xfId="0" applyFont="1" applyFill="1" applyBorder="1" applyAlignment="1" applyProtection="1">
      <alignment horizontal="center" vertical="center"/>
    </xf>
    <xf numFmtId="0" fontId="0" fillId="0" borderId="0" xfId="0" applyBorder="1" applyProtection="1"/>
    <xf numFmtId="0" fontId="20" fillId="0" borderId="0" xfId="0" applyFont="1" applyFill="1" applyBorder="1" applyAlignment="1" applyProtection="1">
      <alignment vertical="center"/>
    </xf>
    <xf numFmtId="0" fontId="0" fillId="0" borderId="0" xfId="0" applyFill="1" applyBorder="1" applyProtection="1"/>
    <xf numFmtId="0" fontId="0" fillId="0" borderId="0" xfId="0" applyFill="1" applyProtection="1"/>
    <xf numFmtId="0" fontId="20" fillId="7" borderId="21" xfId="0" applyFont="1" applyFill="1" applyBorder="1" applyAlignment="1" applyProtection="1">
      <alignment horizontal="center" vertical="center"/>
    </xf>
    <xf numFmtId="0" fontId="20" fillId="7" borderId="22" xfId="0" applyFont="1" applyFill="1" applyBorder="1" applyAlignment="1" applyProtection="1">
      <alignment horizontal="center" vertical="center"/>
    </xf>
    <xf numFmtId="0" fontId="35" fillId="4" borderId="17" xfId="0" quotePrefix="1" applyFont="1" applyFill="1" applyBorder="1" applyAlignment="1" applyProtection="1">
      <alignment horizontal="center" vertical="center"/>
    </xf>
    <xf numFmtId="0" fontId="8" fillId="4" borderId="0" xfId="0" applyFont="1" applyFill="1" applyProtection="1"/>
    <xf numFmtId="0" fontId="8" fillId="0" borderId="0" xfId="0" applyFont="1" applyProtection="1"/>
    <xf numFmtId="0" fontId="8" fillId="0" borderId="0" xfId="0" applyFont="1" applyFill="1" applyProtection="1"/>
    <xf numFmtId="0" fontId="8" fillId="2" borderId="0" xfId="0" applyFont="1" applyFill="1" applyAlignment="1" applyProtection="1"/>
    <xf numFmtId="0" fontId="9" fillId="0" borderId="0" xfId="2" applyFont="1" applyFill="1" applyBorder="1" applyAlignment="1" applyProtection="1">
      <alignment vertical="center"/>
    </xf>
    <xf numFmtId="0" fontId="22" fillId="0" borderId="0" xfId="0" applyFont="1" applyProtection="1"/>
    <xf numFmtId="0" fontId="22" fillId="0" borderId="0" xfId="0" applyFont="1" applyFill="1" applyBorder="1" applyProtection="1"/>
    <xf numFmtId="0" fontId="22" fillId="0" borderId="0" xfId="0" applyFont="1" applyFill="1" applyProtection="1"/>
    <xf numFmtId="0" fontId="22" fillId="0" borderId="0" xfId="0" applyFont="1" applyFill="1" applyBorder="1" applyAlignment="1" applyProtection="1">
      <alignment horizontal="center"/>
    </xf>
    <xf numFmtId="0" fontId="20" fillId="0" borderId="0" xfId="0" applyFont="1" applyFill="1" applyBorder="1" applyAlignment="1" applyProtection="1"/>
    <xf numFmtId="0" fontId="22" fillId="0" borderId="0" xfId="0" applyFont="1" applyFill="1" applyBorder="1" applyAlignment="1" applyProtection="1">
      <alignment vertical="center"/>
    </xf>
    <xf numFmtId="0" fontId="20" fillId="0" borderId="0" xfId="0" applyFont="1" applyFill="1" applyBorder="1" applyProtection="1"/>
    <xf numFmtId="0" fontId="22" fillId="0" borderId="0" xfId="0" quotePrefix="1" applyFont="1" applyFill="1" applyBorder="1" applyProtection="1"/>
    <xf numFmtId="166" fontId="22" fillId="0" borderId="53" xfId="0" applyNumberFormat="1" applyFont="1" applyBorder="1" applyAlignment="1" applyProtection="1">
      <alignment horizontal="center" vertical="center"/>
    </xf>
    <xf numFmtId="166" fontId="22" fillId="0" borderId="15" xfId="0" applyNumberFormat="1" applyFont="1" applyBorder="1" applyAlignment="1" applyProtection="1">
      <alignment horizontal="center" vertical="center"/>
    </xf>
    <xf numFmtId="166" fontId="22" fillId="0" borderId="52" xfId="0" applyNumberFormat="1" applyFont="1" applyBorder="1" applyAlignment="1" applyProtection="1">
      <alignment horizontal="center" vertical="center"/>
    </xf>
    <xf numFmtId="166" fontId="22" fillId="0" borderId="21" xfId="0" applyNumberFormat="1" applyFont="1" applyBorder="1" applyAlignment="1" applyProtection="1">
      <alignment horizontal="center" vertical="center"/>
    </xf>
    <xf numFmtId="166" fontId="22" fillId="0" borderId="22" xfId="0" applyNumberFormat="1" applyFont="1" applyBorder="1" applyAlignment="1" applyProtection="1">
      <alignment horizontal="center" vertical="center"/>
    </xf>
    <xf numFmtId="166" fontId="22" fillId="0" borderId="23" xfId="0" applyNumberFormat="1" applyFont="1" applyBorder="1" applyAlignment="1" applyProtection="1">
      <alignment horizontal="center" vertical="center"/>
    </xf>
    <xf numFmtId="166" fontId="22" fillId="0" borderId="54" xfId="0" applyNumberFormat="1" applyFont="1" applyBorder="1" applyAlignment="1" applyProtection="1">
      <alignment horizontal="center" vertical="center"/>
    </xf>
    <xf numFmtId="166" fontId="22" fillId="0" borderId="7" xfId="0" applyNumberFormat="1" applyFont="1" applyBorder="1" applyAlignment="1" applyProtection="1">
      <alignment horizontal="center" vertical="center"/>
    </xf>
    <xf numFmtId="166" fontId="22" fillId="0" borderId="38" xfId="0" applyNumberFormat="1" applyFont="1" applyBorder="1" applyAlignment="1" applyProtection="1">
      <alignment horizontal="center" vertical="center"/>
    </xf>
    <xf numFmtId="166" fontId="22" fillId="0" borderId="37" xfId="0" applyNumberFormat="1" applyFont="1" applyBorder="1" applyAlignment="1" applyProtection="1">
      <alignment horizontal="center" vertical="center"/>
    </xf>
    <xf numFmtId="166" fontId="22" fillId="0" borderId="59" xfId="0" applyNumberFormat="1" applyFont="1" applyBorder="1" applyAlignment="1" applyProtection="1">
      <alignment horizontal="center" vertical="center"/>
    </xf>
    <xf numFmtId="166" fontId="22" fillId="0" borderId="55" xfId="0" applyNumberFormat="1" applyFont="1" applyBorder="1" applyAlignment="1" applyProtection="1">
      <alignment horizontal="center" vertical="center"/>
    </xf>
    <xf numFmtId="166" fontId="22" fillId="0" borderId="10" xfId="0" applyNumberFormat="1" applyFont="1" applyBorder="1" applyAlignment="1" applyProtection="1">
      <alignment horizontal="center" vertical="center"/>
    </xf>
    <xf numFmtId="166" fontId="22" fillId="0" borderId="29" xfId="0" applyNumberFormat="1" applyFont="1" applyBorder="1" applyAlignment="1" applyProtection="1">
      <alignment horizontal="center" vertical="center"/>
    </xf>
    <xf numFmtId="166" fontId="22" fillId="0" borderId="17" xfId="0" applyNumberFormat="1" applyFont="1" applyBorder="1" applyAlignment="1" applyProtection="1">
      <alignment horizontal="center" vertical="center"/>
    </xf>
    <xf numFmtId="166" fontId="22" fillId="0" borderId="18" xfId="0" applyNumberFormat="1" applyFont="1" applyBorder="1" applyAlignment="1" applyProtection="1">
      <alignment horizontal="center" vertical="center"/>
    </xf>
    <xf numFmtId="0" fontId="35" fillId="4" borderId="0" xfId="0" applyFont="1" applyFill="1" applyBorder="1" applyAlignment="1" applyProtection="1">
      <alignment vertical="center"/>
    </xf>
    <xf numFmtId="0" fontId="41" fillId="0" borderId="0" xfId="0" applyFont="1" applyProtection="1"/>
    <xf numFmtId="0" fontId="22" fillId="5" borderId="1" xfId="0" applyFont="1" applyFill="1" applyBorder="1" applyAlignment="1" applyProtection="1">
      <alignment horizontal="center"/>
      <protection locked="0"/>
    </xf>
    <xf numFmtId="0" fontId="8" fillId="2" borderId="0" xfId="0" applyFont="1" applyFill="1" applyAlignment="1" applyProtection="1">
      <alignment horizontal="center"/>
    </xf>
    <xf numFmtId="0" fontId="37" fillId="0" borderId="0" xfId="0" applyFont="1" applyFill="1" applyBorder="1" applyAlignment="1" applyProtection="1">
      <alignment horizontal="left"/>
    </xf>
    <xf numFmtId="0" fontId="37" fillId="0" borderId="0" xfId="0" applyFont="1" applyAlignment="1" applyProtection="1"/>
    <xf numFmtId="0" fontId="22" fillId="5" borderId="7" xfId="0" applyFont="1" applyFill="1" applyBorder="1" applyAlignment="1" applyProtection="1">
      <alignment horizontal="center"/>
      <protection locked="0"/>
    </xf>
    <xf numFmtId="0" fontId="8" fillId="0" borderId="0" xfId="0" applyFont="1" applyFill="1" applyAlignment="1" applyProtection="1"/>
    <xf numFmtId="0" fontId="37" fillId="4" borderId="0" xfId="0" applyFont="1" applyFill="1" applyProtection="1"/>
    <xf numFmtId="0" fontId="41" fillId="4" borderId="0" xfId="0" applyFont="1" applyFill="1" applyProtection="1"/>
    <xf numFmtId="0" fontId="10" fillId="4" borderId="0" xfId="0" applyFont="1" applyFill="1" applyBorder="1" applyAlignment="1" applyProtection="1"/>
    <xf numFmtId="0" fontId="8" fillId="4" borderId="0" xfId="0" applyFont="1" applyFill="1" applyBorder="1" applyAlignment="1" applyProtection="1">
      <alignment horizontal="center"/>
    </xf>
    <xf numFmtId="0" fontId="8" fillId="4" borderId="0" xfId="0" quotePrefix="1" applyFont="1" applyFill="1" applyBorder="1" applyProtection="1"/>
    <xf numFmtId="0" fontId="22" fillId="0" borderId="37" xfId="0" applyFont="1" applyBorder="1" applyProtection="1"/>
    <xf numFmtId="0" fontId="0" fillId="4" borderId="0" xfId="0" applyFill="1" applyBorder="1" applyAlignment="1" applyProtection="1">
      <alignment horizontal="center"/>
    </xf>
    <xf numFmtId="0" fontId="37" fillId="4" borderId="0" xfId="0" applyFont="1" applyFill="1" applyBorder="1" applyAlignment="1" applyProtection="1"/>
    <xf numFmtId="0" fontId="3" fillId="4" borderId="0" xfId="0" applyFont="1" applyFill="1" applyProtection="1"/>
    <xf numFmtId="0" fontId="3" fillId="4" borderId="0" xfId="0" quotePrefix="1" applyFont="1" applyFill="1" applyProtection="1"/>
    <xf numFmtId="172" fontId="0" fillId="4" borderId="0" xfId="0" applyNumberFormat="1" applyFill="1" applyAlignment="1" applyProtection="1"/>
    <xf numFmtId="1" fontId="0" fillId="0" borderId="0" xfId="0" applyNumberFormat="1" applyProtection="1"/>
    <xf numFmtId="173" fontId="0" fillId="0" borderId="0" xfId="0" applyNumberFormat="1" applyProtection="1"/>
    <xf numFmtId="9" fontId="0" fillId="0" borderId="0" xfId="3" applyFont="1" applyProtection="1"/>
    <xf numFmtId="170" fontId="0" fillId="0" borderId="0" xfId="3" applyNumberFormat="1" applyFont="1" applyProtection="1"/>
    <xf numFmtId="0" fontId="2" fillId="0" borderId="4" xfId="0" applyFont="1" applyBorder="1" applyAlignment="1" applyProtection="1">
      <alignment horizontal="center"/>
    </xf>
    <xf numFmtId="0" fontId="2" fillId="0" borderId="6" xfId="0" applyFont="1" applyBorder="1" applyAlignment="1" applyProtection="1">
      <alignment horizontal="center"/>
    </xf>
    <xf numFmtId="0" fontId="0" fillId="0" borderId="62" xfId="0" applyBorder="1" applyAlignment="1" applyProtection="1">
      <alignment horizontal="center"/>
    </xf>
    <xf numFmtId="0" fontId="0" fillId="0" borderId="12" xfId="0" applyBorder="1" applyAlignment="1" applyProtection="1">
      <alignment horizontal="center"/>
    </xf>
    <xf numFmtId="169" fontId="0" fillId="0" borderId="0" xfId="0" applyNumberFormat="1" applyBorder="1" applyAlignment="1" applyProtection="1">
      <alignment horizontal="center"/>
    </xf>
    <xf numFmtId="0" fontId="0" fillId="0" borderId="8" xfId="0" applyBorder="1" applyAlignment="1" applyProtection="1">
      <alignment horizontal="center"/>
    </xf>
    <xf numFmtId="0" fontId="0" fillId="0" borderId="11" xfId="0" applyBorder="1" applyAlignment="1" applyProtection="1">
      <alignment horizontal="center"/>
    </xf>
    <xf numFmtId="0" fontId="8" fillId="0" borderId="0" xfId="0" applyFont="1" applyAlignment="1" applyProtection="1">
      <alignment horizontal="center"/>
    </xf>
    <xf numFmtId="2" fontId="8" fillId="6" borderId="10" xfId="0" applyNumberFormat="1" applyFont="1" applyFill="1" applyBorder="1" applyAlignment="1" applyProtection="1">
      <alignment horizontal="center" vertical="center"/>
    </xf>
    <xf numFmtId="2" fontId="8" fillId="6" borderId="7" xfId="0" applyNumberFormat="1" applyFont="1" applyFill="1" applyBorder="1" applyAlignment="1" applyProtection="1">
      <alignment horizontal="center"/>
    </xf>
    <xf numFmtId="0" fontId="8" fillId="0" borderId="0" xfId="0" applyFont="1" applyFill="1" applyBorder="1" applyProtection="1"/>
    <xf numFmtId="0" fontId="8" fillId="0" borderId="0" xfId="0" applyFont="1" applyFill="1" applyAlignment="1" applyProtection="1">
      <alignment horizontal="center"/>
    </xf>
    <xf numFmtId="2" fontId="8" fillId="6" borderId="10" xfId="0" applyNumberFormat="1" applyFont="1" applyFill="1" applyBorder="1" applyAlignment="1" applyProtection="1">
      <alignment horizontal="center"/>
    </xf>
    <xf numFmtId="0" fontId="8" fillId="5" borderId="7" xfId="0" applyFont="1" applyFill="1" applyBorder="1" applyAlignment="1" applyProtection="1">
      <alignment horizontal="center"/>
    </xf>
    <xf numFmtId="0" fontId="8" fillId="6" borderId="7" xfId="0" applyFont="1" applyFill="1" applyBorder="1" applyAlignment="1" applyProtection="1">
      <alignment horizontal="center"/>
    </xf>
    <xf numFmtId="0" fontId="10" fillId="0" borderId="0" xfId="0" quotePrefix="1" applyFont="1" applyFill="1" applyBorder="1" applyAlignment="1" applyProtection="1"/>
    <xf numFmtId="0" fontId="10" fillId="0" borderId="0" xfId="0" applyFont="1" applyFill="1" applyBorder="1" applyAlignment="1" applyProtection="1">
      <alignment horizontal="center"/>
    </xf>
    <xf numFmtId="0" fontId="10" fillId="0" borderId="0" xfId="0" applyFont="1" applyFill="1" applyBorder="1" applyAlignment="1" applyProtection="1">
      <alignment horizontal="center" vertical="center"/>
    </xf>
    <xf numFmtId="2" fontId="8" fillId="0" borderId="0" xfId="0" applyNumberFormat="1" applyFont="1" applyFill="1" applyBorder="1" applyAlignment="1" applyProtection="1">
      <alignment horizontal="center"/>
    </xf>
    <xf numFmtId="0" fontId="8" fillId="0" borderId="0" xfId="0" applyFont="1" applyFill="1" applyBorder="1" applyAlignment="1" applyProtection="1">
      <alignment horizontal="center"/>
    </xf>
    <xf numFmtId="0" fontId="10" fillId="0" borderId="0" xfId="0" applyFont="1" applyProtection="1"/>
    <xf numFmtId="0" fontId="10" fillId="10" borderId="3" xfId="0" applyFont="1" applyFill="1" applyBorder="1" applyAlignment="1" applyProtection="1">
      <alignment horizontal="center" vertical="center" wrapText="1"/>
    </xf>
    <xf numFmtId="0" fontId="10" fillId="10" borderId="1" xfId="0" applyFont="1" applyFill="1" applyBorder="1" applyAlignment="1" applyProtection="1">
      <alignment horizontal="center" vertical="center" wrapText="1"/>
    </xf>
    <xf numFmtId="165" fontId="10" fillId="11" borderId="2" xfId="0" applyNumberFormat="1" applyFont="1" applyFill="1" applyBorder="1" applyAlignment="1" applyProtection="1">
      <alignment horizontal="center" vertical="center"/>
    </xf>
    <xf numFmtId="0" fontId="10" fillId="0" borderId="0" xfId="0" applyFont="1" applyAlignment="1" applyProtection="1">
      <alignment horizontal="center"/>
    </xf>
    <xf numFmtId="165" fontId="8" fillId="0" borderId="0" xfId="0" applyNumberFormat="1" applyFont="1" applyAlignment="1" applyProtection="1">
      <alignment horizontal="center"/>
    </xf>
    <xf numFmtId="166" fontId="8" fillId="0" borderId="0" xfId="0" applyNumberFormat="1" applyFont="1" applyAlignment="1" applyProtection="1">
      <alignment horizontal="center"/>
    </xf>
    <xf numFmtId="166" fontId="8" fillId="0" borderId="5" xfId="0" applyNumberFormat="1" applyFont="1" applyBorder="1" applyAlignment="1" applyProtection="1">
      <alignment horizontal="center"/>
    </xf>
    <xf numFmtId="0" fontId="10" fillId="10" borderId="17" xfId="0" applyFont="1" applyFill="1" applyBorder="1" applyAlignment="1" applyProtection="1">
      <alignment horizontal="center" wrapText="1"/>
    </xf>
    <xf numFmtId="0" fontId="10" fillId="10" borderId="10" xfId="0" applyFont="1" applyFill="1" applyBorder="1" applyAlignment="1" applyProtection="1">
      <alignment horizontal="center" wrapText="1"/>
    </xf>
    <xf numFmtId="0" fontId="10" fillId="10" borderId="29" xfId="0" applyFont="1" applyFill="1" applyBorder="1" applyAlignment="1" applyProtection="1">
      <alignment horizontal="center" wrapText="1"/>
    </xf>
    <xf numFmtId="0" fontId="37" fillId="0" borderId="0" xfId="0" applyFont="1" applyFill="1" applyBorder="1" applyAlignment="1" applyProtection="1">
      <alignment vertical="center" wrapText="1"/>
    </xf>
    <xf numFmtId="0" fontId="24" fillId="0" borderId="0" xfId="0" applyFont="1" applyFill="1" applyBorder="1" applyAlignment="1" applyProtection="1">
      <alignment horizontal="center" vertical="center"/>
    </xf>
    <xf numFmtId="0" fontId="0" fillId="0" borderId="0" xfId="0" applyFill="1" applyAlignment="1" applyProtection="1"/>
    <xf numFmtId="0" fontId="22" fillId="0" borderId="0" xfId="0" applyFont="1" applyFill="1" applyBorder="1" applyAlignment="1" applyProtection="1">
      <alignment horizontal="center" vertical="center"/>
    </xf>
    <xf numFmtId="0" fontId="22" fillId="0" borderId="0" xfId="0" applyFont="1" applyBorder="1" applyProtection="1"/>
    <xf numFmtId="0" fontId="22" fillId="0" borderId="5" xfId="0" applyFont="1" applyFill="1" applyBorder="1" applyProtection="1"/>
    <xf numFmtId="0" fontId="22" fillId="0" borderId="12" xfId="0" applyFont="1" applyFill="1" applyBorder="1" applyProtection="1"/>
    <xf numFmtId="0" fontId="22" fillId="0" borderId="12" xfId="0" applyFont="1" applyBorder="1" applyProtection="1"/>
    <xf numFmtId="0" fontId="22" fillId="0" borderId="62" xfId="0" applyFont="1" applyBorder="1" applyProtection="1"/>
    <xf numFmtId="0" fontId="22" fillId="0" borderId="8" xfId="0" applyFont="1" applyBorder="1" applyProtection="1"/>
    <xf numFmtId="0" fontId="22" fillId="0" borderId="9" xfId="0" applyFont="1" applyBorder="1" applyProtection="1"/>
    <xf numFmtId="0" fontId="22" fillId="0" borderId="11" xfId="0" applyFont="1" applyBorder="1" applyProtection="1"/>
    <xf numFmtId="0" fontId="35" fillId="4" borderId="7" xfId="0" applyFont="1" applyFill="1" applyBorder="1" applyAlignment="1" applyProtection="1">
      <alignment horizontal="center" vertical="center"/>
    </xf>
    <xf numFmtId="0" fontId="35" fillId="4" borderId="38" xfId="0" applyFont="1" applyFill="1" applyBorder="1" applyAlignment="1" applyProtection="1">
      <alignment horizontal="center" vertical="center"/>
    </xf>
    <xf numFmtId="0" fontId="20" fillId="6" borderId="60" xfId="0" applyFont="1" applyFill="1" applyBorder="1" applyAlignment="1" applyProtection="1">
      <alignment horizontal="center" vertical="center"/>
    </xf>
    <xf numFmtId="0" fontId="44" fillId="0" borderId="0" xfId="0" quotePrefix="1" applyFont="1" applyFill="1" applyBorder="1" applyAlignment="1" applyProtection="1">
      <alignment vertical="center"/>
    </xf>
    <xf numFmtId="0" fontId="22" fillId="0" borderId="39" xfId="0" applyFont="1" applyBorder="1" applyAlignment="1" applyProtection="1">
      <alignment horizontal="center"/>
    </xf>
    <xf numFmtId="0" fontId="35" fillId="4" borderId="7" xfId="0" quotePrefix="1" applyFont="1" applyFill="1" applyBorder="1" applyAlignment="1" applyProtection="1">
      <alignment horizontal="center" vertical="center"/>
    </xf>
    <xf numFmtId="0" fontId="35" fillId="4" borderId="37" xfId="0" quotePrefix="1" applyFont="1" applyFill="1" applyBorder="1" applyAlignment="1" applyProtection="1">
      <alignment horizontal="center" vertical="center"/>
    </xf>
    <xf numFmtId="0" fontId="20" fillId="7" borderId="28" xfId="0" applyFont="1" applyFill="1" applyBorder="1" applyAlignment="1" applyProtection="1">
      <alignment horizontal="center" vertical="center"/>
    </xf>
    <xf numFmtId="175" fontId="22" fillId="0" borderId="0" xfId="0" applyNumberFormat="1" applyFont="1" applyFill="1" applyBorder="1" applyAlignment="1" applyProtection="1">
      <alignment horizontal="center" vertical="center"/>
    </xf>
    <xf numFmtId="0" fontId="22" fillId="0" borderId="5" xfId="0" applyFont="1" applyBorder="1" applyProtection="1"/>
    <xf numFmtId="0" fontId="37" fillId="4" borderId="0" xfId="0" applyFont="1" applyFill="1" applyBorder="1" applyAlignment="1" applyProtection="1">
      <alignment vertical="center"/>
    </xf>
    <xf numFmtId="2" fontId="8" fillId="6" borderId="15" xfId="0" applyNumberFormat="1" applyFont="1" applyFill="1" applyBorder="1" applyAlignment="1" applyProtection="1">
      <alignment horizontal="center"/>
    </xf>
    <xf numFmtId="0" fontId="10" fillId="0" borderId="0" xfId="0" applyFont="1" applyFill="1" applyProtection="1"/>
    <xf numFmtId="0" fontId="15" fillId="0" borderId="0" xfId="1" applyFont="1" applyFill="1" applyBorder="1" applyAlignment="1" applyProtection="1"/>
    <xf numFmtId="0" fontId="9" fillId="0" borderId="0" xfId="2" applyFont="1" applyFill="1" applyBorder="1" applyAlignment="1" applyProtection="1">
      <alignment horizontal="right" vertical="center"/>
    </xf>
    <xf numFmtId="0" fontId="10" fillId="0" borderId="0" xfId="0" quotePrefix="1" applyFont="1" applyFill="1" applyProtection="1"/>
    <xf numFmtId="0" fontId="22" fillId="0" borderId="4" xfId="0" applyFont="1" applyBorder="1" applyProtection="1"/>
    <xf numFmtId="0" fontId="21" fillId="0" borderId="5" xfId="0" applyFont="1" applyFill="1" applyBorder="1" applyAlignment="1" applyProtection="1">
      <alignment horizontal="center"/>
    </xf>
    <xf numFmtId="0" fontId="21" fillId="0" borderId="6" xfId="0" applyFont="1" applyFill="1" applyBorder="1" applyAlignment="1" applyProtection="1">
      <alignment horizontal="center"/>
    </xf>
    <xf numFmtId="177" fontId="22" fillId="0" borderId="0" xfId="0" applyNumberFormat="1" applyFont="1" applyFill="1" applyBorder="1" applyAlignment="1" applyProtection="1">
      <alignment horizontal="center" vertical="center"/>
    </xf>
    <xf numFmtId="0" fontId="35" fillId="4" borderId="35" xfId="0" quotePrefix="1" applyFont="1" applyFill="1" applyBorder="1" applyAlignment="1" applyProtection="1">
      <alignment horizontal="center" vertical="center"/>
    </xf>
    <xf numFmtId="0" fontId="35" fillId="7" borderId="35" xfId="0" quotePrefix="1" applyFont="1" applyFill="1" applyBorder="1" applyAlignment="1" applyProtection="1">
      <alignment horizontal="center" vertical="center"/>
    </xf>
    <xf numFmtId="178" fontId="22" fillId="0" borderId="0" xfId="0" applyNumberFormat="1" applyFont="1" applyFill="1" applyBorder="1" applyAlignment="1" applyProtection="1">
      <alignment horizontal="center" vertical="center"/>
    </xf>
    <xf numFmtId="0" fontId="22" fillId="6" borderId="60" xfId="0" applyFont="1" applyFill="1" applyBorder="1" applyAlignment="1" applyProtection="1">
      <alignment horizontal="center"/>
    </xf>
    <xf numFmtId="0" fontId="22" fillId="6" borderId="0" xfId="0" applyFont="1" applyFill="1" applyBorder="1" applyAlignment="1" applyProtection="1">
      <alignment horizontal="center"/>
    </xf>
    <xf numFmtId="0" fontId="22" fillId="6" borderId="0" xfId="0" applyFont="1" applyFill="1" applyAlignment="1" applyProtection="1">
      <alignment horizontal="center"/>
    </xf>
    <xf numFmtId="179" fontId="22" fillId="0" borderId="0" xfId="0" applyNumberFormat="1" applyFont="1" applyFill="1" applyBorder="1" applyAlignment="1" applyProtection="1">
      <alignment horizontal="center" vertical="center"/>
    </xf>
    <xf numFmtId="0" fontId="35" fillId="7" borderId="30" xfId="0" quotePrefix="1" applyFont="1" applyFill="1" applyBorder="1" applyAlignment="1" applyProtection="1">
      <alignment horizontal="center" vertical="center"/>
    </xf>
    <xf numFmtId="0" fontId="35" fillId="4" borderId="31" xfId="0" applyFont="1" applyFill="1" applyBorder="1" applyAlignment="1" applyProtection="1">
      <alignment horizontal="center" vertical="center"/>
    </xf>
    <xf numFmtId="0" fontId="35" fillId="7" borderId="17" xfId="0" quotePrefix="1" applyFont="1" applyFill="1" applyBorder="1" applyAlignment="1" applyProtection="1">
      <alignment horizontal="center" vertical="center"/>
    </xf>
    <xf numFmtId="0" fontId="20" fillId="6" borderId="0" xfId="0" applyFont="1" applyFill="1" applyBorder="1" applyAlignment="1" applyProtection="1">
      <alignment horizontal="center" vertical="center"/>
    </xf>
    <xf numFmtId="0" fontId="20" fillId="10" borderId="0" xfId="0" applyFont="1" applyFill="1" applyBorder="1" applyAlignment="1" applyProtection="1">
      <alignment horizontal="center" vertical="center"/>
    </xf>
    <xf numFmtId="0" fontId="21" fillId="0" borderId="0" xfId="0" applyFont="1" applyBorder="1" applyAlignment="1" applyProtection="1">
      <alignment horizontal="center"/>
    </xf>
    <xf numFmtId="0" fontId="21" fillId="0" borderId="60" xfId="0" applyFont="1" applyBorder="1" applyAlignment="1" applyProtection="1">
      <alignment horizontal="center"/>
    </xf>
    <xf numFmtId="0" fontId="22" fillId="6" borderId="0" xfId="0" applyFont="1" applyFill="1" applyBorder="1" applyAlignment="1" applyProtection="1">
      <alignment horizontal="center" vertical="center"/>
    </xf>
    <xf numFmtId="175" fontId="20" fillId="0" borderId="0" xfId="0" applyNumberFormat="1" applyFont="1" applyBorder="1" applyAlignment="1" applyProtection="1">
      <alignment horizontal="center" vertical="center"/>
    </xf>
    <xf numFmtId="0" fontId="20" fillId="0" borderId="0" xfId="0" applyFont="1" applyBorder="1" applyAlignment="1" applyProtection="1">
      <alignment horizontal="center"/>
    </xf>
    <xf numFmtId="177" fontId="20" fillId="0" borderId="0" xfId="0" applyNumberFormat="1" applyFont="1" applyFill="1" applyBorder="1" applyAlignment="1" applyProtection="1">
      <alignment horizontal="center"/>
    </xf>
    <xf numFmtId="177" fontId="20" fillId="0" borderId="0" xfId="0" applyNumberFormat="1" applyFont="1" applyFill="1" applyBorder="1" applyAlignment="1" applyProtection="1">
      <alignment horizontal="center" vertical="center"/>
    </xf>
    <xf numFmtId="178" fontId="20" fillId="0" borderId="0" xfId="0" applyNumberFormat="1" applyFont="1" applyFill="1" applyBorder="1" applyAlignment="1" applyProtection="1">
      <alignment horizontal="center" vertical="center"/>
    </xf>
    <xf numFmtId="179" fontId="20" fillId="0" borderId="0" xfId="0" applyNumberFormat="1" applyFont="1" applyFill="1" applyBorder="1" applyAlignment="1" applyProtection="1">
      <alignment horizontal="center"/>
    </xf>
    <xf numFmtId="0" fontId="22" fillId="0" borderId="6" xfId="0" applyFont="1" applyFill="1" applyBorder="1" applyProtection="1"/>
    <xf numFmtId="0" fontId="35" fillId="4" borderId="30" xfId="0" quotePrefix="1" applyFont="1" applyFill="1" applyBorder="1" applyAlignment="1" applyProtection="1">
      <alignment horizontal="center" vertical="center"/>
    </xf>
    <xf numFmtId="0" fontId="0" fillId="0" borderId="0" xfId="0" applyAlignment="1" applyProtection="1">
      <alignment horizontal="center"/>
    </xf>
    <xf numFmtId="0" fontId="9" fillId="0" borderId="0" xfId="2" applyFont="1" applyFill="1" applyBorder="1" applyAlignment="1" applyProtection="1">
      <alignment horizontal="right" vertical="center"/>
    </xf>
    <xf numFmtId="0" fontId="2" fillId="0" borderId="5" xfId="0" applyFont="1" applyBorder="1" applyAlignment="1" applyProtection="1">
      <alignment horizontal="center"/>
    </xf>
    <xf numFmtId="0" fontId="0" fillId="0" borderId="0" xfId="0" applyBorder="1" applyAlignment="1" applyProtection="1">
      <alignment horizontal="center"/>
    </xf>
    <xf numFmtId="0" fontId="0" fillId="0" borderId="9" xfId="0" applyBorder="1" applyAlignment="1" applyProtection="1">
      <alignment horizontal="center"/>
    </xf>
    <xf numFmtId="0" fontId="9" fillId="0" borderId="0" xfId="2" applyFont="1" applyFill="1" applyBorder="1" applyAlignment="1">
      <alignment horizontal="right" vertical="center"/>
    </xf>
    <xf numFmtId="0" fontId="22" fillId="4" borderId="17" xfId="0" applyFont="1" applyFill="1" applyBorder="1" applyProtection="1"/>
    <xf numFmtId="166" fontId="22" fillId="6" borderId="10" xfId="0" applyNumberFormat="1" applyFont="1" applyFill="1" applyBorder="1" applyAlignment="1" applyProtection="1">
      <alignment horizontal="center"/>
    </xf>
    <xf numFmtId="0" fontId="22" fillId="4" borderId="29" xfId="0" applyFont="1" applyFill="1" applyBorder="1" applyAlignment="1" applyProtection="1">
      <alignment horizontal="center"/>
    </xf>
    <xf numFmtId="0" fontId="22" fillId="0" borderId="49" xfId="0" applyFont="1" applyBorder="1" applyAlignment="1" applyProtection="1">
      <alignment vertical="center"/>
    </xf>
    <xf numFmtId="0" fontId="22" fillId="0" borderId="21" xfId="0" applyFont="1" applyBorder="1" applyProtection="1"/>
    <xf numFmtId="0" fontId="22" fillId="5" borderId="22" xfId="0" applyFont="1" applyFill="1" applyBorder="1" applyAlignment="1" applyProtection="1">
      <alignment horizontal="center"/>
      <protection locked="0"/>
    </xf>
    <xf numFmtId="0" fontId="22" fillId="4" borderId="28" xfId="0" applyFont="1" applyFill="1" applyBorder="1" applyAlignment="1" applyProtection="1">
      <alignment horizontal="center"/>
    </xf>
    <xf numFmtId="0" fontId="22" fillId="0" borderId="17" xfId="0" applyFont="1" applyBorder="1" applyProtection="1"/>
    <xf numFmtId="0" fontId="22" fillId="5" borderId="10" xfId="0" applyFont="1" applyFill="1" applyBorder="1" applyAlignment="1" applyProtection="1">
      <alignment horizontal="center"/>
      <protection locked="0"/>
    </xf>
    <xf numFmtId="0" fontId="22" fillId="4" borderId="49" xfId="0" applyFont="1" applyFill="1" applyBorder="1" applyProtection="1"/>
    <xf numFmtId="180" fontId="22" fillId="6" borderId="25" xfId="0" applyNumberFormat="1" applyFont="1" applyFill="1" applyBorder="1" applyAlignment="1" applyProtection="1">
      <alignment horizontal="center"/>
    </xf>
    <xf numFmtId="0" fontId="22" fillId="4" borderId="61" xfId="0" quotePrefix="1" applyFont="1" applyFill="1" applyBorder="1" applyAlignment="1" applyProtection="1">
      <alignment horizontal="center"/>
    </xf>
    <xf numFmtId="0" fontId="2" fillId="0" borderId="0" xfId="0" applyFont="1" applyProtection="1"/>
    <xf numFmtId="0" fontId="3" fillId="0" borderId="60" xfId="0" applyFont="1" applyBorder="1" applyAlignment="1" applyProtection="1">
      <alignment horizontal="center"/>
    </xf>
    <xf numFmtId="0" fontId="22" fillId="6" borderId="29" xfId="0" applyFont="1" applyFill="1" applyBorder="1" applyAlignment="1" applyProtection="1">
      <alignment horizontal="center"/>
    </xf>
    <xf numFmtId="1" fontId="22" fillId="5" borderId="10" xfId="0" applyNumberFormat="1" applyFont="1" applyFill="1" applyBorder="1" applyAlignment="1" applyProtection="1">
      <alignment horizontal="center"/>
      <protection locked="0"/>
    </xf>
    <xf numFmtId="0" fontId="22" fillId="6" borderId="28" xfId="0" applyFont="1" applyFill="1" applyBorder="1" applyAlignment="1" applyProtection="1">
      <alignment horizontal="center"/>
    </xf>
    <xf numFmtId="0" fontId="22" fillId="4" borderId="21" xfId="0" applyFont="1" applyFill="1" applyBorder="1" applyAlignment="1" applyProtection="1">
      <alignment horizontal="center" vertical="center"/>
    </xf>
    <xf numFmtId="0" fontId="22" fillId="4" borderId="17" xfId="0" applyFont="1" applyFill="1" applyBorder="1" applyAlignment="1" applyProtection="1">
      <alignment horizontal="center" vertical="center"/>
    </xf>
    <xf numFmtId="0" fontId="0" fillId="0" borderId="0" xfId="0" applyNumberFormat="1" applyBorder="1" applyAlignment="1" applyProtection="1">
      <alignment horizontal="center"/>
    </xf>
    <xf numFmtId="0" fontId="0" fillId="0" borderId="9" xfId="0" applyNumberFormat="1" applyBorder="1" applyAlignment="1" applyProtection="1">
      <alignment horizontal="center"/>
    </xf>
    <xf numFmtId="0" fontId="8" fillId="0" borderId="0" xfId="0" applyFont="1" applyFill="1" applyAlignment="1" applyProtection="1">
      <alignment horizontal="center"/>
    </xf>
    <xf numFmtId="0" fontId="9" fillId="0" borderId="0" xfId="2" applyFont="1" applyFill="1" applyBorder="1" applyAlignment="1">
      <alignment horizontal="right" vertical="center"/>
    </xf>
    <xf numFmtId="0" fontId="3" fillId="0" borderId="0" xfId="0" applyFont="1" applyFill="1" applyProtection="1"/>
    <xf numFmtId="0" fontId="3" fillId="0" borderId="0" xfId="0" quotePrefix="1" applyFont="1" applyFill="1" applyProtection="1"/>
    <xf numFmtId="0" fontId="41" fillId="0" borderId="0" xfId="0" applyFont="1" applyFill="1" applyBorder="1" applyProtection="1"/>
    <xf numFmtId="0" fontId="36" fillId="0" borderId="12" xfId="0" applyFont="1" applyFill="1" applyBorder="1" applyAlignment="1" applyProtection="1">
      <alignment horizontal="center" vertical="center"/>
    </xf>
    <xf numFmtId="0" fontId="10" fillId="0" borderId="12"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0" fontId="36" fillId="0" borderId="0" xfId="0" applyFont="1" applyFill="1" applyAlignment="1" applyProtection="1">
      <alignment horizontal="center"/>
    </xf>
    <xf numFmtId="0" fontId="37" fillId="0" borderId="0" xfId="0" applyFont="1" applyFill="1" applyBorder="1" applyAlignment="1" applyProtection="1">
      <alignment vertical="center"/>
    </xf>
    <xf numFmtId="0" fontId="8" fillId="0" borderId="0" xfId="0" applyFont="1" applyFill="1" applyBorder="1" applyAlignment="1" applyProtection="1"/>
    <xf numFmtId="0" fontId="37" fillId="0" borderId="0" xfId="0" applyFont="1" applyFill="1" applyBorder="1" applyAlignment="1" applyProtection="1"/>
    <xf numFmtId="0" fontId="10" fillId="0" borderId="0" xfId="0" applyFont="1" applyFill="1" applyBorder="1" applyAlignment="1" applyProtection="1"/>
    <xf numFmtId="0" fontId="2" fillId="0" borderId="0" xfId="0" applyFont="1" applyFill="1" applyBorder="1" applyAlignment="1" applyProtection="1"/>
    <xf numFmtId="0" fontId="10" fillId="0" borderId="0" xfId="0" applyFont="1" applyFill="1" applyBorder="1" applyProtection="1"/>
    <xf numFmtId="0" fontId="0" fillId="0" borderId="0" xfId="0" applyFill="1" applyBorder="1" applyAlignment="1" applyProtection="1">
      <alignment horizontal="center"/>
    </xf>
    <xf numFmtId="168" fontId="8" fillId="0" borderId="0" xfId="0" applyNumberFormat="1" applyFont="1" applyFill="1" applyBorder="1" applyAlignment="1" applyProtection="1">
      <alignment horizontal="center"/>
    </xf>
    <xf numFmtId="174" fontId="0" fillId="0" borderId="0" xfId="0" applyNumberFormat="1" applyFill="1" applyBorder="1" applyProtection="1"/>
    <xf numFmtId="0" fontId="8" fillId="0" borderId="0" xfId="0" quotePrefix="1" applyFont="1" applyFill="1" applyBorder="1" applyProtection="1"/>
    <xf numFmtId="0" fontId="9" fillId="0" borderId="0" xfId="2" applyFont="1" applyFill="1" applyBorder="1" applyAlignment="1" applyProtection="1">
      <alignment horizontal="right" vertical="center"/>
      <protection locked="0"/>
    </xf>
    <xf numFmtId="2" fontId="8" fillId="6" borderId="22" xfId="0" applyNumberFormat="1" applyFont="1" applyFill="1" applyBorder="1" applyAlignment="1" applyProtection="1">
      <alignment horizontal="center" vertical="center"/>
    </xf>
    <xf numFmtId="0" fontId="8" fillId="4" borderId="28" xfId="0" applyFont="1" applyFill="1" applyBorder="1" applyAlignment="1" applyProtection="1">
      <alignment horizontal="center" vertical="center"/>
    </xf>
    <xf numFmtId="0" fontId="8" fillId="4" borderId="29" xfId="0" applyFont="1" applyFill="1" applyBorder="1" applyAlignment="1" applyProtection="1">
      <alignment horizontal="center" vertical="center"/>
    </xf>
    <xf numFmtId="0" fontId="8" fillId="4" borderId="15" xfId="0" applyFont="1" applyFill="1" applyBorder="1" applyAlignment="1" applyProtection="1">
      <alignment horizontal="center"/>
    </xf>
    <xf numFmtId="0" fontId="8" fillId="4" borderId="52" xfId="0" applyFont="1" applyFill="1" applyBorder="1" applyAlignment="1" applyProtection="1">
      <alignment horizontal="center"/>
    </xf>
    <xf numFmtId="0" fontId="8" fillId="4" borderId="7" xfId="0" applyFont="1" applyFill="1" applyBorder="1" applyAlignment="1" applyProtection="1">
      <alignment horizontal="center"/>
    </xf>
    <xf numFmtId="0" fontId="8" fillId="4" borderId="38" xfId="0" applyFont="1" applyFill="1" applyBorder="1" applyAlignment="1" applyProtection="1">
      <alignment horizontal="center"/>
    </xf>
    <xf numFmtId="0" fontId="8" fillId="4" borderId="10" xfId="0" applyFont="1" applyFill="1" applyBorder="1" applyAlignment="1" applyProtection="1">
      <alignment horizontal="center"/>
    </xf>
    <xf numFmtId="0" fontId="8" fillId="4" borderId="29" xfId="0" applyFont="1" applyFill="1" applyBorder="1" applyAlignment="1" applyProtection="1">
      <alignment horizontal="center"/>
    </xf>
    <xf numFmtId="0" fontId="22" fillId="5" borderId="28" xfId="0" applyFont="1" applyFill="1" applyBorder="1" applyAlignment="1" applyProtection="1">
      <alignment horizontal="center" vertical="center"/>
      <protection locked="0"/>
    </xf>
    <xf numFmtId="0" fontId="10" fillId="0" borderId="0" xfId="0" applyFont="1" applyFill="1" applyAlignment="1" applyProtection="1">
      <alignment horizontal="center"/>
    </xf>
    <xf numFmtId="0" fontId="12" fillId="0" borderId="0" xfId="0" quotePrefix="1" applyFont="1" applyFill="1" applyAlignment="1" applyProtection="1">
      <alignment horizontal="right" vertical="center"/>
    </xf>
    <xf numFmtId="0" fontId="8" fillId="0" borderId="0" xfId="0" applyFont="1" applyFill="1" applyAlignment="1" applyProtection="1">
      <alignment horizontal="center" vertical="center"/>
    </xf>
    <xf numFmtId="0" fontId="8" fillId="0" borderId="0" xfId="0" applyFont="1" applyFill="1" applyAlignment="1" applyProtection="1">
      <alignment vertical="center"/>
    </xf>
    <xf numFmtId="0" fontId="12" fillId="0" borderId="0" xfId="0" quotePrefix="1" applyFont="1" applyFill="1" applyBorder="1" applyAlignment="1" applyProtection="1">
      <alignment vertical="center"/>
    </xf>
    <xf numFmtId="0" fontId="0" fillId="0" borderId="0" xfId="0" applyNumberFormat="1" applyFill="1" applyBorder="1" applyAlignment="1" applyProtection="1">
      <alignment horizontal="center"/>
    </xf>
    <xf numFmtId="182" fontId="0" fillId="0" borderId="0" xfId="0" applyNumberFormat="1" applyFill="1" applyBorder="1" applyAlignment="1" applyProtection="1">
      <alignment horizontal="center"/>
    </xf>
    <xf numFmtId="0" fontId="34" fillId="0" borderId="0" xfId="0" applyFont="1" applyFill="1" applyBorder="1" applyAlignment="1" applyProtection="1">
      <alignment horizontal="center"/>
    </xf>
    <xf numFmtId="0" fontId="22" fillId="4" borderId="28" xfId="0" applyFont="1" applyFill="1" applyBorder="1" applyAlignment="1" applyProtection="1">
      <alignment horizontal="center" vertical="center"/>
    </xf>
    <xf numFmtId="0" fontId="22" fillId="4" borderId="29" xfId="0" applyFont="1" applyFill="1" applyBorder="1" applyAlignment="1" applyProtection="1">
      <alignment horizontal="center" vertical="center"/>
    </xf>
    <xf numFmtId="0" fontId="22" fillId="4" borderId="38" xfId="0" applyFont="1" applyFill="1" applyBorder="1" applyAlignment="1" applyProtection="1">
      <alignment horizontal="center" vertical="center"/>
    </xf>
    <xf numFmtId="0" fontId="22" fillId="0" borderId="49" xfId="0" applyFont="1" applyBorder="1" applyAlignment="1" applyProtection="1">
      <alignment horizontal="left" vertical="center"/>
    </xf>
    <xf numFmtId="171" fontId="0" fillId="4" borderId="0" xfId="0" applyNumberFormat="1" applyFill="1" applyBorder="1" applyAlignment="1" applyProtection="1"/>
    <xf numFmtId="0" fontId="8" fillId="5" borderId="7" xfId="0" applyFont="1" applyFill="1" applyBorder="1" applyAlignment="1" applyProtection="1">
      <alignment horizontal="center"/>
    </xf>
    <xf numFmtId="0" fontId="8" fillId="6" borderId="7" xfId="0" applyFont="1" applyFill="1" applyBorder="1" applyAlignment="1" applyProtection="1">
      <alignment horizontal="center"/>
    </xf>
    <xf numFmtId="0" fontId="31" fillId="0" borderId="0" xfId="0" quotePrefix="1" applyFont="1" applyFill="1" applyProtection="1"/>
    <xf numFmtId="2" fontId="0" fillId="0" borderId="0" xfId="0" applyNumberFormat="1" applyAlignment="1" applyProtection="1">
      <alignment horizontal="center"/>
    </xf>
    <xf numFmtId="173" fontId="0" fillId="0" borderId="0" xfId="0" applyNumberFormat="1" applyAlignment="1" applyProtection="1">
      <alignment horizontal="center"/>
    </xf>
    <xf numFmtId="184" fontId="22" fillId="5" borderId="22" xfId="0" applyNumberFormat="1" applyFont="1" applyFill="1" applyBorder="1" applyAlignment="1" applyProtection="1">
      <alignment horizontal="center"/>
      <protection locked="0"/>
    </xf>
    <xf numFmtId="0" fontId="22" fillId="0" borderId="0" xfId="0" applyFont="1" applyFill="1" applyBorder="1" applyAlignment="1" applyProtection="1">
      <alignment horizontal="left" vertical="center"/>
    </xf>
    <xf numFmtId="0" fontId="22" fillId="0" borderId="0" xfId="0" applyNumberFormat="1" applyFont="1" applyFill="1" applyBorder="1" applyAlignment="1" applyProtection="1">
      <alignment horizontal="left"/>
    </xf>
    <xf numFmtId="0" fontId="22" fillId="0" borderId="0" xfId="0" applyFont="1" applyFill="1" applyBorder="1" applyAlignment="1" applyProtection="1">
      <alignment horizontal="left"/>
    </xf>
    <xf numFmtId="0" fontId="22" fillId="0" borderId="0" xfId="0" applyNumberFormat="1" applyFont="1" applyFill="1" applyBorder="1" applyAlignment="1" applyProtection="1">
      <alignment horizontal="center"/>
    </xf>
    <xf numFmtId="181" fontId="22" fillId="6" borderId="10" xfId="0" applyNumberFormat="1" applyFont="1" applyFill="1" applyBorder="1" applyAlignment="1" applyProtection="1">
      <alignment horizontal="center"/>
    </xf>
    <xf numFmtId="181" fontId="22" fillId="6" borderId="25" xfId="0" applyNumberFormat="1" applyFont="1" applyFill="1" applyBorder="1" applyAlignment="1" applyProtection="1">
      <alignment horizontal="center"/>
    </xf>
    <xf numFmtId="181" fontId="22" fillId="5" borderId="22" xfId="0" applyNumberFormat="1" applyFont="1" applyFill="1" applyBorder="1" applyAlignment="1" applyProtection="1">
      <alignment horizontal="center"/>
      <protection locked="0"/>
    </xf>
    <xf numFmtId="181" fontId="22" fillId="5" borderId="10" xfId="0" applyNumberFormat="1" applyFont="1" applyFill="1" applyBorder="1" applyAlignment="1" applyProtection="1">
      <alignment horizontal="center"/>
      <protection locked="0"/>
    </xf>
    <xf numFmtId="0" fontId="48" fillId="0" borderId="0" xfId="0" applyFont="1" applyFill="1" applyBorder="1" applyAlignment="1" applyProtection="1">
      <alignment horizontal="left"/>
    </xf>
    <xf numFmtId="0" fontId="50" fillId="4" borderId="0" xfId="0" applyFont="1" applyFill="1" applyBorder="1" applyAlignment="1" applyProtection="1">
      <alignment vertical="center"/>
    </xf>
    <xf numFmtId="0" fontId="50" fillId="4" borderId="0" xfId="0" applyFont="1" applyFill="1" applyProtection="1"/>
    <xf numFmtId="0" fontId="10" fillId="0" borderId="0" xfId="0" applyFont="1" applyFill="1" applyBorder="1" applyAlignment="1" applyProtection="1">
      <alignment vertical="center"/>
    </xf>
    <xf numFmtId="0" fontId="0" fillId="0" borderId="14" xfId="0" applyNumberFormat="1" applyBorder="1" applyAlignment="1" applyProtection="1">
      <alignment horizontal="center"/>
    </xf>
    <xf numFmtId="0" fontId="0" fillId="0" borderId="37" xfId="0" applyNumberFormat="1" applyBorder="1" applyAlignment="1" applyProtection="1">
      <alignment horizontal="center"/>
    </xf>
    <xf numFmtId="0" fontId="0" fillId="0" borderId="17" xfId="0" applyNumberFormat="1" applyBorder="1" applyAlignment="1" applyProtection="1">
      <alignment horizontal="center"/>
    </xf>
    <xf numFmtId="0" fontId="19" fillId="0" borderId="0" xfId="0" applyFont="1" applyProtection="1"/>
    <xf numFmtId="0" fontId="19" fillId="0" borderId="0" xfId="0" applyFont="1" applyAlignment="1" applyProtection="1">
      <alignment horizontal="center"/>
    </xf>
    <xf numFmtId="0" fontId="19" fillId="0" borderId="0" xfId="0" applyFont="1" applyFill="1" applyBorder="1" applyProtection="1"/>
    <xf numFmtId="0" fontId="16" fillId="0" borderId="0" xfId="0" applyFont="1" applyAlignment="1" applyProtection="1">
      <alignment horizontal="left"/>
    </xf>
    <xf numFmtId="0" fontId="19" fillId="0" borderId="75" xfId="0" applyFont="1" applyBorder="1" applyAlignment="1" applyProtection="1">
      <alignment horizontal="right"/>
    </xf>
    <xf numFmtId="0" fontId="19" fillId="0" borderId="67" xfId="0" applyFont="1" applyBorder="1" applyProtection="1"/>
    <xf numFmtId="166" fontId="19" fillId="0" borderId="68" xfId="0" applyNumberFormat="1" applyFont="1" applyBorder="1" applyAlignment="1" applyProtection="1">
      <alignment horizontal="center"/>
    </xf>
    <xf numFmtId="0" fontId="19" fillId="0" borderId="76" xfId="0" applyFont="1" applyBorder="1" applyAlignment="1" applyProtection="1">
      <alignment horizontal="right"/>
    </xf>
    <xf numFmtId="0" fontId="19" fillId="0" borderId="0" xfId="0" applyFont="1" applyBorder="1" applyProtection="1"/>
    <xf numFmtId="166" fontId="19" fillId="0" borderId="73" xfId="0" applyNumberFormat="1" applyFont="1" applyBorder="1" applyAlignment="1" applyProtection="1">
      <alignment horizontal="center"/>
    </xf>
    <xf numFmtId="0" fontId="19" fillId="0" borderId="74" xfId="0" applyFont="1" applyBorder="1" applyProtection="1"/>
    <xf numFmtId="0" fontId="19" fillId="0" borderId="60" xfId="0" applyFont="1" applyBorder="1" applyProtection="1"/>
    <xf numFmtId="166" fontId="19" fillId="0" borderId="53" xfId="0" applyNumberFormat="1" applyFont="1" applyBorder="1" applyAlignment="1" applyProtection="1">
      <alignment horizontal="center"/>
    </xf>
    <xf numFmtId="0" fontId="53" fillId="0" borderId="0" xfId="0" applyFont="1" applyProtection="1"/>
    <xf numFmtId="0" fontId="36" fillId="4" borderId="0" xfId="0" applyFont="1" applyFill="1" applyBorder="1" applyAlignment="1" applyProtection="1">
      <alignment vertical="center"/>
    </xf>
    <xf numFmtId="0" fontId="22" fillId="0" borderId="14" xfId="0" applyFont="1" applyBorder="1" applyProtection="1"/>
    <xf numFmtId="0" fontId="22" fillId="5" borderId="15" xfId="0" applyFont="1" applyFill="1" applyBorder="1" applyAlignment="1" applyProtection="1">
      <alignment horizontal="center"/>
      <protection locked="0"/>
    </xf>
    <xf numFmtId="0" fontId="22" fillId="4" borderId="52" xfId="0" applyFont="1" applyFill="1" applyBorder="1" applyAlignment="1" applyProtection="1">
      <alignment horizontal="center" vertical="center"/>
    </xf>
    <xf numFmtId="0" fontId="22" fillId="5" borderId="66" xfId="0" applyNumberFormat="1" applyFont="1" applyFill="1" applyBorder="1" applyAlignment="1" applyProtection="1">
      <alignment horizontal="center" vertical="center"/>
      <protection locked="0"/>
    </xf>
    <xf numFmtId="1" fontId="22" fillId="0" borderId="0" xfId="4" applyNumberFormat="1" applyFont="1" applyFill="1" applyBorder="1" applyAlignment="1" applyProtection="1">
      <alignment horizontal="center"/>
    </xf>
    <xf numFmtId="166" fontId="22" fillId="0" borderId="0" xfId="0" applyNumberFormat="1" applyFont="1" applyFill="1" applyBorder="1" applyAlignment="1" applyProtection="1">
      <alignment horizontal="center"/>
    </xf>
    <xf numFmtId="0" fontId="22" fillId="5" borderId="61" xfId="0" applyFont="1" applyFill="1" applyBorder="1" applyAlignment="1" applyProtection="1">
      <alignment horizontal="center" vertical="center"/>
      <protection locked="0"/>
    </xf>
    <xf numFmtId="0" fontId="8" fillId="5" borderId="41" xfId="0" applyNumberFormat="1" applyFont="1" applyFill="1" applyBorder="1" applyAlignment="1" applyProtection="1">
      <alignment horizontal="center" vertical="center"/>
      <protection locked="0"/>
    </xf>
    <xf numFmtId="0" fontId="8" fillId="5" borderId="44" xfId="0" applyFont="1" applyFill="1" applyBorder="1" applyAlignment="1" applyProtection="1">
      <alignment horizontal="center" vertical="center"/>
      <protection locked="0"/>
    </xf>
    <xf numFmtId="0" fontId="8" fillId="5" borderId="47" xfId="0" applyFont="1" applyFill="1" applyBorder="1" applyAlignment="1" applyProtection="1">
      <alignment horizontal="center" vertical="center"/>
      <protection locked="0"/>
    </xf>
    <xf numFmtId="0" fontId="8" fillId="4" borderId="44" xfId="0" applyFont="1" applyFill="1" applyBorder="1" applyAlignment="1" applyProtection="1">
      <alignment horizontal="center" vertical="center"/>
    </xf>
    <xf numFmtId="0" fontId="10" fillId="0" borderId="0" xfId="0" applyFont="1" applyFill="1"/>
    <xf numFmtId="0" fontId="8" fillId="0" borderId="0" xfId="0" applyFont="1" applyFill="1" applyAlignment="1"/>
    <xf numFmtId="0" fontId="11" fillId="0" borderId="0" xfId="0" applyFont="1" applyFill="1" applyAlignment="1" applyProtection="1">
      <alignment horizontal="center" vertical="center"/>
    </xf>
    <xf numFmtId="0" fontId="11" fillId="0" borderId="0" xfId="0" applyFont="1" applyFill="1" applyAlignment="1" applyProtection="1">
      <alignment vertical="center"/>
    </xf>
    <xf numFmtId="0" fontId="8" fillId="4" borderId="43" xfId="0" applyFont="1" applyFill="1" applyBorder="1" applyAlignment="1" applyProtection="1">
      <alignment vertical="center"/>
    </xf>
    <xf numFmtId="0" fontId="8" fillId="4" borderId="45" xfId="0" applyFont="1" applyFill="1" applyBorder="1" applyAlignment="1" applyProtection="1">
      <alignment horizontal="center" vertical="center"/>
    </xf>
    <xf numFmtId="0" fontId="8" fillId="4" borderId="40" xfId="0" applyFont="1" applyFill="1" applyBorder="1" applyAlignment="1" applyProtection="1">
      <alignment horizontal="center" vertical="center"/>
    </xf>
    <xf numFmtId="0" fontId="8" fillId="4" borderId="42" xfId="0" applyFont="1" applyFill="1" applyBorder="1" applyAlignment="1" applyProtection="1">
      <alignment horizontal="center" vertical="center"/>
    </xf>
    <xf numFmtId="0" fontId="8" fillId="4" borderId="43"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8" fillId="0" borderId="0" xfId="0" applyFont="1" applyFill="1" applyBorder="1" applyAlignment="1" applyProtection="1">
      <alignment horizontal="center" vertical="center"/>
    </xf>
    <xf numFmtId="0" fontId="8" fillId="4" borderId="78" xfId="0" applyFont="1" applyFill="1" applyBorder="1" applyAlignment="1" applyProtection="1">
      <alignment horizontal="center" vertical="center"/>
    </xf>
    <xf numFmtId="0" fontId="8" fillId="6" borderId="27" xfId="0" applyFont="1" applyFill="1" applyBorder="1" applyAlignment="1" applyProtection="1">
      <alignment horizontal="center"/>
    </xf>
    <xf numFmtId="0" fontId="8" fillId="4" borderId="79" xfId="0" applyFont="1" applyFill="1" applyBorder="1" applyAlignment="1" applyProtection="1">
      <alignment horizontal="center" vertical="center"/>
    </xf>
    <xf numFmtId="0" fontId="12" fillId="0" borderId="0" xfId="0" quotePrefix="1" applyFont="1" applyFill="1" applyBorder="1" applyAlignment="1" applyProtection="1">
      <alignment horizontal="right" vertical="center"/>
    </xf>
    <xf numFmtId="0" fontId="10" fillId="0" borderId="0" xfId="0" applyNumberFormat="1" applyFont="1" applyFill="1" applyBorder="1" applyAlignment="1" applyProtection="1">
      <alignment vertical="center"/>
    </xf>
    <xf numFmtId="0" fontId="8" fillId="4" borderId="46" xfId="0" applyFont="1" applyFill="1" applyBorder="1" applyAlignment="1" applyProtection="1">
      <alignment vertical="center"/>
    </xf>
    <xf numFmtId="0" fontId="8" fillId="4" borderId="48" xfId="0" applyFont="1" applyFill="1" applyBorder="1" applyAlignment="1" applyProtection="1">
      <alignment horizontal="center" vertical="center"/>
    </xf>
    <xf numFmtId="0" fontId="36" fillId="0" borderId="0" xfId="0" applyFont="1" applyFill="1" applyAlignment="1" applyProtection="1">
      <alignment horizontal="right" vertical="center"/>
    </xf>
    <xf numFmtId="0" fontId="8" fillId="0" borderId="0" xfId="0" applyFont="1" applyFill="1" applyAlignment="1" applyProtection="1">
      <alignment horizontal="left" vertical="center"/>
    </xf>
    <xf numFmtId="0" fontId="8" fillId="4" borderId="46" xfId="0" applyFont="1" applyFill="1" applyBorder="1" applyAlignment="1" applyProtection="1"/>
    <xf numFmtId="0" fontId="8" fillId="0" borderId="0" xfId="0" applyFont="1" applyFill="1" applyAlignment="1" applyProtection="1">
      <alignment horizontal="right" vertical="center"/>
    </xf>
    <xf numFmtId="0" fontId="8" fillId="0" borderId="0" xfId="0" applyFont="1" applyFill="1" applyAlignment="1" applyProtection="1">
      <alignment horizontal="left"/>
    </xf>
    <xf numFmtId="0" fontId="8" fillId="4" borderId="43" xfId="0" applyFont="1" applyFill="1" applyBorder="1" applyAlignment="1" applyProtection="1"/>
    <xf numFmtId="0" fontId="10" fillId="0" borderId="0" xfId="0" applyFont="1" applyFill="1" applyBorder="1" applyAlignment="1" applyProtection="1">
      <alignment horizontal="left" vertical="center"/>
    </xf>
    <xf numFmtId="0" fontId="8" fillId="0" borderId="0" xfId="0" applyFont="1" applyFill="1" applyAlignment="1" applyProtection="1">
      <alignment horizontal="right"/>
    </xf>
    <xf numFmtId="0" fontId="56" fillId="0" borderId="0" xfId="0" applyFont="1" applyFill="1" applyAlignment="1" applyProtection="1">
      <alignment horizontal="center" vertical="center"/>
    </xf>
    <xf numFmtId="0" fontId="57" fillId="0" borderId="0" xfId="0" applyFont="1" applyFill="1" applyBorder="1" applyAlignment="1" applyProtection="1">
      <alignment horizontal="center" vertical="center"/>
    </xf>
    <xf numFmtId="0" fontId="36" fillId="0" borderId="0" xfId="0" applyFont="1" applyFill="1" applyAlignment="1" applyProtection="1">
      <alignment horizontal="left" vertical="center"/>
    </xf>
    <xf numFmtId="0" fontId="8" fillId="0" borderId="0" xfId="0" applyNumberFormat="1" applyFont="1" applyFill="1" applyAlignment="1" applyProtection="1">
      <alignment horizontal="center" vertical="center"/>
    </xf>
    <xf numFmtId="0" fontId="15" fillId="0" borderId="0" xfId="0" applyFont="1" applyFill="1" applyBorder="1" applyAlignment="1" applyProtection="1">
      <alignment vertical="center"/>
    </xf>
    <xf numFmtId="0" fontId="16" fillId="0" borderId="0" xfId="0" applyFont="1" applyFill="1" applyAlignment="1" applyProtection="1">
      <alignment vertical="center" wrapText="1"/>
    </xf>
    <xf numFmtId="0" fontId="8" fillId="0" borderId="0" xfId="0" applyFont="1" applyFill="1" applyBorder="1" applyAlignment="1" applyProtection="1">
      <alignment horizontal="right"/>
    </xf>
    <xf numFmtId="0" fontId="8" fillId="0" borderId="0" xfId="0" applyNumberFormat="1" applyFont="1" applyFill="1" applyBorder="1" applyAlignment="1" applyProtection="1">
      <alignment horizontal="center" vertical="center"/>
    </xf>
    <xf numFmtId="166" fontId="8" fillId="0" borderId="0" xfId="0" applyNumberFormat="1" applyFont="1" applyFill="1" applyBorder="1" applyAlignment="1" applyProtection="1">
      <alignment horizontal="center" vertical="center"/>
    </xf>
    <xf numFmtId="0" fontId="8" fillId="0" borderId="0" xfId="0" quotePrefix="1" applyFont="1" applyFill="1" applyAlignment="1" applyProtection="1">
      <alignment horizontal="left"/>
    </xf>
    <xf numFmtId="0" fontId="8" fillId="0" borderId="0" xfId="0" quotePrefix="1" applyFont="1" applyFill="1" applyAlignment="1" applyProtection="1"/>
    <xf numFmtId="0" fontId="61" fillId="12" borderId="7" xfId="0" applyFont="1" applyFill="1" applyBorder="1" applyAlignment="1" applyProtection="1">
      <alignment horizontal="center"/>
    </xf>
    <xf numFmtId="0" fontId="0" fillId="0" borderId="0" xfId="0" applyFill="1"/>
    <xf numFmtId="0" fontId="10" fillId="0" borderId="9" xfId="0" applyFont="1" applyFill="1" applyBorder="1"/>
    <xf numFmtId="0" fontId="0" fillId="0" borderId="9" xfId="0" applyFill="1" applyBorder="1"/>
    <xf numFmtId="0" fontId="0" fillId="0" borderId="0" xfId="0" applyFont="1" applyFill="1"/>
    <xf numFmtId="0" fontId="8" fillId="0" borderId="0" xfId="0" applyFont="1" applyFill="1" applyAlignment="1">
      <alignment wrapText="1"/>
    </xf>
    <xf numFmtId="0" fontId="2" fillId="0" borderId="0" xfId="0" applyFont="1" applyFill="1"/>
    <xf numFmtId="0" fontId="9" fillId="0" borderId="0" xfId="2" quotePrefix="1" applyFont="1" applyFill="1" applyAlignment="1">
      <alignment vertical="center"/>
    </xf>
    <xf numFmtId="0" fontId="9" fillId="0" borderId="0" xfId="2" quotePrefix="1" applyFont="1" applyFill="1"/>
    <xf numFmtId="0" fontId="23" fillId="0" borderId="0" xfId="2" applyFont="1" applyFill="1" applyBorder="1" applyAlignment="1" applyProtection="1">
      <alignment vertical="center"/>
    </xf>
    <xf numFmtId="0" fontId="21" fillId="0" borderId="0" xfId="0" quotePrefix="1" applyFont="1" applyFill="1" applyBorder="1" applyProtection="1"/>
    <xf numFmtId="0" fontId="2" fillId="0" borderId="0" xfId="0" applyFont="1" applyFill="1" applyProtection="1"/>
    <xf numFmtId="0" fontId="4" fillId="0" borderId="0" xfId="0" applyFont="1" applyFill="1" applyProtection="1"/>
    <xf numFmtId="0" fontId="4" fillId="0" borderId="0" xfId="0" applyFont="1" applyFill="1" applyBorder="1" applyProtection="1"/>
    <xf numFmtId="0" fontId="22" fillId="0" borderId="0" xfId="0" quotePrefix="1" applyFont="1" applyFill="1" applyProtection="1"/>
    <xf numFmtId="164" fontId="0" fillId="0" borderId="0" xfId="0" applyNumberFormat="1" applyFill="1" applyProtection="1"/>
    <xf numFmtId="164" fontId="0" fillId="0" borderId="0" xfId="0" applyNumberFormat="1" applyFill="1" applyBorder="1" applyProtection="1"/>
    <xf numFmtId="164" fontId="22" fillId="0" borderId="0" xfId="0" applyNumberFormat="1" applyFont="1" applyFill="1" applyProtection="1"/>
    <xf numFmtId="0" fontId="22" fillId="0" borderId="0" xfId="0" applyFont="1" applyFill="1" applyAlignment="1" applyProtection="1">
      <alignment horizontal="center" vertical="center"/>
    </xf>
    <xf numFmtId="0" fontId="25" fillId="0" borderId="0" xfId="0" applyFont="1" applyFill="1" applyAlignment="1" applyProtection="1">
      <alignment horizontal="center"/>
    </xf>
    <xf numFmtId="0" fontId="25" fillId="0" borderId="0" xfId="0" applyFont="1" applyFill="1" applyBorder="1" applyAlignment="1" applyProtection="1">
      <alignment horizontal="center"/>
    </xf>
    <xf numFmtId="0" fontId="21" fillId="0" borderId="0" xfId="0" quotePrefix="1" applyFont="1" applyFill="1" applyBorder="1" applyAlignment="1" applyProtection="1"/>
    <xf numFmtId="0" fontId="35" fillId="0" borderId="0" xfId="0" applyFont="1" applyFill="1" applyBorder="1" applyAlignment="1" applyProtection="1">
      <alignment horizontal="center" vertical="center"/>
    </xf>
    <xf numFmtId="0" fontId="35" fillId="0" borderId="0" xfId="0" quotePrefix="1" applyFont="1" applyFill="1" applyBorder="1" applyAlignment="1" applyProtection="1">
      <alignment horizontal="center" vertical="center"/>
    </xf>
    <xf numFmtId="164" fontId="20" fillId="0" borderId="0" xfId="0" applyNumberFormat="1" applyFont="1" applyFill="1" applyBorder="1" applyAlignment="1" applyProtection="1">
      <alignment horizontal="center" vertical="center"/>
    </xf>
    <xf numFmtId="0" fontId="22" fillId="0" borderId="0" xfId="0" quotePrefix="1" applyFont="1" applyFill="1" applyBorder="1" applyAlignment="1" applyProtection="1">
      <alignment horizontal="center" vertical="center"/>
    </xf>
    <xf numFmtId="0" fontId="21" fillId="0" borderId="0" xfId="0" applyFont="1" applyFill="1" applyProtection="1"/>
    <xf numFmtId="0" fontId="21" fillId="0" borderId="0" xfId="0" quotePrefix="1" applyFont="1" applyFill="1" applyAlignment="1" applyProtection="1"/>
    <xf numFmtId="0" fontId="29" fillId="0" borderId="0" xfId="0" applyFont="1" applyFill="1"/>
    <xf numFmtId="0" fontId="32" fillId="0" borderId="0" xfId="2" applyFont="1" applyFill="1"/>
    <xf numFmtId="0" fontId="32" fillId="0" borderId="0" xfId="2" quotePrefix="1" applyFont="1" applyFill="1"/>
    <xf numFmtId="0" fontId="8" fillId="9" borderId="7" xfId="0" quotePrefix="1" applyFont="1" applyFill="1" applyBorder="1" applyAlignment="1" applyProtection="1">
      <alignment horizontal="center"/>
    </xf>
    <xf numFmtId="0" fontId="21" fillId="7" borderId="7" xfId="0" applyFont="1" applyFill="1" applyBorder="1" applyAlignment="1" applyProtection="1">
      <alignment horizontal="center"/>
    </xf>
    <xf numFmtId="0" fontId="21" fillId="13" borderId="7" xfId="0" applyFont="1" applyFill="1" applyBorder="1" applyAlignment="1" applyProtection="1">
      <alignment horizontal="center"/>
    </xf>
    <xf numFmtId="0" fontId="21" fillId="4" borderId="7" xfId="0" applyFont="1" applyFill="1" applyBorder="1" applyAlignment="1" applyProtection="1">
      <alignment horizontal="center"/>
    </xf>
    <xf numFmtId="0" fontId="12" fillId="0" borderId="0" xfId="0" applyFont="1" applyFill="1" applyBorder="1" applyAlignment="1" applyProtection="1">
      <alignment horizontal="right"/>
    </xf>
    <xf numFmtId="0" fontId="12" fillId="0" borderId="0" xfId="0" applyFont="1" applyFill="1" applyAlignment="1" applyProtection="1">
      <alignment horizontal="right"/>
    </xf>
    <xf numFmtId="0" fontId="37" fillId="0" borderId="0" xfId="0" applyFont="1" applyFill="1" applyBorder="1" applyAlignment="1" applyProtection="1">
      <alignment horizontal="left" vertical="top"/>
    </xf>
    <xf numFmtId="0" fontId="0" fillId="0" borderId="0" xfId="0" applyAlignment="1" applyProtection="1"/>
    <xf numFmtId="0" fontId="8" fillId="5" borderId="7" xfId="0" quotePrefix="1" applyFont="1" applyFill="1" applyBorder="1" applyAlignment="1" applyProtection="1">
      <alignment horizontal="center"/>
    </xf>
    <xf numFmtId="0" fontId="8" fillId="6" borderId="7" xfId="0" quotePrefix="1" applyFont="1" applyFill="1" applyBorder="1" applyAlignment="1" applyProtection="1">
      <alignment horizontal="center"/>
    </xf>
    <xf numFmtId="0" fontId="10" fillId="0" borderId="0" xfId="0" applyFont="1" applyFill="1" applyAlignment="1" applyProtection="1">
      <alignment horizontal="right"/>
    </xf>
    <xf numFmtId="0" fontId="22" fillId="0" borderId="0" xfId="0" applyFont="1" applyFill="1" applyBorder="1" applyAlignment="1" applyProtection="1">
      <alignment horizontal="right" vertical="center"/>
    </xf>
    <xf numFmtId="0" fontId="35" fillId="4" borderId="30" xfId="0" applyFont="1" applyFill="1" applyBorder="1" applyAlignment="1" applyProtection="1">
      <alignment horizontal="center" vertical="center"/>
    </xf>
    <xf numFmtId="0" fontId="35" fillId="4" borderId="35" xfId="0" applyFont="1" applyFill="1" applyBorder="1" applyAlignment="1" applyProtection="1">
      <alignment horizontal="center" vertical="center"/>
    </xf>
    <xf numFmtId="0" fontId="23" fillId="0" borderId="0" xfId="2" applyFont="1" applyFill="1" applyBorder="1" applyAlignment="1" applyProtection="1">
      <alignment horizontal="right" vertical="center"/>
    </xf>
    <xf numFmtId="0" fontId="20" fillId="0" borderId="0" xfId="0" applyFont="1" applyFill="1" applyBorder="1" applyAlignment="1" applyProtection="1">
      <alignment horizontal="center" vertical="center"/>
    </xf>
    <xf numFmtId="0" fontId="35" fillId="5" borderId="10" xfId="0" applyFont="1" applyFill="1" applyBorder="1" applyAlignment="1" applyProtection="1">
      <alignment horizontal="center" vertical="center"/>
      <protection locked="0"/>
    </xf>
    <xf numFmtId="0" fontId="35" fillId="5" borderId="17" xfId="0" quotePrefix="1" applyFont="1" applyFill="1" applyBorder="1" applyAlignment="1" applyProtection="1">
      <alignment horizontal="center" vertical="center"/>
      <protection locked="0"/>
    </xf>
    <xf numFmtId="0" fontId="35" fillId="5" borderId="10" xfId="0" quotePrefix="1" applyFont="1" applyFill="1" applyBorder="1" applyAlignment="1" applyProtection="1">
      <alignment horizontal="center" vertical="center"/>
      <protection locked="0"/>
    </xf>
    <xf numFmtId="0" fontId="35" fillId="5" borderId="29" xfId="0" applyFont="1" applyFill="1" applyBorder="1" applyAlignment="1" applyProtection="1">
      <alignment horizontal="center" vertical="center"/>
      <protection locked="0"/>
    </xf>
    <xf numFmtId="0" fontId="22" fillId="0" borderId="60" xfId="0" applyFont="1" applyFill="1" applyBorder="1" applyAlignment="1" applyProtection="1">
      <alignment horizontal="center" vertical="center"/>
    </xf>
    <xf numFmtId="0" fontId="21" fillId="0" borderId="0" xfId="0" quotePrefix="1" applyFont="1" applyFill="1" applyBorder="1" applyAlignment="1" applyProtection="1">
      <alignment horizontal="center" vertical="center"/>
    </xf>
    <xf numFmtId="0" fontId="21" fillId="0" borderId="60" xfId="0" quotePrefix="1" applyFont="1" applyFill="1" applyBorder="1" applyAlignment="1" applyProtection="1">
      <alignment horizontal="center" vertical="center"/>
    </xf>
    <xf numFmtId="0" fontId="20" fillId="0" borderId="0" xfId="0" applyFont="1" applyBorder="1" applyAlignment="1" applyProtection="1">
      <alignment wrapText="1"/>
    </xf>
    <xf numFmtId="0" fontId="22" fillId="0" borderId="9" xfId="0" applyFont="1" applyFill="1" applyBorder="1" applyProtection="1"/>
    <xf numFmtId="0" fontId="22" fillId="0" borderId="11" xfId="0" applyFont="1" applyFill="1" applyBorder="1" applyProtection="1"/>
    <xf numFmtId="0" fontId="20" fillId="0" borderId="0" xfId="0" applyFont="1" applyFill="1" applyAlignment="1" applyProtection="1">
      <alignment horizontal="center"/>
    </xf>
    <xf numFmtId="0" fontId="21" fillId="0" borderId="0" xfId="0" applyFont="1" applyFill="1" applyAlignment="1" applyProtection="1">
      <alignment horizontal="center"/>
    </xf>
    <xf numFmtId="0" fontId="21" fillId="0" borderId="60" xfId="0" applyFont="1" applyFill="1" applyBorder="1" applyAlignment="1" applyProtection="1">
      <alignment horizontal="center" vertical="center"/>
    </xf>
    <xf numFmtId="0" fontId="21" fillId="0" borderId="0" xfId="0" quotePrefix="1" applyFont="1" applyFill="1" applyBorder="1" applyAlignment="1" applyProtection="1">
      <alignment horizontal="right"/>
    </xf>
    <xf numFmtId="0" fontId="22" fillId="0" borderId="0" xfId="0" applyFont="1" applyFill="1" applyBorder="1" applyAlignment="1" applyProtection="1">
      <alignment horizontal="right"/>
    </xf>
    <xf numFmtId="0" fontId="22" fillId="0" borderId="4" xfId="0" applyFont="1" applyFill="1" applyBorder="1" applyProtection="1"/>
    <xf numFmtId="0" fontId="22" fillId="0" borderId="62" xfId="0" applyFont="1" applyFill="1" applyBorder="1" applyProtection="1"/>
    <xf numFmtId="0" fontId="21" fillId="0" borderId="62" xfId="0" quotePrefix="1" applyFont="1" applyFill="1" applyBorder="1" applyAlignment="1" applyProtection="1"/>
    <xf numFmtId="165" fontId="22" fillId="0" borderId="62" xfId="0" applyNumberFormat="1" applyFont="1" applyFill="1" applyBorder="1" applyProtection="1"/>
    <xf numFmtId="0" fontId="22" fillId="0" borderId="62" xfId="4" applyNumberFormat="1" applyFont="1" applyFill="1" applyBorder="1" applyProtection="1"/>
    <xf numFmtId="0" fontId="22" fillId="0" borderId="8" xfId="0" applyFont="1" applyFill="1" applyBorder="1" applyProtection="1"/>
    <xf numFmtId="175" fontId="20" fillId="0" borderId="0" xfId="0" applyNumberFormat="1" applyFont="1" applyFill="1" applyBorder="1" applyAlignment="1" applyProtection="1">
      <alignment horizontal="center" vertical="center"/>
    </xf>
    <xf numFmtId="0" fontId="24" fillId="0" borderId="0" xfId="0" applyFont="1" applyFill="1" applyBorder="1" applyAlignment="1" applyProtection="1">
      <alignment horizontal="center" vertical="center" wrapText="1"/>
    </xf>
    <xf numFmtId="0" fontId="20" fillId="0" borderId="0" xfId="0" applyNumberFormat="1" applyFont="1" applyFill="1" applyBorder="1" applyAlignment="1" applyProtection="1">
      <alignment horizontal="center" vertical="center"/>
    </xf>
    <xf numFmtId="0" fontId="22" fillId="2" borderId="50" xfId="0" applyFont="1" applyFill="1" applyBorder="1" applyAlignment="1" applyProtection="1">
      <alignment vertical="center"/>
    </xf>
    <xf numFmtId="0" fontId="22" fillId="2" borderId="39" xfId="0" applyFont="1" applyFill="1" applyBorder="1" applyAlignment="1" applyProtection="1">
      <alignment horizontal="center" vertical="center"/>
    </xf>
    <xf numFmtId="0" fontId="10" fillId="14" borderId="50" xfId="0" applyFont="1" applyFill="1" applyBorder="1" applyAlignment="1" applyProtection="1">
      <alignment horizontal="center" vertical="center" wrapText="1"/>
    </xf>
    <xf numFmtId="0" fontId="10" fillId="14" borderId="66" xfId="0" applyFont="1" applyFill="1" applyBorder="1" applyAlignment="1" applyProtection="1">
      <alignment horizontal="center" vertical="center" wrapText="1"/>
    </xf>
    <xf numFmtId="0" fontId="10" fillId="14" borderId="39" xfId="0" applyFont="1" applyFill="1" applyBorder="1" applyAlignment="1" applyProtection="1">
      <alignment horizontal="center" vertical="center" wrapText="1"/>
    </xf>
    <xf numFmtId="0" fontId="23" fillId="14" borderId="66" xfId="2" applyFont="1" applyFill="1" applyBorder="1" applyAlignment="1" applyProtection="1">
      <alignment horizontal="center" vertical="center"/>
    </xf>
    <xf numFmtId="0" fontId="22" fillId="14" borderId="39" xfId="0" applyNumberFormat="1" applyFont="1" applyFill="1" applyBorder="1" applyAlignment="1" applyProtection="1">
      <alignment horizontal="center" vertical="center"/>
    </xf>
    <xf numFmtId="0" fontId="49" fillId="14" borderId="58" xfId="2" applyFont="1" applyFill="1" applyBorder="1" applyAlignment="1" applyProtection="1">
      <alignment horizontal="center" vertical="center"/>
    </xf>
    <xf numFmtId="0" fontId="22" fillId="14" borderId="26" xfId="0" applyFont="1" applyFill="1" applyBorder="1" applyAlignment="1" applyProtection="1">
      <alignment horizontal="center" vertical="center"/>
    </xf>
    <xf numFmtId="0" fontId="22" fillId="14" borderId="57" xfId="0" applyFont="1" applyFill="1" applyBorder="1" applyAlignment="1" applyProtection="1">
      <alignment horizontal="center"/>
    </xf>
    <xf numFmtId="0" fontId="20" fillId="2" borderId="3" xfId="0" applyFont="1" applyFill="1" applyBorder="1" applyAlignment="1" applyProtection="1">
      <alignment horizontal="center"/>
    </xf>
    <xf numFmtId="0" fontId="20" fillId="4" borderId="34" xfId="0" applyFont="1" applyFill="1" applyBorder="1" applyAlignment="1" applyProtection="1">
      <alignment horizontal="center" vertical="center"/>
    </xf>
    <xf numFmtId="3" fontId="20" fillId="4" borderId="34" xfId="0" applyNumberFormat="1" applyFont="1" applyFill="1" applyBorder="1" applyAlignment="1" applyProtection="1">
      <alignment horizontal="center" vertical="center"/>
    </xf>
    <xf numFmtId="3" fontId="20" fillId="4" borderId="24" xfId="0" applyNumberFormat="1" applyFont="1" applyFill="1" applyBorder="1" applyAlignment="1" applyProtection="1">
      <alignment horizontal="center" vertical="center"/>
    </xf>
    <xf numFmtId="0" fontId="20" fillId="4" borderId="80" xfId="0" applyFont="1" applyFill="1" applyBorder="1" applyAlignment="1" applyProtection="1">
      <alignment horizontal="center" vertical="center"/>
    </xf>
    <xf numFmtId="0" fontId="20" fillId="14" borderId="3" xfId="0" applyFont="1" applyFill="1" applyBorder="1" applyAlignment="1" applyProtection="1">
      <alignment horizontal="center" vertical="center"/>
    </xf>
    <xf numFmtId="0" fontId="22" fillId="4" borderId="20" xfId="0" applyFont="1" applyFill="1" applyBorder="1" applyAlignment="1" applyProtection="1">
      <alignment horizontal="center"/>
    </xf>
    <xf numFmtId="0" fontId="22" fillId="4" borderId="34" xfId="0" applyFont="1" applyFill="1" applyBorder="1" applyAlignment="1" applyProtection="1">
      <alignment horizontal="center"/>
    </xf>
    <xf numFmtId="2" fontId="22" fillId="4" borderId="34" xfId="0" applyNumberFormat="1" applyFont="1" applyFill="1" applyBorder="1" applyAlignment="1" applyProtection="1">
      <alignment horizontal="center"/>
    </xf>
    <xf numFmtId="2" fontId="22" fillId="4" borderId="24" xfId="0" applyNumberFormat="1" applyFont="1" applyFill="1" applyBorder="1" applyAlignment="1" applyProtection="1">
      <alignment horizontal="center"/>
    </xf>
    <xf numFmtId="0" fontId="20" fillId="14" borderId="63" xfId="0" applyFont="1" applyFill="1" applyBorder="1" applyAlignment="1" applyProtection="1">
      <alignment horizontal="center" vertical="center"/>
    </xf>
    <xf numFmtId="0" fontId="20" fillId="14" borderId="64" xfId="0" applyFont="1" applyFill="1" applyBorder="1" applyAlignment="1" applyProtection="1">
      <alignment horizontal="center" vertical="center"/>
    </xf>
    <xf numFmtId="0" fontId="20" fillId="14" borderId="65" xfId="0" applyFont="1" applyFill="1" applyBorder="1" applyAlignment="1" applyProtection="1">
      <alignment horizontal="center" vertical="center"/>
    </xf>
    <xf numFmtId="0" fontId="22" fillId="4" borderId="3" xfId="0" applyFont="1" applyFill="1" applyBorder="1" applyAlignment="1" applyProtection="1">
      <alignment horizontal="center"/>
    </xf>
    <xf numFmtId="0" fontId="5" fillId="4" borderId="3" xfId="0" applyFont="1" applyFill="1" applyBorder="1" applyAlignment="1" applyProtection="1">
      <alignment horizontal="center"/>
    </xf>
    <xf numFmtId="0" fontId="20" fillId="6" borderId="1" xfId="0" applyFont="1" applyFill="1" applyBorder="1" applyAlignment="1" applyProtection="1">
      <alignment horizontal="center"/>
    </xf>
    <xf numFmtId="0" fontId="37" fillId="0" borderId="0" xfId="0" applyFont="1" applyBorder="1" applyAlignment="1" applyProtection="1">
      <alignment horizontal="left" vertical="center"/>
    </xf>
    <xf numFmtId="0" fontId="20" fillId="14" borderId="21" xfId="0" applyFont="1" applyFill="1" applyBorder="1" applyAlignment="1" applyProtection="1">
      <alignment horizontal="center" vertical="center"/>
    </xf>
    <xf numFmtId="0" fontId="20" fillId="14" borderId="22" xfId="0" applyFont="1" applyFill="1" applyBorder="1" applyAlignment="1" applyProtection="1">
      <alignment horizontal="center" vertical="center"/>
    </xf>
    <xf numFmtId="0" fontId="20" fillId="14" borderId="28" xfId="0" applyFont="1" applyFill="1" applyBorder="1" applyAlignment="1" applyProtection="1">
      <alignment horizontal="center" vertical="center"/>
    </xf>
    <xf numFmtId="0" fontId="20" fillId="14" borderId="21" xfId="0" quotePrefix="1" applyFont="1" applyFill="1" applyBorder="1" applyAlignment="1" applyProtection="1">
      <alignment horizontal="center" vertical="center"/>
    </xf>
    <xf numFmtId="0" fontId="20" fillId="14" borderId="22" xfId="0" quotePrefix="1" applyFont="1" applyFill="1" applyBorder="1" applyAlignment="1" applyProtection="1">
      <alignment horizontal="center" vertical="center"/>
    </xf>
    <xf numFmtId="0" fontId="24" fillId="3" borderId="81" xfId="0" applyFont="1" applyFill="1" applyBorder="1" applyAlignment="1" applyProtection="1">
      <alignment horizontal="center" vertical="center"/>
    </xf>
    <xf numFmtId="0" fontId="24" fillId="3" borderId="82" xfId="0" applyFont="1" applyFill="1" applyBorder="1" applyAlignment="1" applyProtection="1">
      <alignment horizontal="center" vertical="center"/>
    </xf>
    <xf numFmtId="0" fontId="24" fillId="3" borderId="83" xfId="0" applyFont="1" applyFill="1" applyBorder="1" applyAlignment="1" applyProtection="1">
      <alignment horizontal="center" vertical="center"/>
    </xf>
    <xf numFmtId="0" fontId="49" fillId="14" borderId="21" xfId="2" applyFont="1" applyFill="1" applyBorder="1" applyAlignment="1" applyProtection="1">
      <alignment horizontal="center" vertical="center"/>
    </xf>
    <xf numFmtId="0" fontId="22" fillId="14" borderId="22" xfId="0" applyFont="1" applyFill="1" applyBorder="1" applyAlignment="1" applyProtection="1">
      <alignment horizontal="center" vertical="center"/>
    </xf>
    <xf numFmtId="0" fontId="22" fillId="14" borderId="28" xfId="0" applyFont="1" applyFill="1" applyBorder="1" applyAlignment="1" applyProtection="1">
      <alignment horizontal="center" vertical="center"/>
    </xf>
    <xf numFmtId="0" fontId="49" fillId="14" borderId="17" xfId="2" applyFont="1" applyFill="1" applyBorder="1" applyAlignment="1" applyProtection="1">
      <alignment horizontal="center" vertical="center"/>
    </xf>
    <xf numFmtId="0" fontId="22" fillId="14" borderId="10" xfId="0" applyFont="1" applyFill="1" applyBorder="1" applyAlignment="1" applyProtection="1">
      <alignment horizontal="center" vertical="center"/>
    </xf>
    <xf numFmtId="0" fontId="22" fillId="14" borderId="29" xfId="0" applyFont="1" applyFill="1" applyBorder="1" applyAlignment="1" applyProtection="1">
      <alignment horizontal="center"/>
    </xf>
    <xf numFmtId="0" fontId="23" fillId="0" borderId="0" xfId="2" applyFont="1" applyFill="1" applyBorder="1" applyAlignment="1" applyProtection="1">
      <alignment horizontal="right" vertical="center"/>
    </xf>
    <xf numFmtId="0" fontId="0" fillId="0" borderId="0" xfId="0" applyBorder="1" applyAlignment="1" applyProtection="1">
      <alignment horizontal="center"/>
    </xf>
    <xf numFmtId="0" fontId="20" fillId="0" borderId="0" xfId="0" applyFont="1" applyFill="1" applyBorder="1" applyAlignment="1" applyProtection="1">
      <alignment horizontal="center" vertical="center"/>
    </xf>
    <xf numFmtId="0" fontId="0" fillId="0" borderId="0" xfId="0" applyAlignment="1">
      <alignment horizontal="center"/>
    </xf>
    <xf numFmtId="0" fontId="0" fillId="2" borderId="0" xfId="0" applyFill="1" applyAlignment="1">
      <alignment horizontal="center"/>
    </xf>
    <xf numFmtId="0" fontId="9" fillId="0" borderId="0" xfId="2" quotePrefix="1" applyFont="1" applyFill="1"/>
    <xf numFmtId="0" fontId="10" fillId="0" borderId="0" xfId="0" applyFont="1" applyFill="1"/>
    <xf numFmtId="0" fontId="9" fillId="0" borderId="0" xfId="2" applyFont="1" applyFill="1"/>
    <xf numFmtId="0" fontId="10" fillId="0" borderId="9" xfId="0" applyFont="1" applyFill="1" applyBorder="1"/>
    <xf numFmtId="0" fontId="52" fillId="0" borderId="27" xfId="2" applyFont="1" applyFill="1" applyBorder="1" applyAlignment="1" applyProtection="1">
      <alignment horizontal="left"/>
    </xf>
    <xf numFmtId="0" fontId="22" fillId="0" borderId="0" xfId="0" applyFont="1" applyFill="1" applyBorder="1" applyAlignment="1" applyProtection="1">
      <alignment horizontal="right" vertical="center"/>
    </xf>
    <xf numFmtId="0" fontId="20" fillId="14" borderId="21" xfId="0" applyFont="1" applyFill="1" applyBorder="1" applyAlignment="1" applyProtection="1">
      <alignment horizontal="center" vertical="center"/>
    </xf>
    <xf numFmtId="0" fontId="20" fillId="14" borderId="17" xfId="0" applyFont="1" applyFill="1" applyBorder="1" applyAlignment="1" applyProtection="1">
      <alignment horizontal="center" vertical="center"/>
    </xf>
    <xf numFmtId="0" fontId="20" fillId="14" borderId="22" xfId="0" applyFont="1" applyFill="1" applyBorder="1" applyAlignment="1" applyProtection="1">
      <alignment horizontal="center" vertical="center"/>
    </xf>
    <xf numFmtId="0" fontId="20" fillId="14" borderId="10" xfId="0" applyFont="1" applyFill="1" applyBorder="1" applyAlignment="1" applyProtection="1">
      <alignment horizontal="center" vertical="center"/>
    </xf>
    <xf numFmtId="164" fontId="20" fillId="14" borderId="23" xfId="0" applyNumberFormat="1" applyFont="1" applyFill="1" applyBorder="1" applyAlignment="1" applyProtection="1">
      <alignment horizontal="center" vertical="center"/>
    </xf>
    <xf numFmtId="164" fontId="20" fillId="14" borderId="18" xfId="0" applyNumberFormat="1" applyFont="1" applyFill="1" applyBorder="1" applyAlignment="1" applyProtection="1">
      <alignment horizontal="center" vertical="center"/>
    </xf>
    <xf numFmtId="0" fontId="22" fillId="14" borderId="32" xfId="0" applyFont="1" applyFill="1" applyBorder="1" applyAlignment="1" applyProtection="1">
      <alignment horizontal="center" vertical="center"/>
    </xf>
    <xf numFmtId="0" fontId="22" fillId="14" borderId="33" xfId="0" quotePrefix="1" applyFont="1" applyFill="1" applyBorder="1" applyAlignment="1" applyProtection="1">
      <alignment horizontal="center" vertical="center"/>
    </xf>
    <xf numFmtId="0" fontId="22" fillId="14" borderId="20" xfId="0" applyFont="1" applyFill="1" applyBorder="1" applyAlignment="1" applyProtection="1">
      <alignment horizontal="center" vertical="center"/>
    </xf>
    <xf numFmtId="0" fontId="22" fillId="14" borderId="24" xfId="0" quotePrefix="1" applyFont="1" applyFill="1" applyBorder="1" applyAlignment="1" applyProtection="1">
      <alignment horizontal="center" vertical="center"/>
    </xf>
    <xf numFmtId="0" fontId="22" fillId="14" borderId="13" xfId="0" applyFont="1" applyFill="1" applyBorder="1" applyAlignment="1" applyProtection="1">
      <alignment horizontal="center" vertical="center"/>
    </xf>
    <xf numFmtId="0" fontId="22" fillId="14" borderId="51" xfId="0" applyFont="1" applyFill="1" applyBorder="1" applyAlignment="1" applyProtection="1">
      <alignment horizontal="center" vertical="center"/>
    </xf>
    <xf numFmtId="0" fontId="22" fillId="14" borderId="16" xfId="0" applyFont="1" applyFill="1" applyBorder="1" applyAlignment="1" applyProtection="1">
      <alignment horizontal="center" vertical="center"/>
    </xf>
    <xf numFmtId="164" fontId="20" fillId="6" borderId="6" xfId="0" applyNumberFormat="1" applyFont="1" applyFill="1" applyBorder="1" applyAlignment="1" applyProtection="1">
      <alignment horizontal="center" vertical="center"/>
    </xf>
    <xf numFmtId="164" fontId="20" fillId="6" borderId="12" xfId="0" applyNumberFormat="1" applyFont="1" applyFill="1" applyBorder="1" applyAlignment="1" applyProtection="1">
      <alignment horizontal="center" vertical="center"/>
    </xf>
    <xf numFmtId="164" fontId="20" fillId="6" borderId="11" xfId="0" applyNumberFormat="1" applyFont="1" applyFill="1" applyBorder="1" applyAlignment="1" applyProtection="1">
      <alignment horizontal="center" vertical="center"/>
    </xf>
    <xf numFmtId="0" fontId="20" fillId="14" borderId="37" xfId="0" applyFont="1" applyFill="1" applyBorder="1" applyAlignment="1" applyProtection="1">
      <alignment horizontal="center" vertical="center"/>
    </xf>
    <xf numFmtId="0" fontId="24" fillId="3" borderId="4" xfId="0" applyFont="1" applyFill="1" applyBorder="1" applyAlignment="1" applyProtection="1">
      <alignment horizontal="center" vertical="center" wrapText="1"/>
    </xf>
    <xf numFmtId="0" fontId="24" fillId="3" borderId="8" xfId="0" applyFont="1" applyFill="1" applyBorder="1" applyAlignment="1" applyProtection="1">
      <alignment horizontal="center" vertical="center" wrapText="1"/>
    </xf>
    <xf numFmtId="0" fontId="24" fillId="3" borderId="5" xfId="0" applyFont="1" applyFill="1" applyBorder="1" applyAlignment="1" applyProtection="1">
      <alignment horizontal="center" vertical="center" wrapText="1"/>
    </xf>
    <xf numFmtId="0" fontId="24" fillId="3" borderId="9" xfId="0" applyFont="1" applyFill="1" applyBorder="1" applyAlignment="1" applyProtection="1">
      <alignment horizontal="center" vertical="center" wrapText="1"/>
    </xf>
    <xf numFmtId="0" fontId="24" fillId="3" borderId="13" xfId="0" applyFont="1" applyFill="1" applyBorder="1" applyAlignment="1" applyProtection="1">
      <alignment horizontal="center" vertical="center" wrapText="1"/>
    </xf>
    <xf numFmtId="0" fontId="24" fillId="3" borderId="16" xfId="0" applyFont="1" applyFill="1" applyBorder="1" applyAlignment="1" applyProtection="1">
      <alignment horizontal="center" vertical="center" wrapText="1"/>
    </xf>
    <xf numFmtId="0" fontId="24" fillId="3" borderId="81" xfId="0" applyFont="1" applyFill="1" applyBorder="1" applyAlignment="1" applyProtection="1">
      <alignment horizontal="center"/>
    </xf>
    <xf numFmtId="0" fontId="24" fillId="3" borderId="82" xfId="0" applyFont="1" applyFill="1" applyBorder="1" applyAlignment="1" applyProtection="1">
      <alignment horizontal="center"/>
    </xf>
    <xf numFmtId="0" fontId="24" fillId="3" borderId="83" xfId="0" applyFont="1" applyFill="1" applyBorder="1" applyAlignment="1" applyProtection="1">
      <alignment horizontal="center"/>
    </xf>
    <xf numFmtId="0" fontId="24" fillId="3" borderId="32" xfId="0" applyFont="1" applyFill="1" applyBorder="1" applyAlignment="1" applyProtection="1">
      <alignment horizontal="center" vertical="center" wrapText="1"/>
    </xf>
    <xf numFmtId="0" fontId="24" fillId="3" borderId="33" xfId="0" applyFont="1" applyFill="1" applyBorder="1" applyAlignment="1" applyProtection="1">
      <alignment horizontal="center" vertical="center" wrapText="1"/>
    </xf>
    <xf numFmtId="0" fontId="24" fillId="3" borderId="20" xfId="0" applyFont="1" applyFill="1" applyBorder="1" applyAlignment="1" applyProtection="1">
      <alignment horizontal="center" vertical="center" wrapText="1"/>
    </xf>
    <xf numFmtId="0" fontId="24" fillId="3" borderId="24" xfId="0" applyFont="1" applyFill="1" applyBorder="1" applyAlignment="1" applyProtection="1">
      <alignment horizontal="center" vertical="center" wrapText="1"/>
    </xf>
    <xf numFmtId="0" fontId="35" fillId="4" borderId="30" xfId="0" applyFont="1" applyFill="1" applyBorder="1" applyAlignment="1" applyProtection="1">
      <alignment horizontal="center" vertical="center"/>
      <protection locked="0"/>
    </xf>
    <xf numFmtId="0" fontId="35" fillId="4" borderId="58" xfId="0" applyFont="1" applyFill="1" applyBorder="1" applyAlignment="1" applyProtection="1">
      <alignment horizontal="center" vertical="center"/>
      <protection locked="0"/>
    </xf>
    <xf numFmtId="0" fontId="35" fillId="4" borderId="35" xfId="0" applyFont="1" applyFill="1" applyBorder="1" applyAlignment="1" applyProtection="1">
      <alignment horizontal="center" vertical="center"/>
      <protection locked="0"/>
    </xf>
    <xf numFmtId="0" fontId="35" fillId="4" borderId="26" xfId="0" applyFont="1" applyFill="1" applyBorder="1" applyAlignment="1" applyProtection="1">
      <alignment horizontal="center" vertical="center"/>
      <protection locked="0"/>
    </xf>
    <xf numFmtId="0" fontId="20" fillId="14" borderId="7" xfId="0" applyFont="1" applyFill="1" applyBorder="1" applyAlignment="1" applyProtection="1">
      <alignment horizontal="center" vertical="center"/>
    </xf>
    <xf numFmtId="164" fontId="20" fillId="14" borderId="59" xfId="0" applyNumberFormat="1" applyFont="1" applyFill="1" applyBorder="1" applyAlignment="1" applyProtection="1">
      <alignment horizontal="center" vertical="center"/>
    </xf>
    <xf numFmtId="164" fontId="20" fillId="6" borderId="13" xfId="0" applyNumberFormat="1" applyFont="1" applyFill="1" applyBorder="1" applyAlignment="1" applyProtection="1">
      <alignment horizontal="center" vertical="center"/>
    </xf>
    <xf numFmtId="164" fontId="20" fillId="6" borderId="51" xfId="0" applyNumberFormat="1" applyFont="1" applyFill="1" applyBorder="1" applyAlignment="1" applyProtection="1">
      <alignment horizontal="center" vertical="center"/>
    </xf>
    <xf numFmtId="164" fontId="20" fillId="6" borderId="16" xfId="0" applyNumberFormat="1" applyFont="1" applyFill="1" applyBorder="1" applyAlignment="1" applyProtection="1">
      <alignment horizontal="center" vertical="center"/>
    </xf>
    <xf numFmtId="0" fontId="35" fillId="5" borderId="18" xfId="0" quotePrefix="1" applyFont="1" applyFill="1" applyBorder="1" applyAlignment="1" applyProtection="1">
      <alignment horizontal="center" vertical="center"/>
      <protection locked="0"/>
    </xf>
    <xf numFmtId="0" fontId="35" fillId="5" borderId="55" xfId="0" quotePrefix="1" applyFont="1" applyFill="1" applyBorder="1" applyAlignment="1" applyProtection="1">
      <alignment horizontal="center" vertical="center"/>
      <protection locked="0"/>
    </xf>
    <xf numFmtId="0" fontId="35" fillId="5" borderId="18" xfId="0" applyFont="1" applyFill="1" applyBorder="1" applyAlignment="1" applyProtection="1">
      <alignment horizontal="center" vertical="center"/>
      <protection locked="0"/>
    </xf>
    <xf numFmtId="0" fontId="35" fillId="5" borderId="56" xfId="0" applyFont="1" applyFill="1" applyBorder="1" applyAlignment="1" applyProtection="1">
      <alignment horizontal="center" vertical="center"/>
      <protection locked="0"/>
    </xf>
    <xf numFmtId="0" fontId="35" fillId="5" borderId="19" xfId="0" applyFont="1" applyFill="1" applyBorder="1" applyAlignment="1" applyProtection="1">
      <alignment horizontal="center" vertical="center"/>
      <protection locked="0"/>
    </xf>
    <xf numFmtId="0" fontId="35" fillId="5" borderId="33" xfId="0" applyFont="1" applyFill="1" applyBorder="1" applyAlignment="1" applyProtection="1">
      <alignment horizontal="center" vertical="center"/>
      <protection locked="0"/>
    </xf>
    <xf numFmtId="0" fontId="20" fillId="14" borderId="25" xfId="0" applyFont="1" applyFill="1" applyBorder="1" applyAlignment="1" applyProtection="1">
      <alignment horizontal="center" vertical="center"/>
    </xf>
    <xf numFmtId="0" fontId="20" fillId="14" borderId="26" xfId="0" applyFont="1" applyFill="1" applyBorder="1" applyAlignment="1" applyProtection="1">
      <alignment horizontal="center" vertical="center"/>
    </xf>
    <xf numFmtId="0" fontId="23" fillId="0" borderId="0" xfId="2" applyFont="1" applyFill="1" applyBorder="1" applyAlignment="1" applyProtection="1">
      <alignment horizontal="right" vertical="center"/>
    </xf>
    <xf numFmtId="0" fontId="0" fillId="0" borderId="0" xfId="0" applyAlignment="1" applyProtection="1">
      <alignment horizontal="center"/>
    </xf>
    <xf numFmtId="0" fontId="35" fillId="5" borderId="17" xfId="0" quotePrefix="1" applyFont="1" applyFill="1" applyBorder="1" applyAlignment="1" applyProtection="1">
      <alignment horizontal="center" vertical="center"/>
      <protection locked="0"/>
    </xf>
    <xf numFmtId="0" fontId="35" fillId="5" borderId="10" xfId="0" quotePrefix="1" applyFont="1" applyFill="1" applyBorder="1" applyAlignment="1" applyProtection="1">
      <alignment horizontal="center" vertical="center"/>
      <protection locked="0"/>
    </xf>
    <xf numFmtId="0" fontId="35" fillId="5" borderId="29" xfId="0" quotePrefix="1" applyFont="1" applyFill="1" applyBorder="1" applyAlignment="1" applyProtection="1">
      <alignment horizontal="center" vertical="center"/>
      <protection locked="0"/>
    </xf>
    <xf numFmtId="0" fontId="0" fillId="2" borderId="0" xfId="0" applyFill="1" applyAlignment="1" applyProtection="1">
      <alignment horizontal="center"/>
    </xf>
    <xf numFmtId="0" fontId="20" fillId="14" borderId="21" xfId="0" applyNumberFormat="1" applyFont="1" applyFill="1" applyBorder="1" applyAlignment="1" applyProtection="1">
      <alignment horizontal="center" vertical="center"/>
    </xf>
    <xf numFmtId="0" fontId="20" fillId="14" borderId="37" xfId="0" applyNumberFormat="1" applyFont="1" applyFill="1" applyBorder="1" applyAlignment="1" applyProtection="1">
      <alignment horizontal="center" vertical="center"/>
    </xf>
    <xf numFmtId="0" fontId="20" fillId="14" borderId="17" xfId="0" applyNumberFormat="1" applyFont="1" applyFill="1" applyBorder="1" applyAlignment="1" applyProtection="1">
      <alignment horizontal="center" vertical="center"/>
    </xf>
    <xf numFmtId="0" fontId="38" fillId="14" borderId="4" xfId="0" quotePrefix="1" applyFont="1" applyFill="1" applyBorder="1" applyAlignment="1" applyProtection="1">
      <alignment horizontal="center" vertical="center"/>
    </xf>
    <xf numFmtId="0" fontId="38" fillId="14" borderId="5" xfId="0" quotePrefix="1" applyFont="1" applyFill="1" applyBorder="1" applyAlignment="1" applyProtection="1">
      <alignment horizontal="center" vertical="center"/>
    </xf>
    <xf numFmtId="0" fontId="38" fillId="14" borderId="6" xfId="0" quotePrefix="1" applyFont="1" applyFill="1" applyBorder="1" applyAlignment="1" applyProtection="1">
      <alignment horizontal="center" vertical="center"/>
    </xf>
    <xf numFmtId="0" fontId="38" fillId="14" borderId="62" xfId="0" quotePrefix="1" applyFont="1" applyFill="1" applyBorder="1" applyAlignment="1" applyProtection="1">
      <alignment horizontal="center" vertical="center"/>
    </xf>
    <xf numFmtId="0" fontId="38" fillId="14" borderId="0" xfId="0" quotePrefix="1" applyFont="1" applyFill="1" applyBorder="1" applyAlignment="1" applyProtection="1">
      <alignment horizontal="center" vertical="center"/>
    </xf>
    <xf numFmtId="0" fontId="38" fillId="14" borderId="12" xfId="0" quotePrefix="1" applyFont="1" applyFill="1" applyBorder="1" applyAlignment="1" applyProtection="1">
      <alignment horizontal="center" vertical="center"/>
    </xf>
    <xf numFmtId="0" fontId="38" fillId="14" borderId="8" xfId="0" quotePrefix="1" applyFont="1" applyFill="1" applyBorder="1" applyAlignment="1" applyProtection="1">
      <alignment horizontal="center" vertical="center"/>
    </xf>
    <xf numFmtId="0" fontId="38" fillId="14" borderId="9" xfId="0" quotePrefix="1" applyFont="1" applyFill="1" applyBorder="1" applyAlignment="1" applyProtection="1">
      <alignment horizontal="center" vertical="center"/>
    </xf>
    <xf numFmtId="0" fontId="38" fillId="14" borderId="11" xfId="0" quotePrefix="1" applyFont="1" applyFill="1" applyBorder="1" applyAlignment="1" applyProtection="1">
      <alignment horizontal="center" vertical="center"/>
    </xf>
    <xf numFmtId="0" fontId="24" fillId="3" borderId="13" xfId="0" applyFont="1" applyFill="1" applyBorder="1" applyAlignment="1" applyProtection="1">
      <alignment horizontal="center" vertical="center"/>
    </xf>
    <xf numFmtId="0" fontId="24" fillId="3" borderId="16" xfId="0" applyFont="1" applyFill="1" applyBorder="1" applyAlignment="1" applyProtection="1">
      <alignment horizontal="center" vertical="center"/>
    </xf>
    <xf numFmtId="0" fontId="31" fillId="5" borderId="5" xfId="0" applyFont="1" applyFill="1" applyBorder="1" applyAlignment="1" applyProtection="1">
      <alignment horizontal="center" vertical="center"/>
      <protection locked="0"/>
    </xf>
    <xf numFmtId="0" fontId="31" fillId="5" borderId="6" xfId="0" applyFont="1" applyFill="1" applyBorder="1" applyAlignment="1" applyProtection="1">
      <alignment horizontal="center" vertical="center"/>
      <protection locked="0"/>
    </xf>
    <xf numFmtId="0" fontId="31" fillId="5" borderId="0" xfId="0" applyFont="1" applyFill="1" applyBorder="1" applyAlignment="1" applyProtection="1">
      <alignment horizontal="center" vertical="center"/>
      <protection locked="0"/>
    </xf>
    <xf numFmtId="0" fontId="31" fillId="5" borderId="12" xfId="0" applyFont="1" applyFill="1" applyBorder="1" applyAlignment="1" applyProtection="1">
      <alignment horizontal="center" vertical="center"/>
      <protection locked="0"/>
    </xf>
    <xf numFmtId="0" fontId="31" fillId="5" borderId="9" xfId="0" applyFont="1" applyFill="1" applyBorder="1" applyAlignment="1" applyProtection="1">
      <alignment horizontal="center" vertical="center"/>
      <protection locked="0"/>
    </xf>
    <xf numFmtId="0" fontId="31" fillId="5" borderId="11" xfId="0" applyFont="1" applyFill="1" applyBorder="1" applyAlignment="1" applyProtection="1">
      <alignment horizontal="center" vertical="center"/>
      <protection locked="0"/>
    </xf>
    <xf numFmtId="0" fontId="37" fillId="0" borderId="62" xfId="0" applyFont="1" applyFill="1" applyBorder="1" applyAlignment="1" applyProtection="1">
      <alignment horizontal="left" vertical="center"/>
    </xf>
    <xf numFmtId="0" fontId="37" fillId="0" borderId="0" xfId="0" applyFont="1" applyFill="1" applyBorder="1" applyAlignment="1" applyProtection="1">
      <alignment horizontal="left" vertical="center"/>
    </xf>
    <xf numFmtId="0" fontId="22" fillId="0" borderId="0" xfId="0" applyFont="1" applyAlignment="1" applyProtection="1">
      <alignment horizontal="center"/>
    </xf>
    <xf numFmtId="0" fontId="20" fillId="8" borderId="50" xfId="0" applyFont="1" applyFill="1" applyBorder="1" applyAlignment="1" applyProtection="1">
      <alignment vertical="center"/>
    </xf>
    <xf numFmtId="0" fontId="20" fillId="8" borderId="66" xfId="0" applyFont="1" applyFill="1" applyBorder="1" applyAlignment="1" applyProtection="1">
      <alignment vertical="center"/>
    </xf>
    <xf numFmtId="0" fontId="20" fillId="8" borderId="4" xfId="0" applyFont="1" applyFill="1" applyBorder="1" applyAlignment="1" applyProtection="1">
      <alignment horizontal="center" vertical="center"/>
    </xf>
    <xf numFmtId="0" fontId="20" fillId="8" borderId="5" xfId="0" applyFont="1" applyFill="1" applyBorder="1" applyAlignment="1" applyProtection="1">
      <alignment horizontal="center" vertical="center"/>
    </xf>
    <xf numFmtId="0" fontId="20" fillId="8" borderId="6" xfId="0" applyFont="1" applyFill="1" applyBorder="1" applyAlignment="1" applyProtection="1">
      <alignment horizontal="center" vertical="center"/>
    </xf>
    <xf numFmtId="0" fontId="22" fillId="2" borderId="0" xfId="0" applyFont="1" applyFill="1" applyAlignment="1" applyProtection="1">
      <alignment horizontal="center"/>
    </xf>
    <xf numFmtId="0" fontId="20" fillId="0" borderId="60" xfId="0" applyFont="1" applyFill="1" applyBorder="1" applyAlignment="1" applyProtection="1">
      <alignment horizontal="center" vertical="center"/>
    </xf>
    <xf numFmtId="0" fontId="20" fillId="8" borderId="27" xfId="0" applyFont="1" applyFill="1" applyBorder="1" applyAlignment="1" applyProtection="1">
      <alignment horizontal="center" vertical="center"/>
    </xf>
    <xf numFmtId="0" fontId="20" fillId="8" borderId="2" xfId="0" applyFont="1" applyFill="1" applyBorder="1" applyAlignment="1" applyProtection="1">
      <alignment horizontal="center" vertical="center"/>
    </xf>
    <xf numFmtId="0" fontId="8" fillId="0" borderId="0" xfId="0" applyFont="1" applyAlignment="1" applyProtection="1">
      <alignment horizontal="center"/>
    </xf>
    <xf numFmtId="0" fontId="8" fillId="2" borderId="0" xfId="0" applyFont="1" applyFill="1" applyAlignment="1" applyProtection="1">
      <alignment horizontal="center"/>
    </xf>
    <xf numFmtId="0" fontId="14" fillId="14" borderId="1" xfId="0" applyFont="1" applyFill="1" applyBorder="1" applyAlignment="1" applyProtection="1">
      <alignment horizontal="center" vertical="center"/>
    </xf>
    <xf numFmtId="0" fontId="14" fillId="14" borderId="27" xfId="0" applyFont="1" applyFill="1" applyBorder="1" applyAlignment="1" applyProtection="1">
      <alignment horizontal="center" vertical="center"/>
    </xf>
    <xf numFmtId="0" fontId="14" fillId="14" borderId="2" xfId="0" applyFont="1" applyFill="1" applyBorder="1" applyAlignment="1" applyProtection="1">
      <alignment horizontal="center" vertical="center"/>
    </xf>
    <xf numFmtId="0" fontId="8" fillId="5" borderId="77" xfId="0" applyFont="1" applyFill="1" applyBorder="1" applyAlignment="1" applyProtection="1">
      <alignment horizontal="center" vertical="center"/>
      <protection locked="0"/>
    </xf>
    <xf numFmtId="0" fontId="8" fillId="5" borderId="2" xfId="0" applyFont="1" applyFill="1" applyBorder="1" applyAlignment="1" applyProtection="1">
      <alignment horizontal="center" vertical="center"/>
      <protection locked="0"/>
    </xf>
    <xf numFmtId="0" fontId="54" fillId="0" borderId="0" xfId="0" applyFont="1" applyFill="1" applyBorder="1" applyAlignment="1" applyProtection="1">
      <alignment horizontal="center" vertical="center" wrapText="1"/>
    </xf>
    <xf numFmtId="0" fontId="14" fillId="2" borderId="1" xfId="0" applyFont="1" applyFill="1" applyBorder="1" applyAlignment="1" applyProtection="1">
      <alignment horizontal="center" vertical="center"/>
    </xf>
    <xf numFmtId="0" fontId="14" fillId="2" borderId="27" xfId="0" applyFont="1" applyFill="1" applyBorder="1" applyAlignment="1" applyProtection="1">
      <alignment horizontal="center" vertical="center"/>
    </xf>
    <xf numFmtId="0" fontId="14" fillId="2" borderId="2" xfId="0" applyFont="1" applyFill="1" applyBorder="1" applyAlignment="1" applyProtection="1">
      <alignment horizontal="center" vertical="center"/>
    </xf>
    <xf numFmtId="0" fontId="58" fillId="0" borderId="0" xfId="0" applyFont="1" applyFill="1" applyAlignment="1" applyProtection="1">
      <alignment horizontal="center"/>
    </xf>
    <xf numFmtId="0" fontId="59" fillId="0" borderId="0" xfId="0" applyFont="1" applyAlignment="1" applyProtection="1">
      <alignment horizontal="left"/>
    </xf>
    <xf numFmtId="0" fontId="55" fillId="0" borderId="0" xfId="0" applyFont="1" applyFill="1" applyAlignment="1" applyProtection="1">
      <alignment horizontal="center" vertical="center"/>
    </xf>
    <xf numFmtId="0" fontId="12" fillId="0" borderId="0" xfId="0" applyFont="1" applyFill="1" applyAlignment="1" applyProtection="1">
      <alignment horizontal="center"/>
    </xf>
    <xf numFmtId="0" fontId="15" fillId="0" borderId="36" xfId="1" applyFont="1" applyFill="1" applyBorder="1" applyAlignment="1" applyProtection="1">
      <alignment horizontal="center"/>
    </xf>
    <xf numFmtId="0" fontId="21" fillId="0" borderId="0" xfId="0" applyFont="1" applyFill="1" applyBorder="1" applyAlignment="1" applyProtection="1">
      <alignment horizontal="center"/>
    </xf>
    <xf numFmtId="0" fontId="50" fillId="4" borderId="62" xfId="0" applyFont="1" applyFill="1" applyBorder="1" applyAlignment="1" applyProtection="1">
      <alignment horizontal="left" vertical="center"/>
    </xf>
    <xf numFmtId="0" fontId="50" fillId="4" borderId="0" xfId="0" applyFont="1" applyFill="1" applyBorder="1" applyAlignment="1" applyProtection="1">
      <alignment horizontal="left" vertical="center"/>
    </xf>
    <xf numFmtId="0" fontId="0" fillId="0" borderId="0" xfId="0" applyBorder="1" applyAlignment="1" applyProtection="1">
      <alignment horizontal="center"/>
    </xf>
    <xf numFmtId="0" fontId="15" fillId="4" borderId="36" xfId="1" applyFont="1" applyFill="1" applyBorder="1" applyAlignment="1" applyProtection="1">
      <alignment horizontal="center"/>
    </xf>
    <xf numFmtId="0" fontId="2" fillId="8" borderId="4" xfId="0" applyFont="1" applyFill="1" applyBorder="1" applyAlignment="1" applyProtection="1">
      <alignment horizontal="center"/>
    </xf>
    <xf numFmtId="0" fontId="2" fillId="8" borderId="5" xfId="0" applyFont="1" applyFill="1" applyBorder="1" applyAlignment="1" applyProtection="1">
      <alignment horizontal="center"/>
    </xf>
    <xf numFmtId="0" fontId="2" fillId="8" borderId="6" xfId="0" applyFont="1" applyFill="1" applyBorder="1" applyAlignment="1" applyProtection="1">
      <alignment horizontal="center"/>
    </xf>
    <xf numFmtId="0" fontId="2" fillId="0" borderId="5" xfId="0" applyFont="1" applyBorder="1" applyAlignment="1" applyProtection="1">
      <alignment horizontal="center"/>
    </xf>
    <xf numFmtId="0" fontId="20" fillId="14" borderId="4" xfId="0" applyFont="1" applyFill="1" applyBorder="1" applyAlignment="1" applyProtection="1">
      <alignment horizontal="center" vertical="center"/>
    </xf>
    <xf numFmtId="0" fontId="20" fillId="14" borderId="5" xfId="0" applyFont="1" applyFill="1" applyBorder="1" applyAlignment="1" applyProtection="1">
      <alignment horizontal="center" vertical="center"/>
    </xf>
    <xf numFmtId="0" fontId="20" fillId="14" borderId="6" xfId="0" applyFont="1" applyFill="1" applyBorder="1" applyAlignment="1" applyProtection="1">
      <alignment horizontal="center" vertical="center"/>
    </xf>
    <xf numFmtId="11" fontId="0" fillId="0" borderId="0" xfId="0" applyNumberFormat="1" applyBorder="1" applyAlignment="1" applyProtection="1">
      <alignment horizontal="center"/>
    </xf>
    <xf numFmtId="0" fontId="0" fillId="0" borderId="9" xfId="0" applyBorder="1" applyAlignment="1" applyProtection="1">
      <alignment horizontal="center"/>
    </xf>
    <xf numFmtId="0" fontId="36" fillId="4" borderId="51" xfId="0" applyFont="1" applyFill="1" applyBorder="1" applyAlignment="1" applyProtection="1">
      <alignment horizontal="center" vertical="center"/>
    </xf>
    <xf numFmtId="0" fontId="20" fillId="2" borderId="4" xfId="0" applyFont="1" applyFill="1" applyBorder="1" applyAlignment="1" applyProtection="1">
      <alignment horizontal="center" vertical="center"/>
    </xf>
    <xf numFmtId="0" fontId="20" fillId="2" borderId="5" xfId="0" applyFont="1" applyFill="1" applyBorder="1" applyAlignment="1" applyProtection="1">
      <alignment horizontal="center" vertical="center"/>
    </xf>
    <xf numFmtId="0" fontId="20" fillId="2" borderId="6" xfId="0" applyFont="1" applyFill="1" applyBorder="1" applyAlignment="1" applyProtection="1">
      <alignment horizontal="center" vertical="center"/>
    </xf>
    <xf numFmtId="0" fontId="36" fillId="4" borderId="0" xfId="0" applyFont="1" applyFill="1" applyBorder="1" applyAlignment="1" applyProtection="1">
      <alignment horizontal="center" vertical="center"/>
    </xf>
    <xf numFmtId="0" fontId="20" fillId="0" borderId="0" xfId="0" applyFont="1" applyFill="1" applyBorder="1" applyAlignment="1" applyProtection="1">
      <alignment horizontal="center" vertical="center"/>
    </xf>
    <xf numFmtId="0" fontId="20" fillId="14" borderId="50" xfId="0" applyFont="1" applyFill="1" applyBorder="1" applyAlignment="1" applyProtection="1">
      <alignment horizontal="center" vertical="center"/>
    </xf>
    <xf numFmtId="0" fontId="20" fillId="14" borderId="66" xfId="0" applyFont="1" applyFill="1" applyBorder="1" applyAlignment="1" applyProtection="1">
      <alignment horizontal="center" vertical="center"/>
    </xf>
    <xf numFmtId="0" fontId="10" fillId="10" borderId="13" xfId="0" applyFont="1" applyFill="1" applyBorder="1" applyAlignment="1" applyProtection="1">
      <alignment horizontal="center" vertical="center" wrapText="1"/>
    </xf>
    <xf numFmtId="0" fontId="10" fillId="10" borderId="16" xfId="0" applyFont="1" applyFill="1" applyBorder="1" applyAlignment="1" applyProtection="1">
      <alignment horizontal="center" vertical="center" wrapText="1"/>
    </xf>
    <xf numFmtId="0" fontId="10" fillId="10" borderId="21" xfId="0" applyFont="1" applyFill="1" applyBorder="1" applyAlignment="1" applyProtection="1">
      <alignment horizontal="center" vertical="center" wrapText="1"/>
    </xf>
    <xf numFmtId="0" fontId="10" fillId="10" borderId="22" xfId="0" applyFont="1" applyFill="1" applyBorder="1" applyAlignment="1" applyProtection="1">
      <alignment horizontal="center" vertical="center" wrapText="1"/>
    </xf>
    <xf numFmtId="0" fontId="10" fillId="10" borderId="28" xfId="0" applyFont="1" applyFill="1" applyBorder="1" applyAlignment="1" applyProtection="1">
      <alignment horizontal="center" vertical="center" wrapText="1"/>
    </xf>
    <xf numFmtId="0" fontId="10" fillId="14" borderId="4" xfId="0" applyFont="1" applyFill="1" applyBorder="1" applyAlignment="1" applyProtection="1">
      <alignment horizontal="center"/>
    </xf>
    <xf numFmtId="0" fontId="10" fillId="14" borderId="5" xfId="0" applyFont="1" applyFill="1" applyBorder="1" applyAlignment="1" applyProtection="1">
      <alignment horizontal="center"/>
    </xf>
    <xf numFmtId="0" fontId="10" fillId="14" borderId="6" xfId="0" applyFont="1" applyFill="1" applyBorder="1" applyAlignment="1" applyProtection="1">
      <alignment horizontal="center"/>
    </xf>
    <xf numFmtId="0" fontId="8" fillId="4" borderId="21" xfId="0" applyFont="1" applyFill="1" applyBorder="1" applyAlignment="1" applyProtection="1">
      <alignment horizontal="center" wrapText="1"/>
    </xf>
    <xf numFmtId="0" fontId="8" fillId="4" borderId="22" xfId="0" applyFont="1" applyFill="1" applyBorder="1" applyAlignment="1" applyProtection="1">
      <alignment horizontal="center" wrapText="1"/>
    </xf>
    <xf numFmtId="0" fontId="8" fillId="5" borderId="22" xfId="0" applyFont="1" applyFill="1" applyBorder="1" applyAlignment="1" applyProtection="1">
      <alignment horizontal="center"/>
      <protection locked="0"/>
    </xf>
    <xf numFmtId="0" fontId="8" fillId="5" borderId="28" xfId="0" applyFont="1" applyFill="1" applyBorder="1" applyAlignment="1" applyProtection="1">
      <alignment horizontal="center"/>
      <protection locked="0"/>
    </xf>
    <xf numFmtId="0" fontId="8" fillId="4" borderId="30" xfId="0" applyFont="1" applyFill="1" applyBorder="1" applyAlignment="1" applyProtection="1">
      <alignment horizontal="center" wrapText="1"/>
    </xf>
    <xf numFmtId="0" fontId="8" fillId="4" borderId="35" xfId="0" applyFont="1" applyFill="1" applyBorder="1" applyAlignment="1" applyProtection="1">
      <alignment horizontal="center" wrapText="1"/>
    </xf>
    <xf numFmtId="0" fontId="8" fillId="5" borderId="7" xfId="0" applyFont="1" applyFill="1" applyBorder="1" applyAlignment="1" applyProtection="1">
      <alignment horizontal="center"/>
      <protection locked="0"/>
    </xf>
    <xf numFmtId="0" fontId="8" fillId="5" borderId="38" xfId="0" applyFont="1" applyFill="1" applyBorder="1" applyAlignment="1" applyProtection="1">
      <alignment horizontal="center"/>
      <protection locked="0"/>
    </xf>
    <xf numFmtId="0" fontId="8" fillId="0" borderId="0" xfId="0" applyFont="1" applyFill="1" applyAlignment="1" applyProtection="1">
      <alignment horizontal="center"/>
    </xf>
    <xf numFmtId="0" fontId="10" fillId="2" borderId="4" xfId="0" applyFont="1" applyFill="1" applyBorder="1" applyAlignment="1" applyProtection="1">
      <alignment horizontal="center" wrapText="1"/>
    </xf>
    <xf numFmtId="0" fontId="10" fillId="2" borderId="5" xfId="0" applyFont="1" applyFill="1" applyBorder="1" applyAlignment="1" applyProtection="1">
      <alignment horizontal="center" wrapText="1"/>
    </xf>
    <xf numFmtId="0" fontId="10" fillId="2" borderId="6" xfId="0" applyFont="1" applyFill="1" applyBorder="1" applyAlignment="1" applyProtection="1">
      <alignment horizontal="center" wrapText="1"/>
    </xf>
    <xf numFmtId="0" fontId="8" fillId="5" borderId="64" xfId="0" applyNumberFormat="1" applyFont="1" applyFill="1" applyBorder="1" applyAlignment="1" applyProtection="1">
      <alignment horizontal="center" vertical="center"/>
      <protection locked="0"/>
    </xf>
    <xf numFmtId="0" fontId="8" fillId="5" borderId="65" xfId="0" applyNumberFormat="1" applyFont="1" applyFill="1" applyBorder="1" applyAlignment="1" applyProtection="1">
      <alignment horizontal="center" vertical="center"/>
      <protection locked="0"/>
    </xf>
    <xf numFmtId="0" fontId="10" fillId="4" borderId="63" xfId="0" applyFont="1" applyFill="1" applyBorder="1" applyAlignment="1" applyProtection="1">
      <alignment horizontal="center" wrapText="1"/>
    </xf>
    <xf numFmtId="0" fontId="10" fillId="4" borderId="64" xfId="0" applyFont="1" applyFill="1" applyBorder="1" applyAlignment="1" applyProtection="1">
      <alignment horizontal="center" wrapText="1"/>
    </xf>
    <xf numFmtId="0" fontId="10" fillId="4" borderId="33" xfId="0" quotePrefix="1" applyFont="1" applyFill="1" applyBorder="1" applyAlignment="1" applyProtection="1">
      <alignment horizontal="center" vertical="center"/>
    </xf>
    <xf numFmtId="0" fontId="10" fillId="4" borderId="55" xfId="0" applyFont="1" applyFill="1" applyBorder="1" applyAlignment="1" applyProtection="1">
      <alignment horizontal="center" vertical="center"/>
    </xf>
    <xf numFmtId="0" fontId="10" fillId="14" borderId="1" xfId="0" applyFont="1" applyFill="1" applyBorder="1" applyAlignment="1" applyProtection="1">
      <alignment horizontal="center"/>
    </xf>
    <xf numFmtId="0" fontId="10" fillId="14" borderId="27" xfId="0" applyFont="1" applyFill="1" applyBorder="1" applyAlignment="1" applyProtection="1">
      <alignment horizontal="center"/>
    </xf>
    <xf numFmtId="0" fontId="10" fillId="14" borderId="2" xfId="0" applyFont="1" applyFill="1" applyBorder="1" applyAlignment="1" applyProtection="1">
      <alignment horizontal="center"/>
    </xf>
    <xf numFmtId="0" fontId="10" fillId="4" borderId="63" xfId="0" applyFont="1" applyFill="1" applyBorder="1" applyAlignment="1" applyProtection="1">
      <alignment horizontal="center" vertical="center"/>
    </xf>
    <xf numFmtId="0" fontId="10" fillId="4" borderId="64" xfId="0" applyFont="1" applyFill="1" applyBorder="1" applyAlignment="1" applyProtection="1">
      <alignment horizontal="center" vertical="center"/>
    </xf>
    <xf numFmtId="167" fontId="8" fillId="5" borderId="64" xfId="0" applyNumberFormat="1" applyFont="1" applyFill="1" applyBorder="1" applyAlignment="1" applyProtection="1">
      <alignment horizontal="center" vertical="center"/>
      <protection locked="0"/>
    </xf>
    <xf numFmtId="167" fontId="8" fillId="5" borderId="65" xfId="0" applyNumberFormat="1" applyFont="1" applyFill="1" applyBorder="1" applyAlignment="1" applyProtection="1">
      <alignment horizontal="center" vertical="center"/>
      <protection locked="0"/>
    </xf>
    <xf numFmtId="0" fontId="8" fillId="4" borderId="17" xfId="0" applyFont="1" applyFill="1" applyBorder="1" applyAlignment="1" applyProtection="1">
      <alignment horizontal="left" vertical="center"/>
    </xf>
    <xf numFmtId="0" fontId="8" fillId="4" borderId="10" xfId="0" applyFont="1" applyFill="1" applyBorder="1" applyAlignment="1" applyProtection="1">
      <alignment horizontal="left" vertical="center"/>
    </xf>
    <xf numFmtId="0" fontId="8" fillId="4" borderId="21" xfId="0" quotePrefix="1" applyFont="1" applyFill="1" applyBorder="1" applyAlignment="1" applyProtection="1">
      <alignment horizontal="left" vertical="center"/>
    </xf>
    <xf numFmtId="0" fontId="8" fillId="4" borderId="22" xfId="0" applyFont="1" applyFill="1" applyBorder="1" applyAlignment="1" applyProtection="1">
      <alignment horizontal="left" vertical="center"/>
    </xf>
    <xf numFmtId="0" fontId="8" fillId="4" borderId="69" xfId="0" applyFont="1" applyFill="1" applyBorder="1" applyAlignment="1" applyProtection="1">
      <alignment horizontal="center"/>
    </xf>
    <xf numFmtId="0" fontId="8" fillId="4" borderId="68" xfId="0" applyFont="1" applyFill="1" applyBorder="1" applyAlignment="1" applyProtection="1">
      <alignment horizontal="center"/>
    </xf>
    <xf numFmtId="176" fontId="8" fillId="6" borderId="67" xfId="0" applyNumberFormat="1" applyFont="1" applyFill="1" applyBorder="1" applyAlignment="1" applyProtection="1">
      <alignment horizontal="center" vertical="center"/>
    </xf>
    <xf numFmtId="176" fontId="8" fillId="6" borderId="70" xfId="0" applyNumberFormat="1" applyFont="1" applyFill="1" applyBorder="1" applyAlignment="1" applyProtection="1">
      <alignment horizontal="center" vertical="center"/>
    </xf>
    <xf numFmtId="176" fontId="8" fillId="6" borderId="9" xfId="0" applyNumberFormat="1" applyFont="1" applyFill="1" applyBorder="1" applyAlignment="1" applyProtection="1">
      <alignment horizontal="center" vertical="center"/>
    </xf>
    <xf numFmtId="176" fontId="8" fillId="6" borderId="11" xfId="0" applyNumberFormat="1" applyFont="1" applyFill="1" applyBorder="1" applyAlignment="1" applyProtection="1">
      <alignment horizontal="center" vertical="center"/>
    </xf>
    <xf numFmtId="0" fontId="8" fillId="4" borderId="8" xfId="0" applyFont="1" applyFill="1" applyBorder="1" applyAlignment="1" applyProtection="1">
      <alignment horizontal="center" wrapText="1"/>
    </xf>
    <xf numFmtId="0" fontId="8" fillId="4" borderId="71" xfId="0" applyFont="1" applyFill="1" applyBorder="1" applyAlignment="1" applyProtection="1">
      <alignment horizontal="center" wrapText="1"/>
    </xf>
    <xf numFmtId="0" fontId="3" fillId="0" borderId="0" xfId="0" applyFont="1" applyAlignment="1" applyProtection="1">
      <alignment horizontal="center"/>
    </xf>
    <xf numFmtId="0" fontId="20" fillId="14" borderId="1" xfId="0" applyFont="1" applyFill="1" applyBorder="1" applyAlignment="1" applyProtection="1">
      <alignment horizontal="center" vertical="center"/>
    </xf>
    <xf numFmtId="0" fontId="20" fillId="14" borderId="27" xfId="0" applyFont="1" applyFill="1" applyBorder="1" applyAlignment="1" applyProtection="1">
      <alignment horizontal="center" vertical="center"/>
    </xf>
    <xf numFmtId="0" fontId="20" fillId="14" borderId="2" xfId="0" applyFont="1" applyFill="1" applyBorder="1" applyAlignment="1" applyProtection="1">
      <alignment horizontal="center" vertical="center"/>
    </xf>
    <xf numFmtId="0" fontId="22" fillId="5" borderId="61" xfId="0" applyFont="1" applyFill="1" applyBorder="1" applyAlignment="1" applyProtection="1">
      <alignment horizontal="center" vertical="center"/>
      <protection locked="0"/>
    </xf>
    <xf numFmtId="0" fontId="22" fillId="5" borderId="57" xfId="0" applyFont="1" applyFill="1" applyBorder="1" applyAlignment="1" applyProtection="1">
      <alignment horizontal="center" vertical="center"/>
      <protection locked="0"/>
    </xf>
    <xf numFmtId="183" fontId="22" fillId="5" borderId="4" xfId="0" applyNumberFormat="1" applyFont="1" applyFill="1" applyBorder="1" applyAlignment="1" applyProtection="1">
      <alignment horizontal="center" vertical="center"/>
      <protection locked="0"/>
    </xf>
    <xf numFmtId="183" fontId="22" fillId="5" borderId="72" xfId="0" applyNumberFormat="1" applyFont="1" applyFill="1" applyBorder="1" applyAlignment="1" applyProtection="1">
      <alignment horizontal="center" vertical="center"/>
      <protection locked="0"/>
    </xf>
    <xf numFmtId="183" fontId="22" fillId="5" borderId="8" xfId="0" applyNumberFormat="1" applyFont="1" applyFill="1" applyBorder="1" applyAlignment="1" applyProtection="1">
      <alignment horizontal="center" vertical="center"/>
      <protection locked="0"/>
    </xf>
    <xf numFmtId="183" fontId="22" fillId="5" borderId="71" xfId="0" applyNumberFormat="1" applyFont="1" applyFill="1" applyBorder="1" applyAlignment="1" applyProtection="1">
      <alignment horizontal="center" vertical="center"/>
      <protection locked="0"/>
    </xf>
    <xf numFmtId="0" fontId="22" fillId="6" borderId="21" xfId="0" applyFont="1" applyFill="1" applyBorder="1" applyAlignment="1" applyProtection="1">
      <alignment horizontal="center" vertical="center"/>
    </xf>
    <xf numFmtId="0" fontId="22" fillId="6" borderId="22" xfId="0" applyFont="1" applyFill="1" applyBorder="1" applyAlignment="1" applyProtection="1">
      <alignment horizontal="center" vertical="center"/>
    </xf>
    <xf numFmtId="0" fontId="22" fillId="6" borderId="17" xfId="0" applyFont="1" applyFill="1" applyBorder="1" applyAlignment="1" applyProtection="1">
      <alignment horizontal="center" vertical="center"/>
    </xf>
    <xf numFmtId="0" fontId="22" fillId="6" borderId="10" xfId="0" applyFont="1" applyFill="1" applyBorder="1" applyAlignment="1" applyProtection="1">
      <alignment horizontal="center" vertical="center"/>
    </xf>
    <xf numFmtId="183" fontId="22" fillId="6" borderId="4" xfId="0" applyNumberFormat="1" applyFont="1" applyFill="1" applyBorder="1" applyAlignment="1" applyProtection="1">
      <alignment horizontal="center" vertical="center"/>
    </xf>
    <xf numFmtId="183" fontId="22" fillId="6" borderId="72" xfId="0" applyNumberFormat="1" applyFont="1" applyFill="1" applyBorder="1" applyAlignment="1" applyProtection="1">
      <alignment horizontal="center" vertical="center"/>
    </xf>
    <xf numFmtId="183" fontId="22" fillId="6" borderId="8" xfId="0" applyNumberFormat="1" applyFont="1" applyFill="1" applyBorder="1" applyAlignment="1" applyProtection="1">
      <alignment horizontal="center" vertical="center"/>
    </xf>
    <xf numFmtId="183" fontId="22" fillId="6" borderId="71" xfId="0" applyNumberFormat="1" applyFont="1" applyFill="1" applyBorder="1" applyAlignment="1" applyProtection="1">
      <alignment horizontal="center" vertical="center"/>
    </xf>
    <xf numFmtId="0" fontId="22" fillId="5" borderId="21" xfId="0" applyFont="1" applyFill="1" applyBorder="1" applyAlignment="1" applyProtection="1">
      <alignment horizontal="center" vertical="center"/>
      <protection locked="0"/>
    </xf>
    <xf numFmtId="0" fontId="22" fillId="5" borderId="22" xfId="0" applyFont="1" applyFill="1" applyBorder="1" applyAlignment="1" applyProtection="1">
      <alignment horizontal="center" vertical="center"/>
      <protection locked="0"/>
    </xf>
    <xf numFmtId="0" fontId="47" fillId="0" borderId="0" xfId="0" applyFont="1" applyFill="1" applyBorder="1" applyAlignment="1" applyProtection="1">
      <alignment horizontal="center"/>
    </xf>
    <xf numFmtId="0" fontId="36" fillId="0" borderId="27" xfId="0" applyFont="1" applyBorder="1" applyAlignment="1" applyProtection="1">
      <alignment horizontal="center"/>
    </xf>
    <xf numFmtId="0" fontId="2" fillId="0" borderId="27" xfId="0" applyFont="1" applyBorder="1" applyAlignment="1" applyProtection="1">
      <alignment horizontal="center"/>
    </xf>
    <xf numFmtId="0" fontId="22" fillId="5" borderId="28" xfId="0" applyFont="1" applyFill="1" applyBorder="1" applyAlignment="1" applyProtection="1">
      <alignment horizontal="center" vertical="center"/>
      <protection locked="0"/>
    </xf>
    <xf numFmtId="0" fontId="22" fillId="5" borderId="29" xfId="0" applyFont="1" applyFill="1" applyBorder="1" applyAlignment="1" applyProtection="1">
      <alignment horizontal="center" vertical="center"/>
      <protection locked="0"/>
    </xf>
    <xf numFmtId="0" fontId="20" fillId="2" borderId="1" xfId="0" applyFont="1" applyFill="1" applyBorder="1" applyAlignment="1" applyProtection="1">
      <alignment horizontal="center" vertical="center"/>
    </xf>
    <xf numFmtId="0" fontId="20" fillId="2" borderId="27" xfId="0" applyFont="1" applyFill="1" applyBorder="1" applyAlignment="1" applyProtection="1">
      <alignment horizontal="center" vertical="center"/>
    </xf>
    <xf numFmtId="0" fontId="20" fillId="2" borderId="2" xfId="0" applyFont="1" applyFill="1" applyBorder="1" applyAlignment="1" applyProtection="1">
      <alignment horizontal="center" vertical="center"/>
    </xf>
    <xf numFmtId="0" fontId="21" fillId="0" borderId="33" xfId="0" applyFont="1" applyFill="1" applyBorder="1" applyAlignment="1" applyProtection="1">
      <alignment horizontal="center"/>
    </xf>
    <xf numFmtId="0" fontId="21" fillId="0" borderId="56" xfId="0" applyFont="1" applyFill="1" applyBorder="1" applyAlignment="1" applyProtection="1">
      <alignment horizontal="center"/>
    </xf>
    <xf numFmtId="0" fontId="21" fillId="0" borderId="19" xfId="0" applyFont="1" applyFill="1" applyBorder="1" applyAlignment="1" applyProtection="1">
      <alignment horizontal="center"/>
    </xf>
    <xf numFmtId="0" fontId="8" fillId="2" borderId="0" xfId="0" applyFont="1" applyFill="1" applyBorder="1" applyAlignment="1" applyProtection="1">
      <alignment horizontal="center"/>
    </xf>
    <xf numFmtId="0" fontId="20" fillId="14" borderId="13" xfId="0" applyFont="1" applyFill="1" applyBorder="1" applyAlignment="1" applyProtection="1">
      <alignment horizontal="center" vertical="center" wrapText="1"/>
    </xf>
    <xf numFmtId="0" fontId="20" fillId="14" borderId="51" xfId="0" applyFont="1" applyFill="1" applyBorder="1" applyAlignment="1" applyProtection="1">
      <alignment horizontal="center" vertical="center" wrapText="1"/>
    </xf>
    <xf numFmtId="0" fontId="20" fillId="14" borderId="16" xfId="0" applyFont="1" applyFill="1" applyBorder="1" applyAlignment="1" applyProtection="1">
      <alignment horizontal="center" vertical="center" wrapText="1"/>
    </xf>
    <xf numFmtId="0" fontId="44" fillId="2" borderId="27" xfId="0" applyFont="1" applyFill="1" applyBorder="1" applyAlignment="1" applyProtection="1">
      <alignment horizontal="center" vertical="center"/>
    </xf>
    <xf numFmtId="0" fontId="44" fillId="2" borderId="2" xfId="0" applyFont="1" applyFill="1" applyBorder="1" applyAlignment="1" applyProtection="1">
      <alignment horizontal="center" vertical="center"/>
    </xf>
    <xf numFmtId="0" fontId="5" fillId="5" borderId="1" xfId="0" applyFont="1" applyFill="1" applyBorder="1" applyAlignment="1" applyProtection="1">
      <alignment horizontal="center"/>
      <protection locked="0"/>
    </xf>
    <xf numFmtId="0" fontId="5" fillId="5" borderId="2" xfId="0" applyFont="1" applyFill="1" applyBorder="1" applyAlignment="1" applyProtection="1">
      <alignment horizontal="center"/>
      <protection locked="0"/>
    </xf>
    <xf numFmtId="0" fontId="20" fillId="3" borderId="13" xfId="0" applyFont="1" applyFill="1" applyBorder="1" applyAlignment="1" applyProtection="1">
      <alignment horizontal="center" vertical="center" wrapText="1"/>
    </xf>
    <xf numFmtId="0" fontId="20" fillId="3" borderId="51" xfId="0" applyFont="1" applyFill="1" applyBorder="1" applyAlignment="1" applyProtection="1">
      <alignment horizontal="center" vertical="center" wrapText="1"/>
    </xf>
    <xf numFmtId="0" fontId="20" fillId="14" borderId="1" xfId="0" applyFont="1" applyFill="1" applyBorder="1" applyAlignment="1" applyProtection="1">
      <alignment horizontal="center"/>
    </xf>
    <xf numFmtId="0" fontId="20" fillId="14" borderId="27" xfId="0" applyFont="1" applyFill="1" applyBorder="1" applyAlignment="1" applyProtection="1">
      <alignment horizontal="center"/>
    </xf>
    <xf numFmtId="0" fontId="20" fillId="14" borderId="2" xfId="0" applyFont="1" applyFill="1" applyBorder="1" applyAlignment="1" applyProtection="1">
      <alignment horizontal="center"/>
    </xf>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27" fillId="3" borderId="0" xfId="0" applyFont="1" applyFill="1" applyAlignment="1">
      <alignment horizontal="left"/>
    </xf>
    <xf numFmtId="0" fontId="8" fillId="0" borderId="0" xfId="0" applyFont="1" applyAlignment="1">
      <alignment horizontal="left"/>
    </xf>
    <xf numFmtId="0" fontId="8" fillId="6" borderId="7" xfId="0" applyFont="1" applyFill="1" applyBorder="1" applyAlignment="1" applyProtection="1">
      <alignment horizontal="center"/>
    </xf>
    <xf numFmtId="0" fontId="10" fillId="0" borderId="0" xfId="0" applyFont="1" applyFill="1" applyAlignment="1" applyProtection="1">
      <alignment horizontal="left" vertical="center"/>
    </xf>
    <xf numFmtId="0" fontId="28" fillId="0" borderId="0" xfId="0" applyFont="1" applyFill="1" applyAlignment="1">
      <alignment horizontal="left"/>
    </xf>
    <xf numFmtId="0" fontId="31" fillId="0" borderId="0" xfId="0" applyFont="1" applyFill="1" applyAlignment="1">
      <alignment horizontal="center"/>
    </xf>
    <xf numFmtId="0" fontId="30" fillId="0" borderId="0" xfId="2" applyFont="1" applyFill="1" applyAlignment="1">
      <alignment horizontal="left"/>
    </xf>
    <xf numFmtId="0" fontId="8" fillId="5" borderId="7" xfId="0" applyFont="1" applyFill="1" applyBorder="1" applyAlignment="1" applyProtection="1">
      <alignment horizontal="center"/>
    </xf>
  </cellXfs>
  <cellStyles count="5">
    <cellStyle name="Comma" xfId="4" builtinId="3"/>
    <cellStyle name="Explanatory Text" xfId="1" builtinId="53"/>
    <cellStyle name="Hyperlink" xfId="2" builtinId="8"/>
    <cellStyle name="Normal" xfId="0" builtinId="0"/>
    <cellStyle name="Percent" xfId="3" builtinId="5"/>
  </cellStyles>
  <dxfs count="16">
    <dxf>
      <font>
        <color rgb="FF9C0006"/>
      </font>
      <fill>
        <patternFill>
          <bgColor rgb="FFFFC7CE"/>
        </patternFill>
      </fill>
    </dxf>
    <dxf>
      <font>
        <color auto="1"/>
      </font>
      <fill>
        <patternFill>
          <bgColor rgb="FFFF0000"/>
        </patternFill>
      </fill>
      <border>
        <left style="thin">
          <color auto="1"/>
        </left>
        <right style="thin">
          <color auto="1"/>
        </right>
        <top style="thin">
          <color auto="1"/>
        </top>
        <bottom style="thin">
          <color auto="1"/>
        </bottom>
      </border>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dxf>
    <dxf>
      <font>
        <color rgb="FFFF0000"/>
      </font>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C000"/>
        </patternFill>
      </fill>
    </dxf>
    <dxf>
      <fill>
        <patternFill>
          <bgColor rgb="FFFFC000"/>
        </patternFill>
      </fill>
    </dxf>
    <dxf>
      <font>
        <color auto="1"/>
      </font>
      <fill>
        <patternFill>
          <bgColor rgb="FF00B050"/>
        </patternFill>
      </fill>
    </dxf>
  </dxfs>
  <tableStyles count="0" defaultTableStyle="TableStyleMedium2" defaultPivotStyle="PivotStyleLight16"/>
  <colors>
    <mruColors>
      <color rgb="FFAAAAAA"/>
      <color rgb="FFDE0000"/>
      <color rgb="FFCCFFCC"/>
      <color rgb="FFFFFFCC"/>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v>VINP</c:v>
          </c:tx>
          <c:spPr>
            <a:ln>
              <a:solidFill>
                <a:schemeClr val="tx2"/>
              </a:solidFill>
            </a:ln>
          </c:spPr>
          <c:marker>
            <c:symbol val="none"/>
          </c:marker>
          <c:dLbls>
            <c:dLbl>
              <c:idx val="0"/>
              <c:layout>
                <c:manualLayout>
                  <c:x val="-1.941644453976327E-2"/>
                  <c:y val="-3.75116652085156E-2"/>
                </c:manualLayout>
              </c:layout>
              <c:tx>
                <c:rich>
                  <a:bodyPr/>
                  <a:lstStyle/>
                  <a:p>
                    <a:r>
                      <a:rPr lang="en-US" b="1">
                        <a:solidFill>
                          <a:schemeClr val="tx2"/>
                        </a:solidFill>
                      </a:rPr>
                      <a:t>V</a:t>
                    </a:r>
                    <a:r>
                      <a:rPr lang="en-US" b="1" baseline="-25000">
                        <a:solidFill>
                          <a:schemeClr val="tx2"/>
                        </a:solidFill>
                      </a:rPr>
                      <a:t>INP</a:t>
                    </a:r>
                  </a:p>
                </c:rich>
              </c:tx>
              <c:dLblPos val="r"/>
              <c:showLegendKey val="0"/>
              <c:showVal val="0"/>
              <c:showCatName val="0"/>
              <c:showSerName val="1"/>
              <c:showPercent val="0"/>
              <c:showBubbleSize val="0"/>
            </c:dLbl>
            <c:dLbl>
              <c:idx val="1"/>
              <c:delete val="1"/>
            </c:dLbl>
            <c:dLblPos val="t"/>
            <c:showLegendKey val="0"/>
            <c:showVal val="0"/>
            <c:showCatName val="0"/>
            <c:showSerName val="1"/>
            <c:showPercent val="0"/>
            <c:showBubbleSize val="0"/>
            <c:showLeaderLines val="0"/>
          </c:dLbls>
          <c:xVal>
            <c:numRef>
              <c:f>'ADC Input Range'!$G$41:$G$42</c:f>
              <c:numCache>
                <c:formatCode>General</c:formatCode>
                <c:ptCount val="2"/>
                <c:pt idx="0">
                  <c:v>0.1</c:v>
                </c:pt>
                <c:pt idx="1">
                  <c:v>1</c:v>
                </c:pt>
              </c:numCache>
            </c:numRef>
          </c:xVal>
          <c:yVal>
            <c:numRef>
              <c:f>'ADC Input Range'!$K$41:$K$42</c:f>
              <c:numCache>
                <c:formatCode>General</c:formatCode>
                <c:ptCount val="2"/>
                <c:pt idx="0">
                  <c:v>3</c:v>
                </c:pt>
                <c:pt idx="1">
                  <c:v>3</c:v>
                </c:pt>
              </c:numCache>
            </c:numRef>
          </c:yVal>
          <c:smooth val="0"/>
        </c:ser>
        <c:ser>
          <c:idx val="2"/>
          <c:order val="1"/>
          <c:tx>
            <c:v>VINN</c:v>
          </c:tx>
          <c:spPr>
            <a:ln>
              <a:solidFill>
                <a:schemeClr val="accent5"/>
              </a:solidFill>
            </a:ln>
          </c:spPr>
          <c:marker>
            <c:symbol val="none"/>
          </c:marker>
          <c:dLbls>
            <c:dLbl>
              <c:idx val="0"/>
              <c:layout>
                <c:manualLayout>
                  <c:x val="-1.2321864436206175E-2"/>
                  <c:y val="3.75116652085156E-2"/>
                </c:manualLayout>
              </c:layout>
              <c:tx>
                <c:rich>
                  <a:bodyPr/>
                  <a:lstStyle/>
                  <a:p>
                    <a:r>
                      <a:rPr lang="en-US" b="1">
                        <a:solidFill>
                          <a:schemeClr val="accent5"/>
                        </a:solidFill>
                      </a:rPr>
                      <a:t>V</a:t>
                    </a:r>
                    <a:r>
                      <a:rPr lang="en-US" b="1" baseline="-25000">
                        <a:solidFill>
                          <a:schemeClr val="accent5"/>
                        </a:solidFill>
                      </a:rPr>
                      <a:t>INN</a:t>
                    </a:r>
                    <a:endParaRPr lang="en-US" b="1" baseline="-25000">
                      <a:solidFill>
                        <a:schemeClr val="accent4"/>
                      </a:solidFill>
                    </a:endParaRPr>
                  </a:p>
                </c:rich>
              </c:tx>
              <c:dLblPos val="r"/>
              <c:showLegendKey val="0"/>
              <c:showVal val="0"/>
              <c:showCatName val="0"/>
              <c:showSerName val="1"/>
              <c:showPercent val="0"/>
              <c:showBubbleSize val="0"/>
            </c:dLbl>
            <c:dLbl>
              <c:idx val="1"/>
              <c:delete val="1"/>
            </c:dLbl>
            <c:txPr>
              <a:bodyPr/>
              <a:lstStyle/>
              <a:p>
                <a:pPr>
                  <a:defRPr>
                    <a:solidFill>
                      <a:schemeClr val="accent5"/>
                    </a:solidFill>
                  </a:defRPr>
                </a:pPr>
                <a:endParaRPr lang="en-US"/>
              </a:p>
            </c:txPr>
            <c:dLblPos val="b"/>
            <c:showLegendKey val="0"/>
            <c:showVal val="0"/>
            <c:showCatName val="0"/>
            <c:showSerName val="1"/>
            <c:showPercent val="0"/>
            <c:showBubbleSize val="0"/>
            <c:showLeaderLines val="0"/>
          </c:dLbls>
          <c:xVal>
            <c:numRef>
              <c:f>'ADC Input Range'!$G$41:$G$42</c:f>
              <c:numCache>
                <c:formatCode>General</c:formatCode>
                <c:ptCount val="2"/>
                <c:pt idx="0">
                  <c:v>0.1</c:v>
                </c:pt>
                <c:pt idx="1">
                  <c:v>1</c:v>
                </c:pt>
              </c:numCache>
            </c:numRef>
          </c:xVal>
          <c:yVal>
            <c:numRef>
              <c:f>'ADC Input Range'!$J$41:$J$42</c:f>
              <c:numCache>
                <c:formatCode>General</c:formatCode>
                <c:ptCount val="2"/>
                <c:pt idx="0">
                  <c:v>2</c:v>
                </c:pt>
                <c:pt idx="1">
                  <c:v>2</c:v>
                </c:pt>
              </c:numCache>
            </c:numRef>
          </c:yVal>
          <c:smooth val="0"/>
        </c:ser>
        <c:ser>
          <c:idx val="6"/>
          <c:order val="2"/>
          <c:tx>
            <c:v>Diff. Voltage</c:v>
          </c:tx>
          <c:spPr>
            <a:ln>
              <a:solidFill>
                <a:srgbClr val="3399FF"/>
              </a:solidFill>
              <a:prstDash val="sysDash"/>
            </a:ln>
          </c:spPr>
          <c:marker>
            <c:symbol val="none"/>
          </c:marker>
          <c:xVal>
            <c:numRef>
              <c:f>'ADC Input Range'!$O$48:$O$49</c:f>
              <c:numCache>
                <c:formatCode>General</c:formatCode>
                <c:ptCount val="2"/>
                <c:pt idx="0">
                  <c:v>0.45</c:v>
                </c:pt>
                <c:pt idx="1">
                  <c:v>0.45</c:v>
                </c:pt>
              </c:numCache>
            </c:numRef>
          </c:xVal>
          <c:yVal>
            <c:numRef>
              <c:f>'ADC Input Range'!$P$48:$P$49</c:f>
              <c:numCache>
                <c:formatCode>General</c:formatCode>
                <c:ptCount val="2"/>
                <c:pt idx="0">
                  <c:v>3</c:v>
                </c:pt>
                <c:pt idx="1">
                  <c:v>2</c:v>
                </c:pt>
              </c:numCache>
            </c:numRef>
          </c:yVal>
          <c:smooth val="0"/>
        </c:ser>
        <c:ser>
          <c:idx val="4"/>
          <c:order val="3"/>
          <c:tx>
            <c:v>Aboslute Input Range</c:v>
          </c:tx>
          <c:spPr>
            <a:ln>
              <a:solidFill>
                <a:schemeClr val="accent4"/>
              </a:solidFill>
              <a:prstDash val="sysDash"/>
            </a:ln>
          </c:spPr>
          <c:marker>
            <c:symbol val="dash"/>
            <c:size val="5"/>
            <c:spPr>
              <a:noFill/>
              <a:ln>
                <a:solidFill>
                  <a:schemeClr val="accent4"/>
                </a:solidFill>
              </a:ln>
            </c:spPr>
          </c:marker>
          <c:dLbls>
            <c:txPr>
              <a:bodyPr/>
              <a:lstStyle/>
              <a:p>
                <a:pPr>
                  <a:defRPr b="1">
                    <a:solidFill>
                      <a:schemeClr val="accent4"/>
                    </a:solidFill>
                    <a:latin typeface="Arial" panose="020B0604020202020204" pitchFamily="34" charset="0"/>
                    <a:cs typeface="Arial" panose="020B0604020202020204" pitchFamily="34" charset="0"/>
                  </a:defRPr>
                </a:pPr>
                <a:endParaRPr lang="en-US"/>
              </a:p>
            </c:txPr>
            <c:dLblPos val="r"/>
            <c:showLegendKey val="0"/>
            <c:showVal val="1"/>
            <c:showCatName val="0"/>
            <c:showSerName val="0"/>
            <c:showPercent val="0"/>
            <c:showBubbleSize val="0"/>
            <c:showLeaderLines val="0"/>
          </c:dLbls>
          <c:xVal>
            <c:numRef>
              <c:f>'ADC Input Range'!$O$50:$O$51</c:f>
              <c:numCache>
                <c:formatCode>General</c:formatCode>
                <c:ptCount val="2"/>
                <c:pt idx="0">
                  <c:v>2.2000000000000002</c:v>
                </c:pt>
                <c:pt idx="1">
                  <c:v>2.2000000000000002</c:v>
                </c:pt>
              </c:numCache>
            </c:numRef>
          </c:xVal>
          <c:yVal>
            <c:numRef>
              <c:f>'ADC Input Range'!$P$50:$P$51</c:f>
              <c:numCache>
                <c:formatCode>General</c:formatCode>
                <c:ptCount val="2"/>
                <c:pt idx="0">
                  <c:v>-0.1</c:v>
                </c:pt>
                <c:pt idx="1">
                  <c:v>5.0999999999999996</c:v>
                </c:pt>
              </c:numCache>
            </c:numRef>
          </c:yVal>
          <c:smooth val="0"/>
        </c:ser>
        <c:ser>
          <c:idx val="5"/>
          <c:order val="4"/>
          <c:tx>
            <c:v>Diff. Input Range</c:v>
          </c:tx>
          <c:spPr>
            <a:ln>
              <a:solidFill>
                <a:schemeClr val="accent6"/>
              </a:solidFill>
              <a:prstDash val="sysDash"/>
            </a:ln>
          </c:spPr>
          <c:marker>
            <c:symbol val="dash"/>
            <c:size val="5"/>
            <c:spPr>
              <a:ln>
                <a:solidFill>
                  <a:schemeClr val="accent6"/>
                </a:solidFill>
              </a:ln>
            </c:spPr>
          </c:marker>
          <c:xVal>
            <c:numRef>
              <c:f>'ADC Input Range'!$O$52:$O$53</c:f>
              <c:numCache>
                <c:formatCode>General</c:formatCode>
                <c:ptCount val="2"/>
                <c:pt idx="0">
                  <c:v>1.4</c:v>
                </c:pt>
                <c:pt idx="1">
                  <c:v>1.4</c:v>
                </c:pt>
              </c:numCache>
            </c:numRef>
          </c:xVal>
          <c:yVal>
            <c:numRef>
              <c:f>'ADC Input Range'!$P$52:$P$53</c:f>
              <c:numCache>
                <c:formatCode>General</c:formatCode>
                <c:ptCount val="2"/>
                <c:pt idx="0">
                  <c:v>5</c:v>
                </c:pt>
                <c:pt idx="1">
                  <c:v>0</c:v>
                </c:pt>
              </c:numCache>
            </c:numRef>
          </c:yVal>
          <c:smooth val="0"/>
        </c:ser>
        <c:ser>
          <c:idx val="0"/>
          <c:order val="5"/>
          <c:tx>
            <c:v>AGND</c:v>
          </c:tx>
          <c:spPr>
            <a:ln>
              <a:solidFill>
                <a:schemeClr val="tx1"/>
              </a:solidFill>
              <a:prstDash val="sysDash"/>
            </a:ln>
          </c:spPr>
          <c:marker>
            <c:symbol val="none"/>
          </c:marker>
          <c:dLbls>
            <c:dLbl>
              <c:idx val="0"/>
              <c:delete val="1"/>
            </c:dLbl>
            <c:dLbl>
              <c:idx val="1"/>
              <c:layout>
                <c:manualLayout>
                  <c:x val="-8.9887640449438748E-3"/>
                  <c:y val="0"/>
                </c:manualLayout>
              </c:layout>
              <c:tx>
                <c:rich>
                  <a:bodyPr/>
                  <a:lstStyle/>
                  <a:p>
                    <a:r>
                      <a:rPr lang="en-US" b="1">
                        <a:solidFill>
                          <a:schemeClr val="tx1"/>
                        </a:solidFill>
                      </a:rPr>
                      <a:t>AGND</a:t>
                    </a:r>
                  </a:p>
                </c:rich>
              </c:tx>
              <c:showLegendKey val="0"/>
              <c:showVal val="0"/>
              <c:showCatName val="0"/>
              <c:showSerName val="1"/>
              <c:showPercent val="0"/>
              <c:showBubbleSize val="0"/>
            </c:dLbl>
            <c:showLegendKey val="0"/>
            <c:showVal val="1"/>
            <c:showCatName val="0"/>
            <c:showSerName val="0"/>
            <c:showPercent val="0"/>
            <c:showBubbleSize val="0"/>
            <c:showLeaderLines val="0"/>
          </c:dLbls>
          <c:xVal>
            <c:numRef>
              <c:f>'ADC Input Range'!$G$43:$G$44</c:f>
              <c:numCache>
                <c:formatCode>General</c:formatCode>
                <c:ptCount val="2"/>
                <c:pt idx="0">
                  <c:v>0.5</c:v>
                </c:pt>
                <c:pt idx="1">
                  <c:v>1.5</c:v>
                </c:pt>
              </c:numCache>
            </c:numRef>
          </c:xVal>
          <c:yVal>
            <c:numRef>
              <c:f>'ADC Input Range'!$H$43:$H$44</c:f>
              <c:numCache>
                <c:formatCode>General</c:formatCode>
                <c:ptCount val="2"/>
                <c:pt idx="0">
                  <c:v>0</c:v>
                </c:pt>
                <c:pt idx="1">
                  <c:v>0</c:v>
                </c:pt>
              </c:numCache>
            </c:numRef>
          </c:yVal>
          <c:smooth val="0"/>
        </c:ser>
        <c:ser>
          <c:idx val="1"/>
          <c:order val="6"/>
          <c:tx>
            <c:v>AVDD</c:v>
          </c:tx>
          <c:spPr>
            <a:ln>
              <a:solidFill>
                <a:schemeClr val="tx1"/>
              </a:solidFill>
              <a:prstDash val="sysDash"/>
            </a:ln>
          </c:spPr>
          <c:marker>
            <c:symbol val="none"/>
          </c:marker>
          <c:dLbls>
            <c:dLbl>
              <c:idx val="0"/>
              <c:delete val="1"/>
            </c:dLbl>
            <c:dLbl>
              <c:idx val="1"/>
              <c:layout>
                <c:manualLayout>
                  <c:x val="-1.4981273408239756E-2"/>
                  <c:y val="-4.6296279419554016E-3"/>
                </c:manualLayout>
              </c:layout>
              <c:tx>
                <c:rich>
                  <a:bodyPr/>
                  <a:lstStyle/>
                  <a:p>
                    <a:r>
                      <a:rPr lang="en-US" b="1">
                        <a:solidFill>
                          <a:schemeClr val="tx1"/>
                        </a:solidFill>
                      </a:rPr>
                      <a:t>AVDD</a:t>
                    </a:r>
                  </a:p>
                </c:rich>
              </c:tx>
              <c:dLblPos val="r"/>
              <c:showLegendKey val="0"/>
              <c:showVal val="0"/>
              <c:showCatName val="0"/>
              <c:showSerName val="1"/>
              <c:showPercent val="0"/>
              <c:showBubbleSize val="0"/>
            </c:dLbl>
            <c:showLegendKey val="0"/>
            <c:showVal val="1"/>
            <c:showCatName val="0"/>
            <c:showSerName val="0"/>
            <c:showPercent val="0"/>
            <c:showBubbleSize val="0"/>
            <c:showLeaderLines val="0"/>
          </c:dLbls>
          <c:xVal>
            <c:numRef>
              <c:f>'ADC Input Range'!$G$43:$G$44</c:f>
              <c:numCache>
                <c:formatCode>General</c:formatCode>
                <c:ptCount val="2"/>
                <c:pt idx="0">
                  <c:v>0.5</c:v>
                </c:pt>
                <c:pt idx="1">
                  <c:v>1.5</c:v>
                </c:pt>
              </c:numCache>
            </c:numRef>
          </c:xVal>
          <c:yVal>
            <c:numRef>
              <c:f>'ADC Input Range'!$I$43:$I$44</c:f>
              <c:numCache>
                <c:formatCode>General</c:formatCode>
                <c:ptCount val="2"/>
                <c:pt idx="0">
                  <c:v>5</c:v>
                </c:pt>
                <c:pt idx="1">
                  <c:v>5</c:v>
                </c:pt>
              </c:numCache>
            </c:numRef>
          </c:yVal>
          <c:smooth val="0"/>
        </c:ser>
        <c:dLbls>
          <c:showLegendKey val="0"/>
          <c:showVal val="0"/>
          <c:showCatName val="0"/>
          <c:showSerName val="0"/>
          <c:showPercent val="0"/>
          <c:showBubbleSize val="0"/>
        </c:dLbls>
        <c:axId val="51165440"/>
        <c:axId val="51179520"/>
      </c:scatterChart>
      <c:valAx>
        <c:axId val="51165440"/>
        <c:scaling>
          <c:orientation val="minMax"/>
          <c:max val="2.5"/>
          <c:min val="0"/>
        </c:scaling>
        <c:delete val="0"/>
        <c:axPos val="b"/>
        <c:numFmt formatCode="General" sourceLinked="1"/>
        <c:majorTickMark val="none"/>
        <c:minorTickMark val="none"/>
        <c:tickLblPos val="none"/>
        <c:spPr>
          <a:ln>
            <a:noFill/>
          </a:ln>
        </c:spPr>
        <c:crossAx val="51179520"/>
        <c:crosses val="autoZero"/>
        <c:crossBetween val="midCat"/>
        <c:majorUnit val="1"/>
        <c:minorUnit val="1"/>
      </c:valAx>
      <c:valAx>
        <c:axId val="51179520"/>
        <c:scaling>
          <c:orientation val="minMax"/>
          <c:max val="6"/>
          <c:min val="-1"/>
        </c:scaling>
        <c:delete val="0"/>
        <c:axPos val="l"/>
        <c:title>
          <c:tx>
            <c:rich>
              <a:bodyPr rot="-5400000" vert="horz"/>
              <a:lstStyle/>
              <a:p>
                <a:pPr>
                  <a:defRPr/>
                </a:pPr>
                <a:r>
                  <a:rPr lang="en-US"/>
                  <a:t>Input (V)</a:t>
                </a:r>
              </a:p>
            </c:rich>
          </c:tx>
          <c:overlay val="0"/>
        </c:title>
        <c:numFmt formatCode="General" sourceLinked="1"/>
        <c:majorTickMark val="out"/>
        <c:minorTickMark val="none"/>
        <c:tickLblPos val="nextTo"/>
        <c:crossAx val="51165440"/>
        <c:crosses val="autoZero"/>
        <c:crossBetween val="midCat"/>
        <c:majorUnit val="1"/>
        <c:minorUnit val="1"/>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i="0" u="none" strike="noStrike" baseline="0">
                <a:effectLst/>
                <a:latin typeface="Arial" panose="020B0604020202020204" pitchFamily="34" charset="0"/>
                <a:cs typeface="Arial" panose="020B0604020202020204" pitchFamily="34" charset="0"/>
              </a:rPr>
              <a:t>ADS1255/6/7 SINC </a:t>
            </a:r>
            <a:r>
              <a:rPr lang="en-US" sz="1600">
                <a:latin typeface="Arial" panose="020B0604020202020204" pitchFamily="34" charset="0"/>
                <a:cs typeface="Arial" panose="020B0604020202020204" pitchFamily="34" charset="0"/>
              </a:rPr>
              <a:t>Filter Response (kHz)</a:t>
            </a:r>
          </a:p>
        </c:rich>
      </c:tx>
      <c:overlay val="0"/>
    </c:title>
    <c:autoTitleDeleted val="0"/>
    <c:plotArea>
      <c:layout/>
      <c:scatterChart>
        <c:scatterStyle val="smoothMarker"/>
        <c:varyColors val="0"/>
        <c:ser>
          <c:idx val="0"/>
          <c:order val="0"/>
          <c:marker>
            <c:symbol val="none"/>
          </c:marker>
          <c:xVal>
            <c:numRef>
              <c:f>'Digital Filter'!$D$68:$D$3787</c:f>
              <c:numCache>
                <c:formatCode>0.0</c:formatCode>
                <c:ptCount val="3720"/>
                <c:pt idx="0">
                  <c:v>1E-4</c:v>
                </c:pt>
                <c:pt idx="1">
                  <c:v>2.0000000000000001E-4</c:v>
                </c:pt>
                <c:pt idx="2">
                  <c:v>2.9999999999999997E-4</c:v>
                </c:pt>
                <c:pt idx="3">
                  <c:v>4.0000000000000002E-4</c:v>
                </c:pt>
                <c:pt idx="4">
                  <c:v>5.0000000000000001E-4</c:v>
                </c:pt>
                <c:pt idx="5">
                  <c:v>5.9999999999999995E-4</c:v>
                </c:pt>
                <c:pt idx="6">
                  <c:v>6.9999999999999999E-4</c:v>
                </c:pt>
                <c:pt idx="7">
                  <c:v>8.0000000000000004E-4</c:v>
                </c:pt>
                <c:pt idx="8">
                  <c:v>8.9999999999999998E-4</c:v>
                </c:pt>
                <c:pt idx="9">
                  <c:v>1E-3</c:v>
                </c:pt>
                <c:pt idx="10">
                  <c:v>1.1000000000000001E-3</c:v>
                </c:pt>
                <c:pt idx="11">
                  <c:v>1.1999999999999999E-3</c:v>
                </c:pt>
                <c:pt idx="12">
                  <c:v>1.2999999999999999E-3</c:v>
                </c:pt>
                <c:pt idx="13">
                  <c:v>1.4E-3</c:v>
                </c:pt>
                <c:pt idx="14">
                  <c:v>1.5E-3</c:v>
                </c:pt>
                <c:pt idx="15">
                  <c:v>1.6000000000000001E-3</c:v>
                </c:pt>
                <c:pt idx="16">
                  <c:v>1.6999999999999999E-3</c:v>
                </c:pt>
                <c:pt idx="17">
                  <c:v>1.8E-3</c:v>
                </c:pt>
                <c:pt idx="18">
                  <c:v>1.9E-3</c:v>
                </c:pt>
                <c:pt idx="19">
                  <c:v>2E-3</c:v>
                </c:pt>
                <c:pt idx="20">
                  <c:v>2.1000000000000003E-3</c:v>
                </c:pt>
                <c:pt idx="21">
                  <c:v>2.2000000000000001E-3</c:v>
                </c:pt>
                <c:pt idx="22">
                  <c:v>2.3E-3</c:v>
                </c:pt>
                <c:pt idx="23">
                  <c:v>2.3999999999999998E-3</c:v>
                </c:pt>
                <c:pt idx="24">
                  <c:v>2.5000000000000001E-3</c:v>
                </c:pt>
                <c:pt idx="25">
                  <c:v>2.5999999999999999E-3</c:v>
                </c:pt>
                <c:pt idx="26">
                  <c:v>2.7000000000000001E-3</c:v>
                </c:pt>
                <c:pt idx="27">
                  <c:v>2.8E-3</c:v>
                </c:pt>
                <c:pt idx="28">
                  <c:v>2.8999999999999998E-3</c:v>
                </c:pt>
                <c:pt idx="29">
                  <c:v>3.0000000000000001E-3</c:v>
                </c:pt>
                <c:pt idx="30">
                  <c:v>3.0999999999999999E-3</c:v>
                </c:pt>
                <c:pt idx="31">
                  <c:v>3.2000000000000002E-3</c:v>
                </c:pt>
                <c:pt idx="32">
                  <c:v>3.3E-3</c:v>
                </c:pt>
                <c:pt idx="33">
                  <c:v>3.3999999999999998E-3</c:v>
                </c:pt>
                <c:pt idx="34">
                  <c:v>3.5000000000000001E-3</c:v>
                </c:pt>
                <c:pt idx="35">
                  <c:v>3.5999999999999999E-3</c:v>
                </c:pt>
                <c:pt idx="36">
                  <c:v>3.7000000000000002E-3</c:v>
                </c:pt>
                <c:pt idx="37">
                  <c:v>3.8E-3</c:v>
                </c:pt>
                <c:pt idx="38">
                  <c:v>3.8999999999999998E-3</c:v>
                </c:pt>
                <c:pt idx="39">
                  <c:v>4.0000000000000001E-3</c:v>
                </c:pt>
                <c:pt idx="40">
                  <c:v>4.0999999999999995E-3</c:v>
                </c:pt>
                <c:pt idx="41">
                  <c:v>4.2000000000000006E-3</c:v>
                </c:pt>
                <c:pt idx="42">
                  <c:v>4.3E-3</c:v>
                </c:pt>
                <c:pt idx="43">
                  <c:v>4.4000000000000003E-3</c:v>
                </c:pt>
                <c:pt idx="44">
                  <c:v>4.4999999999999997E-3</c:v>
                </c:pt>
                <c:pt idx="45">
                  <c:v>4.5999999999999999E-3</c:v>
                </c:pt>
                <c:pt idx="46">
                  <c:v>4.7000000000000002E-3</c:v>
                </c:pt>
                <c:pt idx="47">
                  <c:v>4.7999999999999996E-3</c:v>
                </c:pt>
                <c:pt idx="48">
                  <c:v>4.9000000000000007E-3</c:v>
                </c:pt>
                <c:pt idx="49">
                  <c:v>5.0000000000000001E-3</c:v>
                </c:pt>
                <c:pt idx="50">
                  <c:v>5.0999999999999995E-3</c:v>
                </c:pt>
                <c:pt idx="51">
                  <c:v>5.1999999999999998E-3</c:v>
                </c:pt>
                <c:pt idx="52">
                  <c:v>5.3E-3</c:v>
                </c:pt>
                <c:pt idx="53">
                  <c:v>5.4000000000000003E-3</c:v>
                </c:pt>
                <c:pt idx="54">
                  <c:v>5.4999999999999997E-3</c:v>
                </c:pt>
                <c:pt idx="55">
                  <c:v>5.5999999999999999E-3</c:v>
                </c:pt>
                <c:pt idx="56">
                  <c:v>5.7000000000000002E-3</c:v>
                </c:pt>
                <c:pt idx="57">
                  <c:v>5.7999999999999996E-3</c:v>
                </c:pt>
                <c:pt idx="58">
                  <c:v>5.9000000000000007E-3</c:v>
                </c:pt>
                <c:pt idx="59">
                  <c:v>6.0000000000000001E-3</c:v>
                </c:pt>
                <c:pt idx="60">
                  <c:v>6.0999999999999995E-3</c:v>
                </c:pt>
                <c:pt idx="61">
                  <c:v>6.1999999999999998E-3</c:v>
                </c:pt>
                <c:pt idx="62">
                  <c:v>6.3E-3</c:v>
                </c:pt>
                <c:pt idx="63">
                  <c:v>6.4000000000000003E-3</c:v>
                </c:pt>
                <c:pt idx="64">
                  <c:v>6.4999999999999997E-3</c:v>
                </c:pt>
                <c:pt idx="65">
                  <c:v>6.6E-3</c:v>
                </c:pt>
                <c:pt idx="66">
                  <c:v>6.7000000000000002E-3</c:v>
                </c:pt>
                <c:pt idx="67">
                  <c:v>6.7999999999999996E-3</c:v>
                </c:pt>
                <c:pt idx="68">
                  <c:v>6.9000000000000008E-3</c:v>
                </c:pt>
                <c:pt idx="69">
                  <c:v>7.0000000000000001E-3</c:v>
                </c:pt>
                <c:pt idx="70">
                  <c:v>7.0999999999999995E-3</c:v>
                </c:pt>
                <c:pt idx="71">
                  <c:v>7.1999999999999998E-3</c:v>
                </c:pt>
                <c:pt idx="72">
                  <c:v>7.3000000000000001E-3</c:v>
                </c:pt>
                <c:pt idx="73">
                  <c:v>7.4000000000000003E-3</c:v>
                </c:pt>
                <c:pt idx="74">
                  <c:v>7.4999999999999997E-3</c:v>
                </c:pt>
                <c:pt idx="75">
                  <c:v>7.6E-3</c:v>
                </c:pt>
                <c:pt idx="76">
                  <c:v>7.7000000000000002E-3</c:v>
                </c:pt>
                <c:pt idx="77">
                  <c:v>7.7999999999999996E-3</c:v>
                </c:pt>
                <c:pt idx="78">
                  <c:v>7.9000000000000008E-3</c:v>
                </c:pt>
                <c:pt idx="79">
                  <c:v>8.0000000000000002E-3</c:v>
                </c:pt>
                <c:pt idx="80">
                  <c:v>8.0999999999999996E-3</c:v>
                </c:pt>
                <c:pt idx="81">
                  <c:v>8.199999999999999E-3</c:v>
                </c:pt>
                <c:pt idx="82">
                  <c:v>8.3000000000000001E-3</c:v>
                </c:pt>
                <c:pt idx="83">
                  <c:v>8.4000000000000012E-3</c:v>
                </c:pt>
                <c:pt idx="84">
                  <c:v>8.5000000000000006E-3</c:v>
                </c:pt>
                <c:pt idx="85">
                  <c:v>8.6E-3</c:v>
                </c:pt>
                <c:pt idx="86">
                  <c:v>8.6999999999999994E-3</c:v>
                </c:pt>
                <c:pt idx="87">
                  <c:v>8.8000000000000005E-3</c:v>
                </c:pt>
                <c:pt idx="88">
                  <c:v>8.8999999999999999E-3</c:v>
                </c:pt>
                <c:pt idx="89">
                  <c:v>8.9999999999999993E-3</c:v>
                </c:pt>
                <c:pt idx="90">
                  <c:v>9.1000000000000004E-3</c:v>
                </c:pt>
                <c:pt idx="91">
                  <c:v>9.1999999999999998E-3</c:v>
                </c:pt>
                <c:pt idx="92">
                  <c:v>9.300000000000001E-3</c:v>
                </c:pt>
                <c:pt idx="93">
                  <c:v>9.4000000000000004E-3</c:v>
                </c:pt>
                <c:pt idx="94">
                  <c:v>9.4999999999999998E-3</c:v>
                </c:pt>
                <c:pt idx="95">
                  <c:v>9.5999999999999992E-3</c:v>
                </c:pt>
                <c:pt idx="96">
                  <c:v>9.6999999999999986E-3</c:v>
                </c:pt>
                <c:pt idx="97">
                  <c:v>9.8000000000000014E-3</c:v>
                </c:pt>
                <c:pt idx="98">
                  <c:v>9.9000000000000008E-3</c:v>
                </c:pt>
                <c:pt idx="99">
                  <c:v>0.01</c:v>
                </c:pt>
                <c:pt idx="100">
                  <c:v>1.01E-2</c:v>
                </c:pt>
                <c:pt idx="101">
                  <c:v>1.0199999999999999E-2</c:v>
                </c:pt>
                <c:pt idx="102">
                  <c:v>1.03E-2</c:v>
                </c:pt>
                <c:pt idx="103">
                  <c:v>1.04E-2</c:v>
                </c:pt>
                <c:pt idx="104">
                  <c:v>1.0500000000000001E-2</c:v>
                </c:pt>
                <c:pt idx="105">
                  <c:v>1.06E-2</c:v>
                </c:pt>
                <c:pt idx="106">
                  <c:v>1.0699999999999999E-2</c:v>
                </c:pt>
                <c:pt idx="107">
                  <c:v>1.0800000000000001E-2</c:v>
                </c:pt>
                <c:pt idx="108">
                  <c:v>1.09E-2</c:v>
                </c:pt>
                <c:pt idx="109">
                  <c:v>1.0999999999999999E-2</c:v>
                </c:pt>
                <c:pt idx="110">
                  <c:v>1.11E-2</c:v>
                </c:pt>
                <c:pt idx="111">
                  <c:v>1.12E-2</c:v>
                </c:pt>
                <c:pt idx="112">
                  <c:v>1.1300000000000001E-2</c:v>
                </c:pt>
                <c:pt idx="113">
                  <c:v>1.14E-2</c:v>
                </c:pt>
                <c:pt idx="114">
                  <c:v>1.15E-2</c:v>
                </c:pt>
                <c:pt idx="115">
                  <c:v>1.1599999999999999E-2</c:v>
                </c:pt>
                <c:pt idx="116">
                  <c:v>1.1699999999999999E-2</c:v>
                </c:pt>
                <c:pt idx="117">
                  <c:v>1.1800000000000001E-2</c:v>
                </c:pt>
                <c:pt idx="118">
                  <c:v>1.1900000000000001E-2</c:v>
                </c:pt>
                <c:pt idx="119">
                  <c:v>1.2E-2</c:v>
                </c:pt>
                <c:pt idx="120">
                  <c:v>1.21E-2</c:v>
                </c:pt>
                <c:pt idx="121">
                  <c:v>1.2199999999999999E-2</c:v>
                </c:pt>
                <c:pt idx="122">
                  <c:v>1.23E-2</c:v>
                </c:pt>
                <c:pt idx="123">
                  <c:v>1.24E-2</c:v>
                </c:pt>
                <c:pt idx="124">
                  <c:v>1.2500000000000001E-2</c:v>
                </c:pt>
                <c:pt idx="125">
                  <c:v>1.26E-2</c:v>
                </c:pt>
                <c:pt idx="126">
                  <c:v>1.2699999999999999E-2</c:v>
                </c:pt>
                <c:pt idx="127">
                  <c:v>1.2800000000000001E-2</c:v>
                </c:pt>
                <c:pt idx="128">
                  <c:v>1.29E-2</c:v>
                </c:pt>
                <c:pt idx="129">
                  <c:v>1.2999999999999999E-2</c:v>
                </c:pt>
                <c:pt idx="130">
                  <c:v>1.3099999999999999E-2</c:v>
                </c:pt>
                <c:pt idx="131">
                  <c:v>1.32E-2</c:v>
                </c:pt>
                <c:pt idx="132">
                  <c:v>1.3300000000000001E-2</c:v>
                </c:pt>
                <c:pt idx="133">
                  <c:v>1.34E-2</c:v>
                </c:pt>
                <c:pt idx="134">
                  <c:v>1.35E-2</c:v>
                </c:pt>
                <c:pt idx="135">
                  <c:v>1.3599999999999999E-2</c:v>
                </c:pt>
                <c:pt idx="136">
                  <c:v>1.3699999999999999E-2</c:v>
                </c:pt>
                <c:pt idx="137">
                  <c:v>1.3800000000000002E-2</c:v>
                </c:pt>
                <c:pt idx="138">
                  <c:v>1.3900000000000001E-2</c:v>
                </c:pt>
                <c:pt idx="139">
                  <c:v>1.4E-2</c:v>
                </c:pt>
                <c:pt idx="140">
                  <c:v>1.41E-2</c:v>
                </c:pt>
                <c:pt idx="141">
                  <c:v>1.4199999999999999E-2</c:v>
                </c:pt>
                <c:pt idx="142">
                  <c:v>1.43E-2</c:v>
                </c:pt>
                <c:pt idx="143">
                  <c:v>1.44E-2</c:v>
                </c:pt>
                <c:pt idx="144">
                  <c:v>1.4500000000000001E-2</c:v>
                </c:pt>
                <c:pt idx="145">
                  <c:v>1.46E-2</c:v>
                </c:pt>
                <c:pt idx="146">
                  <c:v>1.47E-2</c:v>
                </c:pt>
                <c:pt idx="147">
                  <c:v>1.4800000000000001E-2</c:v>
                </c:pt>
                <c:pt idx="148">
                  <c:v>1.49E-2</c:v>
                </c:pt>
                <c:pt idx="149">
                  <c:v>1.4999999999999999E-2</c:v>
                </c:pt>
                <c:pt idx="150">
                  <c:v>1.5099999999999999E-2</c:v>
                </c:pt>
                <c:pt idx="151">
                  <c:v>1.52E-2</c:v>
                </c:pt>
                <c:pt idx="152">
                  <c:v>1.5300000000000001E-2</c:v>
                </c:pt>
                <c:pt idx="153">
                  <c:v>1.54E-2</c:v>
                </c:pt>
                <c:pt idx="154">
                  <c:v>1.55E-2</c:v>
                </c:pt>
                <c:pt idx="155">
                  <c:v>1.5599999999999999E-2</c:v>
                </c:pt>
                <c:pt idx="156">
                  <c:v>1.5699999999999999E-2</c:v>
                </c:pt>
                <c:pt idx="157">
                  <c:v>1.5800000000000002E-2</c:v>
                </c:pt>
                <c:pt idx="158">
                  <c:v>1.5900000000000001E-2</c:v>
                </c:pt>
                <c:pt idx="159">
                  <c:v>1.6E-2</c:v>
                </c:pt>
                <c:pt idx="160">
                  <c:v>1.61E-2</c:v>
                </c:pt>
                <c:pt idx="161">
                  <c:v>1.6199999999999999E-2</c:v>
                </c:pt>
                <c:pt idx="162">
                  <c:v>1.6300000000000002E-2</c:v>
                </c:pt>
                <c:pt idx="163">
                  <c:v>1.6399999999999998E-2</c:v>
                </c:pt>
                <c:pt idx="164">
                  <c:v>1.6500000000000001E-2</c:v>
                </c:pt>
                <c:pt idx="165">
                  <c:v>1.66E-2</c:v>
                </c:pt>
                <c:pt idx="166">
                  <c:v>1.67E-2</c:v>
                </c:pt>
                <c:pt idx="167">
                  <c:v>1.6800000000000002E-2</c:v>
                </c:pt>
                <c:pt idx="168">
                  <c:v>1.6899999999999998E-2</c:v>
                </c:pt>
                <c:pt idx="169">
                  <c:v>1.7000000000000001E-2</c:v>
                </c:pt>
                <c:pt idx="170">
                  <c:v>1.7100000000000001E-2</c:v>
                </c:pt>
                <c:pt idx="171">
                  <c:v>1.72E-2</c:v>
                </c:pt>
                <c:pt idx="172">
                  <c:v>1.7299999999999999E-2</c:v>
                </c:pt>
                <c:pt idx="173">
                  <c:v>1.7399999999999999E-2</c:v>
                </c:pt>
                <c:pt idx="174">
                  <c:v>1.7500000000000002E-2</c:v>
                </c:pt>
                <c:pt idx="175">
                  <c:v>1.7600000000000001E-2</c:v>
                </c:pt>
                <c:pt idx="176">
                  <c:v>1.77E-2</c:v>
                </c:pt>
                <c:pt idx="177">
                  <c:v>1.78E-2</c:v>
                </c:pt>
                <c:pt idx="178">
                  <c:v>1.7899999999999999E-2</c:v>
                </c:pt>
                <c:pt idx="179">
                  <c:v>1.7999999999999999E-2</c:v>
                </c:pt>
                <c:pt idx="180">
                  <c:v>1.8100000000000002E-2</c:v>
                </c:pt>
                <c:pt idx="181">
                  <c:v>1.8200000000000001E-2</c:v>
                </c:pt>
                <c:pt idx="182">
                  <c:v>1.83E-2</c:v>
                </c:pt>
                <c:pt idx="183">
                  <c:v>1.84E-2</c:v>
                </c:pt>
                <c:pt idx="184">
                  <c:v>1.8499999999999999E-2</c:v>
                </c:pt>
                <c:pt idx="185">
                  <c:v>1.8600000000000002E-2</c:v>
                </c:pt>
                <c:pt idx="186">
                  <c:v>1.8699999999999998E-2</c:v>
                </c:pt>
                <c:pt idx="187">
                  <c:v>1.8800000000000001E-2</c:v>
                </c:pt>
                <c:pt idx="188">
                  <c:v>1.89E-2</c:v>
                </c:pt>
                <c:pt idx="189">
                  <c:v>1.9E-2</c:v>
                </c:pt>
                <c:pt idx="190">
                  <c:v>1.9100000000000002E-2</c:v>
                </c:pt>
                <c:pt idx="191">
                  <c:v>1.9199999999999998E-2</c:v>
                </c:pt>
                <c:pt idx="192">
                  <c:v>1.9300000000000001E-2</c:v>
                </c:pt>
                <c:pt idx="193">
                  <c:v>1.9399999999999997E-2</c:v>
                </c:pt>
                <c:pt idx="194">
                  <c:v>1.95E-2</c:v>
                </c:pt>
                <c:pt idx="195">
                  <c:v>1.9600000000000003E-2</c:v>
                </c:pt>
                <c:pt idx="196">
                  <c:v>1.9699999999999999E-2</c:v>
                </c:pt>
                <c:pt idx="197">
                  <c:v>1.9800000000000002E-2</c:v>
                </c:pt>
                <c:pt idx="198">
                  <c:v>1.9899999999999998E-2</c:v>
                </c:pt>
                <c:pt idx="199">
                  <c:v>0.02</c:v>
                </c:pt>
                <c:pt idx="200">
                  <c:v>2.01E-2</c:v>
                </c:pt>
                <c:pt idx="201">
                  <c:v>2.0199999999999999E-2</c:v>
                </c:pt>
                <c:pt idx="202">
                  <c:v>2.0300000000000002E-2</c:v>
                </c:pt>
                <c:pt idx="203">
                  <c:v>2.0399999999999998E-2</c:v>
                </c:pt>
                <c:pt idx="204">
                  <c:v>2.0500000000000001E-2</c:v>
                </c:pt>
                <c:pt idx="205">
                  <c:v>2.06E-2</c:v>
                </c:pt>
                <c:pt idx="206">
                  <c:v>2.07E-2</c:v>
                </c:pt>
                <c:pt idx="207">
                  <c:v>2.0799999999999999E-2</c:v>
                </c:pt>
                <c:pt idx="208">
                  <c:v>2.0899999999999998E-2</c:v>
                </c:pt>
                <c:pt idx="209">
                  <c:v>2.1000000000000001E-2</c:v>
                </c:pt>
                <c:pt idx="210">
                  <c:v>2.1100000000000001E-2</c:v>
                </c:pt>
                <c:pt idx="211">
                  <c:v>2.12E-2</c:v>
                </c:pt>
                <c:pt idx="212">
                  <c:v>2.1299999999999999E-2</c:v>
                </c:pt>
                <c:pt idx="213">
                  <c:v>2.1399999999999999E-2</c:v>
                </c:pt>
                <c:pt idx="214">
                  <c:v>2.1499999999999998E-2</c:v>
                </c:pt>
                <c:pt idx="215">
                  <c:v>2.1600000000000001E-2</c:v>
                </c:pt>
                <c:pt idx="216">
                  <c:v>2.1700000000000001E-2</c:v>
                </c:pt>
                <c:pt idx="217">
                  <c:v>2.18E-2</c:v>
                </c:pt>
                <c:pt idx="218">
                  <c:v>2.1899999999999999E-2</c:v>
                </c:pt>
                <c:pt idx="219">
                  <c:v>2.1999999999999999E-2</c:v>
                </c:pt>
                <c:pt idx="220">
                  <c:v>2.2100000000000002E-2</c:v>
                </c:pt>
                <c:pt idx="221">
                  <c:v>2.2200000000000001E-2</c:v>
                </c:pt>
                <c:pt idx="222">
                  <c:v>2.23E-2</c:v>
                </c:pt>
                <c:pt idx="223">
                  <c:v>2.24E-2</c:v>
                </c:pt>
                <c:pt idx="224">
                  <c:v>2.2499999999999999E-2</c:v>
                </c:pt>
                <c:pt idx="225">
                  <c:v>2.2600000000000002E-2</c:v>
                </c:pt>
                <c:pt idx="226">
                  <c:v>2.2699999999999998E-2</c:v>
                </c:pt>
                <c:pt idx="227">
                  <c:v>2.2800000000000001E-2</c:v>
                </c:pt>
                <c:pt idx="228">
                  <c:v>2.29E-2</c:v>
                </c:pt>
                <c:pt idx="229">
                  <c:v>2.3E-2</c:v>
                </c:pt>
                <c:pt idx="230">
                  <c:v>2.3100000000000002E-2</c:v>
                </c:pt>
                <c:pt idx="231">
                  <c:v>2.3199999999999998E-2</c:v>
                </c:pt>
                <c:pt idx="232">
                  <c:v>2.3300000000000001E-2</c:v>
                </c:pt>
                <c:pt idx="233">
                  <c:v>2.3399999999999997E-2</c:v>
                </c:pt>
                <c:pt idx="234">
                  <c:v>2.35E-2</c:v>
                </c:pt>
                <c:pt idx="235">
                  <c:v>2.3600000000000003E-2</c:v>
                </c:pt>
                <c:pt idx="236">
                  <c:v>2.3699999999999999E-2</c:v>
                </c:pt>
                <c:pt idx="237">
                  <c:v>2.3800000000000002E-2</c:v>
                </c:pt>
                <c:pt idx="238">
                  <c:v>2.3899999999999998E-2</c:v>
                </c:pt>
                <c:pt idx="239">
                  <c:v>2.4E-2</c:v>
                </c:pt>
                <c:pt idx="240">
                  <c:v>2.41E-2</c:v>
                </c:pt>
                <c:pt idx="241">
                  <c:v>2.4199999999999999E-2</c:v>
                </c:pt>
                <c:pt idx="242">
                  <c:v>2.4300000000000002E-2</c:v>
                </c:pt>
                <c:pt idx="243">
                  <c:v>2.4399999999999998E-2</c:v>
                </c:pt>
                <c:pt idx="244">
                  <c:v>2.4500000000000001E-2</c:v>
                </c:pt>
                <c:pt idx="245">
                  <c:v>2.46E-2</c:v>
                </c:pt>
                <c:pt idx="246">
                  <c:v>2.47E-2</c:v>
                </c:pt>
                <c:pt idx="247">
                  <c:v>2.4799999999999999E-2</c:v>
                </c:pt>
                <c:pt idx="248">
                  <c:v>2.4899999999999999E-2</c:v>
                </c:pt>
                <c:pt idx="249">
                  <c:v>2.5000000000000001E-2</c:v>
                </c:pt>
                <c:pt idx="250">
                  <c:v>2.5100000000000001E-2</c:v>
                </c:pt>
                <c:pt idx="251">
                  <c:v>2.52E-2</c:v>
                </c:pt>
                <c:pt idx="252">
                  <c:v>2.53E-2</c:v>
                </c:pt>
                <c:pt idx="253">
                  <c:v>2.5399999999999999E-2</c:v>
                </c:pt>
                <c:pt idx="254">
                  <c:v>2.5499999999999998E-2</c:v>
                </c:pt>
                <c:pt idx="255">
                  <c:v>2.5600000000000001E-2</c:v>
                </c:pt>
                <c:pt idx="256">
                  <c:v>2.5700000000000001E-2</c:v>
                </c:pt>
                <c:pt idx="257">
                  <c:v>2.58E-2</c:v>
                </c:pt>
                <c:pt idx="258">
                  <c:v>2.5899999999999999E-2</c:v>
                </c:pt>
                <c:pt idx="259">
                  <c:v>2.5999999999999999E-2</c:v>
                </c:pt>
                <c:pt idx="260">
                  <c:v>2.6100000000000002E-2</c:v>
                </c:pt>
                <c:pt idx="261">
                  <c:v>2.6199999999999998E-2</c:v>
                </c:pt>
                <c:pt idx="262">
                  <c:v>2.63E-2</c:v>
                </c:pt>
                <c:pt idx="263">
                  <c:v>2.64E-2</c:v>
                </c:pt>
                <c:pt idx="264">
                  <c:v>2.6499999999999999E-2</c:v>
                </c:pt>
                <c:pt idx="265">
                  <c:v>2.6600000000000002E-2</c:v>
                </c:pt>
                <c:pt idx="266">
                  <c:v>2.6699999999999998E-2</c:v>
                </c:pt>
                <c:pt idx="267">
                  <c:v>2.6800000000000001E-2</c:v>
                </c:pt>
                <c:pt idx="268">
                  <c:v>2.69E-2</c:v>
                </c:pt>
                <c:pt idx="269">
                  <c:v>2.7E-2</c:v>
                </c:pt>
                <c:pt idx="270">
                  <c:v>2.7100000000000003E-2</c:v>
                </c:pt>
                <c:pt idx="271">
                  <c:v>2.7199999999999998E-2</c:v>
                </c:pt>
                <c:pt idx="272">
                  <c:v>2.7300000000000001E-2</c:v>
                </c:pt>
                <c:pt idx="273">
                  <c:v>2.7399999999999997E-2</c:v>
                </c:pt>
                <c:pt idx="274">
                  <c:v>2.75E-2</c:v>
                </c:pt>
                <c:pt idx="275">
                  <c:v>2.7600000000000003E-2</c:v>
                </c:pt>
                <c:pt idx="276">
                  <c:v>2.7699999999999999E-2</c:v>
                </c:pt>
                <c:pt idx="277">
                  <c:v>2.7800000000000002E-2</c:v>
                </c:pt>
                <c:pt idx="278">
                  <c:v>2.7899999999999998E-2</c:v>
                </c:pt>
                <c:pt idx="279">
                  <c:v>2.8000000000000001E-2</c:v>
                </c:pt>
                <c:pt idx="280">
                  <c:v>2.81E-2</c:v>
                </c:pt>
                <c:pt idx="281">
                  <c:v>2.8199999999999999E-2</c:v>
                </c:pt>
                <c:pt idx="282">
                  <c:v>2.8300000000000002E-2</c:v>
                </c:pt>
                <c:pt idx="283">
                  <c:v>2.8399999999999998E-2</c:v>
                </c:pt>
                <c:pt idx="284">
                  <c:v>2.8500000000000001E-2</c:v>
                </c:pt>
                <c:pt idx="285">
                  <c:v>2.86E-2</c:v>
                </c:pt>
                <c:pt idx="286">
                  <c:v>2.87E-2</c:v>
                </c:pt>
                <c:pt idx="287">
                  <c:v>2.8799999999999999E-2</c:v>
                </c:pt>
                <c:pt idx="288">
                  <c:v>2.8899999999999999E-2</c:v>
                </c:pt>
                <c:pt idx="289">
                  <c:v>2.9000000000000001E-2</c:v>
                </c:pt>
                <c:pt idx="290">
                  <c:v>2.9100000000000001E-2</c:v>
                </c:pt>
                <c:pt idx="291">
                  <c:v>2.92E-2</c:v>
                </c:pt>
                <c:pt idx="292">
                  <c:v>2.93E-2</c:v>
                </c:pt>
                <c:pt idx="293">
                  <c:v>2.9399999999999999E-2</c:v>
                </c:pt>
                <c:pt idx="294">
                  <c:v>2.9499999999999998E-2</c:v>
                </c:pt>
                <c:pt idx="295">
                  <c:v>2.9600000000000001E-2</c:v>
                </c:pt>
                <c:pt idx="296">
                  <c:v>2.9700000000000001E-2</c:v>
                </c:pt>
                <c:pt idx="297">
                  <c:v>2.98E-2</c:v>
                </c:pt>
                <c:pt idx="298">
                  <c:v>2.9899999999999999E-2</c:v>
                </c:pt>
                <c:pt idx="299">
                  <c:v>0.03</c:v>
                </c:pt>
                <c:pt idx="300">
                  <c:v>3.0100000000000002E-2</c:v>
                </c:pt>
                <c:pt idx="301">
                  <c:v>3.0199999999999998E-2</c:v>
                </c:pt>
                <c:pt idx="302">
                  <c:v>3.0300000000000001E-2</c:v>
                </c:pt>
                <c:pt idx="303">
                  <c:v>3.04E-2</c:v>
                </c:pt>
                <c:pt idx="304">
                  <c:v>3.0499999999999999E-2</c:v>
                </c:pt>
                <c:pt idx="305">
                  <c:v>3.0600000000000002E-2</c:v>
                </c:pt>
                <c:pt idx="306">
                  <c:v>3.0699999999999998E-2</c:v>
                </c:pt>
                <c:pt idx="307">
                  <c:v>3.0800000000000001E-2</c:v>
                </c:pt>
                <c:pt idx="308">
                  <c:v>3.0899999999999997E-2</c:v>
                </c:pt>
                <c:pt idx="309">
                  <c:v>3.1E-2</c:v>
                </c:pt>
                <c:pt idx="310">
                  <c:v>3.1100000000000003E-2</c:v>
                </c:pt>
                <c:pt idx="311">
                  <c:v>3.1199999999999999E-2</c:v>
                </c:pt>
                <c:pt idx="312">
                  <c:v>3.1300000000000001E-2</c:v>
                </c:pt>
                <c:pt idx="313">
                  <c:v>3.1399999999999997E-2</c:v>
                </c:pt>
                <c:pt idx="314">
                  <c:v>3.15E-2</c:v>
                </c:pt>
                <c:pt idx="315">
                  <c:v>3.1600000000000003E-2</c:v>
                </c:pt>
                <c:pt idx="316">
                  <c:v>3.1699999999999999E-2</c:v>
                </c:pt>
                <c:pt idx="317">
                  <c:v>3.1800000000000002E-2</c:v>
                </c:pt>
                <c:pt idx="318">
                  <c:v>3.1899999999999998E-2</c:v>
                </c:pt>
                <c:pt idx="319">
                  <c:v>3.2000000000000001E-2</c:v>
                </c:pt>
                <c:pt idx="320">
                  <c:v>3.2100000000000004E-2</c:v>
                </c:pt>
                <c:pt idx="321">
                  <c:v>3.2199999999999999E-2</c:v>
                </c:pt>
                <c:pt idx="322">
                  <c:v>3.2299999999999995E-2</c:v>
                </c:pt>
                <c:pt idx="323">
                  <c:v>3.2399999999999998E-2</c:v>
                </c:pt>
                <c:pt idx="324">
                  <c:v>3.2500000000000001E-2</c:v>
                </c:pt>
                <c:pt idx="325">
                  <c:v>3.2600000000000004E-2</c:v>
                </c:pt>
                <c:pt idx="326">
                  <c:v>3.27E-2</c:v>
                </c:pt>
                <c:pt idx="327">
                  <c:v>3.2799999999999996E-2</c:v>
                </c:pt>
                <c:pt idx="328">
                  <c:v>3.2899999999999999E-2</c:v>
                </c:pt>
                <c:pt idx="329">
                  <c:v>3.3000000000000002E-2</c:v>
                </c:pt>
                <c:pt idx="330">
                  <c:v>3.3100000000000004E-2</c:v>
                </c:pt>
                <c:pt idx="331">
                  <c:v>3.32E-2</c:v>
                </c:pt>
                <c:pt idx="332">
                  <c:v>3.3299999999999996E-2</c:v>
                </c:pt>
                <c:pt idx="333">
                  <c:v>3.3399999999999999E-2</c:v>
                </c:pt>
                <c:pt idx="334">
                  <c:v>3.3500000000000002E-2</c:v>
                </c:pt>
                <c:pt idx="335">
                  <c:v>3.3600000000000005E-2</c:v>
                </c:pt>
                <c:pt idx="336">
                  <c:v>3.3700000000000001E-2</c:v>
                </c:pt>
                <c:pt idx="337">
                  <c:v>3.3799999999999997E-2</c:v>
                </c:pt>
                <c:pt idx="338">
                  <c:v>3.39E-2</c:v>
                </c:pt>
                <c:pt idx="339">
                  <c:v>3.4000000000000002E-2</c:v>
                </c:pt>
                <c:pt idx="340">
                  <c:v>3.4099999999999998E-2</c:v>
                </c:pt>
                <c:pt idx="341">
                  <c:v>3.4200000000000001E-2</c:v>
                </c:pt>
                <c:pt idx="342">
                  <c:v>3.4299999999999997E-2</c:v>
                </c:pt>
                <c:pt idx="343">
                  <c:v>3.44E-2</c:v>
                </c:pt>
                <c:pt idx="344">
                  <c:v>3.4500000000000003E-2</c:v>
                </c:pt>
                <c:pt idx="345">
                  <c:v>3.4599999999999999E-2</c:v>
                </c:pt>
                <c:pt idx="346">
                  <c:v>3.4700000000000002E-2</c:v>
                </c:pt>
                <c:pt idx="347">
                  <c:v>3.4799999999999998E-2</c:v>
                </c:pt>
                <c:pt idx="348">
                  <c:v>3.49E-2</c:v>
                </c:pt>
                <c:pt idx="349">
                  <c:v>3.5000000000000003E-2</c:v>
                </c:pt>
                <c:pt idx="350">
                  <c:v>3.5099999999999999E-2</c:v>
                </c:pt>
                <c:pt idx="351">
                  <c:v>3.5200000000000002E-2</c:v>
                </c:pt>
                <c:pt idx="352">
                  <c:v>3.5299999999999998E-2</c:v>
                </c:pt>
                <c:pt idx="353">
                  <c:v>3.5400000000000001E-2</c:v>
                </c:pt>
                <c:pt idx="354">
                  <c:v>3.5499999999999997E-2</c:v>
                </c:pt>
                <c:pt idx="355">
                  <c:v>3.56E-2</c:v>
                </c:pt>
                <c:pt idx="356">
                  <c:v>3.5700000000000003E-2</c:v>
                </c:pt>
                <c:pt idx="357">
                  <c:v>3.5799999999999998E-2</c:v>
                </c:pt>
                <c:pt idx="358">
                  <c:v>3.5900000000000001E-2</c:v>
                </c:pt>
                <c:pt idx="359">
                  <c:v>3.5999999999999997E-2</c:v>
                </c:pt>
                <c:pt idx="360">
                  <c:v>3.61E-2</c:v>
                </c:pt>
                <c:pt idx="361">
                  <c:v>3.6200000000000003E-2</c:v>
                </c:pt>
                <c:pt idx="362">
                  <c:v>3.6299999999999999E-2</c:v>
                </c:pt>
                <c:pt idx="363">
                  <c:v>3.6400000000000002E-2</c:v>
                </c:pt>
                <c:pt idx="364">
                  <c:v>3.6499999999999998E-2</c:v>
                </c:pt>
                <c:pt idx="365">
                  <c:v>3.6600000000000001E-2</c:v>
                </c:pt>
                <c:pt idx="366">
                  <c:v>3.6700000000000003E-2</c:v>
                </c:pt>
                <c:pt idx="367">
                  <c:v>3.6799999999999999E-2</c:v>
                </c:pt>
                <c:pt idx="368">
                  <c:v>3.6899999999999995E-2</c:v>
                </c:pt>
                <c:pt idx="369">
                  <c:v>3.6999999999999998E-2</c:v>
                </c:pt>
                <c:pt idx="370">
                  <c:v>3.7100000000000001E-2</c:v>
                </c:pt>
                <c:pt idx="371">
                  <c:v>3.7200000000000004E-2</c:v>
                </c:pt>
                <c:pt idx="372">
                  <c:v>3.73E-2</c:v>
                </c:pt>
                <c:pt idx="373">
                  <c:v>3.7399999999999996E-2</c:v>
                </c:pt>
                <c:pt idx="374">
                  <c:v>3.7499999999999999E-2</c:v>
                </c:pt>
                <c:pt idx="375">
                  <c:v>3.7600000000000001E-2</c:v>
                </c:pt>
                <c:pt idx="376">
                  <c:v>3.7700000000000004E-2</c:v>
                </c:pt>
                <c:pt idx="377">
                  <c:v>3.78E-2</c:v>
                </c:pt>
                <c:pt idx="378">
                  <c:v>3.7899999999999996E-2</c:v>
                </c:pt>
                <c:pt idx="379">
                  <c:v>3.7999999999999999E-2</c:v>
                </c:pt>
                <c:pt idx="380">
                  <c:v>3.8100000000000002E-2</c:v>
                </c:pt>
                <c:pt idx="381">
                  <c:v>3.8200000000000005E-2</c:v>
                </c:pt>
                <c:pt idx="382">
                  <c:v>3.8299999999999994E-2</c:v>
                </c:pt>
                <c:pt idx="383">
                  <c:v>3.8399999999999997E-2</c:v>
                </c:pt>
                <c:pt idx="384">
                  <c:v>3.85E-2</c:v>
                </c:pt>
                <c:pt idx="385">
                  <c:v>3.8600000000000002E-2</c:v>
                </c:pt>
                <c:pt idx="386">
                  <c:v>3.8700000000000005E-2</c:v>
                </c:pt>
                <c:pt idx="387">
                  <c:v>3.8799999999999994E-2</c:v>
                </c:pt>
                <c:pt idx="388">
                  <c:v>3.8899999999999997E-2</c:v>
                </c:pt>
                <c:pt idx="389">
                  <c:v>3.9E-2</c:v>
                </c:pt>
                <c:pt idx="390">
                  <c:v>3.9100000000000003E-2</c:v>
                </c:pt>
                <c:pt idx="391">
                  <c:v>3.9200000000000006E-2</c:v>
                </c:pt>
                <c:pt idx="392">
                  <c:v>3.9299999999999995E-2</c:v>
                </c:pt>
                <c:pt idx="393">
                  <c:v>3.9399999999999998E-2</c:v>
                </c:pt>
                <c:pt idx="394">
                  <c:v>3.95E-2</c:v>
                </c:pt>
                <c:pt idx="395">
                  <c:v>3.9600000000000003E-2</c:v>
                </c:pt>
                <c:pt idx="396">
                  <c:v>3.9700000000000006E-2</c:v>
                </c:pt>
                <c:pt idx="397">
                  <c:v>3.9799999999999995E-2</c:v>
                </c:pt>
                <c:pt idx="398">
                  <c:v>3.9899999999999998E-2</c:v>
                </c:pt>
                <c:pt idx="399">
                  <c:v>0.04</c:v>
                </c:pt>
                <c:pt idx="400">
                  <c:v>4.0100000000000004E-2</c:v>
                </c:pt>
                <c:pt idx="401">
                  <c:v>4.02E-2</c:v>
                </c:pt>
                <c:pt idx="402">
                  <c:v>4.0299999999999996E-2</c:v>
                </c:pt>
                <c:pt idx="403">
                  <c:v>4.0399999999999998E-2</c:v>
                </c:pt>
                <c:pt idx="404">
                  <c:v>4.0500000000000001E-2</c:v>
                </c:pt>
                <c:pt idx="405">
                  <c:v>4.0600000000000004E-2</c:v>
                </c:pt>
                <c:pt idx="406">
                  <c:v>4.07E-2</c:v>
                </c:pt>
                <c:pt idx="407">
                  <c:v>4.0799999999999996E-2</c:v>
                </c:pt>
                <c:pt idx="408">
                  <c:v>4.0899999999999999E-2</c:v>
                </c:pt>
                <c:pt idx="409">
                  <c:v>4.1000000000000002E-2</c:v>
                </c:pt>
                <c:pt idx="410">
                  <c:v>4.1100000000000005E-2</c:v>
                </c:pt>
                <c:pt idx="411">
                  <c:v>4.1200000000000001E-2</c:v>
                </c:pt>
                <c:pt idx="412">
                  <c:v>4.1299999999999996E-2</c:v>
                </c:pt>
                <c:pt idx="413">
                  <c:v>4.1399999999999999E-2</c:v>
                </c:pt>
                <c:pt idx="414">
                  <c:v>4.1500000000000002E-2</c:v>
                </c:pt>
                <c:pt idx="415">
                  <c:v>4.1599999999999998E-2</c:v>
                </c:pt>
                <c:pt idx="416">
                  <c:v>4.1700000000000001E-2</c:v>
                </c:pt>
                <c:pt idx="417">
                  <c:v>4.1799999999999997E-2</c:v>
                </c:pt>
                <c:pt idx="418">
                  <c:v>4.19E-2</c:v>
                </c:pt>
                <c:pt idx="419">
                  <c:v>4.2000000000000003E-2</c:v>
                </c:pt>
                <c:pt idx="420">
                  <c:v>4.2099999999999999E-2</c:v>
                </c:pt>
                <c:pt idx="421">
                  <c:v>4.2200000000000001E-2</c:v>
                </c:pt>
                <c:pt idx="422">
                  <c:v>4.2299999999999997E-2</c:v>
                </c:pt>
                <c:pt idx="423">
                  <c:v>4.24E-2</c:v>
                </c:pt>
                <c:pt idx="424">
                  <c:v>4.2500000000000003E-2</c:v>
                </c:pt>
                <c:pt idx="425">
                  <c:v>4.2599999999999999E-2</c:v>
                </c:pt>
                <c:pt idx="426">
                  <c:v>4.2700000000000002E-2</c:v>
                </c:pt>
                <c:pt idx="427">
                  <c:v>4.2799999999999998E-2</c:v>
                </c:pt>
                <c:pt idx="428">
                  <c:v>4.2900000000000001E-2</c:v>
                </c:pt>
                <c:pt idx="429">
                  <c:v>4.2999999999999997E-2</c:v>
                </c:pt>
                <c:pt idx="430">
                  <c:v>4.3099999999999999E-2</c:v>
                </c:pt>
                <c:pt idx="431">
                  <c:v>4.3200000000000002E-2</c:v>
                </c:pt>
                <c:pt idx="432">
                  <c:v>4.3299999999999998E-2</c:v>
                </c:pt>
                <c:pt idx="433">
                  <c:v>4.3400000000000001E-2</c:v>
                </c:pt>
                <c:pt idx="434">
                  <c:v>4.3499999999999997E-2</c:v>
                </c:pt>
                <c:pt idx="435">
                  <c:v>4.36E-2</c:v>
                </c:pt>
                <c:pt idx="436">
                  <c:v>4.3700000000000003E-2</c:v>
                </c:pt>
                <c:pt idx="437">
                  <c:v>4.3799999999999999E-2</c:v>
                </c:pt>
                <c:pt idx="438">
                  <c:v>4.3900000000000002E-2</c:v>
                </c:pt>
                <c:pt idx="439">
                  <c:v>4.3999999999999997E-2</c:v>
                </c:pt>
                <c:pt idx="440">
                  <c:v>4.41E-2</c:v>
                </c:pt>
                <c:pt idx="441">
                  <c:v>4.4200000000000003E-2</c:v>
                </c:pt>
                <c:pt idx="442">
                  <c:v>4.4299999999999999E-2</c:v>
                </c:pt>
                <c:pt idx="443">
                  <c:v>4.4400000000000002E-2</c:v>
                </c:pt>
                <c:pt idx="444">
                  <c:v>4.4499999999999998E-2</c:v>
                </c:pt>
                <c:pt idx="445">
                  <c:v>4.4600000000000001E-2</c:v>
                </c:pt>
                <c:pt idx="446">
                  <c:v>4.4700000000000004E-2</c:v>
                </c:pt>
                <c:pt idx="447">
                  <c:v>4.48E-2</c:v>
                </c:pt>
                <c:pt idx="448">
                  <c:v>4.4899999999999995E-2</c:v>
                </c:pt>
                <c:pt idx="449">
                  <c:v>4.4999999999999998E-2</c:v>
                </c:pt>
                <c:pt idx="450">
                  <c:v>4.5100000000000001E-2</c:v>
                </c:pt>
                <c:pt idx="451">
                  <c:v>4.5200000000000004E-2</c:v>
                </c:pt>
                <c:pt idx="452">
                  <c:v>4.53E-2</c:v>
                </c:pt>
                <c:pt idx="453">
                  <c:v>4.5399999999999996E-2</c:v>
                </c:pt>
                <c:pt idx="454">
                  <c:v>4.5499999999999999E-2</c:v>
                </c:pt>
                <c:pt idx="455">
                  <c:v>4.5600000000000002E-2</c:v>
                </c:pt>
                <c:pt idx="456">
                  <c:v>4.5700000000000005E-2</c:v>
                </c:pt>
                <c:pt idx="457">
                  <c:v>4.58E-2</c:v>
                </c:pt>
                <c:pt idx="458">
                  <c:v>4.5899999999999996E-2</c:v>
                </c:pt>
                <c:pt idx="459">
                  <c:v>4.5999999999999999E-2</c:v>
                </c:pt>
                <c:pt idx="460">
                  <c:v>4.6100000000000002E-2</c:v>
                </c:pt>
                <c:pt idx="461">
                  <c:v>4.6200000000000005E-2</c:v>
                </c:pt>
                <c:pt idx="462">
                  <c:v>4.6299999999999994E-2</c:v>
                </c:pt>
                <c:pt idx="463">
                  <c:v>4.6399999999999997E-2</c:v>
                </c:pt>
                <c:pt idx="464">
                  <c:v>4.65E-2</c:v>
                </c:pt>
                <c:pt idx="465">
                  <c:v>4.6600000000000003E-2</c:v>
                </c:pt>
                <c:pt idx="466">
                  <c:v>4.6700000000000005E-2</c:v>
                </c:pt>
                <c:pt idx="467">
                  <c:v>4.6799999999999994E-2</c:v>
                </c:pt>
                <c:pt idx="468">
                  <c:v>4.6899999999999997E-2</c:v>
                </c:pt>
                <c:pt idx="469">
                  <c:v>4.7E-2</c:v>
                </c:pt>
                <c:pt idx="470">
                  <c:v>4.7100000000000003E-2</c:v>
                </c:pt>
                <c:pt idx="471">
                  <c:v>4.7200000000000006E-2</c:v>
                </c:pt>
                <c:pt idx="472">
                  <c:v>4.7299999999999995E-2</c:v>
                </c:pt>
                <c:pt idx="473">
                  <c:v>4.7399999999999998E-2</c:v>
                </c:pt>
                <c:pt idx="474">
                  <c:v>4.7500000000000001E-2</c:v>
                </c:pt>
                <c:pt idx="475">
                  <c:v>4.7600000000000003E-2</c:v>
                </c:pt>
                <c:pt idx="476">
                  <c:v>4.7700000000000006E-2</c:v>
                </c:pt>
                <c:pt idx="477">
                  <c:v>4.7799999999999995E-2</c:v>
                </c:pt>
                <c:pt idx="478">
                  <c:v>4.7899999999999998E-2</c:v>
                </c:pt>
                <c:pt idx="479">
                  <c:v>4.8000000000000001E-2</c:v>
                </c:pt>
                <c:pt idx="480">
                  <c:v>4.8100000000000004E-2</c:v>
                </c:pt>
                <c:pt idx="481">
                  <c:v>4.82E-2</c:v>
                </c:pt>
                <c:pt idx="482">
                  <c:v>4.8299999999999996E-2</c:v>
                </c:pt>
                <c:pt idx="483">
                  <c:v>4.8399999999999999E-2</c:v>
                </c:pt>
                <c:pt idx="484">
                  <c:v>4.8500000000000001E-2</c:v>
                </c:pt>
                <c:pt idx="485">
                  <c:v>4.8600000000000004E-2</c:v>
                </c:pt>
                <c:pt idx="486">
                  <c:v>4.87E-2</c:v>
                </c:pt>
                <c:pt idx="487">
                  <c:v>4.8799999999999996E-2</c:v>
                </c:pt>
                <c:pt idx="488">
                  <c:v>4.8899999999999999E-2</c:v>
                </c:pt>
                <c:pt idx="489">
                  <c:v>4.9000000000000002E-2</c:v>
                </c:pt>
                <c:pt idx="490">
                  <c:v>4.9100000000000005E-2</c:v>
                </c:pt>
                <c:pt idx="491">
                  <c:v>4.9200000000000001E-2</c:v>
                </c:pt>
                <c:pt idx="492">
                  <c:v>4.9299999999999997E-2</c:v>
                </c:pt>
                <c:pt idx="493">
                  <c:v>4.9399999999999999E-2</c:v>
                </c:pt>
                <c:pt idx="494">
                  <c:v>4.9500000000000002E-2</c:v>
                </c:pt>
                <c:pt idx="495">
                  <c:v>4.9599999999999998E-2</c:v>
                </c:pt>
                <c:pt idx="496">
                  <c:v>4.9700000000000001E-2</c:v>
                </c:pt>
                <c:pt idx="497">
                  <c:v>4.9799999999999997E-2</c:v>
                </c:pt>
                <c:pt idx="498">
                  <c:v>4.99E-2</c:v>
                </c:pt>
                <c:pt idx="499">
                  <c:v>0.05</c:v>
                </c:pt>
                <c:pt idx="500">
                  <c:v>5.0099999999999999E-2</c:v>
                </c:pt>
                <c:pt idx="501">
                  <c:v>5.0200000000000002E-2</c:v>
                </c:pt>
                <c:pt idx="502">
                  <c:v>5.0299999999999997E-2</c:v>
                </c:pt>
                <c:pt idx="503">
                  <c:v>5.04E-2</c:v>
                </c:pt>
                <c:pt idx="504">
                  <c:v>5.0500000000000003E-2</c:v>
                </c:pt>
                <c:pt idx="505">
                  <c:v>5.0599999999999999E-2</c:v>
                </c:pt>
                <c:pt idx="506">
                  <c:v>5.0700000000000002E-2</c:v>
                </c:pt>
                <c:pt idx="507">
                  <c:v>5.0799999999999998E-2</c:v>
                </c:pt>
                <c:pt idx="508">
                  <c:v>5.0900000000000001E-2</c:v>
                </c:pt>
                <c:pt idx="509">
                  <c:v>5.0999999999999997E-2</c:v>
                </c:pt>
                <c:pt idx="510">
                  <c:v>5.11E-2</c:v>
                </c:pt>
                <c:pt idx="511">
                  <c:v>5.1200000000000002E-2</c:v>
                </c:pt>
                <c:pt idx="512">
                  <c:v>5.1299999999999998E-2</c:v>
                </c:pt>
                <c:pt idx="513">
                  <c:v>5.1400000000000001E-2</c:v>
                </c:pt>
                <c:pt idx="514">
                  <c:v>5.1499999999999997E-2</c:v>
                </c:pt>
                <c:pt idx="515">
                  <c:v>5.16E-2</c:v>
                </c:pt>
                <c:pt idx="516">
                  <c:v>5.1700000000000003E-2</c:v>
                </c:pt>
                <c:pt idx="517">
                  <c:v>5.1799999999999999E-2</c:v>
                </c:pt>
                <c:pt idx="518">
                  <c:v>5.1900000000000002E-2</c:v>
                </c:pt>
                <c:pt idx="519">
                  <c:v>5.1999999999999998E-2</c:v>
                </c:pt>
                <c:pt idx="520">
                  <c:v>5.21E-2</c:v>
                </c:pt>
                <c:pt idx="521">
                  <c:v>5.2200000000000003E-2</c:v>
                </c:pt>
                <c:pt idx="522">
                  <c:v>5.2299999999999999E-2</c:v>
                </c:pt>
                <c:pt idx="523">
                  <c:v>5.2399999999999995E-2</c:v>
                </c:pt>
                <c:pt idx="524">
                  <c:v>5.2499999999999998E-2</c:v>
                </c:pt>
                <c:pt idx="525">
                  <c:v>5.2600000000000001E-2</c:v>
                </c:pt>
                <c:pt idx="526">
                  <c:v>5.2700000000000004E-2</c:v>
                </c:pt>
                <c:pt idx="527">
                  <c:v>5.28E-2</c:v>
                </c:pt>
                <c:pt idx="528">
                  <c:v>5.2899999999999996E-2</c:v>
                </c:pt>
                <c:pt idx="529">
                  <c:v>5.2999999999999999E-2</c:v>
                </c:pt>
                <c:pt idx="530">
                  <c:v>5.3100000000000001E-2</c:v>
                </c:pt>
                <c:pt idx="531">
                  <c:v>5.3200000000000004E-2</c:v>
                </c:pt>
                <c:pt idx="532">
                  <c:v>5.33E-2</c:v>
                </c:pt>
                <c:pt idx="533">
                  <c:v>5.3399999999999996E-2</c:v>
                </c:pt>
                <c:pt idx="534">
                  <c:v>5.3499999999999999E-2</c:v>
                </c:pt>
                <c:pt idx="535">
                  <c:v>5.3600000000000002E-2</c:v>
                </c:pt>
                <c:pt idx="536">
                  <c:v>5.3700000000000005E-2</c:v>
                </c:pt>
                <c:pt idx="537">
                  <c:v>5.3800000000000001E-2</c:v>
                </c:pt>
                <c:pt idx="538">
                  <c:v>5.3899999999999997E-2</c:v>
                </c:pt>
                <c:pt idx="539">
                  <c:v>5.3999999999999999E-2</c:v>
                </c:pt>
                <c:pt idx="540">
                  <c:v>5.4100000000000002E-2</c:v>
                </c:pt>
                <c:pt idx="541">
                  <c:v>5.4200000000000005E-2</c:v>
                </c:pt>
                <c:pt idx="542">
                  <c:v>5.4299999999999994E-2</c:v>
                </c:pt>
                <c:pt idx="543">
                  <c:v>5.4399999999999997E-2</c:v>
                </c:pt>
                <c:pt idx="544">
                  <c:v>5.45E-2</c:v>
                </c:pt>
                <c:pt idx="545">
                  <c:v>5.4600000000000003E-2</c:v>
                </c:pt>
                <c:pt idx="546">
                  <c:v>5.4700000000000006E-2</c:v>
                </c:pt>
                <c:pt idx="547">
                  <c:v>5.4799999999999995E-2</c:v>
                </c:pt>
                <c:pt idx="548">
                  <c:v>5.4899999999999997E-2</c:v>
                </c:pt>
                <c:pt idx="549">
                  <c:v>5.5E-2</c:v>
                </c:pt>
                <c:pt idx="550">
                  <c:v>5.5100000000000003E-2</c:v>
                </c:pt>
                <c:pt idx="551">
                  <c:v>5.5200000000000006E-2</c:v>
                </c:pt>
                <c:pt idx="552">
                  <c:v>5.5299999999999995E-2</c:v>
                </c:pt>
                <c:pt idx="553">
                  <c:v>5.5399999999999998E-2</c:v>
                </c:pt>
                <c:pt idx="554">
                  <c:v>5.5500000000000001E-2</c:v>
                </c:pt>
                <c:pt idx="555">
                  <c:v>5.5600000000000004E-2</c:v>
                </c:pt>
                <c:pt idx="556">
                  <c:v>5.57E-2</c:v>
                </c:pt>
                <c:pt idx="557">
                  <c:v>5.5799999999999995E-2</c:v>
                </c:pt>
                <c:pt idx="558">
                  <c:v>5.5899999999999998E-2</c:v>
                </c:pt>
                <c:pt idx="559">
                  <c:v>5.6000000000000001E-2</c:v>
                </c:pt>
                <c:pt idx="560">
                  <c:v>5.6100000000000004E-2</c:v>
                </c:pt>
                <c:pt idx="561">
                  <c:v>5.62E-2</c:v>
                </c:pt>
                <c:pt idx="562">
                  <c:v>5.6299999999999996E-2</c:v>
                </c:pt>
                <c:pt idx="563">
                  <c:v>5.6399999999999999E-2</c:v>
                </c:pt>
                <c:pt idx="564">
                  <c:v>5.6500000000000002E-2</c:v>
                </c:pt>
                <c:pt idx="565">
                  <c:v>5.6600000000000004E-2</c:v>
                </c:pt>
                <c:pt idx="566">
                  <c:v>5.67E-2</c:v>
                </c:pt>
                <c:pt idx="567">
                  <c:v>5.6799999999999996E-2</c:v>
                </c:pt>
                <c:pt idx="568">
                  <c:v>5.6899999999999999E-2</c:v>
                </c:pt>
                <c:pt idx="569">
                  <c:v>5.7000000000000002E-2</c:v>
                </c:pt>
                <c:pt idx="570">
                  <c:v>5.7099999999999998E-2</c:v>
                </c:pt>
                <c:pt idx="571">
                  <c:v>5.7200000000000001E-2</c:v>
                </c:pt>
                <c:pt idx="572">
                  <c:v>5.7299999999999997E-2</c:v>
                </c:pt>
                <c:pt idx="573">
                  <c:v>5.74E-2</c:v>
                </c:pt>
                <c:pt idx="574">
                  <c:v>5.7500000000000002E-2</c:v>
                </c:pt>
                <c:pt idx="575">
                  <c:v>5.7599999999999998E-2</c:v>
                </c:pt>
                <c:pt idx="576">
                  <c:v>5.7700000000000001E-2</c:v>
                </c:pt>
                <c:pt idx="577">
                  <c:v>5.7799999999999997E-2</c:v>
                </c:pt>
                <c:pt idx="578">
                  <c:v>5.79E-2</c:v>
                </c:pt>
                <c:pt idx="579">
                  <c:v>5.8000000000000003E-2</c:v>
                </c:pt>
                <c:pt idx="580">
                  <c:v>5.8099999999999999E-2</c:v>
                </c:pt>
                <c:pt idx="581">
                  <c:v>5.8200000000000002E-2</c:v>
                </c:pt>
                <c:pt idx="582">
                  <c:v>5.8299999999999998E-2</c:v>
                </c:pt>
                <c:pt idx="583">
                  <c:v>5.8400000000000001E-2</c:v>
                </c:pt>
                <c:pt idx="584">
                  <c:v>5.8500000000000003E-2</c:v>
                </c:pt>
                <c:pt idx="585">
                  <c:v>5.8599999999999999E-2</c:v>
                </c:pt>
                <c:pt idx="586">
                  <c:v>5.8700000000000002E-2</c:v>
                </c:pt>
                <c:pt idx="587">
                  <c:v>5.8799999999999998E-2</c:v>
                </c:pt>
                <c:pt idx="588">
                  <c:v>5.8900000000000001E-2</c:v>
                </c:pt>
                <c:pt idx="589">
                  <c:v>5.8999999999999997E-2</c:v>
                </c:pt>
                <c:pt idx="590">
                  <c:v>5.91E-2</c:v>
                </c:pt>
                <c:pt idx="591">
                  <c:v>5.9200000000000003E-2</c:v>
                </c:pt>
                <c:pt idx="592">
                  <c:v>5.9299999999999999E-2</c:v>
                </c:pt>
                <c:pt idx="593">
                  <c:v>5.9400000000000001E-2</c:v>
                </c:pt>
                <c:pt idx="594">
                  <c:v>5.9499999999999997E-2</c:v>
                </c:pt>
                <c:pt idx="595">
                  <c:v>5.96E-2</c:v>
                </c:pt>
                <c:pt idx="596">
                  <c:v>5.9700000000000003E-2</c:v>
                </c:pt>
                <c:pt idx="597">
                  <c:v>5.9799999999999999E-2</c:v>
                </c:pt>
                <c:pt idx="598">
                  <c:v>5.9900000000000002E-2</c:v>
                </c:pt>
                <c:pt idx="599">
                  <c:v>0.06</c:v>
                </c:pt>
                <c:pt idx="600">
                  <c:v>6.0100000000000001E-2</c:v>
                </c:pt>
                <c:pt idx="601">
                  <c:v>6.0200000000000004E-2</c:v>
                </c:pt>
                <c:pt idx="602">
                  <c:v>6.0299999999999999E-2</c:v>
                </c:pt>
                <c:pt idx="603">
                  <c:v>6.0399999999999995E-2</c:v>
                </c:pt>
                <c:pt idx="604">
                  <c:v>6.0499999999999998E-2</c:v>
                </c:pt>
                <c:pt idx="605">
                  <c:v>6.0600000000000001E-2</c:v>
                </c:pt>
                <c:pt idx="606">
                  <c:v>6.0700000000000004E-2</c:v>
                </c:pt>
                <c:pt idx="607">
                  <c:v>6.08E-2</c:v>
                </c:pt>
                <c:pt idx="608">
                  <c:v>6.0899999999999996E-2</c:v>
                </c:pt>
                <c:pt idx="609">
                  <c:v>6.0999999999999999E-2</c:v>
                </c:pt>
                <c:pt idx="610">
                  <c:v>6.1100000000000002E-2</c:v>
                </c:pt>
                <c:pt idx="611">
                  <c:v>6.1200000000000004E-2</c:v>
                </c:pt>
                <c:pt idx="612">
                  <c:v>6.13E-2</c:v>
                </c:pt>
                <c:pt idx="613">
                  <c:v>6.1399999999999996E-2</c:v>
                </c:pt>
                <c:pt idx="614">
                  <c:v>6.1499999999999999E-2</c:v>
                </c:pt>
                <c:pt idx="615">
                  <c:v>6.1600000000000002E-2</c:v>
                </c:pt>
                <c:pt idx="616">
                  <c:v>6.1700000000000005E-2</c:v>
                </c:pt>
                <c:pt idx="617">
                  <c:v>6.1799999999999994E-2</c:v>
                </c:pt>
                <c:pt idx="618">
                  <c:v>6.1899999999999997E-2</c:v>
                </c:pt>
                <c:pt idx="619">
                  <c:v>6.2E-2</c:v>
                </c:pt>
                <c:pt idx="620">
                  <c:v>6.2100000000000002E-2</c:v>
                </c:pt>
                <c:pt idx="621">
                  <c:v>6.2200000000000005E-2</c:v>
                </c:pt>
                <c:pt idx="622">
                  <c:v>6.2299999999999994E-2</c:v>
                </c:pt>
                <c:pt idx="623">
                  <c:v>6.2399999999999997E-2</c:v>
                </c:pt>
                <c:pt idx="624">
                  <c:v>6.25E-2</c:v>
                </c:pt>
                <c:pt idx="625">
                  <c:v>6.2600000000000003E-2</c:v>
                </c:pt>
                <c:pt idx="626">
                  <c:v>6.2700000000000006E-2</c:v>
                </c:pt>
                <c:pt idx="627">
                  <c:v>6.2799999999999995E-2</c:v>
                </c:pt>
                <c:pt idx="628">
                  <c:v>6.2899999999999998E-2</c:v>
                </c:pt>
                <c:pt idx="629">
                  <c:v>6.3E-2</c:v>
                </c:pt>
                <c:pt idx="630">
                  <c:v>6.3100000000000003E-2</c:v>
                </c:pt>
                <c:pt idx="631">
                  <c:v>6.3200000000000006E-2</c:v>
                </c:pt>
                <c:pt idx="632">
                  <c:v>6.3299999999999995E-2</c:v>
                </c:pt>
                <c:pt idx="633">
                  <c:v>6.3399999999999998E-2</c:v>
                </c:pt>
                <c:pt idx="634">
                  <c:v>6.3500000000000001E-2</c:v>
                </c:pt>
                <c:pt idx="635">
                  <c:v>6.3600000000000004E-2</c:v>
                </c:pt>
                <c:pt idx="636">
                  <c:v>6.3700000000000007E-2</c:v>
                </c:pt>
                <c:pt idx="637">
                  <c:v>6.3799999999999996E-2</c:v>
                </c:pt>
                <c:pt idx="638">
                  <c:v>6.3899999999999998E-2</c:v>
                </c:pt>
                <c:pt idx="639">
                  <c:v>6.4000000000000001E-2</c:v>
                </c:pt>
                <c:pt idx="640">
                  <c:v>6.409999999999999E-2</c:v>
                </c:pt>
                <c:pt idx="641">
                  <c:v>6.4200000000000007E-2</c:v>
                </c:pt>
                <c:pt idx="642">
                  <c:v>6.4299999999999996E-2</c:v>
                </c:pt>
                <c:pt idx="643">
                  <c:v>6.4399999999999999E-2</c:v>
                </c:pt>
                <c:pt idx="644">
                  <c:v>6.4500000000000002E-2</c:v>
                </c:pt>
                <c:pt idx="645">
                  <c:v>6.4599999999999991E-2</c:v>
                </c:pt>
                <c:pt idx="646">
                  <c:v>6.4700000000000008E-2</c:v>
                </c:pt>
                <c:pt idx="647">
                  <c:v>6.4799999999999996E-2</c:v>
                </c:pt>
                <c:pt idx="648">
                  <c:v>6.4899999999999999E-2</c:v>
                </c:pt>
                <c:pt idx="649">
                  <c:v>6.5000000000000002E-2</c:v>
                </c:pt>
                <c:pt idx="650">
                  <c:v>6.5099999999999991E-2</c:v>
                </c:pt>
                <c:pt idx="651">
                  <c:v>6.5200000000000008E-2</c:v>
                </c:pt>
                <c:pt idx="652">
                  <c:v>6.5299999999999997E-2</c:v>
                </c:pt>
                <c:pt idx="653">
                  <c:v>6.54E-2</c:v>
                </c:pt>
                <c:pt idx="654">
                  <c:v>6.5500000000000003E-2</c:v>
                </c:pt>
                <c:pt idx="655">
                  <c:v>6.5599999999999992E-2</c:v>
                </c:pt>
                <c:pt idx="656">
                  <c:v>6.5700000000000008E-2</c:v>
                </c:pt>
                <c:pt idx="657">
                  <c:v>6.5799999999999997E-2</c:v>
                </c:pt>
                <c:pt idx="658">
                  <c:v>6.59E-2</c:v>
                </c:pt>
                <c:pt idx="659">
                  <c:v>6.6000000000000003E-2</c:v>
                </c:pt>
                <c:pt idx="660">
                  <c:v>6.6099999999999992E-2</c:v>
                </c:pt>
                <c:pt idx="661">
                  <c:v>6.6200000000000009E-2</c:v>
                </c:pt>
                <c:pt idx="662">
                  <c:v>6.6299999999999998E-2</c:v>
                </c:pt>
                <c:pt idx="663">
                  <c:v>6.6400000000000001E-2</c:v>
                </c:pt>
                <c:pt idx="664">
                  <c:v>6.6500000000000004E-2</c:v>
                </c:pt>
                <c:pt idx="665">
                  <c:v>6.6599999999999993E-2</c:v>
                </c:pt>
                <c:pt idx="666">
                  <c:v>6.6700000000000009E-2</c:v>
                </c:pt>
                <c:pt idx="667">
                  <c:v>6.6799999999999998E-2</c:v>
                </c:pt>
                <c:pt idx="668">
                  <c:v>6.6900000000000001E-2</c:v>
                </c:pt>
                <c:pt idx="669">
                  <c:v>6.7000000000000004E-2</c:v>
                </c:pt>
                <c:pt idx="670">
                  <c:v>6.7099999999999993E-2</c:v>
                </c:pt>
                <c:pt idx="671">
                  <c:v>6.720000000000001E-2</c:v>
                </c:pt>
                <c:pt idx="672">
                  <c:v>6.7299999999999999E-2</c:v>
                </c:pt>
                <c:pt idx="673">
                  <c:v>6.7400000000000002E-2</c:v>
                </c:pt>
                <c:pt idx="674">
                  <c:v>6.7500000000000004E-2</c:v>
                </c:pt>
                <c:pt idx="675">
                  <c:v>6.7599999999999993E-2</c:v>
                </c:pt>
                <c:pt idx="676">
                  <c:v>6.7699999999999996E-2</c:v>
                </c:pt>
                <c:pt idx="677">
                  <c:v>6.7799999999999999E-2</c:v>
                </c:pt>
                <c:pt idx="678">
                  <c:v>6.7900000000000002E-2</c:v>
                </c:pt>
                <c:pt idx="679">
                  <c:v>6.8000000000000005E-2</c:v>
                </c:pt>
                <c:pt idx="680">
                  <c:v>6.8099999999999994E-2</c:v>
                </c:pt>
                <c:pt idx="681">
                  <c:v>6.8199999999999997E-2</c:v>
                </c:pt>
                <c:pt idx="682">
                  <c:v>6.83E-2</c:v>
                </c:pt>
                <c:pt idx="683">
                  <c:v>6.8400000000000002E-2</c:v>
                </c:pt>
                <c:pt idx="684">
                  <c:v>6.8500000000000005E-2</c:v>
                </c:pt>
                <c:pt idx="685">
                  <c:v>6.8599999999999994E-2</c:v>
                </c:pt>
                <c:pt idx="686">
                  <c:v>6.8699999999999997E-2</c:v>
                </c:pt>
                <c:pt idx="687">
                  <c:v>6.88E-2</c:v>
                </c:pt>
                <c:pt idx="688">
                  <c:v>6.8900000000000003E-2</c:v>
                </c:pt>
                <c:pt idx="689">
                  <c:v>6.9000000000000006E-2</c:v>
                </c:pt>
                <c:pt idx="690">
                  <c:v>6.9099999999999995E-2</c:v>
                </c:pt>
                <c:pt idx="691">
                  <c:v>6.9199999999999998E-2</c:v>
                </c:pt>
                <c:pt idx="692">
                  <c:v>6.93E-2</c:v>
                </c:pt>
                <c:pt idx="693">
                  <c:v>6.9400000000000003E-2</c:v>
                </c:pt>
                <c:pt idx="694">
                  <c:v>6.9500000000000006E-2</c:v>
                </c:pt>
                <c:pt idx="695">
                  <c:v>6.9599999999999995E-2</c:v>
                </c:pt>
                <c:pt idx="696">
                  <c:v>6.9699999999999998E-2</c:v>
                </c:pt>
                <c:pt idx="697">
                  <c:v>6.9800000000000001E-2</c:v>
                </c:pt>
                <c:pt idx="698">
                  <c:v>6.9900000000000004E-2</c:v>
                </c:pt>
                <c:pt idx="699">
                  <c:v>7.0000000000000007E-2</c:v>
                </c:pt>
                <c:pt idx="700">
                  <c:v>7.0099999999999996E-2</c:v>
                </c:pt>
                <c:pt idx="701">
                  <c:v>7.0199999999999999E-2</c:v>
                </c:pt>
                <c:pt idx="702">
                  <c:v>7.0300000000000001E-2</c:v>
                </c:pt>
                <c:pt idx="703">
                  <c:v>7.0400000000000004E-2</c:v>
                </c:pt>
                <c:pt idx="704">
                  <c:v>7.0499999999999993E-2</c:v>
                </c:pt>
                <c:pt idx="705">
                  <c:v>7.0599999999999996E-2</c:v>
                </c:pt>
                <c:pt idx="706">
                  <c:v>7.0699999999999999E-2</c:v>
                </c:pt>
                <c:pt idx="707">
                  <c:v>7.0800000000000002E-2</c:v>
                </c:pt>
                <c:pt idx="708">
                  <c:v>7.0900000000000005E-2</c:v>
                </c:pt>
                <c:pt idx="709">
                  <c:v>7.0999999999999994E-2</c:v>
                </c:pt>
                <c:pt idx="710">
                  <c:v>7.1099999999999997E-2</c:v>
                </c:pt>
                <c:pt idx="711">
                  <c:v>7.1199999999999999E-2</c:v>
                </c:pt>
                <c:pt idx="712">
                  <c:v>7.1300000000000002E-2</c:v>
                </c:pt>
                <c:pt idx="713">
                  <c:v>7.1400000000000005E-2</c:v>
                </c:pt>
                <c:pt idx="714">
                  <c:v>7.1499999999999994E-2</c:v>
                </c:pt>
                <c:pt idx="715">
                  <c:v>7.1599999999999997E-2</c:v>
                </c:pt>
                <c:pt idx="716">
                  <c:v>7.17E-2</c:v>
                </c:pt>
                <c:pt idx="717">
                  <c:v>7.1800000000000003E-2</c:v>
                </c:pt>
                <c:pt idx="718">
                  <c:v>7.1900000000000006E-2</c:v>
                </c:pt>
                <c:pt idx="719">
                  <c:v>7.1999999999999995E-2</c:v>
                </c:pt>
                <c:pt idx="720">
                  <c:v>7.2099999999999997E-2</c:v>
                </c:pt>
                <c:pt idx="721">
                  <c:v>7.22E-2</c:v>
                </c:pt>
                <c:pt idx="722">
                  <c:v>7.2300000000000003E-2</c:v>
                </c:pt>
                <c:pt idx="723">
                  <c:v>7.2400000000000006E-2</c:v>
                </c:pt>
                <c:pt idx="724">
                  <c:v>7.2499999999999995E-2</c:v>
                </c:pt>
                <c:pt idx="725">
                  <c:v>7.2599999999999998E-2</c:v>
                </c:pt>
                <c:pt idx="726">
                  <c:v>7.2700000000000001E-2</c:v>
                </c:pt>
                <c:pt idx="727">
                  <c:v>7.2800000000000004E-2</c:v>
                </c:pt>
                <c:pt idx="728">
                  <c:v>7.2900000000000006E-2</c:v>
                </c:pt>
                <c:pt idx="729">
                  <c:v>7.2999999999999995E-2</c:v>
                </c:pt>
                <c:pt idx="730">
                  <c:v>7.3099999999999998E-2</c:v>
                </c:pt>
                <c:pt idx="731">
                  <c:v>7.3200000000000001E-2</c:v>
                </c:pt>
                <c:pt idx="732">
                  <c:v>7.3300000000000004E-2</c:v>
                </c:pt>
                <c:pt idx="733">
                  <c:v>7.3400000000000007E-2</c:v>
                </c:pt>
                <c:pt idx="734">
                  <c:v>7.3499999999999996E-2</c:v>
                </c:pt>
                <c:pt idx="735">
                  <c:v>7.3599999999999999E-2</c:v>
                </c:pt>
                <c:pt idx="736">
                  <c:v>7.3700000000000002E-2</c:v>
                </c:pt>
                <c:pt idx="737">
                  <c:v>7.3799999999999991E-2</c:v>
                </c:pt>
                <c:pt idx="738">
                  <c:v>7.3900000000000007E-2</c:v>
                </c:pt>
                <c:pt idx="739">
                  <c:v>7.3999999999999996E-2</c:v>
                </c:pt>
                <c:pt idx="740">
                  <c:v>7.4099999999999999E-2</c:v>
                </c:pt>
                <c:pt idx="741">
                  <c:v>7.4200000000000002E-2</c:v>
                </c:pt>
                <c:pt idx="742">
                  <c:v>7.4299999999999991E-2</c:v>
                </c:pt>
                <c:pt idx="743">
                  <c:v>7.4400000000000008E-2</c:v>
                </c:pt>
                <c:pt idx="744">
                  <c:v>7.4499999999999997E-2</c:v>
                </c:pt>
                <c:pt idx="745">
                  <c:v>7.46E-2</c:v>
                </c:pt>
                <c:pt idx="746">
                  <c:v>7.4700000000000003E-2</c:v>
                </c:pt>
                <c:pt idx="747">
                  <c:v>7.4799999999999991E-2</c:v>
                </c:pt>
                <c:pt idx="748">
                  <c:v>7.4900000000000008E-2</c:v>
                </c:pt>
                <c:pt idx="749">
                  <c:v>7.4999999999999997E-2</c:v>
                </c:pt>
                <c:pt idx="750">
                  <c:v>7.51E-2</c:v>
                </c:pt>
                <c:pt idx="751">
                  <c:v>7.5200000000000003E-2</c:v>
                </c:pt>
                <c:pt idx="752">
                  <c:v>7.5299999999999992E-2</c:v>
                </c:pt>
                <c:pt idx="753">
                  <c:v>7.5400000000000009E-2</c:v>
                </c:pt>
                <c:pt idx="754">
                  <c:v>7.5499999999999998E-2</c:v>
                </c:pt>
                <c:pt idx="755">
                  <c:v>7.5600000000000001E-2</c:v>
                </c:pt>
                <c:pt idx="756">
                  <c:v>7.5700000000000003E-2</c:v>
                </c:pt>
                <c:pt idx="757">
                  <c:v>7.5799999999999992E-2</c:v>
                </c:pt>
                <c:pt idx="758">
                  <c:v>7.5900000000000009E-2</c:v>
                </c:pt>
                <c:pt idx="759">
                  <c:v>7.5999999999999998E-2</c:v>
                </c:pt>
                <c:pt idx="760">
                  <c:v>7.6100000000000001E-2</c:v>
                </c:pt>
                <c:pt idx="761">
                  <c:v>7.6200000000000004E-2</c:v>
                </c:pt>
                <c:pt idx="762">
                  <c:v>7.6299999999999993E-2</c:v>
                </c:pt>
                <c:pt idx="763">
                  <c:v>7.640000000000001E-2</c:v>
                </c:pt>
                <c:pt idx="764">
                  <c:v>7.6499999999999999E-2</c:v>
                </c:pt>
                <c:pt idx="765">
                  <c:v>7.6599999999999988E-2</c:v>
                </c:pt>
                <c:pt idx="766">
                  <c:v>7.6700000000000004E-2</c:v>
                </c:pt>
                <c:pt idx="767">
                  <c:v>7.6799999999999993E-2</c:v>
                </c:pt>
                <c:pt idx="768">
                  <c:v>7.690000000000001E-2</c:v>
                </c:pt>
                <c:pt idx="769">
                  <c:v>7.6999999999999999E-2</c:v>
                </c:pt>
                <c:pt idx="770">
                  <c:v>7.7099999999999988E-2</c:v>
                </c:pt>
                <c:pt idx="771">
                  <c:v>7.7200000000000005E-2</c:v>
                </c:pt>
                <c:pt idx="772">
                  <c:v>7.7299999999999994E-2</c:v>
                </c:pt>
                <c:pt idx="773">
                  <c:v>7.740000000000001E-2</c:v>
                </c:pt>
                <c:pt idx="774">
                  <c:v>7.7499999999999999E-2</c:v>
                </c:pt>
                <c:pt idx="775">
                  <c:v>7.7599999999999988E-2</c:v>
                </c:pt>
                <c:pt idx="776">
                  <c:v>7.7700000000000005E-2</c:v>
                </c:pt>
                <c:pt idx="777">
                  <c:v>7.7799999999999994E-2</c:v>
                </c:pt>
                <c:pt idx="778">
                  <c:v>7.7900000000000011E-2</c:v>
                </c:pt>
                <c:pt idx="779">
                  <c:v>7.8E-2</c:v>
                </c:pt>
                <c:pt idx="780">
                  <c:v>7.8099999999999989E-2</c:v>
                </c:pt>
                <c:pt idx="781">
                  <c:v>7.8200000000000006E-2</c:v>
                </c:pt>
                <c:pt idx="782">
                  <c:v>7.8299999999999995E-2</c:v>
                </c:pt>
                <c:pt idx="783">
                  <c:v>7.8400000000000011E-2</c:v>
                </c:pt>
                <c:pt idx="784">
                  <c:v>7.85E-2</c:v>
                </c:pt>
                <c:pt idx="785">
                  <c:v>7.8599999999999989E-2</c:v>
                </c:pt>
                <c:pt idx="786">
                  <c:v>7.8700000000000006E-2</c:v>
                </c:pt>
                <c:pt idx="787">
                  <c:v>7.8799999999999995E-2</c:v>
                </c:pt>
                <c:pt idx="788">
                  <c:v>7.8900000000000012E-2</c:v>
                </c:pt>
                <c:pt idx="789">
                  <c:v>7.9000000000000001E-2</c:v>
                </c:pt>
                <c:pt idx="790">
                  <c:v>7.909999999999999E-2</c:v>
                </c:pt>
                <c:pt idx="791">
                  <c:v>7.9200000000000007E-2</c:v>
                </c:pt>
                <c:pt idx="792">
                  <c:v>7.9299999999999995E-2</c:v>
                </c:pt>
                <c:pt idx="793">
                  <c:v>7.9400000000000012E-2</c:v>
                </c:pt>
                <c:pt idx="794">
                  <c:v>7.9500000000000001E-2</c:v>
                </c:pt>
                <c:pt idx="795">
                  <c:v>7.959999999999999E-2</c:v>
                </c:pt>
                <c:pt idx="796">
                  <c:v>7.9700000000000007E-2</c:v>
                </c:pt>
                <c:pt idx="797">
                  <c:v>7.9799999999999996E-2</c:v>
                </c:pt>
                <c:pt idx="798">
                  <c:v>7.9899999999999999E-2</c:v>
                </c:pt>
                <c:pt idx="799">
                  <c:v>0.08</c:v>
                </c:pt>
                <c:pt idx="800">
                  <c:v>8.0099999999999991E-2</c:v>
                </c:pt>
                <c:pt idx="801">
                  <c:v>8.0200000000000007E-2</c:v>
                </c:pt>
                <c:pt idx="802">
                  <c:v>8.0299999999999996E-2</c:v>
                </c:pt>
                <c:pt idx="803">
                  <c:v>8.0399999999999999E-2</c:v>
                </c:pt>
                <c:pt idx="804">
                  <c:v>8.0500000000000002E-2</c:v>
                </c:pt>
                <c:pt idx="805">
                  <c:v>8.0599999999999991E-2</c:v>
                </c:pt>
                <c:pt idx="806">
                  <c:v>8.0700000000000008E-2</c:v>
                </c:pt>
                <c:pt idx="807">
                  <c:v>8.0799999999999997E-2</c:v>
                </c:pt>
                <c:pt idx="808">
                  <c:v>8.09E-2</c:v>
                </c:pt>
                <c:pt idx="809">
                  <c:v>8.1000000000000003E-2</c:v>
                </c:pt>
                <c:pt idx="810">
                  <c:v>8.1099999999999992E-2</c:v>
                </c:pt>
                <c:pt idx="811">
                  <c:v>8.1200000000000008E-2</c:v>
                </c:pt>
                <c:pt idx="812">
                  <c:v>8.1299999999999997E-2</c:v>
                </c:pt>
                <c:pt idx="813">
                  <c:v>8.14E-2</c:v>
                </c:pt>
                <c:pt idx="814">
                  <c:v>8.1500000000000003E-2</c:v>
                </c:pt>
                <c:pt idx="815">
                  <c:v>8.1599999999999992E-2</c:v>
                </c:pt>
                <c:pt idx="816">
                  <c:v>8.1700000000000009E-2</c:v>
                </c:pt>
                <c:pt idx="817">
                  <c:v>8.1799999999999998E-2</c:v>
                </c:pt>
                <c:pt idx="818">
                  <c:v>8.1900000000000001E-2</c:v>
                </c:pt>
                <c:pt idx="819">
                  <c:v>8.2000000000000003E-2</c:v>
                </c:pt>
                <c:pt idx="820">
                  <c:v>8.2099999999999992E-2</c:v>
                </c:pt>
                <c:pt idx="821">
                  <c:v>8.2200000000000009E-2</c:v>
                </c:pt>
                <c:pt idx="822">
                  <c:v>8.2299999999999998E-2</c:v>
                </c:pt>
                <c:pt idx="823">
                  <c:v>8.2400000000000001E-2</c:v>
                </c:pt>
                <c:pt idx="824">
                  <c:v>8.2500000000000004E-2</c:v>
                </c:pt>
                <c:pt idx="825">
                  <c:v>8.2599999999999993E-2</c:v>
                </c:pt>
                <c:pt idx="826">
                  <c:v>8.270000000000001E-2</c:v>
                </c:pt>
                <c:pt idx="827">
                  <c:v>8.2799999999999999E-2</c:v>
                </c:pt>
                <c:pt idx="828">
                  <c:v>8.2900000000000001E-2</c:v>
                </c:pt>
                <c:pt idx="829">
                  <c:v>8.3000000000000004E-2</c:v>
                </c:pt>
                <c:pt idx="830">
                  <c:v>8.3099999999999993E-2</c:v>
                </c:pt>
                <c:pt idx="831">
                  <c:v>8.3199999999999996E-2</c:v>
                </c:pt>
                <c:pt idx="832">
                  <c:v>8.3299999999999999E-2</c:v>
                </c:pt>
                <c:pt idx="833">
                  <c:v>8.3400000000000002E-2</c:v>
                </c:pt>
                <c:pt idx="834">
                  <c:v>8.3500000000000005E-2</c:v>
                </c:pt>
                <c:pt idx="835">
                  <c:v>8.3599999999999994E-2</c:v>
                </c:pt>
                <c:pt idx="836">
                  <c:v>8.3699999999999997E-2</c:v>
                </c:pt>
                <c:pt idx="837">
                  <c:v>8.3799999999999999E-2</c:v>
                </c:pt>
                <c:pt idx="838">
                  <c:v>8.3900000000000002E-2</c:v>
                </c:pt>
                <c:pt idx="839">
                  <c:v>8.4000000000000005E-2</c:v>
                </c:pt>
                <c:pt idx="840">
                  <c:v>8.4099999999999994E-2</c:v>
                </c:pt>
                <c:pt idx="841">
                  <c:v>8.4199999999999997E-2</c:v>
                </c:pt>
                <c:pt idx="842">
                  <c:v>8.43E-2</c:v>
                </c:pt>
                <c:pt idx="843">
                  <c:v>8.4400000000000003E-2</c:v>
                </c:pt>
                <c:pt idx="844">
                  <c:v>8.4500000000000006E-2</c:v>
                </c:pt>
                <c:pt idx="845">
                  <c:v>8.4599999999999995E-2</c:v>
                </c:pt>
                <c:pt idx="846">
                  <c:v>8.4699999999999998E-2</c:v>
                </c:pt>
                <c:pt idx="847">
                  <c:v>8.48E-2</c:v>
                </c:pt>
                <c:pt idx="848">
                  <c:v>8.4900000000000003E-2</c:v>
                </c:pt>
                <c:pt idx="849">
                  <c:v>8.5000000000000006E-2</c:v>
                </c:pt>
                <c:pt idx="850">
                  <c:v>8.5099999999999995E-2</c:v>
                </c:pt>
                <c:pt idx="851">
                  <c:v>8.5199999999999998E-2</c:v>
                </c:pt>
                <c:pt idx="852">
                  <c:v>8.5300000000000001E-2</c:v>
                </c:pt>
                <c:pt idx="853">
                  <c:v>8.5400000000000004E-2</c:v>
                </c:pt>
                <c:pt idx="854">
                  <c:v>8.5500000000000007E-2</c:v>
                </c:pt>
                <c:pt idx="855">
                  <c:v>8.5599999999999996E-2</c:v>
                </c:pt>
                <c:pt idx="856">
                  <c:v>8.5699999999999998E-2</c:v>
                </c:pt>
                <c:pt idx="857">
                  <c:v>8.5800000000000001E-2</c:v>
                </c:pt>
                <c:pt idx="858">
                  <c:v>8.5900000000000004E-2</c:v>
                </c:pt>
                <c:pt idx="859">
                  <c:v>8.5999999999999993E-2</c:v>
                </c:pt>
                <c:pt idx="860">
                  <c:v>8.6099999999999996E-2</c:v>
                </c:pt>
                <c:pt idx="861">
                  <c:v>8.6199999999999999E-2</c:v>
                </c:pt>
                <c:pt idx="862">
                  <c:v>8.6300000000000002E-2</c:v>
                </c:pt>
                <c:pt idx="863">
                  <c:v>8.6400000000000005E-2</c:v>
                </c:pt>
                <c:pt idx="864">
                  <c:v>8.6499999999999994E-2</c:v>
                </c:pt>
                <c:pt idx="865">
                  <c:v>8.6599999999999996E-2</c:v>
                </c:pt>
                <c:pt idx="866">
                  <c:v>8.6699999999999999E-2</c:v>
                </c:pt>
                <c:pt idx="867">
                  <c:v>8.6800000000000002E-2</c:v>
                </c:pt>
                <c:pt idx="868">
                  <c:v>8.6900000000000005E-2</c:v>
                </c:pt>
                <c:pt idx="869">
                  <c:v>8.6999999999999994E-2</c:v>
                </c:pt>
                <c:pt idx="870">
                  <c:v>8.7099999999999997E-2</c:v>
                </c:pt>
                <c:pt idx="871">
                  <c:v>8.72E-2</c:v>
                </c:pt>
                <c:pt idx="872">
                  <c:v>8.7300000000000003E-2</c:v>
                </c:pt>
                <c:pt idx="873">
                  <c:v>8.7400000000000005E-2</c:v>
                </c:pt>
                <c:pt idx="874">
                  <c:v>8.7499999999999994E-2</c:v>
                </c:pt>
                <c:pt idx="875">
                  <c:v>8.7599999999999997E-2</c:v>
                </c:pt>
                <c:pt idx="876">
                  <c:v>8.77E-2</c:v>
                </c:pt>
                <c:pt idx="877">
                  <c:v>8.7800000000000003E-2</c:v>
                </c:pt>
                <c:pt idx="878">
                  <c:v>8.7900000000000006E-2</c:v>
                </c:pt>
                <c:pt idx="879">
                  <c:v>8.7999999999999995E-2</c:v>
                </c:pt>
                <c:pt idx="880">
                  <c:v>8.8099999999999998E-2</c:v>
                </c:pt>
                <c:pt idx="881">
                  <c:v>8.8200000000000001E-2</c:v>
                </c:pt>
                <c:pt idx="882">
                  <c:v>8.8300000000000003E-2</c:v>
                </c:pt>
                <c:pt idx="883">
                  <c:v>8.8400000000000006E-2</c:v>
                </c:pt>
                <c:pt idx="884">
                  <c:v>8.8499999999999995E-2</c:v>
                </c:pt>
                <c:pt idx="885">
                  <c:v>8.8599999999999998E-2</c:v>
                </c:pt>
                <c:pt idx="886">
                  <c:v>8.8700000000000001E-2</c:v>
                </c:pt>
                <c:pt idx="887">
                  <c:v>8.8800000000000004E-2</c:v>
                </c:pt>
                <c:pt idx="888">
                  <c:v>8.8900000000000007E-2</c:v>
                </c:pt>
                <c:pt idx="889">
                  <c:v>8.8999999999999996E-2</c:v>
                </c:pt>
                <c:pt idx="890">
                  <c:v>8.9099999999999999E-2</c:v>
                </c:pt>
                <c:pt idx="891">
                  <c:v>8.9200000000000002E-2</c:v>
                </c:pt>
                <c:pt idx="892">
                  <c:v>8.929999999999999E-2</c:v>
                </c:pt>
                <c:pt idx="893">
                  <c:v>8.9400000000000007E-2</c:v>
                </c:pt>
                <c:pt idx="894">
                  <c:v>8.9499999999999996E-2</c:v>
                </c:pt>
                <c:pt idx="895">
                  <c:v>8.9599999999999999E-2</c:v>
                </c:pt>
                <c:pt idx="896">
                  <c:v>8.9700000000000002E-2</c:v>
                </c:pt>
                <c:pt idx="897">
                  <c:v>8.9799999999999991E-2</c:v>
                </c:pt>
                <c:pt idx="898">
                  <c:v>8.9900000000000008E-2</c:v>
                </c:pt>
                <c:pt idx="899">
                  <c:v>0.09</c:v>
                </c:pt>
                <c:pt idx="900">
                  <c:v>9.01E-2</c:v>
                </c:pt>
                <c:pt idx="901">
                  <c:v>9.0200000000000002E-2</c:v>
                </c:pt>
                <c:pt idx="902">
                  <c:v>9.0299999999999991E-2</c:v>
                </c:pt>
                <c:pt idx="903">
                  <c:v>9.0400000000000008E-2</c:v>
                </c:pt>
                <c:pt idx="904">
                  <c:v>9.0499999999999997E-2</c:v>
                </c:pt>
                <c:pt idx="905">
                  <c:v>9.06E-2</c:v>
                </c:pt>
                <c:pt idx="906">
                  <c:v>9.0700000000000003E-2</c:v>
                </c:pt>
                <c:pt idx="907">
                  <c:v>9.0799999999999992E-2</c:v>
                </c:pt>
                <c:pt idx="908">
                  <c:v>9.0900000000000009E-2</c:v>
                </c:pt>
                <c:pt idx="909">
                  <c:v>9.0999999999999998E-2</c:v>
                </c:pt>
                <c:pt idx="910">
                  <c:v>9.11E-2</c:v>
                </c:pt>
                <c:pt idx="911">
                  <c:v>9.1200000000000003E-2</c:v>
                </c:pt>
                <c:pt idx="912">
                  <c:v>9.1299999999999992E-2</c:v>
                </c:pt>
                <c:pt idx="913">
                  <c:v>9.1400000000000009E-2</c:v>
                </c:pt>
                <c:pt idx="914">
                  <c:v>9.1499999999999998E-2</c:v>
                </c:pt>
                <c:pt idx="915">
                  <c:v>9.1600000000000001E-2</c:v>
                </c:pt>
                <c:pt idx="916">
                  <c:v>9.1700000000000004E-2</c:v>
                </c:pt>
                <c:pt idx="917">
                  <c:v>9.1799999999999993E-2</c:v>
                </c:pt>
                <c:pt idx="918">
                  <c:v>9.1900000000000009E-2</c:v>
                </c:pt>
                <c:pt idx="919">
                  <c:v>9.1999999999999998E-2</c:v>
                </c:pt>
                <c:pt idx="920">
                  <c:v>9.2099999999999987E-2</c:v>
                </c:pt>
                <c:pt idx="921">
                  <c:v>9.2200000000000004E-2</c:v>
                </c:pt>
                <c:pt idx="922">
                  <c:v>9.2299999999999993E-2</c:v>
                </c:pt>
                <c:pt idx="923">
                  <c:v>9.240000000000001E-2</c:v>
                </c:pt>
                <c:pt idx="924">
                  <c:v>9.2499999999999999E-2</c:v>
                </c:pt>
                <c:pt idx="925">
                  <c:v>9.2599999999999988E-2</c:v>
                </c:pt>
                <c:pt idx="926">
                  <c:v>9.2700000000000005E-2</c:v>
                </c:pt>
                <c:pt idx="927">
                  <c:v>9.2799999999999994E-2</c:v>
                </c:pt>
                <c:pt idx="928">
                  <c:v>9.290000000000001E-2</c:v>
                </c:pt>
                <c:pt idx="929">
                  <c:v>9.2999999999999999E-2</c:v>
                </c:pt>
                <c:pt idx="930">
                  <c:v>9.3099999999999988E-2</c:v>
                </c:pt>
                <c:pt idx="931">
                  <c:v>9.3200000000000005E-2</c:v>
                </c:pt>
                <c:pt idx="932">
                  <c:v>9.3299999999999994E-2</c:v>
                </c:pt>
                <c:pt idx="933">
                  <c:v>9.3400000000000011E-2</c:v>
                </c:pt>
                <c:pt idx="934">
                  <c:v>9.35E-2</c:v>
                </c:pt>
                <c:pt idx="935">
                  <c:v>9.3599999999999989E-2</c:v>
                </c:pt>
                <c:pt idx="936">
                  <c:v>9.3700000000000006E-2</c:v>
                </c:pt>
                <c:pt idx="937">
                  <c:v>9.3799999999999994E-2</c:v>
                </c:pt>
                <c:pt idx="938">
                  <c:v>9.3900000000000011E-2</c:v>
                </c:pt>
                <c:pt idx="939">
                  <c:v>9.4E-2</c:v>
                </c:pt>
                <c:pt idx="940">
                  <c:v>9.4099999999999989E-2</c:v>
                </c:pt>
                <c:pt idx="941">
                  <c:v>9.4200000000000006E-2</c:v>
                </c:pt>
                <c:pt idx="942">
                  <c:v>9.4299999999999995E-2</c:v>
                </c:pt>
                <c:pt idx="943">
                  <c:v>9.4400000000000012E-2</c:v>
                </c:pt>
                <c:pt idx="944">
                  <c:v>9.4500000000000001E-2</c:v>
                </c:pt>
                <c:pt idx="945">
                  <c:v>9.459999999999999E-2</c:v>
                </c:pt>
                <c:pt idx="946">
                  <c:v>9.4700000000000006E-2</c:v>
                </c:pt>
                <c:pt idx="947">
                  <c:v>9.4799999999999995E-2</c:v>
                </c:pt>
                <c:pt idx="948">
                  <c:v>9.4900000000000012E-2</c:v>
                </c:pt>
                <c:pt idx="949">
                  <c:v>9.5000000000000001E-2</c:v>
                </c:pt>
                <c:pt idx="950">
                  <c:v>9.509999999999999E-2</c:v>
                </c:pt>
                <c:pt idx="951">
                  <c:v>9.5200000000000007E-2</c:v>
                </c:pt>
                <c:pt idx="952">
                  <c:v>9.5299999999999996E-2</c:v>
                </c:pt>
                <c:pt idx="953">
                  <c:v>9.5400000000000013E-2</c:v>
                </c:pt>
                <c:pt idx="954">
                  <c:v>9.5500000000000002E-2</c:v>
                </c:pt>
                <c:pt idx="955">
                  <c:v>9.5599999999999991E-2</c:v>
                </c:pt>
                <c:pt idx="956">
                  <c:v>9.5700000000000007E-2</c:v>
                </c:pt>
                <c:pt idx="957">
                  <c:v>9.5799999999999996E-2</c:v>
                </c:pt>
                <c:pt idx="958">
                  <c:v>9.5899999999999999E-2</c:v>
                </c:pt>
                <c:pt idx="959">
                  <c:v>9.6000000000000002E-2</c:v>
                </c:pt>
                <c:pt idx="960">
                  <c:v>9.6099999999999991E-2</c:v>
                </c:pt>
                <c:pt idx="961">
                  <c:v>9.6200000000000008E-2</c:v>
                </c:pt>
                <c:pt idx="962">
                  <c:v>9.6299999999999997E-2</c:v>
                </c:pt>
                <c:pt idx="963">
                  <c:v>9.64E-2</c:v>
                </c:pt>
                <c:pt idx="964">
                  <c:v>9.6500000000000002E-2</c:v>
                </c:pt>
                <c:pt idx="965">
                  <c:v>9.6599999999999991E-2</c:v>
                </c:pt>
                <c:pt idx="966">
                  <c:v>9.6700000000000008E-2</c:v>
                </c:pt>
                <c:pt idx="967">
                  <c:v>9.6799999999999997E-2</c:v>
                </c:pt>
                <c:pt idx="968">
                  <c:v>9.69E-2</c:v>
                </c:pt>
                <c:pt idx="969">
                  <c:v>9.7000000000000003E-2</c:v>
                </c:pt>
                <c:pt idx="970">
                  <c:v>9.7099999999999992E-2</c:v>
                </c:pt>
                <c:pt idx="971">
                  <c:v>9.7200000000000009E-2</c:v>
                </c:pt>
                <c:pt idx="972">
                  <c:v>9.7299999999999998E-2</c:v>
                </c:pt>
                <c:pt idx="973">
                  <c:v>9.74E-2</c:v>
                </c:pt>
                <c:pt idx="974">
                  <c:v>9.7500000000000003E-2</c:v>
                </c:pt>
                <c:pt idx="975">
                  <c:v>9.7599999999999992E-2</c:v>
                </c:pt>
                <c:pt idx="976">
                  <c:v>9.7700000000000009E-2</c:v>
                </c:pt>
                <c:pt idx="977">
                  <c:v>9.7799999999999998E-2</c:v>
                </c:pt>
                <c:pt idx="978">
                  <c:v>9.7900000000000001E-2</c:v>
                </c:pt>
                <c:pt idx="979">
                  <c:v>9.8000000000000004E-2</c:v>
                </c:pt>
                <c:pt idx="980">
                  <c:v>9.8099999999999993E-2</c:v>
                </c:pt>
                <c:pt idx="981">
                  <c:v>9.820000000000001E-2</c:v>
                </c:pt>
                <c:pt idx="982">
                  <c:v>9.8299999999999998E-2</c:v>
                </c:pt>
                <c:pt idx="983">
                  <c:v>9.8400000000000001E-2</c:v>
                </c:pt>
                <c:pt idx="984">
                  <c:v>9.8500000000000004E-2</c:v>
                </c:pt>
                <c:pt idx="985">
                  <c:v>9.8599999999999993E-2</c:v>
                </c:pt>
                <c:pt idx="986">
                  <c:v>9.8699999999999996E-2</c:v>
                </c:pt>
                <c:pt idx="987">
                  <c:v>9.8799999999999999E-2</c:v>
                </c:pt>
                <c:pt idx="988">
                  <c:v>9.8900000000000002E-2</c:v>
                </c:pt>
                <c:pt idx="989">
                  <c:v>9.9000000000000005E-2</c:v>
                </c:pt>
                <c:pt idx="990">
                  <c:v>9.9099999999999994E-2</c:v>
                </c:pt>
                <c:pt idx="991">
                  <c:v>9.9199999999999997E-2</c:v>
                </c:pt>
                <c:pt idx="992">
                  <c:v>9.9299999999999999E-2</c:v>
                </c:pt>
                <c:pt idx="993">
                  <c:v>9.9400000000000002E-2</c:v>
                </c:pt>
                <c:pt idx="994">
                  <c:v>9.9500000000000005E-2</c:v>
                </c:pt>
                <c:pt idx="995">
                  <c:v>9.9599999999999994E-2</c:v>
                </c:pt>
                <c:pt idx="996">
                  <c:v>9.9699999999999997E-2</c:v>
                </c:pt>
                <c:pt idx="997">
                  <c:v>9.98E-2</c:v>
                </c:pt>
                <c:pt idx="998">
                  <c:v>9.9900000000000003E-2</c:v>
                </c:pt>
                <c:pt idx="999">
                  <c:v>0.1</c:v>
                </c:pt>
                <c:pt idx="1000">
                  <c:v>0.10100000000000001</c:v>
                </c:pt>
                <c:pt idx="1001">
                  <c:v>0.10199999999999999</c:v>
                </c:pt>
                <c:pt idx="1002">
                  <c:v>0.10299999999999999</c:v>
                </c:pt>
                <c:pt idx="1003">
                  <c:v>0.104</c:v>
                </c:pt>
                <c:pt idx="1004">
                  <c:v>0.105</c:v>
                </c:pt>
                <c:pt idx="1005">
                  <c:v>0.106</c:v>
                </c:pt>
                <c:pt idx="1006">
                  <c:v>0.107</c:v>
                </c:pt>
                <c:pt idx="1007">
                  <c:v>0.108</c:v>
                </c:pt>
                <c:pt idx="1008">
                  <c:v>0.109</c:v>
                </c:pt>
                <c:pt idx="1009">
                  <c:v>0.11</c:v>
                </c:pt>
                <c:pt idx="1010">
                  <c:v>0.111</c:v>
                </c:pt>
                <c:pt idx="1011">
                  <c:v>0.112</c:v>
                </c:pt>
                <c:pt idx="1012">
                  <c:v>0.113</c:v>
                </c:pt>
                <c:pt idx="1013">
                  <c:v>0.114</c:v>
                </c:pt>
                <c:pt idx="1014">
                  <c:v>0.115</c:v>
                </c:pt>
                <c:pt idx="1015">
                  <c:v>0.11600000000000001</c:v>
                </c:pt>
                <c:pt idx="1016">
                  <c:v>0.11700000000000001</c:v>
                </c:pt>
                <c:pt idx="1017">
                  <c:v>0.11799999999999999</c:v>
                </c:pt>
                <c:pt idx="1018">
                  <c:v>0.11899999999999999</c:v>
                </c:pt>
                <c:pt idx="1019">
                  <c:v>0.12</c:v>
                </c:pt>
                <c:pt idx="1020">
                  <c:v>0.121</c:v>
                </c:pt>
                <c:pt idx="1021">
                  <c:v>0.122</c:v>
                </c:pt>
                <c:pt idx="1022">
                  <c:v>0.123</c:v>
                </c:pt>
                <c:pt idx="1023">
                  <c:v>0.124</c:v>
                </c:pt>
                <c:pt idx="1024">
                  <c:v>0.125</c:v>
                </c:pt>
                <c:pt idx="1025">
                  <c:v>0.126</c:v>
                </c:pt>
                <c:pt idx="1026">
                  <c:v>0.127</c:v>
                </c:pt>
                <c:pt idx="1027">
                  <c:v>0.128</c:v>
                </c:pt>
                <c:pt idx="1028">
                  <c:v>0.129</c:v>
                </c:pt>
                <c:pt idx="1029">
                  <c:v>0.13</c:v>
                </c:pt>
                <c:pt idx="1030">
                  <c:v>0.13100000000000001</c:v>
                </c:pt>
                <c:pt idx="1031">
                  <c:v>0.13200000000000001</c:v>
                </c:pt>
                <c:pt idx="1032">
                  <c:v>0.13300000000000001</c:v>
                </c:pt>
                <c:pt idx="1033">
                  <c:v>0.13400000000000001</c:v>
                </c:pt>
                <c:pt idx="1034">
                  <c:v>0.13500000000000001</c:v>
                </c:pt>
                <c:pt idx="1035">
                  <c:v>0.13600000000000001</c:v>
                </c:pt>
                <c:pt idx="1036">
                  <c:v>0.13700000000000001</c:v>
                </c:pt>
                <c:pt idx="1037">
                  <c:v>0.13800000000000001</c:v>
                </c:pt>
                <c:pt idx="1038">
                  <c:v>0.13900000000000001</c:v>
                </c:pt>
                <c:pt idx="1039">
                  <c:v>0.14000000000000001</c:v>
                </c:pt>
                <c:pt idx="1040">
                  <c:v>0.14099999999999999</c:v>
                </c:pt>
                <c:pt idx="1041">
                  <c:v>0.14199999999999999</c:v>
                </c:pt>
                <c:pt idx="1042">
                  <c:v>0.14299999999999999</c:v>
                </c:pt>
                <c:pt idx="1043">
                  <c:v>0.14399999999999999</c:v>
                </c:pt>
                <c:pt idx="1044">
                  <c:v>0.14499999999999999</c:v>
                </c:pt>
                <c:pt idx="1045">
                  <c:v>0.14599999999999999</c:v>
                </c:pt>
                <c:pt idx="1046">
                  <c:v>0.14699999999999999</c:v>
                </c:pt>
                <c:pt idx="1047">
                  <c:v>0.14799999999999999</c:v>
                </c:pt>
                <c:pt idx="1048">
                  <c:v>0.14899999999999999</c:v>
                </c:pt>
                <c:pt idx="1049">
                  <c:v>0.15</c:v>
                </c:pt>
                <c:pt idx="1050">
                  <c:v>0.151</c:v>
                </c:pt>
                <c:pt idx="1051">
                  <c:v>0.152</c:v>
                </c:pt>
                <c:pt idx="1052">
                  <c:v>0.153</c:v>
                </c:pt>
                <c:pt idx="1053">
                  <c:v>0.154</c:v>
                </c:pt>
                <c:pt idx="1054">
                  <c:v>0.155</c:v>
                </c:pt>
                <c:pt idx="1055">
                  <c:v>0.156</c:v>
                </c:pt>
                <c:pt idx="1056">
                  <c:v>0.157</c:v>
                </c:pt>
                <c:pt idx="1057">
                  <c:v>0.158</c:v>
                </c:pt>
                <c:pt idx="1058">
                  <c:v>0.159</c:v>
                </c:pt>
                <c:pt idx="1059">
                  <c:v>0.16</c:v>
                </c:pt>
                <c:pt idx="1060">
                  <c:v>0.161</c:v>
                </c:pt>
                <c:pt idx="1061">
                  <c:v>0.16200000000000001</c:v>
                </c:pt>
                <c:pt idx="1062">
                  <c:v>0.16300000000000001</c:v>
                </c:pt>
                <c:pt idx="1063">
                  <c:v>0.16400000000000001</c:v>
                </c:pt>
                <c:pt idx="1064">
                  <c:v>0.16500000000000001</c:v>
                </c:pt>
                <c:pt idx="1065">
                  <c:v>0.16600000000000001</c:v>
                </c:pt>
                <c:pt idx="1066">
                  <c:v>0.16700000000000001</c:v>
                </c:pt>
                <c:pt idx="1067">
                  <c:v>0.16800000000000001</c:v>
                </c:pt>
                <c:pt idx="1068">
                  <c:v>0.16900000000000001</c:v>
                </c:pt>
                <c:pt idx="1069">
                  <c:v>0.17</c:v>
                </c:pt>
                <c:pt idx="1070">
                  <c:v>0.17100000000000001</c:v>
                </c:pt>
                <c:pt idx="1071">
                  <c:v>0.17199999999999999</c:v>
                </c:pt>
                <c:pt idx="1072">
                  <c:v>0.17299999999999999</c:v>
                </c:pt>
                <c:pt idx="1073">
                  <c:v>0.17399999999999999</c:v>
                </c:pt>
                <c:pt idx="1074">
                  <c:v>0.17499999999999999</c:v>
                </c:pt>
                <c:pt idx="1075">
                  <c:v>0.17599999999999999</c:v>
                </c:pt>
                <c:pt idx="1076">
                  <c:v>0.17699999999999999</c:v>
                </c:pt>
                <c:pt idx="1077">
                  <c:v>0.17799999999999999</c:v>
                </c:pt>
                <c:pt idx="1078">
                  <c:v>0.17899999999999999</c:v>
                </c:pt>
                <c:pt idx="1079">
                  <c:v>0.18</c:v>
                </c:pt>
                <c:pt idx="1080">
                  <c:v>0.18099999999999999</c:v>
                </c:pt>
                <c:pt idx="1081">
                  <c:v>0.182</c:v>
                </c:pt>
                <c:pt idx="1082">
                  <c:v>0.183</c:v>
                </c:pt>
                <c:pt idx="1083">
                  <c:v>0.184</c:v>
                </c:pt>
                <c:pt idx="1084">
                  <c:v>0.185</c:v>
                </c:pt>
                <c:pt idx="1085">
                  <c:v>0.186</c:v>
                </c:pt>
                <c:pt idx="1086">
                  <c:v>0.187</c:v>
                </c:pt>
                <c:pt idx="1087">
                  <c:v>0.188</c:v>
                </c:pt>
                <c:pt idx="1088">
                  <c:v>0.189</c:v>
                </c:pt>
                <c:pt idx="1089">
                  <c:v>0.19</c:v>
                </c:pt>
                <c:pt idx="1090">
                  <c:v>0.191</c:v>
                </c:pt>
                <c:pt idx="1091">
                  <c:v>0.192</c:v>
                </c:pt>
                <c:pt idx="1092">
                  <c:v>0.193</c:v>
                </c:pt>
                <c:pt idx="1093">
                  <c:v>0.19400000000000001</c:v>
                </c:pt>
                <c:pt idx="1094">
                  <c:v>0.19500000000000001</c:v>
                </c:pt>
                <c:pt idx="1095">
                  <c:v>0.19600000000000001</c:v>
                </c:pt>
                <c:pt idx="1096">
                  <c:v>0.19700000000000001</c:v>
                </c:pt>
                <c:pt idx="1097">
                  <c:v>0.19800000000000001</c:v>
                </c:pt>
                <c:pt idx="1098">
                  <c:v>0.19900000000000001</c:v>
                </c:pt>
                <c:pt idx="1099">
                  <c:v>0.2</c:v>
                </c:pt>
                <c:pt idx="1100">
                  <c:v>0.20100000000000001</c:v>
                </c:pt>
                <c:pt idx="1101">
                  <c:v>0.20200000000000001</c:v>
                </c:pt>
                <c:pt idx="1102">
                  <c:v>0.20300000000000001</c:v>
                </c:pt>
                <c:pt idx="1103">
                  <c:v>0.20399999999999999</c:v>
                </c:pt>
                <c:pt idx="1104">
                  <c:v>0.20499999999999999</c:v>
                </c:pt>
                <c:pt idx="1105">
                  <c:v>0.20599999999999999</c:v>
                </c:pt>
                <c:pt idx="1106">
                  <c:v>0.20699999999999999</c:v>
                </c:pt>
                <c:pt idx="1107">
                  <c:v>0.20799999999999999</c:v>
                </c:pt>
                <c:pt idx="1108">
                  <c:v>0.20899999999999999</c:v>
                </c:pt>
                <c:pt idx="1109">
                  <c:v>0.21</c:v>
                </c:pt>
                <c:pt idx="1110">
                  <c:v>0.21099999999999999</c:v>
                </c:pt>
                <c:pt idx="1111">
                  <c:v>0.21199999999999999</c:v>
                </c:pt>
                <c:pt idx="1112">
                  <c:v>0.21299999999999999</c:v>
                </c:pt>
                <c:pt idx="1113">
                  <c:v>0.214</c:v>
                </c:pt>
                <c:pt idx="1114">
                  <c:v>0.215</c:v>
                </c:pt>
                <c:pt idx="1115">
                  <c:v>0.216</c:v>
                </c:pt>
                <c:pt idx="1116">
                  <c:v>0.217</c:v>
                </c:pt>
                <c:pt idx="1117">
                  <c:v>0.218</c:v>
                </c:pt>
                <c:pt idx="1118">
                  <c:v>0.219</c:v>
                </c:pt>
                <c:pt idx="1119">
                  <c:v>0.22</c:v>
                </c:pt>
                <c:pt idx="1120">
                  <c:v>0.221</c:v>
                </c:pt>
                <c:pt idx="1121">
                  <c:v>0.222</c:v>
                </c:pt>
                <c:pt idx="1122">
                  <c:v>0.223</c:v>
                </c:pt>
                <c:pt idx="1123">
                  <c:v>0.224</c:v>
                </c:pt>
                <c:pt idx="1124">
                  <c:v>0.22500000000000001</c:v>
                </c:pt>
                <c:pt idx="1125">
                  <c:v>0.22600000000000001</c:v>
                </c:pt>
                <c:pt idx="1126">
                  <c:v>0.22700000000000001</c:v>
                </c:pt>
                <c:pt idx="1127">
                  <c:v>0.22800000000000001</c:v>
                </c:pt>
                <c:pt idx="1128">
                  <c:v>0.22900000000000001</c:v>
                </c:pt>
                <c:pt idx="1129">
                  <c:v>0.23</c:v>
                </c:pt>
                <c:pt idx="1130">
                  <c:v>0.23100000000000001</c:v>
                </c:pt>
                <c:pt idx="1131">
                  <c:v>0.23200000000000001</c:v>
                </c:pt>
                <c:pt idx="1132">
                  <c:v>0.23300000000000001</c:v>
                </c:pt>
                <c:pt idx="1133">
                  <c:v>0.23400000000000001</c:v>
                </c:pt>
                <c:pt idx="1134">
                  <c:v>0.23499999999999999</c:v>
                </c:pt>
                <c:pt idx="1135">
                  <c:v>0.23599999999999999</c:v>
                </c:pt>
                <c:pt idx="1136">
                  <c:v>0.23699999999999999</c:v>
                </c:pt>
                <c:pt idx="1137">
                  <c:v>0.23799999999999999</c:v>
                </c:pt>
                <c:pt idx="1138">
                  <c:v>0.23899999999999999</c:v>
                </c:pt>
                <c:pt idx="1139">
                  <c:v>0.24</c:v>
                </c:pt>
                <c:pt idx="1140">
                  <c:v>0.24099999999999999</c:v>
                </c:pt>
                <c:pt idx="1141">
                  <c:v>0.24199999999999999</c:v>
                </c:pt>
                <c:pt idx="1142">
                  <c:v>0.24299999999999999</c:v>
                </c:pt>
                <c:pt idx="1143">
                  <c:v>0.24399999999999999</c:v>
                </c:pt>
                <c:pt idx="1144">
                  <c:v>0.245</c:v>
                </c:pt>
                <c:pt idx="1145">
                  <c:v>0.246</c:v>
                </c:pt>
                <c:pt idx="1146">
                  <c:v>0.247</c:v>
                </c:pt>
                <c:pt idx="1147">
                  <c:v>0.248</c:v>
                </c:pt>
                <c:pt idx="1148">
                  <c:v>0.249</c:v>
                </c:pt>
                <c:pt idx="1149">
                  <c:v>0.25</c:v>
                </c:pt>
                <c:pt idx="1150">
                  <c:v>0.251</c:v>
                </c:pt>
                <c:pt idx="1151">
                  <c:v>0.252</c:v>
                </c:pt>
                <c:pt idx="1152">
                  <c:v>0.253</c:v>
                </c:pt>
                <c:pt idx="1153">
                  <c:v>0.254</c:v>
                </c:pt>
                <c:pt idx="1154">
                  <c:v>0.255</c:v>
                </c:pt>
                <c:pt idx="1155">
                  <c:v>0.25600000000000001</c:v>
                </c:pt>
                <c:pt idx="1156">
                  <c:v>0.25700000000000001</c:v>
                </c:pt>
                <c:pt idx="1157">
                  <c:v>0.25800000000000001</c:v>
                </c:pt>
                <c:pt idx="1158">
                  <c:v>0.25900000000000001</c:v>
                </c:pt>
                <c:pt idx="1159">
                  <c:v>0.26</c:v>
                </c:pt>
                <c:pt idx="1160">
                  <c:v>0.26100000000000001</c:v>
                </c:pt>
                <c:pt idx="1161">
                  <c:v>0.26200000000000001</c:v>
                </c:pt>
                <c:pt idx="1162">
                  <c:v>0.26300000000000001</c:v>
                </c:pt>
                <c:pt idx="1163">
                  <c:v>0.26400000000000001</c:v>
                </c:pt>
                <c:pt idx="1164">
                  <c:v>0.26500000000000001</c:v>
                </c:pt>
                <c:pt idx="1165">
                  <c:v>0.26600000000000001</c:v>
                </c:pt>
                <c:pt idx="1166">
                  <c:v>0.26700000000000002</c:v>
                </c:pt>
                <c:pt idx="1167">
                  <c:v>0.26800000000000002</c:v>
                </c:pt>
                <c:pt idx="1168">
                  <c:v>0.26900000000000002</c:v>
                </c:pt>
                <c:pt idx="1169">
                  <c:v>0.27</c:v>
                </c:pt>
                <c:pt idx="1170">
                  <c:v>0.27100000000000002</c:v>
                </c:pt>
                <c:pt idx="1171">
                  <c:v>0.27200000000000002</c:v>
                </c:pt>
                <c:pt idx="1172">
                  <c:v>0.27300000000000002</c:v>
                </c:pt>
                <c:pt idx="1173">
                  <c:v>0.27400000000000002</c:v>
                </c:pt>
                <c:pt idx="1174">
                  <c:v>0.27500000000000002</c:v>
                </c:pt>
                <c:pt idx="1175">
                  <c:v>0.27600000000000002</c:v>
                </c:pt>
                <c:pt idx="1176">
                  <c:v>0.27700000000000002</c:v>
                </c:pt>
                <c:pt idx="1177">
                  <c:v>0.27800000000000002</c:v>
                </c:pt>
                <c:pt idx="1178">
                  <c:v>0.27900000000000003</c:v>
                </c:pt>
                <c:pt idx="1179">
                  <c:v>0.28000000000000003</c:v>
                </c:pt>
                <c:pt idx="1180">
                  <c:v>0.28100000000000003</c:v>
                </c:pt>
                <c:pt idx="1181">
                  <c:v>0.28199999999999997</c:v>
                </c:pt>
                <c:pt idx="1182">
                  <c:v>0.28299999999999997</c:v>
                </c:pt>
                <c:pt idx="1183">
                  <c:v>0.28399999999999997</c:v>
                </c:pt>
                <c:pt idx="1184">
                  <c:v>0.28499999999999998</c:v>
                </c:pt>
                <c:pt idx="1185">
                  <c:v>0.28599999999999998</c:v>
                </c:pt>
                <c:pt idx="1186">
                  <c:v>0.28699999999999998</c:v>
                </c:pt>
                <c:pt idx="1187">
                  <c:v>0.28799999999999998</c:v>
                </c:pt>
                <c:pt idx="1188">
                  <c:v>0.28899999999999998</c:v>
                </c:pt>
                <c:pt idx="1189">
                  <c:v>0.28999999999999998</c:v>
                </c:pt>
                <c:pt idx="1190">
                  <c:v>0.29099999999999998</c:v>
                </c:pt>
                <c:pt idx="1191">
                  <c:v>0.29199999999999998</c:v>
                </c:pt>
                <c:pt idx="1192">
                  <c:v>0.29299999999999998</c:v>
                </c:pt>
                <c:pt idx="1193">
                  <c:v>0.29399999999999998</c:v>
                </c:pt>
                <c:pt idx="1194">
                  <c:v>0.29499999999999998</c:v>
                </c:pt>
                <c:pt idx="1195">
                  <c:v>0.29599999999999999</c:v>
                </c:pt>
                <c:pt idx="1196">
                  <c:v>0.29699999999999999</c:v>
                </c:pt>
                <c:pt idx="1197">
                  <c:v>0.29799999999999999</c:v>
                </c:pt>
                <c:pt idx="1198">
                  <c:v>0.29899999999999999</c:v>
                </c:pt>
                <c:pt idx="1199">
                  <c:v>0.3</c:v>
                </c:pt>
                <c:pt idx="1200">
                  <c:v>0.30099999999999999</c:v>
                </c:pt>
                <c:pt idx="1201">
                  <c:v>0.30199999999999999</c:v>
                </c:pt>
                <c:pt idx="1202">
                  <c:v>0.30299999999999999</c:v>
                </c:pt>
                <c:pt idx="1203">
                  <c:v>0.30399999999999999</c:v>
                </c:pt>
                <c:pt idx="1204">
                  <c:v>0.30499999999999999</c:v>
                </c:pt>
                <c:pt idx="1205">
                  <c:v>0.30599999999999999</c:v>
                </c:pt>
                <c:pt idx="1206">
                  <c:v>0.307</c:v>
                </c:pt>
                <c:pt idx="1207">
                  <c:v>0.308</c:v>
                </c:pt>
                <c:pt idx="1208">
                  <c:v>0.309</c:v>
                </c:pt>
                <c:pt idx="1209">
                  <c:v>0.31</c:v>
                </c:pt>
                <c:pt idx="1210">
                  <c:v>0.311</c:v>
                </c:pt>
                <c:pt idx="1211">
                  <c:v>0.312</c:v>
                </c:pt>
                <c:pt idx="1212">
                  <c:v>0.313</c:v>
                </c:pt>
                <c:pt idx="1213">
                  <c:v>0.314</c:v>
                </c:pt>
                <c:pt idx="1214">
                  <c:v>0.315</c:v>
                </c:pt>
                <c:pt idx="1215">
                  <c:v>0.316</c:v>
                </c:pt>
                <c:pt idx="1216">
                  <c:v>0.317</c:v>
                </c:pt>
                <c:pt idx="1217">
                  <c:v>0.318</c:v>
                </c:pt>
                <c:pt idx="1218">
                  <c:v>0.31900000000000001</c:v>
                </c:pt>
                <c:pt idx="1219">
                  <c:v>0.32</c:v>
                </c:pt>
                <c:pt idx="1220">
                  <c:v>0.32100000000000001</c:v>
                </c:pt>
                <c:pt idx="1221">
                  <c:v>0.32200000000000001</c:v>
                </c:pt>
                <c:pt idx="1222">
                  <c:v>0.32300000000000001</c:v>
                </c:pt>
                <c:pt idx="1223">
                  <c:v>0.32400000000000001</c:v>
                </c:pt>
                <c:pt idx="1224">
                  <c:v>0.32500000000000001</c:v>
                </c:pt>
                <c:pt idx="1225">
                  <c:v>0.32600000000000001</c:v>
                </c:pt>
                <c:pt idx="1226">
                  <c:v>0.32700000000000001</c:v>
                </c:pt>
                <c:pt idx="1227">
                  <c:v>0.32800000000000001</c:v>
                </c:pt>
                <c:pt idx="1228">
                  <c:v>0.32900000000000001</c:v>
                </c:pt>
                <c:pt idx="1229">
                  <c:v>0.33</c:v>
                </c:pt>
                <c:pt idx="1230">
                  <c:v>0.33100000000000002</c:v>
                </c:pt>
                <c:pt idx="1231">
                  <c:v>0.33200000000000002</c:v>
                </c:pt>
                <c:pt idx="1232">
                  <c:v>0.33300000000000002</c:v>
                </c:pt>
                <c:pt idx="1233">
                  <c:v>0.33400000000000002</c:v>
                </c:pt>
                <c:pt idx="1234">
                  <c:v>0.33500000000000002</c:v>
                </c:pt>
                <c:pt idx="1235">
                  <c:v>0.33600000000000002</c:v>
                </c:pt>
                <c:pt idx="1236">
                  <c:v>0.33700000000000002</c:v>
                </c:pt>
                <c:pt idx="1237">
                  <c:v>0.33800000000000002</c:v>
                </c:pt>
                <c:pt idx="1238">
                  <c:v>0.33900000000000002</c:v>
                </c:pt>
                <c:pt idx="1239">
                  <c:v>0.34</c:v>
                </c:pt>
                <c:pt idx="1240">
                  <c:v>0.34100000000000003</c:v>
                </c:pt>
                <c:pt idx="1241">
                  <c:v>0.34200000000000003</c:v>
                </c:pt>
                <c:pt idx="1242">
                  <c:v>0.34300000000000003</c:v>
                </c:pt>
                <c:pt idx="1243">
                  <c:v>0.34399999999999997</c:v>
                </c:pt>
                <c:pt idx="1244">
                  <c:v>0.34499999999999997</c:v>
                </c:pt>
                <c:pt idx="1245">
                  <c:v>0.34599999999999997</c:v>
                </c:pt>
                <c:pt idx="1246">
                  <c:v>0.34699999999999998</c:v>
                </c:pt>
                <c:pt idx="1247">
                  <c:v>0.34799999999999998</c:v>
                </c:pt>
                <c:pt idx="1248">
                  <c:v>0.34899999999999998</c:v>
                </c:pt>
                <c:pt idx="1249">
                  <c:v>0.35</c:v>
                </c:pt>
                <c:pt idx="1250">
                  <c:v>0.35099999999999998</c:v>
                </c:pt>
                <c:pt idx="1251">
                  <c:v>0.35199999999999998</c:v>
                </c:pt>
                <c:pt idx="1252">
                  <c:v>0.35299999999999998</c:v>
                </c:pt>
                <c:pt idx="1253">
                  <c:v>0.35399999999999998</c:v>
                </c:pt>
                <c:pt idx="1254">
                  <c:v>0.35499999999999998</c:v>
                </c:pt>
                <c:pt idx="1255">
                  <c:v>0.35599999999999998</c:v>
                </c:pt>
                <c:pt idx="1256">
                  <c:v>0.35699999999999998</c:v>
                </c:pt>
                <c:pt idx="1257">
                  <c:v>0.35799999999999998</c:v>
                </c:pt>
                <c:pt idx="1258">
                  <c:v>0.35899999999999999</c:v>
                </c:pt>
                <c:pt idx="1259">
                  <c:v>0.36</c:v>
                </c:pt>
                <c:pt idx="1260">
                  <c:v>0.36099999999999999</c:v>
                </c:pt>
                <c:pt idx="1261">
                  <c:v>0.36199999999999999</c:v>
                </c:pt>
                <c:pt idx="1262">
                  <c:v>0.36299999999999999</c:v>
                </c:pt>
                <c:pt idx="1263">
                  <c:v>0.36399999999999999</c:v>
                </c:pt>
                <c:pt idx="1264">
                  <c:v>0.36499999999999999</c:v>
                </c:pt>
                <c:pt idx="1265">
                  <c:v>0.36599999999999999</c:v>
                </c:pt>
                <c:pt idx="1266">
                  <c:v>0.36699999999999999</c:v>
                </c:pt>
                <c:pt idx="1267">
                  <c:v>0.36799999999999999</c:v>
                </c:pt>
                <c:pt idx="1268">
                  <c:v>0.36899999999999999</c:v>
                </c:pt>
                <c:pt idx="1269">
                  <c:v>0.37</c:v>
                </c:pt>
                <c:pt idx="1270">
                  <c:v>0.371</c:v>
                </c:pt>
                <c:pt idx="1271">
                  <c:v>0.372</c:v>
                </c:pt>
                <c:pt idx="1272">
                  <c:v>0.373</c:v>
                </c:pt>
                <c:pt idx="1273">
                  <c:v>0.374</c:v>
                </c:pt>
                <c:pt idx="1274">
                  <c:v>0.375</c:v>
                </c:pt>
                <c:pt idx="1275">
                  <c:v>0.376</c:v>
                </c:pt>
                <c:pt idx="1276">
                  <c:v>0.377</c:v>
                </c:pt>
                <c:pt idx="1277">
                  <c:v>0.378</c:v>
                </c:pt>
                <c:pt idx="1278">
                  <c:v>0.379</c:v>
                </c:pt>
                <c:pt idx="1279">
                  <c:v>0.38</c:v>
                </c:pt>
                <c:pt idx="1280">
                  <c:v>0.38100000000000001</c:v>
                </c:pt>
                <c:pt idx="1281">
                  <c:v>0.38200000000000001</c:v>
                </c:pt>
                <c:pt idx="1282">
                  <c:v>0.38300000000000001</c:v>
                </c:pt>
                <c:pt idx="1283">
                  <c:v>0.38400000000000001</c:v>
                </c:pt>
                <c:pt idx="1284">
                  <c:v>0.38500000000000001</c:v>
                </c:pt>
                <c:pt idx="1285">
                  <c:v>0.38600000000000001</c:v>
                </c:pt>
                <c:pt idx="1286">
                  <c:v>0.38700000000000001</c:v>
                </c:pt>
                <c:pt idx="1287">
                  <c:v>0.38800000000000001</c:v>
                </c:pt>
                <c:pt idx="1288">
                  <c:v>0.38900000000000001</c:v>
                </c:pt>
                <c:pt idx="1289">
                  <c:v>0.39</c:v>
                </c:pt>
                <c:pt idx="1290">
                  <c:v>0.39100000000000001</c:v>
                </c:pt>
                <c:pt idx="1291">
                  <c:v>0.39200000000000002</c:v>
                </c:pt>
                <c:pt idx="1292">
                  <c:v>0.39300000000000002</c:v>
                </c:pt>
                <c:pt idx="1293">
                  <c:v>0.39400000000000002</c:v>
                </c:pt>
                <c:pt idx="1294">
                  <c:v>0.39500000000000002</c:v>
                </c:pt>
                <c:pt idx="1295">
                  <c:v>0.39600000000000002</c:v>
                </c:pt>
                <c:pt idx="1296">
                  <c:v>0.39700000000000002</c:v>
                </c:pt>
                <c:pt idx="1297">
                  <c:v>0.39800000000000002</c:v>
                </c:pt>
                <c:pt idx="1298">
                  <c:v>0.39900000000000002</c:v>
                </c:pt>
                <c:pt idx="1299">
                  <c:v>0.4</c:v>
                </c:pt>
                <c:pt idx="1300">
                  <c:v>0.40100000000000002</c:v>
                </c:pt>
                <c:pt idx="1301">
                  <c:v>0.40200000000000002</c:v>
                </c:pt>
                <c:pt idx="1302">
                  <c:v>0.40300000000000002</c:v>
                </c:pt>
                <c:pt idx="1303">
                  <c:v>0.40400000000000003</c:v>
                </c:pt>
                <c:pt idx="1304">
                  <c:v>0.40500000000000003</c:v>
                </c:pt>
                <c:pt idx="1305">
                  <c:v>0.40600000000000003</c:v>
                </c:pt>
                <c:pt idx="1306">
                  <c:v>0.40699999999999997</c:v>
                </c:pt>
                <c:pt idx="1307">
                  <c:v>0.40799999999999997</c:v>
                </c:pt>
                <c:pt idx="1308">
                  <c:v>0.40899999999999997</c:v>
                </c:pt>
                <c:pt idx="1309">
                  <c:v>0.41</c:v>
                </c:pt>
                <c:pt idx="1310">
                  <c:v>0.41099999999999998</c:v>
                </c:pt>
                <c:pt idx="1311">
                  <c:v>0.41199999999999998</c:v>
                </c:pt>
                <c:pt idx="1312">
                  <c:v>0.41299999999999998</c:v>
                </c:pt>
                <c:pt idx="1313">
                  <c:v>0.41399999999999998</c:v>
                </c:pt>
                <c:pt idx="1314">
                  <c:v>0.41499999999999998</c:v>
                </c:pt>
                <c:pt idx="1315">
                  <c:v>0.41599999999999998</c:v>
                </c:pt>
                <c:pt idx="1316">
                  <c:v>0.41699999999999998</c:v>
                </c:pt>
                <c:pt idx="1317">
                  <c:v>0.41799999999999998</c:v>
                </c:pt>
                <c:pt idx="1318">
                  <c:v>0.41899999999999998</c:v>
                </c:pt>
                <c:pt idx="1319">
                  <c:v>0.42</c:v>
                </c:pt>
                <c:pt idx="1320">
                  <c:v>0.42099999999999999</c:v>
                </c:pt>
                <c:pt idx="1321">
                  <c:v>0.42199999999999999</c:v>
                </c:pt>
                <c:pt idx="1322">
                  <c:v>0.42299999999999999</c:v>
                </c:pt>
                <c:pt idx="1323">
                  <c:v>0.42399999999999999</c:v>
                </c:pt>
                <c:pt idx="1324">
                  <c:v>0.42499999999999999</c:v>
                </c:pt>
                <c:pt idx="1325">
                  <c:v>0.42599999999999999</c:v>
                </c:pt>
                <c:pt idx="1326">
                  <c:v>0.42699999999999999</c:v>
                </c:pt>
                <c:pt idx="1327">
                  <c:v>0.42799999999999999</c:v>
                </c:pt>
                <c:pt idx="1328">
                  <c:v>0.42899999999999999</c:v>
                </c:pt>
                <c:pt idx="1329">
                  <c:v>0.43</c:v>
                </c:pt>
                <c:pt idx="1330">
                  <c:v>0.43099999999999999</c:v>
                </c:pt>
                <c:pt idx="1331">
                  <c:v>0.432</c:v>
                </c:pt>
                <c:pt idx="1332">
                  <c:v>0.433</c:v>
                </c:pt>
                <c:pt idx="1333">
                  <c:v>0.434</c:v>
                </c:pt>
                <c:pt idx="1334">
                  <c:v>0.435</c:v>
                </c:pt>
                <c:pt idx="1335">
                  <c:v>0.436</c:v>
                </c:pt>
                <c:pt idx="1336">
                  <c:v>0.437</c:v>
                </c:pt>
                <c:pt idx="1337">
                  <c:v>0.438</c:v>
                </c:pt>
                <c:pt idx="1338">
                  <c:v>0.439</c:v>
                </c:pt>
                <c:pt idx="1339">
                  <c:v>0.44</c:v>
                </c:pt>
                <c:pt idx="1340">
                  <c:v>0.441</c:v>
                </c:pt>
                <c:pt idx="1341">
                  <c:v>0.442</c:v>
                </c:pt>
                <c:pt idx="1342">
                  <c:v>0.443</c:v>
                </c:pt>
                <c:pt idx="1343">
                  <c:v>0.44400000000000001</c:v>
                </c:pt>
                <c:pt idx="1344">
                  <c:v>0.44500000000000001</c:v>
                </c:pt>
                <c:pt idx="1345">
                  <c:v>0.44600000000000001</c:v>
                </c:pt>
                <c:pt idx="1346">
                  <c:v>0.44700000000000001</c:v>
                </c:pt>
                <c:pt idx="1347">
                  <c:v>0.44800000000000001</c:v>
                </c:pt>
                <c:pt idx="1348">
                  <c:v>0.44900000000000001</c:v>
                </c:pt>
                <c:pt idx="1349">
                  <c:v>0.45</c:v>
                </c:pt>
                <c:pt idx="1350">
                  <c:v>0.45100000000000001</c:v>
                </c:pt>
                <c:pt idx="1351">
                  <c:v>0.45200000000000001</c:v>
                </c:pt>
                <c:pt idx="1352">
                  <c:v>0.45300000000000001</c:v>
                </c:pt>
                <c:pt idx="1353">
                  <c:v>0.45400000000000001</c:v>
                </c:pt>
                <c:pt idx="1354">
                  <c:v>0.45500000000000002</c:v>
                </c:pt>
                <c:pt idx="1355">
                  <c:v>0.45600000000000002</c:v>
                </c:pt>
                <c:pt idx="1356">
                  <c:v>0.45700000000000002</c:v>
                </c:pt>
                <c:pt idx="1357">
                  <c:v>0.45800000000000002</c:v>
                </c:pt>
                <c:pt idx="1358">
                  <c:v>0.45900000000000002</c:v>
                </c:pt>
                <c:pt idx="1359">
                  <c:v>0.46</c:v>
                </c:pt>
                <c:pt idx="1360">
                  <c:v>0.46100000000000002</c:v>
                </c:pt>
                <c:pt idx="1361">
                  <c:v>0.46200000000000002</c:v>
                </c:pt>
                <c:pt idx="1362">
                  <c:v>0.46300000000000002</c:v>
                </c:pt>
                <c:pt idx="1363">
                  <c:v>0.46400000000000002</c:v>
                </c:pt>
                <c:pt idx="1364">
                  <c:v>0.46500000000000002</c:v>
                </c:pt>
                <c:pt idx="1365">
                  <c:v>0.46600000000000003</c:v>
                </c:pt>
                <c:pt idx="1366">
                  <c:v>0.46700000000000003</c:v>
                </c:pt>
                <c:pt idx="1367">
                  <c:v>0.46800000000000003</c:v>
                </c:pt>
                <c:pt idx="1368">
                  <c:v>0.46899999999999997</c:v>
                </c:pt>
                <c:pt idx="1369">
                  <c:v>0.47</c:v>
                </c:pt>
                <c:pt idx="1370">
                  <c:v>0.47099999999999997</c:v>
                </c:pt>
                <c:pt idx="1371">
                  <c:v>0.47199999999999998</c:v>
                </c:pt>
                <c:pt idx="1372">
                  <c:v>0.47299999999999998</c:v>
                </c:pt>
                <c:pt idx="1373">
                  <c:v>0.47399999999999998</c:v>
                </c:pt>
                <c:pt idx="1374">
                  <c:v>0.47499999999999998</c:v>
                </c:pt>
                <c:pt idx="1375">
                  <c:v>0.47599999999999998</c:v>
                </c:pt>
                <c:pt idx="1376">
                  <c:v>0.47699999999999998</c:v>
                </c:pt>
                <c:pt idx="1377">
                  <c:v>0.47799999999999998</c:v>
                </c:pt>
                <c:pt idx="1378">
                  <c:v>0.47899999999999998</c:v>
                </c:pt>
                <c:pt idx="1379">
                  <c:v>0.48</c:v>
                </c:pt>
                <c:pt idx="1380">
                  <c:v>0.48099999999999998</c:v>
                </c:pt>
                <c:pt idx="1381">
                  <c:v>0.48199999999999998</c:v>
                </c:pt>
                <c:pt idx="1382">
                  <c:v>0.48299999999999998</c:v>
                </c:pt>
                <c:pt idx="1383">
                  <c:v>0.48399999999999999</c:v>
                </c:pt>
                <c:pt idx="1384">
                  <c:v>0.48499999999999999</c:v>
                </c:pt>
                <c:pt idx="1385">
                  <c:v>0.48599999999999999</c:v>
                </c:pt>
                <c:pt idx="1386">
                  <c:v>0.48699999999999999</c:v>
                </c:pt>
                <c:pt idx="1387">
                  <c:v>0.48799999999999999</c:v>
                </c:pt>
                <c:pt idx="1388">
                  <c:v>0.48899999999999999</c:v>
                </c:pt>
                <c:pt idx="1389">
                  <c:v>0.49</c:v>
                </c:pt>
                <c:pt idx="1390">
                  <c:v>0.49099999999999999</c:v>
                </c:pt>
                <c:pt idx="1391">
                  <c:v>0.49199999999999999</c:v>
                </c:pt>
                <c:pt idx="1392">
                  <c:v>0.49299999999999999</c:v>
                </c:pt>
                <c:pt idx="1393">
                  <c:v>0.49399999999999999</c:v>
                </c:pt>
                <c:pt idx="1394">
                  <c:v>0.495</c:v>
                </c:pt>
                <c:pt idx="1395">
                  <c:v>0.496</c:v>
                </c:pt>
                <c:pt idx="1396">
                  <c:v>0.497</c:v>
                </c:pt>
                <c:pt idx="1397">
                  <c:v>0.498</c:v>
                </c:pt>
                <c:pt idx="1398">
                  <c:v>0.499</c:v>
                </c:pt>
                <c:pt idx="1399">
                  <c:v>0.5</c:v>
                </c:pt>
                <c:pt idx="1400">
                  <c:v>0.501</c:v>
                </c:pt>
                <c:pt idx="1401">
                  <c:v>0.502</c:v>
                </c:pt>
                <c:pt idx="1402">
                  <c:v>0.503</c:v>
                </c:pt>
                <c:pt idx="1403">
                  <c:v>0.504</c:v>
                </c:pt>
                <c:pt idx="1404">
                  <c:v>0.505</c:v>
                </c:pt>
                <c:pt idx="1405">
                  <c:v>0.50600000000000001</c:v>
                </c:pt>
                <c:pt idx="1406">
                  <c:v>0.50700000000000001</c:v>
                </c:pt>
                <c:pt idx="1407">
                  <c:v>0.50800000000000001</c:v>
                </c:pt>
                <c:pt idx="1408">
                  <c:v>0.50900000000000001</c:v>
                </c:pt>
                <c:pt idx="1409">
                  <c:v>0.51</c:v>
                </c:pt>
                <c:pt idx="1410">
                  <c:v>0.51100000000000001</c:v>
                </c:pt>
                <c:pt idx="1411">
                  <c:v>0.51200000000000001</c:v>
                </c:pt>
                <c:pt idx="1412">
                  <c:v>0.51300000000000001</c:v>
                </c:pt>
                <c:pt idx="1413">
                  <c:v>0.51400000000000001</c:v>
                </c:pt>
                <c:pt idx="1414">
                  <c:v>0.51500000000000001</c:v>
                </c:pt>
                <c:pt idx="1415">
                  <c:v>0.51600000000000001</c:v>
                </c:pt>
                <c:pt idx="1416">
                  <c:v>0.51700000000000002</c:v>
                </c:pt>
                <c:pt idx="1417">
                  <c:v>0.51800000000000002</c:v>
                </c:pt>
                <c:pt idx="1418">
                  <c:v>0.51900000000000002</c:v>
                </c:pt>
                <c:pt idx="1419">
                  <c:v>0.52</c:v>
                </c:pt>
                <c:pt idx="1420">
                  <c:v>0.52100000000000002</c:v>
                </c:pt>
                <c:pt idx="1421">
                  <c:v>0.52200000000000002</c:v>
                </c:pt>
                <c:pt idx="1422">
                  <c:v>0.52300000000000002</c:v>
                </c:pt>
                <c:pt idx="1423">
                  <c:v>0.52400000000000002</c:v>
                </c:pt>
                <c:pt idx="1424">
                  <c:v>0.52500000000000002</c:v>
                </c:pt>
                <c:pt idx="1425">
                  <c:v>0.52600000000000002</c:v>
                </c:pt>
                <c:pt idx="1426">
                  <c:v>0.52700000000000002</c:v>
                </c:pt>
                <c:pt idx="1427">
                  <c:v>0.52800000000000002</c:v>
                </c:pt>
                <c:pt idx="1428">
                  <c:v>0.52900000000000003</c:v>
                </c:pt>
                <c:pt idx="1429">
                  <c:v>0.53</c:v>
                </c:pt>
                <c:pt idx="1430">
                  <c:v>0.53100000000000003</c:v>
                </c:pt>
                <c:pt idx="1431">
                  <c:v>0.53200000000000003</c:v>
                </c:pt>
                <c:pt idx="1432">
                  <c:v>0.53300000000000003</c:v>
                </c:pt>
                <c:pt idx="1433">
                  <c:v>0.53400000000000003</c:v>
                </c:pt>
                <c:pt idx="1434">
                  <c:v>0.53500000000000003</c:v>
                </c:pt>
                <c:pt idx="1435">
                  <c:v>0.53600000000000003</c:v>
                </c:pt>
                <c:pt idx="1436">
                  <c:v>0.53700000000000003</c:v>
                </c:pt>
                <c:pt idx="1437">
                  <c:v>0.53800000000000003</c:v>
                </c:pt>
                <c:pt idx="1438">
                  <c:v>0.53900000000000003</c:v>
                </c:pt>
                <c:pt idx="1439">
                  <c:v>0.54</c:v>
                </c:pt>
                <c:pt idx="1440">
                  <c:v>0.54100000000000004</c:v>
                </c:pt>
                <c:pt idx="1441">
                  <c:v>0.54200000000000004</c:v>
                </c:pt>
                <c:pt idx="1442">
                  <c:v>0.54300000000000004</c:v>
                </c:pt>
                <c:pt idx="1443">
                  <c:v>0.54400000000000004</c:v>
                </c:pt>
                <c:pt idx="1444">
                  <c:v>0.54500000000000004</c:v>
                </c:pt>
                <c:pt idx="1445">
                  <c:v>0.54600000000000004</c:v>
                </c:pt>
                <c:pt idx="1446">
                  <c:v>0.54700000000000004</c:v>
                </c:pt>
                <c:pt idx="1447">
                  <c:v>0.54800000000000004</c:v>
                </c:pt>
                <c:pt idx="1448">
                  <c:v>0.54900000000000004</c:v>
                </c:pt>
                <c:pt idx="1449">
                  <c:v>0.55000000000000004</c:v>
                </c:pt>
                <c:pt idx="1450">
                  <c:v>0.55100000000000005</c:v>
                </c:pt>
                <c:pt idx="1451">
                  <c:v>0.55200000000000005</c:v>
                </c:pt>
                <c:pt idx="1452">
                  <c:v>0.55300000000000005</c:v>
                </c:pt>
                <c:pt idx="1453">
                  <c:v>0.55400000000000005</c:v>
                </c:pt>
                <c:pt idx="1454">
                  <c:v>0.55500000000000005</c:v>
                </c:pt>
                <c:pt idx="1455">
                  <c:v>0.55600000000000005</c:v>
                </c:pt>
                <c:pt idx="1456">
                  <c:v>0.55700000000000005</c:v>
                </c:pt>
                <c:pt idx="1457">
                  <c:v>0.55800000000000005</c:v>
                </c:pt>
                <c:pt idx="1458">
                  <c:v>0.55900000000000005</c:v>
                </c:pt>
                <c:pt idx="1459">
                  <c:v>0.56000000000000005</c:v>
                </c:pt>
                <c:pt idx="1460">
                  <c:v>0.56100000000000005</c:v>
                </c:pt>
                <c:pt idx="1461">
                  <c:v>0.56200000000000006</c:v>
                </c:pt>
                <c:pt idx="1462">
                  <c:v>0.56299999999999994</c:v>
                </c:pt>
                <c:pt idx="1463">
                  <c:v>0.56399999999999995</c:v>
                </c:pt>
                <c:pt idx="1464">
                  <c:v>0.56499999999999995</c:v>
                </c:pt>
                <c:pt idx="1465">
                  <c:v>0.56599999999999995</c:v>
                </c:pt>
                <c:pt idx="1466">
                  <c:v>0.56699999999999995</c:v>
                </c:pt>
                <c:pt idx="1467">
                  <c:v>0.56799999999999995</c:v>
                </c:pt>
                <c:pt idx="1468">
                  <c:v>0.56899999999999995</c:v>
                </c:pt>
                <c:pt idx="1469">
                  <c:v>0.56999999999999995</c:v>
                </c:pt>
                <c:pt idx="1470">
                  <c:v>0.57099999999999995</c:v>
                </c:pt>
                <c:pt idx="1471">
                  <c:v>0.57199999999999995</c:v>
                </c:pt>
                <c:pt idx="1472">
                  <c:v>0.57299999999999995</c:v>
                </c:pt>
                <c:pt idx="1473">
                  <c:v>0.57399999999999995</c:v>
                </c:pt>
                <c:pt idx="1474">
                  <c:v>0.57499999999999996</c:v>
                </c:pt>
                <c:pt idx="1475">
                  <c:v>0.57599999999999996</c:v>
                </c:pt>
                <c:pt idx="1476">
                  <c:v>0.57699999999999996</c:v>
                </c:pt>
                <c:pt idx="1477">
                  <c:v>0.57799999999999996</c:v>
                </c:pt>
                <c:pt idx="1478">
                  <c:v>0.57899999999999996</c:v>
                </c:pt>
                <c:pt idx="1479">
                  <c:v>0.57999999999999996</c:v>
                </c:pt>
                <c:pt idx="1480">
                  <c:v>0.58099999999999996</c:v>
                </c:pt>
                <c:pt idx="1481">
                  <c:v>0.58199999999999996</c:v>
                </c:pt>
                <c:pt idx="1482">
                  <c:v>0.58299999999999996</c:v>
                </c:pt>
                <c:pt idx="1483">
                  <c:v>0.58399999999999996</c:v>
                </c:pt>
                <c:pt idx="1484">
                  <c:v>0.58499999999999996</c:v>
                </c:pt>
                <c:pt idx="1485">
                  <c:v>0.58599999999999997</c:v>
                </c:pt>
                <c:pt idx="1486">
                  <c:v>0.58699999999999997</c:v>
                </c:pt>
                <c:pt idx="1487">
                  <c:v>0.58799999999999997</c:v>
                </c:pt>
                <c:pt idx="1488">
                  <c:v>0.58899999999999997</c:v>
                </c:pt>
                <c:pt idx="1489">
                  <c:v>0.59</c:v>
                </c:pt>
                <c:pt idx="1490">
                  <c:v>0.59099999999999997</c:v>
                </c:pt>
                <c:pt idx="1491">
                  <c:v>0.59199999999999997</c:v>
                </c:pt>
                <c:pt idx="1492">
                  <c:v>0.59299999999999997</c:v>
                </c:pt>
                <c:pt idx="1493">
                  <c:v>0.59399999999999997</c:v>
                </c:pt>
                <c:pt idx="1494">
                  <c:v>0.59499999999999997</c:v>
                </c:pt>
                <c:pt idx="1495">
                  <c:v>0.59599999999999997</c:v>
                </c:pt>
                <c:pt idx="1496">
                  <c:v>0.59699999999999998</c:v>
                </c:pt>
                <c:pt idx="1497">
                  <c:v>0.59799999999999998</c:v>
                </c:pt>
                <c:pt idx="1498">
                  <c:v>0.59899999999999998</c:v>
                </c:pt>
                <c:pt idx="1499">
                  <c:v>0.6</c:v>
                </c:pt>
                <c:pt idx="1500">
                  <c:v>0.60099999999999998</c:v>
                </c:pt>
                <c:pt idx="1501">
                  <c:v>0.60199999999999998</c:v>
                </c:pt>
                <c:pt idx="1502">
                  <c:v>0.60299999999999998</c:v>
                </c:pt>
                <c:pt idx="1503">
                  <c:v>0.60399999999999998</c:v>
                </c:pt>
                <c:pt idx="1504">
                  <c:v>0.60499999999999998</c:v>
                </c:pt>
                <c:pt idx="1505">
                  <c:v>0.60599999999999998</c:v>
                </c:pt>
                <c:pt idx="1506">
                  <c:v>0.60699999999999998</c:v>
                </c:pt>
                <c:pt idx="1507">
                  <c:v>0.60799999999999998</c:v>
                </c:pt>
                <c:pt idx="1508">
                  <c:v>0.60899999999999999</c:v>
                </c:pt>
                <c:pt idx="1509">
                  <c:v>0.61</c:v>
                </c:pt>
                <c:pt idx="1510">
                  <c:v>0.61099999999999999</c:v>
                </c:pt>
                <c:pt idx="1511">
                  <c:v>0.61199999999999999</c:v>
                </c:pt>
                <c:pt idx="1512">
                  <c:v>0.61299999999999999</c:v>
                </c:pt>
                <c:pt idx="1513">
                  <c:v>0.61399999999999999</c:v>
                </c:pt>
                <c:pt idx="1514">
                  <c:v>0.61499999999999999</c:v>
                </c:pt>
                <c:pt idx="1515">
                  <c:v>0.61599999999999999</c:v>
                </c:pt>
                <c:pt idx="1516">
                  <c:v>0.61699999999999999</c:v>
                </c:pt>
                <c:pt idx="1517">
                  <c:v>0.61799999999999999</c:v>
                </c:pt>
                <c:pt idx="1518">
                  <c:v>0.61899999999999999</c:v>
                </c:pt>
                <c:pt idx="1519">
                  <c:v>0.62</c:v>
                </c:pt>
                <c:pt idx="1520">
                  <c:v>0.621</c:v>
                </c:pt>
                <c:pt idx="1521">
                  <c:v>0.622</c:v>
                </c:pt>
                <c:pt idx="1522">
                  <c:v>0.623</c:v>
                </c:pt>
                <c:pt idx="1523">
                  <c:v>0.624</c:v>
                </c:pt>
                <c:pt idx="1524">
                  <c:v>0.625</c:v>
                </c:pt>
                <c:pt idx="1525">
                  <c:v>0.626</c:v>
                </c:pt>
                <c:pt idx="1526">
                  <c:v>0.627</c:v>
                </c:pt>
                <c:pt idx="1527">
                  <c:v>0.628</c:v>
                </c:pt>
                <c:pt idx="1528">
                  <c:v>0.629</c:v>
                </c:pt>
                <c:pt idx="1529">
                  <c:v>0.63</c:v>
                </c:pt>
                <c:pt idx="1530">
                  <c:v>0.63100000000000001</c:v>
                </c:pt>
                <c:pt idx="1531">
                  <c:v>0.63200000000000001</c:v>
                </c:pt>
                <c:pt idx="1532">
                  <c:v>0.63300000000000001</c:v>
                </c:pt>
                <c:pt idx="1533">
                  <c:v>0.63400000000000001</c:v>
                </c:pt>
                <c:pt idx="1534">
                  <c:v>0.63500000000000001</c:v>
                </c:pt>
                <c:pt idx="1535">
                  <c:v>0.63600000000000001</c:v>
                </c:pt>
                <c:pt idx="1536">
                  <c:v>0.63700000000000001</c:v>
                </c:pt>
                <c:pt idx="1537">
                  <c:v>0.63800000000000001</c:v>
                </c:pt>
                <c:pt idx="1538">
                  <c:v>0.63900000000000001</c:v>
                </c:pt>
                <c:pt idx="1539">
                  <c:v>0.64</c:v>
                </c:pt>
                <c:pt idx="1540">
                  <c:v>0.64100000000000001</c:v>
                </c:pt>
                <c:pt idx="1541">
                  <c:v>0.64200000000000002</c:v>
                </c:pt>
                <c:pt idx="1542">
                  <c:v>0.64300000000000002</c:v>
                </c:pt>
                <c:pt idx="1543">
                  <c:v>0.64400000000000002</c:v>
                </c:pt>
                <c:pt idx="1544">
                  <c:v>0.64500000000000002</c:v>
                </c:pt>
                <c:pt idx="1545">
                  <c:v>0.64600000000000002</c:v>
                </c:pt>
                <c:pt idx="1546">
                  <c:v>0.64700000000000002</c:v>
                </c:pt>
                <c:pt idx="1547">
                  <c:v>0.64800000000000002</c:v>
                </c:pt>
                <c:pt idx="1548">
                  <c:v>0.64900000000000002</c:v>
                </c:pt>
                <c:pt idx="1549">
                  <c:v>0.65</c:v>
                </c:pt>
                <c:pt idx="1550">
                  <c:v>0.65100000000000002</c:v>
                </c:pt>
                <c:pt idx="1551">
                  <c:v>0.65200000000000002</c:v>
                </c:pt>
                <c:pt idx="1552">
                  <c:v>0.65300000000000002</c:v>
                </c:pt>
                <c:pt idx="1553">
                  <c:v>0.65400000000000003</c:v>
                </c:pt>
                <c:pt idx="1554">
                  <c:v>0.65500000000000003</c:v>
                </c:pt>
                <c:pt idx="1555">
                  <c:v>0.65600000000000003</c:v>
                </c:pt>
                <c:pt idx="1556">
                  <c:v>0.65700000000000003</c:v>
                </c:pt>
                <c:pt idx="1557">
                  <c:v>0.65800000000000003</c:v>
                </c:pt>
                <c:pt idx="1558">
                  <c:v>0.65900000000000003</c:v>
                </c:pt>
                <c:pt idx="1559">
                  <c:v>0.66</c:v>
                </c:pt>
                <c:pt idx="1560">
                  <c:v>0.66100000000000003</c:v>
                </c:pt>
                <c:pt idx="1561">
                  <c:v>0.66200000000000003</c:v>
                </c:pt>
                <c:pt idx="1562">
                  <c:v>0.66300000000000003</c:v>
                </c:pt>
                <c:pt idx="1563">
                  <c:v>0.66400000000000003</c:v>
                </c:pt>
                <c:pt idx="1564">
                  <c:v>0.66500000000000004</c:v>
                </c:pt>
                <c:pt idx="1565">
                  <c:v>0.66600000000000004</c:v>
                </c:pt>
                <c:pt idx="1566">
                  <c:v>0.66700000000000004</c:v>
                </c:pt>
                <c:pt idx="1567">
                  <c:v>0.66800000000000004</c:v>
                </c:pt>
                <c:pt idx="1568">
                  <c:v>0.66900000000000004</c:v>
                </c:pt>
                <c:pt idx="1569">
                  <c:v>0.67</c:v>
                </c:pt>
                <c:pt idx="1570">
                  <c:v>0.67100000000000004</c:v>
                </c:pt>
                <c:pt idx="1571">
                  <c:v>0.67200000000000004</c:v>
                </c:pt>
                <c:pt idx="1572">
                  <c:v>0.67300000000000004</c:v>
                </c:pt>
                <c:pt idx="1573">
                  <c:v>0.67400000000000004</c:v>
                </c:pt>
                <c:pt idx="1574">
                  <c:v>0.67500000000000004</c:v>
                </c:pt>
                <c:pt idx="1575">
                  <c:v>0.67600000000000005</c:v>
                </c:pt>
                <c:pt idx="1576">
                  <c:v>0.67700000000000005</c:v>
                </c:pt>
                <c:pt idx="1577">
                  <c:v>0.67800000000000005</c:v>
                </c:pt>
                <c:pt idx="1578">
                  <c:v>0.67900000000000005</c:v>
                </c:pt>
                <c:pt idx="1579">
                  <c:v>0.68</c:v>
                </c:pt>
                <c:pt idx="1580">
                  <c:v>0.68100000000000005</c:v>
                </c:pt>
                <c:pt idx="1581">
                  <c:v>0.68200000000000005</c:v>
                </c:pt>
                <c:pt idx="1582">
                  <c:v>0.68300000000000005</c:v>
                </c:pt>
                <c:pt idx="1583">
                  <c:v>0.68400000000000005</c:v>
                </c:pt>
                <c:pt idx="1584">
                  <c:v>0.68500000000000005</c:v>
                </c:pt>
                <c:pt idx="1585">
                  <c:v>0.68600000000000005</c:v>
                </c:pt>
                <c:pt idx="1586">
                  <c:v>0.68700000000000006</c:v>
                </c:pt>
                <c:pt idx="1587">
                  <c:v>0.68799999999999994</c:v>
                </c:pt>
                <c:pt idx="1588">
                  <c:v>0.68899999999999995</c:v>
                </c:pt>
                <c:pt idx="1589">
                  <c:v>0.69</c:v>
                </c:pt>
                <c:pt idx="1590">
                  <c:v>0.69099999999999995</c:v>
                </c:pt>
                <c:pt idx="1591">
                  <c:v>0.69199999999999995</c:v>
                </c:pt>
                <c:pt idx="1592">
                  <c:v>0.69299999999999995</c:v>
                </c:pt>
                <c:pt idx="1593">
                  <c:v>0.69399999999999995</c:v>
                </c:pt>
                <c:pt idx="1594">
                  <c:v>0.69499999999999995</c:v>
                </c:pt>
                <c:pt idx="1595">
                  <c:v>0.69599999999999995</c:v>
                </c:pt>
                <c:pt idx="1596">
                  <c:v>0.69699999999999995</c:v>
                </c:pt>
                <c:pt idx="1597">
                  <c:v>0.69799999999999995</c:v>
                </c:pt>
                <c:pt idx="1598">
                  <c:v>0.69899999999999995</c:v>
                </c:pt>
                <c:pt idx="1599">
                  <c:v>0.7</c:v>
                </c:pt>
                <c:pt idx="1600">
                  <c:v>0.70099999999999996</c:v>
                </c:pt>
                <c:pt idx="1601">
                  <c:v>0.70199999999999996</c:v>
                </c:pt>
                <c:pt idx="1602">
                  <c:v>0.70299999999999996</c:v>
                </c:pt>
                <c:pt idx="1603">
                  <c:v>0.70399999999999996</c:v>
                </c:pt>
                <c:pt idx="1604">
                  <c:v>0.70499999999999996</c:v>
                </c:pt>
                <c:pt idx="1605">
                  <c:v>0.70599999999999996</c:v>
                </c:pt>
                <c:pt idx="1606">
                  <c:v>0.70699999999999996</c:v>
                </c:pt>
                <c:pt idx="1607">
                  <c:v>0.70799999999999996</c:v>
                </c:pt>
                <c:pt idx="1608">
                  <c:v>0.70899999999999996</c:v>
                </c:pt>
                <c:pt idx="1609">
                  <c:v>0.71</c:v>
                </c:pt>
                <c:pt idx="1610">
                  <c:v>0.71099999999999997</c:v>
                </c:pt>
                <c:pt idx="1611">
                  <c:v>0.71199999999999997</c:v>
                </c:pt>
                <c:pt idx="1612">
                  <c:v>0.71299999999999997</c:v>
                </c:pt>
                <c:pt idx="1613">
                  <c:v>0.71399999999999997</c:v>
                </c:pt>
                <c:pt idx="1614">
                  <c:v>0.71499999999999997</c:v>
                </c:pt>
                <c:pt idx="1615">
                  <c:v>0.71599999999999997</c:v>
                </c:pt>
                <c:pt idx="1616">
                  <c:v>0.71699999999999997</c:v>
                </c:pt>
                <c:pt idx="1617">
                  <c:v>0.71799999999999997</c:v>
                </c:pt>
                <c:pt idx="1618">
                  <c:v>0.71899999999999997</c:v>
                </c:pt>
                <c:pt idx="1619">
                  <c:v>0.72</c:v>
                </c:pt>
                <c:pt idx="1620">
                  <c:v>0.72099999999999997</c:v>
                </c:pt>
                <c:pt idx="1621">
                  <c:v>0.72199999999999998</c:v>
                </c:pt>
                <c:pt idx="1622">
                  <c:v>0.72299999999999998</c:v>
                </c:pt>
                <c:pt idx="1623">
                  <c:v>0.72399999999999998</c:v>
                </c:pt>
                <c:pt idx="1624">
                  <c:v>0.72499999999999998</c:v>
                </c:pt>
                <c:pt idx="1625">
                  <c:v>0.72599999999999998</c:v>
                </c:pt>
                <c:pt idx="1626">
                  <c:v>0.72699999999999998</c:v>
                </c:pt>
                <c:pt idx="1627">
                  <c:v>0.72799999999999998</c:v>
                </c:pt>
                <c:pt idx="1628">
                  <c:v>0.72899999999999998</c:v>
                </c:pt>
                <c:pt idx="1629">
                  <c:v>0.73</c:v>
                </c:pt>
                <c:pt idx="1630">
                  <c:v>0.73099999999999998</c:v>
                </c:pt>
                <c:pt idx="1631">
                  <c:v>0.73199999999999998</c:v>
                </c:pt>
                <c:pt idx="1632">
                  <c:v>0.73299999999999998</c:v>
                </c:pt>
                <c:pt idx="1633">
                  <c:v>0.73399999999999999</c:v>
                </c:pt>
                <c:pt idx="1634">
                  <c:v>0.73499999999999999</c:v>
                </c:pt>
                <c:pt idx="1635">
                  <c:v>0.73599999999999999</c:v>
                </c:pt>
                <c:pt idx="1636">
                  <c:v>0.73699999999999999</c:v>
                </c:pt>
                <c:pt idx="1637">
                  <c:v>0.73799999999999999</c:v>
                </c:pt>
                <c:pt idx="1638">
                  <c:v>0.73899999999999999</c:v>
                </c:pt>
                <c:pt idx="1639">
                  <c:v>0.74</c:v>
                </c:pt>
                <c:pt idx="1640">
                  <c:v>0.74099999999999999</c:v>
                </c:pt>
                <c:pt idx="1641">
                  <c:v>0.74199999999999999</c:v>
                </c:pt>
                <c:pt idx="1642">
                  <c:v>0.74299999999999999</c:v>
                </c:pt>
                <c:pt idx="1643">
                  <c:v>0.74399999999999999</c:v>
                </c:pt>
                <c:pt idx="1644">
                  <c:v>0.745</c:v>
                </c:pt>
                <c:pt idx="1645">
                  <c:v>0.746</c:v>
                </c:pt>
                <c:pt idx="1646">
                  <c:v>0.747</c:v>
                </c:pt>
                <c:pt idx="1647">
                  <c:v>0.748</c:v>
                </c:pt>
                <c:pt idx="1648">
                  <c:v>0.749</c:v>
                </c:pt>
                <c:pt idx="1649">
                  <c:v>0.75</c:v>
                </c:pt>
                <c:pt idx="1650">
                  <c:v>0.751</c:v>
                </c:pt>
                <c:pt idx="1651">
                  <c:v>0.752</c:v>
                </c:pt>
                <c:pt idx="1652">
                  <c:v>0.753</c:v>
                </c:pt>
                <c:pt idx="1653">
                  <c:v>0.754</c:v>
                </c:pt>
                <c:pt idx="1654">
                  <c:v>0.755</c:v>
                </c:pt>
                <c:pt idx="1655">
                  <c:v>0.75600000000000001</c:v>
                </c:pt>
                <c:pt idx="1656">
                  <c:v>0.75700000000000001</c:v>
                </c:pt>
                <c:pt idx="1657">
                  <c:v>0.75800000000000001</c:v>
                </c:pt>
                <c:pt idx="1658">
                  <c:v>0.75900000000000001</c:v>
                </c:pt>
                <c:pt idx="1659">
                  <c:v>0.76</c:v>
                </c:pt>
                <c:pt idx="1660">
                  <c:v>0.76100000000000001</c:v>
                </c:pt>
                <c:pt idx="1661">
                  <c:v>0.76200000000000001</c:v>
                </c:pt>
                <c:pt idx="1662">
                  <c:v>0.76300000000000001</c:v>
                </c:pt>
                <c:pt idx="1663">
                  <c:v>0.76400000000000001</c:v>
                </c:pt>
                <c:pt idx="1664">
                  <c:v>0.76500000000000001</c:v>
                </c:pt>
                <c:pt idx="1665">
                  <c:v>0.76600000000000001</c:v>
                </c:pt>
                <c:pt idx="1666">
                  <c:v>0.76700000000000002</c:v>
                </c:pt>
                <c:pt idx="1667">
                  <c:v>0.76800000000000002</c:v>
                </c:pt>
                <c:pt idx="1668">
                  <c:v>0.76900000000000002</c:v>
                </c:pt>
                <c:pt idx="1669">
                  <c:v>0.77</c:v>
                </c:pt>
                <c:pt idx="1670">
                  <c:v>0.77100000000000002</c:v>
                </c:pt>
                <c:pt idx="1671">
                  <c:v>0.77200000000000002</c:v>
                </c:pt>
                <c:pt idx="1672">
                  <c:v>0.77300000000000002</c:v>
                </c:pt>
                <c:pt idx="1673">
                  <c:v>0.77400000000000002</c:v>
                </c:pt>
                <c:pt idx="1674">
                  <c:v>0.77500000000000002</c:v>
                </c:pt>
                <c:pt idx="1675">
                  <c:v>0.77600000000000002</c:v>
                </c:pt>
                <c:pt idx="1676">
                  <c:v>0.77700000000000002</c:v>
                </c:pt>
                <c:pt idx="1677">
                  <c:v>0.77800000000000002</c:v>
                </c:pt>
                <c:pt idx="1678">
                  <c:v>0.77900000000000003</c:v>
                </c:pt>
                <c:pt idx="1679">
                  <c:v>0.78</c:v>
                </c:pt>
                <c:pt idx="1680">
                  <c:v>0.78100000000000003</c:v>
                </c:pt>
                <c:pt idx="1681">
                  <c:v>0.78200000000000003</c:v>
                </c:pt>
                <c:pt idx="1682">
                  <c:v>0.78300000000000003</c:v>
                </c:pt>
                <c:pt idx="1683">
                  <c:v>0.78400000000000003</c:v>
                </c:pt>
                <c:pt idx="1684">
                  <c:v>0.78500000000000003</c:v>
                </c:pt>
                <c:pt idx="1685">
                  <c:v>0.78600000000000003</c:v>
                </c:pt>
                <c:pt idx="1686">
                  <c:v>0.78700000000000003</c:v>
                </c:pt>
                <c:pt idx="1687">
                  <c:v>0.78800000000000003</c:v>
                </c:pt>
                <c:pt idx="1688">
                  <c:v>0.78900000000000003</c:v>
                </c:pt>
                <c:pt idx="1689">
                  <c:v>0.79</c:v>
                </c:pt>
                <c:pt idx="1690">
                  <c:v>0.79100000000000004</c:v>
                </c:pt>
                <c:pt idx="1691">
                  <c:v>0.79200000000000004</c:v>
                </c:pt>
                <c:pt idx="1692">
                  <c:v>0.79300000000000004</c:v>
                </c:pt>
                <c:pt idx="1693">
                  <c:v>0.79400000000000004</c:v>
                </c:pt>
                <c:pt idx="1694">
                  <c:v>0.79500000000000004</c:v>
                </c:pt>
                <c:pt idx="1695">
                  <c:v>0.79600000000000004</c:v>
                </c:pt>
                <c:pt idx="1696">
                  <c:v>0.79700000000000004</c:v>
                </c:pt>
                <c:pt idx="1697">
                  <c:v>0.79800000000000004</c:v>
                </c:pt>
                <c:pt idx="1698">
                  <c:v>0.79900000000000004</c:v>
                </c:pt>
                <c:pt idx="1699">
                  <c:v>0.8</c:v>
                </c:pt>
                <c:pt idx="1700">
                  <c:v>0.80100000000000005</c:v>
                </c:pt>
                <c:pt idx="1701">
                  <c:v>0.80200000000000005</c:v>
                </c:pt>
                <c:pt idx="1702">
                  <c:v>0.80300000000000005</c:v>
                </c:pt>
                <c:pt idx="1703">
                  <c:v>0.80400000000000005</c:v>
                </c:pt>
                <c:pt idx="1704">
                  <c:v>0.80500000000000005</c:v>
                </c:pt>
                <c:pt idx="1705">
                  <c:v>0.80600000000000005</c:v>
                </c:pt>
                <c:pt idx="1706">
                  <c:v>0.80700000000000005</c:v>
                </c:pt>
                <c:pt idx="1707">
                  <c:v>0.80800000000000005</c:v>
                </c:pt>
                <c:pt idx="1708">
                  <c:v>0.80900000000000005</c:v>
                </c:pt>
                <c:pt idx="1709">
                  <c:v>0.81</c:v>
                </c:pt>
                <c:pt idx="1710">
                  <c:v>0.81100000000000005</c:v>
                </c:pt>
                <c:pt idx="1711">
                  <c:v>0.81200000000000006</c:v>
                </c:pt>
                <c:pt idx="1712">
                  <c:v>0.81299999999999994</c:v>
                </c:pt>
                <c:pt idx="1713">
                  <c:v>0.81399999999999995</c:v>
                </c:pt>
                <c:pt idx="1714">
                  <c:v>0.81499999999999995</c:v>
                </c:pt>
                <c:pt idx="1715">
                  <c:v>0.81599999999999995</c:v>
                </c:pt>
                <c:pt idx="1716">
                  <c:v>0.81699999999999995</c:v>
                </c:pt>
                <c:pt idx="1717">
                  <c:v>0.81799999999999995</c:v>
                </c:pt>
                <c:pt idx="1718">
                  <c:v>0.81899999999999995</c:v>
                </c:pt>
                <c:pt idx="1719">
                  <c:v>0.82</c:v>
                </c:pt>
                <c:pt idx="1720">
                  <c:v>0.82099999999999995</c:v>
                </c:pt>
                <c:pt idx="1721">
                  <c:v>0.82199999999999995</c:v>
                </c:pt>
                <c:pt idx="1722">
                  <c:v>0.82299999999999995</c:v>
                </c:pt>
                <c:pt idx="1723">
                  <c:v>0.82399999999999995</c:v>
                </c:pt>
                <c:pt idx="1724">
                  <c:v>0.82499999999999996</c:v>
                </c:pt>
                <c:pt idx="1725">
                  <c:v>0.82599999999999996</c:v>
                </c:pt>
                <c:pt idx="1726">
                  <c:v>0.82699999999999996</c:v>
                </c:pt>
                <c:pt idx="1727">
                  <c:v>0.82799999999999996</c:v>
                </c:pt>
                <c:pt idx="1728">
                  <c:v>0.82899999999999996</c:v>
                </c:pt>
                <c:pt idx="1729">
                  <c:v>0.83</c:v>
                </c:pt>
                <c:pt idx="1730">
                  <c:v>0.83099999999999996</c:v>
                </c:pt>
                <c:pt idx="1731">
                  <c:v>0.83199999999999996</c:v>
                </c:pt>
                <c:pt idx="1732">
                  <c:v>0.83299999999999996</c:v>
                </c:pt>
                <c:pt idx="1733">
                  <c:v>0.83399999999999996</c:v>
                </c:pt>
                <c:pt idx="1734">
                  <c:v>0.83499999999999996</c:v>
                </c:pt>
                <c:pt idx="1735">
                  <c:v>0.83599999999999997</c:v>
                </c:pt>
                <c:pt idx="1736">
                  <c:v>0.83699999999999997</c:v>
                </c:pt>
                <c:pt idx="1737">
                  <c:v>0.83799999999999997</c:v>
                </c:pt>
                <c:pt idx="1738">
                  <c:v>0.83899999999999997</c:v>
                </c:pt>
                <c:pt idx="1739">
                  <c:v>0.84</c:v>
                </c:pt>
                <c:pt idx="1740">
                  <c:v>0.84099999999999997</c:v>
                </c:pt>
                <c:pt idx="1741">
                  <c:v>0.84199999999999997</c:v>
                </c:pt>
                <c:pt idx="1742">
                  <c:v>0.84299999999999997</c:v>
                </c:pt>
                <c:pt idx="1743">
                  <c:v>0.84399999999999997</c:v>
                </c:pt>
                <c:pt idx="1744">
                  <c:v>0.84499999999999997</c:v>
                </c:pt>
                <c:pt idx="1745">
                  <c:v>0.84599999999999997</c:v>
                </c:pt>
                <c:pt idx="1746">
                  <c:v>0.84699999999999998</c:v>
                </c:pt>
                <c:pt idx="1747">
                  <c:v>0.84799999999999998</c:v>
                </c:pt>
                <c:pt idx="1748">
                  <c:v>0.84899999999999998</c:v>
                </c:pt>
                <c:pt idx="1749">
                  <c:v>0.85</c:v>
                </c:pt>
                <c:pt idx="1750">
                  <c:v>0.85099999999999998</c:v>
                </c:pt>
                <c:pt idx="1751">
                  <c:v>0.85199999999999998</c:v>
                </c:pt>
                <c:pt idx="1752">
                  <c:v>0.85299999999999998</c:v>
                </c:pt>
                <c:pt idx="1753">
                  <c:v>0.85399999999999998</c:v>
                </c:pt>
                <c:pt idx="1754">
                  <c:v>0.85499999999999998</c:v>
                </c:pt>
                <c:pt idx="1755">
                  <c:v>0.85599999999999998</c:v>
                </c:pt>
                <c:pt idx="1756">
                  <c:v>0.85699999999999998</c:v>
                </c:pt>
                <c:pt idx="1757">
                  <c:v>0.85799999999999998</c:v>
                </c:pt>
                <c:pt idx="1758">
                  <c:v>0.85899999999999999</c:v>
                </c:pt>
                <c:pt idx="1759">
                  <c:v>0.86</c:v>
                </c:pt>
                <c:pt idx="1760">
                  <c:v>0.86099999999999999</c:v>
                </c:pt>
                <c:pt idx="1761">
                  <c:v>0.86199999999999999</c:v>
                </c:pt>
                <c:pt idx="1762">
                  <c:v>0.86299999999999999</c:v>
                </c:pt>
                <c:pt idx="1763">
                  <c:v>0.86399999999999999</c:v>
                </c:pt>
                <c:pt idx="1764">
                  <c:v>0.86499999999999999</c:v>
                </c:pt>
                <c:pt idx="1765">
                  <c:v>0.86599999999999999</c:v>
                </c:pt>
                <c:pt idx="1766">
                  <c:v>0.86699999999999999</c:v>
                </c:pt>
                <c:pt idx="1767">
                  <c:v>0.86799999999999999</c:v>
                </c:pt>
                <c:pt idx="1768">
                  <c:v>0.86899999999999999</c:v>
                </c:pt>
                <c:pt idx="1769">
                  <c:v>0.87</c:v>
                </c:pt>
                <c:pt idx="1770">
                  <c:v>0.871</c:v>
                </c:pt>
                <c:pt idx="1771">
                  <c:v>0.872</c:v>
                </c:pt>
                <c:pt idx="1772">
                  <c:v>0.873</c:v>
                </c:pt>
                <c:pt idx="1773">
                  <c:v>0.874</c:v>
                </c:pt>
                <c:pt idx="1774">
                  <c:v>0.875</c:v>
                </c:pt>
                <c:pt idx="1775">
                  <c:v>0.876</c:v>
                </c:pt>
                <c:pt idx="1776">
                  <c:v>0.877</c:v>
                </c:pt>
                <c:pt idx="1777">
                  <c:v>0.878</c:v>
                </c:pt>
                <c:pt idx="1778">
                  <c:v>0.879</c:v>
                </c:pt>
                <c:pt idx="1779">
                  <c:v>0.88</c:v>
                </c:pt>
                <c:pt idx="1780">
                  <c:v>0.88100000000000001</c:v>
                </c:pt>
                <c:pt idx="1781">
                  <c:v>0.88200000000000001</c:v>
                </c:pt>
                <c:pt idx="1782">
                  <c:v>0.88300000000000001</c:v>
                </c:pt>
                <c:pt idx="1783">
                  <c:v>0.88400000000000001</c:v>
                </c:pt>
                <c:pt idx="1784">
                  <c:v>0.88500000000000001</c:v>
                </c:pt>
                <c:pt idx="1785">
                  <c:v>0.88600000000000001</c:v>
                </c:pt>
                <c:pt idx="1786">
                  <c:v>0.88700000000000001</c:v>
                </c:pt>
                <c:pt idx="1787">
                  <c:v>0.88800000000000001</c:v>
                </c:pt>
                <c:pt idx="1788">
                  <c:v>0.88900000000000001</c:v>
                </c:pt>
                <c:pt idx="1789">
                  <c:v>0.89</c:v>
                </c:pt>
                <c:pt idx="1790">
                  <c:v>0.89100000000000001</c:v>
                </c:pt>
                <c:pt idx="1791">
                  <c:v>0.89200000000000002</c:v>
                </c:pt>
                <c:pt idx="1792">
                  <c:v>0.89300000000000002</c:v>
                </c:pt>
                <c:pt idx="1793">
                  <c:v>0.89400000000000002</c:v>
                </c:pt>
                <c:pt idx="1794">
                  <c:v>0.89500000000000002</c:v>
                </c:pt>
                <c:pt idx="1795">
                  <c:v>0.89600000000000002</c:v>
                </c:pt>
                <c:pt idx="1796">
                  <c:v>0.89700000000000002</c:v>
                </c:pt>
                <c:pt idx="1797">
                  <c:v>0.89800000000000002</c:v>
                </c:pt>
                <c:pt idx="1798">
                  <c:v>0.89900000000000002</c:v>
                </c:pt>
                <c:pt idx="1799">
                  <c:v>0.9</c:v>
                </c:pt>
                <c:pt idx="1800">
                  <c:v>0.90100000000000002</c:v>
                </c:pt>
                <c:pt idx="1801">
                  <c:v>0.90200000000000002</c:v>
                </c:pt>
                <c:pt idx="1802">
                  <c:v>0.90300000000000002</c:v>
                </c:pt>
                <c:pt idx="1803">
                  <c:v>0.90400000000000003</c:v>
                </c:pt>
                <c:pt idx="1804">
                  <c:v>0.90500000000000003</c:v>
                </c:pt>
                <c:pt idx="1805">
                  <c:v>0.90600000000000003</c:v>
                </c:pt>
                <c:pt idx="1806">
                  <c:v>0.90700000000000003</c:v>
                </c:pt>
                <c:pt idx="1807">
                  <c:v>0.90800000000000003</c:v>
                </c:pt>
                <c:pt idx="1808">
                  <c:v>0.90900000000000003</c:v>
                </c:pt>
                <c:pt idx="1809">
                  <c:v>0.91</c:v>
                </c:pt>
                <c:pt idx="1810">
                  <c:v>0.91100000000000003</c:v>
                </c:pt>
                <c:pt idx="1811">
                  <c:v>0.91200000000000003</c:v>
                </c:pt>
                <c:pt idx="1812">
                  <c:v>0.91300000000000003</c:v>
                </c:pt>
                <c:pt idx="1813">
                  <c:v>0.91400000000000003</c:v>
                </c:pt>
                <c:pt idx="1814">
                  <c:v>0.91500000000000004</c:v>
                </c:pt>
                <c:pt idx="1815">
                  <c:v>0.91600000000000004</c:v>
                </c:pt>
                <c:pt idx="1816">
                  <c:v>0.91700000000000004</c:v>
                </c:pt>
                <c:pt idx="1817">
                  <c:v>0.91800000000000004</c:v>
                </c:pt>
                <c:pt idx="1818">
                  <c:v>0.91900000000000004</c:v>
                </c:pt>
                <c:pt idx="1819">
                  <c:v>0.92</c:v>
                </c:pt>
                <c:pt idx="1820">
                  <c:v>0.92100000000000004</c:v>
                </c:pt>
                <c:pt idx="1821">
                  <c:v>0.92200000000000004</c:v>
                </c:pt>
                <c:pt idx="1822">
                  <c:v>0.92300000000000004</c:v>
                </c:pt>
                <c:pt idx="1823">
                  <c:v>0.92400000000000004</c:v>
                </c:pt>
                <c:pt idx="1824">
                  <c:v>0.92500000000000004</c:v>
                </c:pt>
                <c:pt idx="1825">
                  <c:v>0.92600000000000005</c:v>
                </c:pt>
                <c:pt idx="1826">
                  <c:v>0.92700000000000005</c:v>
                </c:pt>
                <c:pt idx="1827">
                  <c:v>0.92800000000000005</c:v>
                </c:pt>
                <c:pt idx="1828">
                  <c:v>0.92900000000000005</c:v>
                </c:pt>
                <c:pt idx="1829">
                  <c:v>0.93</c:v>
                </c:pt>
                <c:pt idx="1830">
                  <c:v>0.93100000000000005</c:v>
                </c:pt>
                <c:pt idx="1831">
                  <c:v>0.93200000000000005</c:v>
                </c:pt>
                <c:pt idx="1832">
                  <c:v>0.93300000000000005</c:v>
                </c:pt>
                <c:pt idx="1833">
                  <c:v>0.93400000000000005</c:v>
                </c:pt>
                <c:pt idx="1834">
                  <c:v>0.93500000000000005</c:v>
                </c:pt>
                <c:pt idx="1835">
                  <c:v>0.93600000000000005</c:v>
                </c:pt>
                <c:pt idx="1836">
                  <c:v>0.93700000000000006</c:v>
                </c:pt>
                <c:pt idx="1837">
                  <c:v>0.93799999999999994</c:v>
                </c:pt>
                <c:pt idx="1838">
                  <c:v>0.93899999999999995</c:v>
                </c:pt>
                <c:pt idx="1839">
                  <c:v>0.94</c:v>
                </c:pt>
                <c:pt idx="1840">
                  <c:v>0.94099999999999995</c:v>
                </c:pt>
                <c:pt idx="1841">
                  <c:v>0.94199999999999995</c:v>
                </c:pt>
                <c:pt idx="1842">
                  <c:v>0.94299999999999995</c:v>
                </c:pt>
                <c:pt idx="1843">
                  <c:v>0.94399999999999995</c:v>
                </c:pt>
                <c:pt idx="1844">
                  <c:v>0.94499999999999995</c:v>
                </c:pt>
                <c:pt idx="1845">
                  <c:v>0.94599999999999995</c:v>
                </c:pt>
                <c:pt idx="1846">
                  <c:v>0.94699999999999995</c:v>
                </c:pt>
                <c:pt idx="1847">
                  <c:v>0.94799999999999995</c:v>
                </c:pt>
                <c:pt idx="1848">
                  <c:v>0.94899999999999995</c:v>
                </c:pt>
                <c:pt idx="1849">
                  <c:v>0.95</c:v>
                </c:pt>
                <c:pt idx="1850">
                  <c:v>0.95099999999999996</c:v>
                </c:pt>
                <c:pt idx="1851">
                  <c:v>0.95199999999999996</c:v>
                </c:pt>
                <c:pt idx="1852">
                  <c:v>0.95299999999999996</c:v>
                </c:pt>
                <c:pt idx="1853">
                  <c:v>0.95399999999999996</c:v>
                </c:pt>
                <c:pt idx="1854">
                  <c:v>0.95499999999999996</c:v>
                </c:pt>
                <c:pt idx="1855">
                  <c:v>0.95599999999999996</c:v>
                </c:pt>
                <c:pt idx="1856">
                  <c:v>0.95699999999999996</c:v>
                </c:pt>
                <c:pt idx="1857">
                  <c:v>0.95799999999999996</c:v>
                </c:pt>
                <c:pt idx="1858">
                  <c:v>0.95899999999999996</c:v>
                </c:pt>
                <c:pt idx="1859">
                  <c:v>0.96</c:v>
                </c:pt>
                <c:pt idx="1860">
                  <c:v>0.96099999999999997</c:v>
                </c:pt>
                <c:pt idx="1861">
                  <c:v>0.96199999999999997</c:v>
                </c:pt>
                <c:pt idx="1862">
                  <c:v>0.96299999999999997</c:v>
                </c:pt>
                <c:pt idx="1863">
                  <c:v>0.96399999999999997</c:v>
                </c:pt>
                <c:pt idx="1864">
                  <c:v>0.96499999999999997</c:v>
                </c:pt>
                <c:pt idx="1865">
                  <c:v>0.96599999999999997</c:v>
                </c:pt>
                <c:pt idx="1866">
                  <c:v>0.96699999999999997</c:v>
                </c:pt>
                <c:pt idx="1867">
                  <c:v>0.96799999999999997</c:v>
                </c:pt>
                <c:pt idx="1868">
                  <c:v>0.96899999999999997</c:v>
                </c:pt>
                <c:pt idx="1869">
                  <c:v>0.97</c:v>
                </c:pt>
                <c:pt idx="1870">
                  <c:v>0.97099999999999997</c:v>
                </c:pt>
                <c:pt idx="1871">
                  <c:v>0.97199999999999998</c:v>
                </c:pt>
                <c:pt idx="1872">
                  <c:v>0.97299999999999998</c:v>
                </c:pt>
                <c:pt idx="1873">
                  <c:v>0.97399999999999998</c:v>
                </c:pt>
                <c:pt idx="1874">
                  <c:v>0.97499999999999998</c:v>
                </c:pt>
                <c:pt idx="1875">
                  <c:v>0.97599999999999998</c:v>
                </c:pt>
                <c:pt idx="1876">
                  <c:v>0.97699999999999998</c:v>
                </c:pt>
                <c:pt idx="1877">
                  <c:v>0.97799999999999998</c:v>
                </c:pt>
                <c:pt idx="1878">
                  <c:v>0.97899999999999998</c:v>
                </c:pt>
                <c:pt idx="1879">
                  <c:v>0.98</c:v>
                </c:pt>
                <c:pt idx="1880">
                  <c:v>0.98099999999999998</c:v>
                </c:pt>
                <c:pt idx="1881">
                  <c:v>0.98199999999999998</c:v>
                </c:pt>
                <c:pt idx="1882">
                  <c:v>0.98299999999999998</c:v>
                </c:pt>
                <c:pt idx="1883">
                  <c:v>0.98399999999999999</c:v>
                </c:pt>
                <c:pt idx="1884">
                  <c:v>0.98499999999999999</c:v>
                </c:pt>
                <c:pt idx="1885">
                  <c:v>0.98599999999999999</c:v>
                </c:pt>
                <c:pt idx="1886">
                  <c:v>0.98699999999999999</c:v>
                </c:pt>
                <c:pt idx="1887">
                  <c:v>0.98799999999999999</c:v>
                </c:pt>
                <c:pt idx="1888">
                  <c:v>0.98899999999999999</c:v>
                </c:pt>
                <c:pt idx="1889">
                  <c:v>0.99</c:v>
                </c:pt>
                <c:pt idx="1890">
                  <c:v>0.99099999999999999</c:v>
                </c:pt>
                <c:pt idx="1891">
                  <c:v>0.99199999999999999</c:v>
                </c:pt>
                <c:pt idx="1892">
                  <c:v>0.99299999999999999</c:v>
                </c:pt>
                <c:pt idx="1893">
                  <c:v>0.99399999999999999</c:v>
                </c:pt>
                <c:pt idx="1894">
                  <c:v>0.995</c:v>
                </c:pt>
                <c:pt idx="1895">
                  <c:v>0.996</c:v>
                </c:pt>
                <c:pt idx="1896">
                  <c:v>0.997</c:v>
                </c:pt>
                <c:pt idx="1897">
                  <c:v>0.998</c:v>
                </c:pt>
                <c:pt idx="1898">
                  <c:v>0.999</c:v>
                </c:pt>
                <c:pt idx="1899">
                  <c:v>1</c:v>
                </c:pt>
                <c:pt idx="1900">
                  <c:v>1.01</c:v>
                </c:pt>
                <c:pt idx="1901">
                  <c:v>1.02</c:v>
                </c:pt>
                <c:pt idx="1902">
                  <c:v>1.03</c:v>
                </c:pt>
                <c:pt idx="1903">
                  <c:v>1.04</c:v>
                </c:pt>
                <c:pt idx="1904">
                  <c:v>1.05</c:v>
                </c:pt>
                <c:pt idx="1905">
                  <c:v>1.06</c:v>
                </c:pt>
                <c:pt idx="1906">
                  <c:v>1.07</c:v>
                </c:pt>
                <c:pt idx="1907">
                  <c:v>1.08</c:v>
                </c:pt>
                <c:pt idx="1908">
                  <c:v>1.0900000000000001</c:v>
                </c:pt>
                <c:pt idx="1909">
                  <c:v>1.1000000000000001</c:v>
                </c:pt>
                <c:pt idx="1910">
                  <c:v>1.1100000000000001</c:v>
                </c:pt>
                <c:pt idx="1911">
                  <c:v>1.1200000000000001</c:v>
                </c:pt>
                <c:pt idx="1912">
                  <c:v>1.1299999999999999</c:v>
                </c:pt>
                <c:pt idx="1913">
                  <c:v>1.1399999999999999</c:v>
                </c:pt>
                <c:pt idx="1914">
                  <c:v>1.1499999999999999</c:v>
                </c:pt>
                <c:pt idx="1915">
                  <c:v>1.1599999999999999</c:v>
                </c:pt>
                <c:pt idx="1916">
                  <c:v>1.17</c:v>
                </c:pt>
                <c:pt idx="1917">
                  <c:v>1.18</c:v>
                </c:pt>
                <c:pt idx="1918">
                  <c:v>1.19</c:v>
                </c:pt>
                <c:pt idx="1919">
                  <c:v>1.2</c:v>
                </c:pt>
                <c:pt idx="1920">
                  <c:v>1.21</c:v>
                </c:pt>
                <c:pt idx="1921">
                  <c:v>1.22</c:v>
                </c:pt>
                <c:pt idx="1922">
                  <c:v>1.23</c:v>
                </c:pt>
                <c:pt idx="1923">
                  <c:v>1.24</c:v>
                </c:pt>
                <c:pt idx="1924">
                  <c:v>1.25</c:v>
                </c:pt>
                <c:pt idx="1925">
                  <c:v>1.26</c:v>
                </c:pt>
                <c:pt idx="1926">
                  <c:v>1.27</c:v>
                </c:pt>
                <c:pt idx="1927">
                  <c:v>1.28</c:v>
                </c:pt>
                <c:pt idx="1928">
                  <c:v>1.29</c:v>
                </c:pt>
                <c:pt idx="1929">
                  <c:v>1.3</c:v>
                </c:pt>
                <c:pt idx="1930">
                  <c:v>1.31</c:v>
                </c:pt>
                <c:pt idx="1931">
                  <c:v>1.32</c:v>
                </c:pt>
                <c:pt idx="1932">
                  <c:v>1.33</c:v>
                </c:pt>
                <c:pt idx="1933">
                  <c:v>1.34</c:v>
                </c:pt>
                <c:pt idx="1934">
                  <c:v>1.35</c:v>
                </c:pt>
                <c:pt idx="1935">
                  <c:v>1.36</c:v>
                </c:pt>
                <c:pt idx="1936">
                  <c:v>1.37</c:v>
                </c:pt>
                <c:pt idx="1937">
                  <c:v>1.38</c:v>
                </c:pt>
                <c:pt idx="1938">
                  <c:v>1.39</c:v>
                </c:pt>
                <c:pt idx="1939">
                  <c:v>1.4</c:v>
                </c:pt>
                <c:pt idx="1940">
                  <c:v>1.41</c:v>
                </c:pt>
                <c:pt idx="1941">
                  <c:v>1.42</c:v>
                </c:pt>
                <c:pt idx="1942">
                  <c:v>1.43</c:v>
                </c:pt>
                <c:pt idx="1943">
                  <c:v>1.44</c:v>
                </c:pt>
                <c:pt idx="1944">
                  <c:v>1.45</c:v>
                </c:pt>
                <c:pt idx="1945">
                  <c:v>1.46</c:v>
                </c:pt>
                <c:pt idx="1946">
                  <c:v>1.47</c:v>
                </c:pt>
                <c:pt idx="1947">
                  <c:v>1.48</c:v>
                </c:pt>
                <c:pt idx="1948">
                  <c:v>1.49</c:v>
                </c:pt>
                <c:pt idx="1949">
                  <c:v>1.5</c:v>
                </c:pt>
                <c:pt idx="1950">
                  <c:v>1.51</c:v>
                </c:pt>
                <c:pt idx="1951">
                  <c:v>1.52</c:v>
                </c:pt>
                <c:pt idx="1952">
                  <c:v>1.53</c:v>
                </c:pt>
                <c:pt idx="1953">
                  <c:v>1.54</c:v>
                </c:pt>
                <c:pt idx="1954">
                  <c:v>1.55</c:v>
                </c:pt>
                <c:pt idx="1955">
                  <c:v>1.56</c:v>
                </c:pt>
                <c:pt idx="1956">
                  <c:v>1.57</c:v>
                </c:pt>
                <c:pt idx="1957">
                  <c:v>1.58</c:v>
                </c:pt>
                <c:pt idx="1958">
                  <c:v>1.59</c:v>
                </c:pt>
                <c:pt idx="1959">
                  <c:v>1.6</c:v>
                </c:pt>
                <c:pt idx="1960">
                  <c:v>1.61</c:v>
                </c:pt>
                <c:pt idx="1961">
                  <c:v>1.62</c:v>
                </c:pt>
                <c:pt idx="1962">
                  <c:v>1.63</c:v>
                </c:pt>
                <c:pt idx="1963">
                  <c:v>1.64</c:v>
                </c:pt>
                <c:pt idx="1964">
                  <c:v>1.65</c:v>
                </c:pt>
                <c:pt idx="1965">
                  <c:v>1.66</c:v>
                </c:pt>
                <c:pt idx="1966">
                  <c:v>1.67</c:v>
                </c:pt>
                <c:pt idx="1967">
                  <c:v>1.68</c:v>
                </c:pt>
                <c:pt idx="1968">
                  <c:v>1.69</c:v>
                </c:pt>
                <c:pt idx="1969">
                  <c:v>1.7</c:v>
                </c:pt>
                <c:pt idx="1970">
                  <c:v>1.71</c:v>
                </c:pt>
                <c:pt idx="1971">
                  <c:v>1.72</c:v>
                </c:pt>
                <c:pt idx="1972">
                  <c:v>1.73</c:v>
                </c:pt>
                <c:pt idx="1973">
                  <c:v>1.74</c:v>
                </c:pt>
                <c:pt idx="1974">
                  <c:v>1.75</c:v>
                </c:pt>
                <c:pt idx="1975">
                  <c:v>1.76</c:v>
                </c:pt>
                <c:pt idx="1976">
                  <c:v>1.77</c:v>
                </c:pt>
                <c:pt idx="1977">
                  <c:v>1.78</c:v>
                </c:pt>
                <c:pt idx="1978">
                  <c:v>1.79</c:v>
                </c:pt>
                <c:pt idx="1979">
                  <c:v>1.8</c:v>
                </c:pt>
                <c:pt idx="1980">
                  <c:v>1.81</c:v>
                </c:pt>
                <c:pt idx="1981">
                  <c:v>1.82</c:v>
                </c:pt>
                <c:pt idx="1982">
                  <c:v>1.83</c:v>
                </c:pt>
                <c:pt idx="1983">
                  <c:v>1.84</c:v>
                </c:pt>
                <c:pt idx="1984">
                  <c:v>1.85</c:v>
                </c:pt>
                <c:pt idx="1985">
                  <c:v>1.86</c:v>
                </c:pt>
                <c:pt idx="1986">
                  <c:v>1.87</c:v>
                </c:pt>
                <c:pt idx="1987">
                  <c:v>1.88</c:v>
                </c:pt>
                <c:pt idx="1988">
                  <c:v>1.89</c:v>
                </c:pt>
                <c:pt idx="1989">
                  <c:v>1.9</c:v>
                </c:pt>
                <c:pt idx="1990">
                  <c:v>1.91</c:v>
                </c:pt>
                <c:pt idx="1991">
                  <c:v>1.92</c:v>
                </c:pt>
                <c:pt idx="1992">
                  <c:v>1.93</c:v>
                </c:pt>
                <c:pt idx="1993">
                  <c:v>1.94</c:v>
                </c:pt>
                <c:pt idx="1994">
                  <c:v>1.95</c:v>
                </c:pt>
                <c:pt idx="1995">
                  <c:v>1.96</c:v>
                </c:pt>
                <c:pt idx="1996">
                  <c:v>1.97</c:v>
                </c:pt>
                <c:pt idx="1997">
                  <c:v>1.98</c:v>
                </c:pt>
                <c:pt idx="1998">
                  <c:v>1.99</c:v>
                </c:pt>
                <c:pt idx="1999">
                  <c:v>2</c:v>
                </c:pt>
                <c:pt idx="2000">
                  <c:v>2.0099999999999998</c:v>
                </c:pt>
                <c:pt idx="2001">
                  <c:v>2.02</c:v>
                </c:pt>
                <c:pt idx="2002">
                  <c:v>2.0299999999999998</c:v>
                </c:pt>
                <c:pt idx="2003">
                  <c:v>2.04</c:v>
                </c:pt>
                <c:pt idx="2004">
                  <c:v>2.0499999999999998</c:v>
                </c:pt>
                <c:pt idx="2005">
                  <c:v>2.06</c:v>
                </c:pt>
                <c:pt idx="2006">
                  <c:v>2.0699999999999998</c:v>
                </c:pt>
                <c:pt idx="2007">
                  <c:v>2.08</c:v>
                </c:pt>
                <c:pt idx="2008">
                  <c:v>2.09</c:v>
                </c:pt>
                <c:pt idx="2009">
                  <c:v>2.1</c:v>
                </c:pt>
                <c:pt idx="2010">
                  <c:v>2.11</c:v>
                </c:pt>
                <c:pt idx="2011">
                  <c:v>2.12</c:v>
                </c:pt>
                <c:pt idx="2012">
                  <c:v>2.13</c:v>
                </c:pt>
                <c:pt idx="2013">
                  <c:v>2.14</c:v>
                </c:pt>
                <c:pt idx="2014">
                  <c:v>2.15</c:v>
                </c:pt>
                <c:pt idx="2015">
                  <c:v>2.16</c:v>
                </c:pt>
                <c:pt idx="2016">
                  <c:v>2.17</c:v>
                </c:pt>
                <c:pt idx="2017">
                  <c:v>2.1800000000000002</c:v>
                </c:pt>
                <c:pt idx="2018">
                  <c:v>2.19</c:v>
                </c:pt>
                <c:pt idx="2019">
                  <c:v>2.2000000000000002</c:v>
                </c:pt>
                <c:pt idx="2020">
                  <c:v>2.21</c:v>
                </c:pt>
                <c:pt idx="2021">
                  <c:v>2.2200000000000002</c:v>
                </c:pt>
                <c:pt idx="2022">
                  <c:v>2.23</c:v>
                </c:pt>
                <c:pt idx="2023">
                  <c:v>2.2400000000000002</c:v>
                </c:pt>
                <c:pt idx="2024">
                  <c:v>2.25</c:v>
                </c:pt>
                <c:pt idx="2025">
                  <c:v>2.2599999999999998</c:v>
                </c:pt>
                <c:pt idx="2026">
                  <c:v>2.27</c:v>
                </c:pt>
                <c:pt idx="2027">
                  <c:v>2.2799999999999998</c:v>
                </c:pt>
                <c:pt idx="2028">
                  <c:v>2.29</c:v>
                </c:pt>
                <c:pt idx="2029">
                  <c:v>2.2999999999999998</c:v>
                </c:pt>
                <c:pt idx="2030">
                  <c:v>2.31</c:v>
                </c:pt>
                <c:pt idx="2031">
                  <c:v>2.3199999999999998</c:v>
                </c:pt>
                <c:pt idx="2032">
                  <c:v>2.33</c:v>
                </c:pt>
                <c:pt idx="2033">
                  <c:v>2.34</c:v>
                </c:pt>
                <c:pt idx="2034">
                  <c:v>2.35</c:v>
                </c:pt>
                <c:pt idx="2035">
                  <c:v>2.36</c:v>
                </c:pt>
                <c:pt idx="2036">
                  <c:v>2.37</c:v>
                </c:pt>
                <c:pt idx="2037">
                  <c:v>2.38</c:v>
                </c:pt>
                <c:pt idx="2038">
                  <c:v>2.39</c:v>
                </c:pt>
                <c:pt idx="2039">
                  <c:v>2.4</c:v>
                </c:pt>
                <c:pt idx="2040">
                  <c:v>2.41</c:v>
                </c:pt>
                <c:pt idx="2041">
                  <c:v>2.42</c:v>
                </c:pt>
                <c:pt idx="2042">
                  <c:v>2.4300000000000002</c:v>
                </c:pt>
                <c:pt idx="2043">
                  <c:v>2.44</c:v>
                </c:pt>
                <c:pt idx="2044">
                  <c:v>2.4500000000000002</c:v>
                </c:pt>
                <c:pt idx="2045">
                  <c:v>2.46</c:v>
                </c:pt>
                <c:pt idx="2046">
                  <c:v>2.4700000000000002</c:v>
                </c:pt>
                <c:pt idx="2047">
                  <c:v>2.48</c:v>
                </c:pt>
                <c:pt idx="2048">
                  <c:v>2.4900000000000002</c:v>
                </c:pt>
                <c:pt idx="2049">
                  <c:v>2.5</c:v>
                </c:pt>
                <c:pt idx="2050">
                  <c:v>2.5099999999999998</c:v>
                </c:pt>
                <c:pt idx="2051">
                  <c:v>2.52</c:v>
                </c:pt>
                <c:pt idx="2052">
                  <c:v>2.5299999999999998</c:v>
                </c:pt>
                <c:pt idx="2053">
                  <c:v>2.54</c:v>
                </c:pt>
                <c:pt idx="2054">
                  <c:v>2.5499999999999998</c:v>
                </c:pt>
                <c:pt idx="2055">
                  <c:v>2.56</c:v>
                </c:pt>
                <c:pt idx="2056">
                  <c:v>2.57</c:v>
                </c:pt>
                <c:pt idx="2057">
                  <c:v>2.58</c:v>
                </c:pt>
                <c:pt idx="2058">
                  <c:v>2.59</c:v>
                </c:pt>
                <c:pt idx="2059">
                  <c:v>2.6</c:v>
                </c:pt>
                <c:pt idx="2060">
                  <c:v>2.61</c:v>
                </c:pt>
                <c:pt idx="2061">
                  <c:v>2.62</c:v>
                </c:pt>
                <c:pt idx="2062">
                  <c:v>2.63</c:v>
                </c:pt>
                <c:pt idx="2063">
                  <c:v>2.64</c:v>
                </c:pt>
                <c:pt idx="2064">
                  <c:v>2.65</c:v>
                </c:pt>
                <c:pt idx="2065">
                  <c:v>2.66</c:v>
                </c:pt>
                <c:pt idx="2066">
                  <c:v>2.67</c:v>
                </c:pt>
                <c:pt idx="2067">
                  <c:v>2.68</c:v>
                </c:pt>
                <c:pt idx="2068">
                  <c:v>2.69</c:v>
                </c:pt>
                <c:pt idx="2069">
                  <c:v>2.7</c:v>
                </c:pt>
                <c:pt idx="2070">
                  <c:v>2.71</c:v>
                </c:pt>
                <c:pt idx="2071">
                  <c:v>2.72</c:v>
                </c:pt>
                <c:pt idx="2072">
                  <c:v>2.73</c:v>
                </c:pt>
                <c:pt idx="2073">
                  <c:v>2.74</c:v>
                </c:pt>
                <c:pt idx="2074">
                  <c:v>2.75</c:v>
                </c:pt>
                <c:pt idx="2075">
                  <c:v>2.76</c:v>
                </c:pt>
                <c:pt idx="2076">
                  <c:v>2.77</c:v>
                </c:pt>
                <c:pt idx="2077">
                  <c:v>2.78</c:v>
                </c:pt>
                <c:pt idx="2078">
                  <c:v>2.79</c:v>
                </c:pt>
                <c:pt idx="2079">
                  <c:v>2.8</c:v>
                </c:pt>
                <c:pt idx="2080">
                  <c:v>2.81</c:v>
                </c:pt>
                <c:pt idx="2081">
                  <c:v>2.82</c:v>
                </c:pt>
                <c:pt idx="2082">
                  <c:v>2.83</c:v>
                </c:pt>
                <c:pt idx="2083">
                  <c:v>2.84</c:v>
                </c:pt>
                <c:pt idx="2084">
                  <c:v>2.85</c:v>
                </c:pt>
                <c:pt idx="2085">
                  <c:v>2.86</c:v>
                </c:pt>
                <c:pt idx="2086">
                  <c:v>2.87</c:v>
                </c:pt>
                <c:pt idx="2087">
                  <c:v>2.88</c:v>
                </c:pt>
                <c:pt idx="2088">
                  <c:v>2.89</c:v>
                </c:pt>
                <c:pt idx="2089">
                  <c:v>2.9</c:v>
                </c:pt>
                <c:pt idx="2090">
                  <c:v>2.91</c:v>
                </c:pt>
                <c:pt idx="2091">
                  <c:v>2.92</c:v>
                </c:pt>
                <c:pt idx="2092">
                  <c:v>2.93</c:v>
                </c:pt>
                <c:pt idx="2093">
                  <c:v>2.94</c:v>
                </c:pt>
                <c:pt idx="2094">
                  <c:v>2.95</c:v>
                </c:pt>
                <c:pt idx="2095">
                  <c:v>2.96</c:v>
                </c:pt>
                <c:pt idx="2096">
                  <c:v>2.97</c:v>
                </c:pt>
                <c:pt idx="2097">
                  <c:v>2.98</c:v>
                </c:pt>
                <c:pt idx="2098">
                  <c:v>2.99</c:v>
                </c:pt>
                <c:pt idx="2099">
                  <c:v>3</c:v>
                </c:pt>
                <c:pt idx="2100">
                  <c:v>3.01</c:v>
                </c:pt>
                <c:pt idx="2101">
                  <c:v>3.02</c:v>
                </c:pt>
                <c:pt idx="2102">
                  <c:v>3.03</c:v>
                </c:pt>
                <c:pt idx="2103">
                  <c:v>3.04</c:v>
                </c:pt>
                <c:pt idx="2104">
                  <c:v>3.05</c:v>
                </c:pt>
                <c:pt idx="2105">
                  <c:v>3.06</c:v>
                </c:pt>
                <c:pt idx="2106">
                  <c:v>3.07</c:v>
                </c:pt>
                <c:pt idx="2107">
                  <c:v>3.08</c:v>
                </c:pt>
                <c:pt idx="2108">
                  <c:v>3.09</c:v>
                </c:pt>
                <c:pt idx="2109">
                  <c:v>3.1</c:v>
                </c:pt>
                <c:pt idx="2110">
                  <c:v>3.11</c:v>
                </c:pt>
                <c:pt idx="2111">
                  <c:v>3.12</c:v>
                </c:pt>
                <c:pt idx="2112">
                  <c:v>3.13</c:v>
                </c:pt>
                <c:pt idx="2113">
                  <c:v>3.14</c:v>
                </c:pt>
                <c:pt idx="2114">
                  <c:v>3.15</c:v>
                </c:pt>
                <c:pt idx="2115">
                  <c:v>3.16</c:v>
                </c:pt>
                <c:pt idx="2116">
                  <c:v>3.17</c:v>
                </c:pt>
                <c:pt idx="2117">
                  <c:v>3.18</c:v>
                </c:pt>
                <c:pt idx="2118">
                  <c:v>3.19</c:v>
                </c:pt>
                <c:pt idx="2119">
                  <c:v>3.2</c:v>
                </c:pt>
                <c:pt idx="2120">
                  <c:v>3.21</c:v>
                </c:pt>
                <c:pt idx="2121">
                  <c:v>3.22</c:v>
                </c:pt>
                <c:pt idx="2122">
                  <c:v>3.23</c:v>
                </c:pt>
                <c:pt idx="2123">
                  <c:v>3.24</c:v>
                </c:pt>
                <c:pt idx="2124">
                  <c:v>3.25</c:v>
                </c:pt>
                <c:pt idx="2125">
                  <c:v>3.26</c:v>
                </c:pt>
                <c:pt idx="2126">
                  <c:v>3.27</c:v>
                </c:pt>
                <c:pt idx="2127">
                  <c:v>3.28</c:v>
                </c:pt>
                <c:pt idx="2128">
                  <c:v>3.29</c:v>
                </c:pt>
                <c:pt idx="2129">
                  <c:v>3.3</c:v>
                </c:pt>
                <c:pt idx="2130">
                  <c:v>3.31</c:v>
                </c:pt>
                <c:pt idx="2131">
                  <c:v>3.32</c:v>
                </c:pt>
                <c:pt idx="2132">
                  <c:v>3.33</c:v>
                </c:pt>
                <c:pt idx="2133">
                  <c:v>3.34</c:v>
                </c:pt>
                <c:pt idx="2134">
                  <c:v>3.35</c:v>
                </c:pt>
                <c:pt idx="2135">
                  <c:v>3.36</c:v>
                </c:pt>
                <c:pt idx="2136">
                  <c:v>3.37</c:v>
                </c:pt>
                <c:pt idx="2137">
                  <c:v>3.38</c:v>
                </c:pt>
                <c:pt idx="2138">
                  <c:v>3.39</c:v>
                </c:pt>
                <c:pt idx="2139">
                  <c:v>3.4</c:v>
                </c:pt>
                <c:pt idx="2140">
                  <c:v>3.41</c:v>
                </c:pt>
                <c:pt idx="2141">
                  <c:v>3.42</c:v>
                </c:pt>
                <c:pt idx="2142">
                  <c:v>3.43</c:v>
                </c:pt>
                <c:pt idx="2143">
                  <c:v>3.44</c:v>
                </c:pt>
                <c:pt idx="2144">
                  <c:v>3.45</c:v>
                </c:pt>
                <c:pt idx="2145">
                  <c:v>3.46</c:v>
                </c:pt>
                <c:pt idx="2146">
                  <c:v>3.47</c:v>
                </c:pt>
                <c:pt idx="2147">
                  <c:v>3.48</c:v>
                </c:pt>
                <c:pt idx="2148">
                  <c:v>3.49</c:v>
                </c:pt>
                <c:pt idx="2149">
                  <c:v>3.5</c:v>
                </c:pt>
                <c:pt idx="2150">
                  <c:v>3.51</c:v>
                </c:pt>
                <c:pt idx="2151">
                  <c:v>3.52</c:v>
                </c:pt>
                <c:pt idx="2152">
                  <c:v>3.53</c:v>
                </c:pt>
                <c:pt idx="2153">
                  <c:v>3.54</c:v>
                </c:pt>
                <c:pt idx="2154">
                  <c:v>3.55</c:v>
                </c:pt>
                <c:pt idx="2155">
                  <c:v>3.56</c:v>
                </c:pt>
                <c:pt idx="2156">
                  <c:v>3.57</c:v>
                </c:pt>
                <c:pt idx="2157">
                  <c:v>3.58</c:v>
                </c:pt>
                <c:pt idx="2158">
                  <c:v>3.59</c:v>
                </c:pt>
                <c:pt idx="2159">
                  <c:v>3.6</c:v>
                </c:pt>
                <c:pt idx="2160">
                  <c:v>3.61</c:v>
                </c:pt>
                <c:pt idx="2161">
                  <c:v>3.62</c:v>
                </c:pt>
                <c:pt idx="2162">
                  <c:v>3.63</c:v>
                </c:pt>
                <c:pt idx="2163">
                  <c:v>3.64</c:v>
                </c:pt>
                <c:pt idx="2164">
                  <c:v>3.65</c:v>
                </c:pt>
                <c:pt idx="2165">
                  <c:v>3.66</c:v>
                </c:pt>
                <c:pt idx="2166">
                  <c:v>3.67</c:v>
                </c:pt>
                <c:pt idx="2167">
                  <c:v>3.68</c:v>
                </c:pt>
                <c:pt idx="2168">
                  <c:v>3.69</c:v>
                </c:pt>
                <c:pt idx="2169">
                  <c:v>3.7</c:v>
                </c:pt>
                <c:pt idx="2170">
                  <c:v>3.71</c:v>
                </c:pt>
                <c:pt idx="2171">
                  <c:v>3.72</c:v>
                </c:pt>
                <c:pt idx="2172">
                  <c:v>3.73</c:v>
                </c:pt>
                <c:pt idx="2173">
                  <c:v>3.74</c:v>
                </c:pt>
                <c:pt idx="2174">
                  <c:v>3.75</c:v>
                </c:pt>
                <c:pt idx="2175">
                  <c:v>3.76</c:v>
                </c:pt>
                <c:pt idx="2176">
                  <c:v>3.77</c:v>
                </c:pt>
                <c:pt idx="2177">
                  <c:v>3.78</c:v>
                </c:pt>
                <c:pt idx="2178">
                  <c:v>3.79</c:v>
                </c:pt>
                <c:pt idx="2179">
                  <c:v>3.8</c:v>
                </c:pt>
                <c:pt idx="2180">
                  <c:v>3.81</c:v>
                </c:pt>
                <c:pt idx="2181">
                  <c:v>3.82</c:v>
                </c:pt>
                <c:pt idx="2182">
                  <c:v>3.83</c:v>
                </c:pt>
                <c:pt idx="2183">
                  <c:v>3.84</c:v>
                </c:pt>
                <c:pt idx="2184">
                  <c:v>3.85</c:v>
                </c:pt>
                <c:pt idx="2185">
                  <c:v>3.86</c:v>
                </c:pt>
                <c:pt idx="2186">
                  <c:v>3.87</c:v>
                </c:pt>
                <c:pt idx="2187">
                  <c:v>3.88</c:v>
                </c:pt>
                <c:pt idx="2188">
                  <c:v>3.89</c:v>
                </c:pt>
                <c:pt idx="2189">
                  <c:v>3.9</c:v>
                </c:pt>
                <c:pt idx="2190">
                  <c:v>3.91</c:v>
                </c:pt>
                <c:pt idx="2191">
                  <c:v>3.92</c:v>
                </c:pt>
                <c:pt idx="2192">
                  <c:v>3.93</c:v>
                </c:pt>
                <c:pt idx="2193">
                  <c:v>3.94</c:v>
                </c:pt>
                <c:pt idx="2194">
                  <c:v>3.95</c:v>
                </c:pt>
                <c:pt idx="2195">
                  <c:v>3.96</c:v>
                </c:pt>
                <c:pt idx="2196">
                  <c:v>3.97</c:v>
                </c:pt>
                <c:pt idx="2197">
                  <c:v>3.98</c:v>
                </c:pt>
                <c:pt idx="2198">
                  <c:v>3.99</c:v>
                </c:pt>
                <c:pt idx="2199">
                  <c:v>4</c:v>
                </c:pt>
                <c:pt idx="2200">
                  <c:v>4.01</c:v>
                </c:pt>
                <c:pt idx="2201">
                  <c:v>4.0199999999999996</c:v>
                </c:pt>
                <c:pt idx="2202">
                  <c:v>4.03</c:v>
                </c:pt>
                <c:pt idx="2203">
                  <c:v>4.04</c:v>
                </c:pt>
                <c:pt idx="2204">
                  <c:v>4.05</c:v>
                </c:pt>
                <c:pt idx="2205">
                  <c:v>4.0599999999999996</c:v>
                </c:pt>
                <c:pt idx="2206">
                  <c:v>4.07</c:v>
                </c:pt>
                <c:pt idx="2207">
                  <c:v>4.08</c:v>
                </c:pt>
                <c:pt idx="2208">
                  <c:v>4.09</c:v>
                </c:pt>
                <c:pt idx="2209">
                  <c:v>4.0999999999999996</c:v>
                </c:pt>
                <c:pt idx="2210">
                  <c:v>4.1100000000000003</c:v>
                </c:pt>
                <c:pt idx="2211">
                  <c:v>4.12</c:v>
                </c:pt>
                <c:pt idx="2212">
                  <c:v>4.13</c:v>
                </c:pt>
                <c:pt idx="2213">
                  <c:v>4.1399999999999997</c:v>
                </c:pt>
                <c:pt idx="2214">
                  <c:v>4.1500000000000004</c:v>
                </c:pt>
                <c:pt idx="2215">
                  <c:v>4.16</c:v>
                </c:pt>
                <c:pt idx="2216">
                  <c:v>4.17</c:v>
                </c:pt>
                <c:pt idx="2217">
                  <c:v>4.18</c:v>
                </c:pt>
                <c:pt idx="2218">
                  <c:v>4.1900000000000004</c:v>
                </c:pt>
                <c:pt idx="2219">
                  <c:v>4.2</c:v>
                </c:pt>
                <c:pt idx="2220">
                  <c:v>4.21</c:v>
                </c:pt>
                <c:pt idx="2221">
                  <c:v>4.22</c:v>
                </c:pt>
                <c:pt idx="2222">
                  <c:v>4.2300000000000004</c:v>
                </c:pt>
                <c:pt idx="2223">
                  <c:v>4.24</c:v>
                </c:pt>
                <c:pt idx="2224">
                  <c:v>4.25</c:v>
                </c:pt>
                <c:pt idx="2225">
                  <c:v>4.26</c:v>
                </c:pt>
                <c:pt idx="2226">
                  <c:v>4.2699999999999996</c:v>
                </c:pt>
                <c:pt idx="2227">
                  <c:v>4.28</c:v>
                </c:pt>
                <c:pt idx="2228">
                  <c:v>4.29</c:v>
                </c:pt>
                <c:pt idx="2229">
                  <c:v>4.3</c:v>
                </c:pt>
                <c:pt idx="2230">
                  <c:v>4.3099999999999996</c:v>
                </c:pt>
                <c:pt idx="2231">
                  <c:v>4.32</c:v>
                </c:pt>
                <c:pt idx="2232">
                  <c:v>4.33</c:v>
                </c:pt>
                <c:pt idx="2233">
                  <c:v>4.34</c:v>
                </c:pt>
                <c:pt idx="2234">
                  <c:v>4.3499999999999996</c:v>
                </c:pt>
                <c:pt idx="2235">
                  <c:v>4.3600000000000003</c:v>
                </c:pt>
                <c:pt idx="2236">
                  <c:v>4.37</c:v>
                </c:pt>
                <c:pt idx="2237">
                  <c:v>4.38</c:v>
                </c:pt>
                <c:pt idx="2238">
                  <c:v>4.3899999999999997</c:v>
                </c:pt>
                <c:pt idx="2239">
                  <c:v>4.4000000000000004</c:v>
                </c:pt>
                <c:pt idx="2240">
                  <c:v>4.41</c:v>
                </c:pt>
                <c:pt idx="2241">
                  <c:v>4.42</c:v>
                </c:pt>
                <c:pt idx="2242">
                  <c:v>4.43</c:v>
                </c:pt>
                <c:pt idx="2243">
                  <c:v>4.4400000000000004</c:v>
                </c:pt>
                <c:pt idx="2244">
                  <c:v>4.45</c:v>
                </c:pt>
                <c:pt idx="2245">
                  <c:v>4.46</c:v>
                </c:pt>
                <c:pt idx="2246">
                  <c:v>4.47</c:v>
                </c:pt>
                <c:pt idx="2247">
                  <c:v>4.4800000000000004</c:v>
                </c:pt>
                <c:pt idx="2248">
                  <c:v>4.49</c:v>
                </c:pt>
                <c:pt idx="2249">
                  <c:v>4.5</c:v>
                </c:pt>
                <c:pt idx="2250">
                  <c:v>4.51</c:v>
                </c:pt>
                <c:pt idx="2251">
                  <c:v>4.5199999999999996</c:v>
                </c:pt>
                <c:pt idx="2252">
                  <c:v>4.53</c:v>
                </c:pt>
                <c:pt idx="2253">
                  <c:v>4.54</c:v>
                </c:pt>
                <c:pt idx="2254">
                  <c:v>4.55</c:v>
                </c:pt>
                <c:pt idx="2255">
                  <c:v>4.5599999999999996</c:v>
                </c:pt>
                <c:pt idx="2256">
                  <c:v>4.57</c:v>
                </c:pt>
                <c:pt idx="2257">
                  <c:v>4.58</c:v>
                </c:pt>
                <c:pt idx="2258">
                  <c:v>4.59</c:v>
                </c:pt>
                <c:pt idx="2259">
                  <c:v>4.5999999999999996</c:v>
                </c:pt>
                <c:pt idx="2260">
                  <c:v>4.6100000000000003</c:v>
                </c:pt>
                <c:pt idx="2261">
                  <c:v>4.62</c:v>
                </c:pt>
                <c:pt idx="2262">
                  <c:v>4.63</c:v>
                </c:pt>
                <c:pt idx="2263">
                  <c:v>4.6399999999999997</c:v>
                </c:pt>
                <c:pt idx="2264">
                  <c:v>4.6500000000000004</c:v>
                </c:pt>
                <c:pt idx="2265">
                  <c:v>4.66</c:v>
                </c:pt>
                <c:pt idx="2266">
                  <c:v>4.67</c:v>
                </c:pt>
                <c:pt idx="2267">
                  <c:v>4.68</c:v>
                </c:pt>
                <c:pt idx="2268">
                  <c:v>4.6900000000000004</c:v>
                </c:pt>
                <c:pt idx="2269">
                  <c:v>4.7</c:v>
                </c:pt>
                <c:pt idx="2270">
                  <c:v>4.71</c:v>
                </c:pt>
                <c:pt idx="2271">
                  <c:v>4.72</c:v>
                </c:pt>
                <c:pt idx="2272">
                  <c:v>4.7300000000000004</c:v>
                </c:pt>
                <c:pt idx="2273">
                  <c:v>4.74</c:v>
                </c:pt>
                <c:pt idx="2274">
                  <c:v>4.75</c:v>
                </c:pt>
                <c:pt idx="2275">
                  <c:v>4.76</c:v>
                </c:pt>
                <c:pt idx="2276">
                  <c:v>4.7699999999999996</c:v>
                </c:pt>
                <c:pt idx="2277">
                  <c:v>4.78</c:v>
                </c:pt>
                <c:pt idx="2278">
                  <c:v>4.79</c:v>
                </c:pt>
                <c:pt idx="2279">
                  <c:v>4.8</c:v>
                </c:pt>
                <c:pt idx="2280">
                  <c:v>4.8099999999999996</c:v>
                </c:pt>
                <c:pt idx="2281">
                  <c:v>4.82</c:v>
                </c:pt>
                <c:pt idx="2282">
                  <c:v>4.83</c:v>
                </c:pt>
                <c:pt idx="2283">
                  <c:v>4.84</c:v>
                </c:pt>
                <c:pt idx="2284">
                  <c:v>4.8499999999999996</c:v>
                </c:pt>
                <c:pt idx="2285">
                  <c:v>4.8600000000000003</c:v>
                </c:pt>
                <c:pt idx="2286">
                  <c:v>4.87</c:v>
                </c:pt>
                <c:pt idx="2287">
                  <c:v>4.88</c:v>
                </c:pt>
                <c:pt idx="2288">
                  <c:v>4.8899999999999997</c:v>
                </c:pt>
                <c:pt idx="2289">
                  <c:v>4.9000000000000004</c:v>
                </c:pt>
                <c:pt idx="2290">
                  <c:v>4.91</c:v>
                </c:pt>
                <c:pt idx="2291">
                  <c:v>4.92</c:v>
                </c:pt>
                <c:pt idx="2292">
                  <c:v>4.93</c:v>
                </c:pt>
                <c:pt idx="2293">
                  <c:v>4.9400000000000004</c:v>
                </c:pt>
                <c:pt idx="2294">
                  <c:v>4.95</c:v>
                </c:pt>
                <c:pt idx="2295">
                  <c:v>4.96</c:v>
                </c:pt>
                <c:pt idx="2296">
                  <c:v>4.97</c:v>
                </c:pt>
                <c:pt idx="2297">
                  <c:v>4.9800000000000004</c:v>
                </c:pt>
                <c:pt idx="2298">
                  <c:v>4.99</c:v>
                </c:pt>
                <c:pt idx="2299">
                  <c:v>5</c:v>
                </c:pt>
                <c:pt idx="2300">
                  <c:v>5.01</c:v>
                </c:pt>
                <c:pt idx="2301">
                  <c:v>5.0199999999999996</c:v>
                </c:pt>
                <c:pt idx="2302">
                  <c:v>5.03</c:v>
                </c:pt>
                <c:pt idx="2303">
                  <c:v>5.04</c:v>
                </c:pt>
                <c:pt idx="2304">
                  <c:v>5.05</c:v>
                </c:pt>
                <c:pt idx="2305">
                  <c:v>5.0599999999999996</c:v>
                </c:pt>
                <c:pt idx="2306">
                  <c:v>5.07</c:v>
                </c:pt>
                <c:pt idx="2307">
                  <c:v>5.08</c:v>
                </c:pt>
                <c:pt idx="2308">
                  <c:v>5.09</c:v>
                </c:pt>
                <c:pt idx="2309">
                  <c:v>5.0999999999999996</c:v>
                </c:pt>
                <c:pt idx="2310">
                  <c:v>5.1100000000000003</c:v>
                </c:pt>
                <c:pt idx="2311">
                  <c:v>5.12</c:v>
                </c:pt>
                <c:pt idx="2312">
                  <c:v>5.13</c:v>
                </c:pt>
                <c:pt idx="2313">
                  <c:v>5.14</c:v>
                </c:pt>
                <c:pt idx="2314">
                  <c:v>5.15</c:v>
                </c:pt>
                <c:pt idx="2315">
                  <c:v>5.16</c:v>
                </c:pt>
                <c:pt idx="2316">
                  <c:v>5.17</c:v>
                </c:pt>
                <c:pt idx="2317">
                  <c:v>5.18</c:v>
                </c:pt>
                <c:pt idx="2318">
                  <c:v>5.19</c:v>
                </c:pt>
                <c:pt idx="2319">
                  <c:v>5.2</c:v>
                </c:pt>
                <c:pt idx="2320">
                  <c:v>5.21</c:v>
                </c:pt>
                <c:pt idx="2321">
                  <c:v>5.22</c:v>
                </c:pt>
                <c:pt idx="2322">
                  <c:v>5.23</c:v>
                </c:pt>
                <c:pt idx="2323">
                  <c:v>5.24</c:v>
                </c:pt>
                <c:pt idx="2324">
                  <c:v>5.25</c:v>
                </c:pt>
                <c:pt idx="2325">
                  <c:v>5.26</c:v>
                </c:pt>
                <c:pt idx="2326">
                  <c:v>5.27</c:v>
                </c:pt>
                <c:pt idx="2327">
                  <c:v>5.28</c:v>
                </c:pt>
                <c:pt idx="2328">
                  <c:v>5.29</c:v>
                </c:pt>
                <c:pt idx="2329">
                  <c:v>5.3</c:v>
                </c:pt>
                <c:pt idx="2330">
                  <c:v>5.31</c:v>
                </c:pt>
                <c:pt idx="2331">
                  <c:v>5.32</c:v>
                </c:pt>
                <c:pt idx="2332">
                  <c:v>5.33</c:v>
                </c:pt>
                <c:pt idx="2333">
                  <c:v>5.34</c:v>
                </c:pt>
                <c:pt idx="2334">
                  <c:v>5.35</c:v>
                </c:pt>
                <c:pt idx="2335">
                  <c:v>5.36</c:v>
                </c:pt>
                <c:pt idx="2336">
                  <c:v>5.37</c:v>
                </c:pt>
                <c:pt idx="2337">
                  <c:v>5.38</c:v>
                </c:pt>
                <c:pt idx="2338">
                  <c:v>5.39</c:v>
                </c:pt>
                <c:pt idx="2339">
                  <c:v>5.4</c:v>
                </c:pt>
                <c:pt idx="2340">
                  <c:v>5.41</c:v>
                </c:pt>
                <c:pt idx="2341">
                  <c:v>5.42</c:v>
                </c:pt>
                <c:pt idx="2342">
                  <c:v>5.43</c:v>
                </c:pt>
                <c:pt idx="2343">
                  <c:v>5.44</c:v>
                </c:pt>
                <c:pt idx="2344">
                  <c:v>5.45</c:v>
                </c:pt>
                <c:pt idx="2345">
                  <c:v>5.46</c:v>
                </c:pt>
                <c:pt idx="2346">
                  <c:v>5.47</c:v>
                </c:pt>
                <c:pt idx="2347">
                  <c:v>5.48</c:v>
                </c:pt>
                <c:pt idx="2348">
                  <c:v>5.49</c:v>
                </c:pt>
                <c:pt idx="2349">
                  <c:v>5.5</c:v>
                </c:pt>
                <c:pt idx="2350">
                  <c:v>5.51</c:v>
                </c:pt>
                <c:pt idx="2351">
                  <c:v>5.52</c:v>
                </c:pt>
                <c:pt idx="2352">
                  <c:v>5.53</c:v>
                </c:pt>
                <c:pt idx="2353">
                  <c:v>5.54</c:v>
                </c:pt>
                <c:pt idx="2354">
                  <c:v>5.55</c:v>
                </c:pt>
                <c:pt idx="2355">
                  <c:v>5.56</c:v>
                </c:pt>
                <c:pt idx="2356">
                  <c:v>5.57</c:v>
                </c:pt>
                <c:pt idx="2357">
                  <c:v>5.58</c:v>
                </c:pt>
                <c:pt idx="2358">
                  <c:v>5.59</c:v>
                </c:pt>
                <c:pt idx="2359">
                  <c:v>5.6</c:v>
                </c:pt>
                <c:pt idx="2360">
                  <c:v>5.61</c:v>
                </c:pt>
                <c:pt idx="2361">
                  <c:v>5.62</c:v>
                </c:pt>
                <c:pt idx="2362">
                  <c:v>5.63</c:v>
                </c:pt>
                <c:pt idx="2363">
                  <c:v>5.64</c:v>
                </c:pt>
                <c:pt idx="2364">
                  <c:v>5.65</c:v>
                </c:pt>
                <c:pt idx="2365">
                  <c:v>5.66</c:v>
                </c:pt>
                <c:pt idx="2366">
                  <c:v>5.67</c:v>
                </c:pt>
                <c:pt idx="2367">
                  <c:v>5.68</c:v>
                </c:pt>
                <c:pt idx="2368">
                  <c:v>5.69</c:v>
                </c:pt>
                <c:pt idx="2369">
                  <c:v>5.7</c:v>
                </c:pt>
                <c:pt idx="2370">
                  <c:v>5.71</c:v>
                </c:pt>
                <c:pt idx="2371">
                  <c:v>5.72</c:v>
                </c:pt>
                <c:pt idx="2372">
                  <c:v>5.73</c:v>
                </c:pt>
                <c:pt idx="2373">
                  <c:v>5.74</c:v>
                </c:pt>
                <c:pt idx="2374">
                  <c:v>5.75</c:v>
                </c:pt>
                <c:pt idx="2375">
                  <c:v>5.76</c:v>
                </c:pt>
                <c:pt idx="2376">
                  <c:v>5.77</c:v>
                </c:pt>
                <c:pt idx="2377">
                  <c:v>5.78</c:v>
                </c:pt>
                <c:pt idx="2378">
                  <c:v>5.79</c:v>
                </c:pt>
                <c:pt idx="2379">
                  <c:v>5.8</c:v>
                </c:pt>
                <c:pt idx="2380">
                  <c:v>5.81</c:v>
                </c:pt>
                <c:pt idx="2381">
                  <c:v>5.82</c:v>
                </c:pt>
                <c:pt idx="2382">
                  <c:v>5.83</c:v>
                </c:pt>
                <c:pt idx="2383">
                  <c:v>5.84</c:v>
                </c:pt>
                <c:pt idx="2384">
                  <c:v>5.85</c:v>
                </c:pt>
                <c:pt idx="2385">
                  <c:v>5.86</c:v>
                </c:pt>
                <c:pt idx="2386">
                  <c:v>5.87</c:v>
                </c:pt>
                <c:pt idx="2387">
                  <c:v>5.88</c:v>
                </c:pt>
                <c:pt idx="2388">
                  <c:v>5.89</c:v>
                </c:pt>
                <c:pt idx="2389">
                  <c:v>5.9</c:v>
                </c:pt>
                <c:pt idx="2390">
                  <c:v>5.91</c:v>
                </c:pt>
                <c:pt idx="2391">
                  <c:v>5.92</c:v>
                </c:pt>
                <c:pt idx="2392">
                  <c:v>5.93</c:v>
                </c:pt>
                <c:pt idx="2393">
                  <c:v>5.94</c:v>
                </c:pt>
                <c:pt idx="2394">
                  <c:v>5.95</c:v>
                </c:pt>
                <c:pt idx="2395">
                  <c:v>5.96</c:v>
                </c:pt>
                <c:pt idx="2396">
                  <c:v>5.97</c:v>
                </c:pt>
                <c:pt idx="2397">
                  <c:v>5.98</c:v>
                </c:pt>
                <c:pt idx="2398">
                  <c:v>5.99</c:v>
                </c:pt>
                <c:pt idx="2399">
                  <c:v>6</c:v>
                </c:pt>
                <c:pt idx="2400">
                  <c:v>6.01</c:v>
                </c:pt>
                <c:pt idx="2401">
                  <c:v>6.02</c:v>
                </c:pt>
                <c:pt idx="2402">
                  <c:v>6.03</c:v>
                </c:pt>
                <c:pt idx="2403">
                  <c:v>6.04</c:v>
                </c:pt>
                <c:pt idx="2404">
                  <c:v>6.05</c:v>
                </c:pt>
                <c:pt idx="2405">
                  <c:v>6.06</c:v>
                </c:pt>
                <c:pt idx="2406">
                  <c:v>6.07</c:v>
                </c:pt>
                <c:pt idx="2407">
                  <c:v>6.08</c:v>
                </c:pt>
                <c:pt idx="2408">
                  <c:v>6.09</c:v>
                </c:pt>
                <c:pt idx="2409">
                  <c:v>6.1</c:v>
                </c:pt>
                <c:pt idx="2410">
                  <c:v>6.11</c:v>
                </c:pt>
                <c:pt idx="2411">
                  <c:v>6.12</c:v>
                </c:pt>
                <c:pt idx="2412">
                  <c:v>6.13</c:v>
                </c:pt>
                <c:pt idx="2413">
                  <c:v>6.14</c:v>
                </c:pt>
                <c:pt idx="2414">
                  <c:v>6.15</c:v>
                </c:pt>
                <c:pt idx="2415">
                  <c:v>6.16</c:v>
                </c:pt>
                <c:pt idx="2416">
                  <c:v>6.17</c:v>
                </c:pt>
                <c:pt idx="2417">
                  <c:v>6.18</c:v>
                </c:pt>
                <c:pt idx="2418">
                  <c:v>6.19</c:v>
                </c:pt>
                <c:pt idx="2419">
                  <c:v>6.2</c:v>
                </c:pt>
                <c:pt idx="2420">
                  <c:v>6.21</c:v>
                </c:pt>
                <c:pt idx="2421">
                  <c:v>6.22</c:v>
                </c:pt>
                <c:pt idx="2422">
                  <c:v>6.23</c:v>
                </c:pt>
                <c:pt idx="2423">
                  <c:v>6.24</c:v>
                </c:pt>
                <c:pt idx="2424">
                  <c:v>6.25</c:v>
                </c:pt>
                <c:pt idx="2425">
                  <c:v>6.26</c:v>
                </c:pt>
                <c:pt idx="2426">
                  <c:v>6.27</c:v>
                </c:pt>
                <c:pt idx="2427">
                  <c:v>6.28</c:v>
                </c:pt>
                <c:pt idx="2428">
                  <c:v>6.29</c:v>
                </c:pt>
                <c:pt idx="2429">
                  <c:v>6.3</c:v>
                </c:pt>
                <c:pt idx="2430">
                  <c:v>6.31</c:v>
                </c:pt>
                <c:pt idx="2431">
                  <c:v>6.32</c:v>
                </c:pt>
                <c:pt idx="2432">
                  <c:v>6.33</c:v>
                </c:pt>
                <c:pt idx="2433">
                  <c:v>6.34</c:v>
                </c:pt>
                <c:pt idx="2434">
                  <c:v>6.35</c:v>
                </c:pt>
                <c:pt idx="2435">
                  <c:v>6.36</c:v>
                </c:pt>
                <c:pt idx="2436">
                  <c:v>6.37</c:v>
                </c:pt>
                <c:pt idx="2437">
                  <c:v>6.38</c:v>
                </c:pt>
                <c:pt idx="2438">
                  <c:v>6.39</c:v>
                </c:pt>
                <c:pt idx="2439">
                  <c:v>6.4</c:v>
                </c:pt>
                <c:pt idx="2440">
                  <c:v>6.41</c:v>
                </c:pt>
                <c:pt idx="2441">
                  <c:v>6.42</c:v>
                </c:pt>
                <c:pt idx="2442">
                  <c:v>6.43</c:v>
                </c:pt>
                <c:pt idx="2443">
                  <c:v>6.44</c:v>
                </c:pt>
                <c:pt idx="2444">
                  <c:v>6.45</c:v>
                </c:pt>
                <c:pt idx="2445">
                  <c:v>6.46</c:v>
                </c:pt>
                <c:pt idx="2446">
                  <c:v>6.47</c:v>
                </c:pt>
                <c:pt idx="2447">
                  <c:v>6.48</c:v>
                </c:pt>
                <c:pt idx="2448">
                  <c:v>6.49</c:v>
                </c:pt>
                <c:pt idx="2449">
                  <c:v>6.5</c:v>
                </c:pt>
                <c:pt idx="2450">
                  <c:v>6.51</c:v>
                </c:pt>
                <c:pt idx="2451">
                  <c:v>6.52</c:v>
                </c:pt>
                <c:pt idx="2452">
                  <c:v>6.53</c:v>
                </c:pt>
                <c:pt idx="2453">
                  <c:v>6.54</c:v>
                </c:pt>
                <c:pt idx="2454">
                  <c:v>6.55</c:v>
                </c:pt>
                <c:pt idx="2455">
                  <c:v>6.56</c:v>
                </c:pt>
                <c:pt idx="2456">
                  <c:v>6.57</c:v>
                </c:pt>
                <c:pt idx="2457">
                  <c:v>6.58</c:v>
                </c:pt>
                <c:pt idx="2458">
                  <c:v>6.59</c:v>
                </c:pt>
                <c:pt idx="2459">
                  <c:v>6.6</c:v>
                </c:pt>
                <c:pt idx="2460">
                  <c:v>6.61</c:v>
                </c:pt>
                <c:pt idx="2461">
                  <c:v>6.62</c:v>
                </c:pt>
                <c:pt idx="2462">
                  <c:v>6.63</c:v>
                </c:pt>
                <c:pt idx="2463">
                  <c:v>6.64</c:v>
                </c:pt>
                <c:pt idx="2464">
                  <c:v>6.65</c:v>
                </c:pt>
                <c:pt idx="2465">
                  <c:v>6.66</c:v>
                </c:pt>
                <c:pt idx="2466">
                  <c:v>6.67</c:v>
                </c:pt>
                <c:pt idx="2467">
                  <c:v>6.68</c:v>
                </c:pt>
                <c:pt idx="2468">
                  <c:v>6.69</c:v>
                </c:pt>
                <c:pt idx="2469">
                  <c:v>6.7</c:v>
                </c:pt>
                <c:pt idx="2470">
                  <c:v>6.71</c:v>
                </c:pt>
                <c:pt idx="2471">
                  <c:v>6.72</c:v>
                </c:pt>
                <c:pt idx="2472">
                  <c:v>6.73</c:v>
                </c:pt>
                <c:pt idx="2473">
                  <c:v>6.74</c:v>
                </c:pt>
                <c:pt idx="2474">
                  <c:v>6.75</c:v>
                </c:pt>
                <c:pt idx="2475">
                  <c:v>6.76</c:v>
                </c:pt>
                <c:pt idx="2476">
                  <c:v>6.77</c:v>
                </c:pt>
                <c:pt idx="2477">
                  <c:v>6.78</c:v>
                </c:pt>
                <c:pt idx="2478">
                  <c:v>6.79</c:v>
                </c:pt>
                <c:pt idx="2479">
                  <c:v>6.8</c:v>
                </c:pt>
                <c:pt idx="2480">
                  <c:v>6.81</c:v>
                </c:pt>
                <c:pt idx="2481">
                  <c:v>6.82</c:v>
                </c:pt>
                <c:pt idx="2482">
                  <c:v>6.83</c:v>
                </c:pt>
                <c:pt idx="2483">
                  <c:v>6.84</c:v>
                </c:pt>
                <c:pt idx="2484">
                  <c:v>6.85</c:v>
                </c:pt>
                <c:pt idx="2485">
                  <c:v>6.86</c:v>
                </c:pt>
                <c:pt idx="2486">
                  <c:v>6.87</c:v>
                </c:pt>
                <c:pt idx="2487">
                  <c:v>6.88</c:v>
                </c:pt>
                <c:pt idx="2488">
                  <c:v>6.89</c:v>
                </c:pt>
                <c:pt idx="2489">
                  <c:v>6.9</c:v>
                </c:pt>
                <c:pt idx="2490">
                  <c:v>6.91</c:v>
                </c:pt>
                <c:pt idx="2491">
                  <c:v>6.92</c:v>
                </c:pt>
                <c:pt idx="2492">
                  <c:v>6.93</c:v>
                </c:pt>
                <c:pt idx="2493">
                  <c:v>6.94</c:v>
                </c:pt>
                <c:pt idx="2494">
                  <c:v>6.95</c:v>
                </c:pt>
                <c:pt idx="2495">
                  <c:v>6.96</c:v>
                </c:pt>
                <c:pt idx="2496">
                  <c:v>6.97</c:v>
                </c:pt>
                <c:pt idx="2497">
                  <c:v>6.98</c:v>
                </c:pt>
                <c:pt idx="2498">
                  <c:v>6.99</c:v>
                </c:pt>
                <c:pt idx="2499">
                  <c:v>7</c:v>
                </c:pt>
                <c:pt idx="2500">
                  <c:v>7.01</c:v>
                </c:pt>
                <c:pt idx="2501">
                  <c:v>7.02</c:v>
                </c:pt>
                <c:pt idx="2502">
                  <c:v>7.03</c:v>
                </c:pt>
                <c:pt idx="2503">
                  <c:v>7.04</c:v>
                </c:pt>
                <c:pt idx="2504">
                  <c:v>7.05</c:v>
                </c:pt>
                <c:pt idx="2505">
                  <c:v>7.06</c:v>
                </c:pt>
                <c:pt idx="2506">
                  <c:v>7.07</c:v>
                </c:pt>
                <c:pt idx="2507">
                  <c:v>7.08</c:v>
                </c:pt>
                <c:pt idx="2508">
                  <c:v>7.09</c:v>
                </c:pt>
                <c:pt idx="2509">
                  <c:v>7.1</c:v>
                </c:pt>
                <c:pt idx="2510">
                  <c:v>7.11</c:v>
                </c:pt>
                <c:pt idx="2511">
                  <c:v>7.12</c:v>
                </c:pt>
                <c:pt idx="2512">
                  <c:v>7.13</c:v>
                </c:pt>
                <c:pt idx="2513">
                  <c:v>7.14</c:v>
                </c:pt>
                <c:pt idx="2514">
                  <c:v>7.15</c:v>
                </c:pt>
                <c:pt idx="2515">
                  <c:v>7.16</c:v>
                </c:pt>
                <c:pt idx="2516">
                  <c:v>7.17</c:v>
                </c:pt>
                <c:pt idx="2517">
                  <c:v>7.18</c:v>
                </c:pt>
                <c:pt idx="2518">
                  <c:v>7.19</c:v>
                </c:pt>
                <c:pt idx="2519">
                  <c:v>7.2</c:v>
                </c:pt>
                <c:pt idx="2520">
                  <c:v>7.21</c:v>
                </c:pt>
                <c:pt idx="2521">
                  <c:v>7.22</c:v>
                </c:pt>
                <c:pt idx="2522">
                  <c:v>7.23</c:v>
                </c:pt>
                <c:pt idx="2523">
                  <c:v>7.24</c:v>
                </c:pt>
                <c:pt idx="2524">
                  <c:v>7.25</c:v>
                </c:pt>
                <c:pt idx="2525">
                  <c:v>7.26</c:v>
                </c:pt>
                <c:pt idx="2526">
                  <c:v>7.27</c:v>
                </c:pt>
                <c:pt idx="2527">
                  <c:v>7.28</c:v>
                </c:pt>
                <c:pt idx="2528">
                  <c:v>7.29</c:v>
                </c:pt>
                <c:pt idx="2529">
                  <c:v>7.3</c:v>
                </c:pt>
                <c:pt idx="2530">
                  <c:v>7.31</c:v>
                </c:pt>
                <c:pt idx="2531">
                  <c:v>7.32</c:v>
                </c:pt>
                <c:pt idx="2532">
                  <c:v>7.33</c:v>
                </c:pt>
                <c:pt idx="2533">
                  <c:v>7.34</c:v>
                </c:pt>
                <c:pt idx="2534">
                  <c:v>7.35</c:v>
                </c:pt>
                <c:pt idx="2535">
                  <c:v>7.36</c:v>
                </c:pt>
                <c:pt idx="2536">
                  <c:v>7.37</c:v>
                </c:pt>
                <c:pt idx="2537">
                  <c:v>7.38</c:v>
                </c:pt>
                <c:pt idx="2538">
                  <c:v>7.39</c:v>
                </c:pt>
                <c:pt idx="2539">
                  <c:v>7.4</c:v>
                </c:pt>
                <c:pt idx="2540">
                  <c:v>7.41</c:v>
                </c:pt>
                <c:pt idx="2541">
                  <c:v>7.42</c:v>
                </c:pt>
                <c:pt idx="2542">
                  <c:v>7.43</c:v>
                </c:pt>
                <c:pt idx="2543">
                  <c:v>7.44</c:v>
                </c:pt>
                <c:pt idx="2544">
                  <c:v>7.45</c:v>
                </c:pt>
                <c:pt idx="2545">
                  <c:v>7.46</c:v>
                </c:pt>
                <c:pt idx="2546">
                  <c:v>7.47</c:v>
                </c:pt>
                <c:pt idx="2547">
                  <c:v>7.48</c:v>
                </c:pt>
                <c:pt idx="2548">
                  <c:v>7.49</c:v>
                </c:pt>
                <c:pt idx="2549">
                  <c:v>7.5</c:v>
                </c:pt>
                <c:pt idx="2550">
                  <c:v>7.51</c:v>
                </c:pt>
                <c:pt idx="2551">
                  <c:v>7.52</c:v>
                </c:pt>
                <c:pt idx="2552">
                  <c:v>7.53</c:v>
                </c:pt>
                <c:pt idx="2553">
                  <c:v>7.54</c:v>
                </c:pt>
                <c:pt idx="2554">
                  <c:v>7.55</c:v>
                </c:pt>
                <c:pt idx="2555">
                  <c:v>7.56</c:v>
                </c:pt>
                <c:pt idx="2556">
                  <c:v>7.57</c:v>
                </c:pt>
                <c:pt idx="2557">
                  <c:v>7.58</c:v>
                </c:pt>
                <c:pt idx="2558">
                  <c:v>7.59</c:v>
                </c:pt>
                <c:pt idx="2559">
                  <c:v>7.6</c:v>
                </c:pt>
                <c:pt idx="2560">
                  <c:v>7.61</c:v>
                </c:pt>
                <c:pt idx="2561">
                  <c:v>7.62</c:v>
                </c:pt>
                <c:pt idx="2562">
                  <c:v>7.63</c:v>
                </c:pt>
                <c:pt idx="2563">
                  <c:v>7.64</c:v>
                </c:pt>
                <c:pt idx="2564">
                  <c:v>7.65</c:v>
                </c:pt>
                <c:pt idx="2565">
                  <c:v>7.66</c:v>
                </c:pt>
                <c:pt idx="2566">
                  <c:v>7.67</c:v>
                </c:pt>
                <c:pt idx="2567">
                  <c:v>7.68</c:v>
                </c:pt>
                <c:pt idx="2568">
                  <c:v>7.69</c:v>
                </c:pt>
                <c:pt idx="2569">
                  <c:v>7.7</c:v>
                </c:pt>
                <c:pt idx="2570">
                  <c:v>7.71</c:v>
                </c:pt>
                <c:pt idx="2571">
                  <c:v>7.72</c:v>
                </c:pt>
                <c:pt idx="2572">
                  <c:v>7.73</c:v>
                </c:pt>
                <c:pt idx="2573">
                  <c:v>7.74</c:v>
                </c:pt>
                <c:pt idx="2574">
                  <c:v>7.75</c:v>
                </c:pt>
                <c:pt idx="2575">
                  <c:v>7.76</c:v>
                </c:pt>
                <c:pt idx="2576">
                  <c:v>7.77</c:v>
                </c:pt>
                <c:pt idx="2577">
                  <c:v>7.78</c:v>
                </c:pt>
                <c:pt idx="2578">
                  <c:v>7.79</c:v>
                </c:pt>
                <c:pt idx="2579">
                  <c:v>7.8</c:v>
                </c:pt>
                <c:pt idx="2580">
                  <c:v>7.81</c:v>
                </c:pt>
                <c:pt idx="2581">
                  <c:v>7.82</c:v>
                </c:pt>
                <c:pt idx="2582">
                  <c:v>7.83</c:v>
                </c:pt>
                <c:pt idx="2583">
                  <c:v>7.84</c:v>
                </c:pt>
                <c:pt idx="2584">
                  <c:v>7.85</c:v>
                </c:pt>
                <c:pt idx="2585">
                  <c:v>7.86</c:v>
                </c:pt>
                <c:pt idx="2586">
                  <c:v>7.87</c:v>
                </c:pt>
                <c:pt idx="2587">
                  <c:v>7.88</c:v>
                </c:pt>
                <c:pt idx="2588">
                  <c:v>7.89</c:v>
                </c:pt>
                <c:pt idx="2589">
                  <c:v>7.9</c:v>
                </c:pt>
                <c:pt idx="2590">
                  <c:v>7.91</c:v>
                </c:pt>
                <c:pt idx="2591">
                  <c:v>7.92</c:v>
                </c:pt>
                <c:pt idx="2592">
                  <c:v>7.93</c:v>
                </c:pt>
                <c:pt idx="2593">
                  <c:v>7.94</c:v>
                </c:pt>
                <c:pt idx="2594">
                  <c:v>7.95</c:v>
                </c:pt>
                <c:pt idx="2595">
                  <c:v>7.96</c:v>
                </c:pt>
                <c:pt idx="2596">
                  <c:v>7.97</c:v>
                </c:pt>
                <c:pt idx="2597">
                  <c:v>7.98</c:v>
                </c:pt>
                <c:pt idx="2598">
                  <c:v>7.99</c:v>
                </c:pt>
                <c:pt idx="2599">
                  <c:v>8</c:v>
                </c:pt>
                <c:pt idx="2600">
                  <c:v>8.01</c:v>
                </c:pt>
                <c:pt idx="2601">
                  <c:v>8.02</c:v>
                </c:pt>
                <c:pt idx="2602">
                  <c:v>8.0299999999999994</c:v>
                </c:pt>
                <c:pt idx="2603">
                  <c:v>8.0399999999999991</c:v>
                </c:pt>
                <c:pt idx="2604">
                  <c:v>8.0500000000000007</c:v>
                </c:pt>
                <c:pt idx="2605">
                  <c:v>8.06</c:v>
                </c:pt>
                <c:pt idx="2606">
                  <c:v>8.07</c:v>
                </c:pt>
                <c:pt idx="2607">
                  <c:v>8.08</c:v>
                </c:pt>
                <c:pt idx="2608">
                  <c:v>8.09</c:v>
                </c:pt>
                <c:pt idx="2609">
                  <c:v>8.1</c:v>
                </c:pt>
                <c:pt idx="2610">
                  <c:v>8.11</c:v>
                </c:pt>
                <c:pt idx="2611">
                  <c:v>8.1199999999999992</c:v>
                </c:pt>
                <c:pt idx="2612">
                  <c:v>8.1300000000000008</c:v>
                </c:pt>
                <c:pt idx="2613">
                  <c:v>8.14</c:v>
                </c:pt>
                <c:pt idx="2614">
                  <c:v>8.15</c:v>
                </c:pt>
                <c:pt idx="2615">
                  <c:v>8.16</c:v>
                </c:pt>
                <c:pt idx="2616">
                  <c:v>8.17</c:v>
                </c:pt>
                <c:pt idx="2617">
                  <c:v>8.18</c:v>
                </c:pt>
                <c:pt idx="2618">
                  <c:v>8.19</c:v>
                </c:pt>
                <c:pt idx="2619">
                  <c:v>8.1999999999999993</c:v>
                </c:pt>
                <c:pt idx="2620">
                  <c:v>8.2100000000000009</c:v>
                </c:pt>
                <c:pt idx="2621">
                  <c:v>8.2200000000000006</c:v>
                </c:pt>
                <c:pt idx="2622">
                  <c:v>8.23</c:v>
                </c:pt>
                <c:pt idx="2623">
                  <c:v>8.24</c:v>
                </c:pt>
                <c:pt idx="2624">
                  <c:v>8.25</c:v>
                </c:pt>
                <c:pt idx="2625">
                  <c:v>8.26</c:v>
                </c:pt>
                <c:pt idx="2626">
                  <c:v>8.27</c:v>
                </c:pt>
                <c:pt idx="2627">
                  <c:v>8.2799999999999994</c:v>
                </c:pt>
                <c:pt idx="2628">
                  <c:v>8.2899999999999991</c:v>
                </c:pt>
                <c:pt idx="2629">
                  <c:v>8.3000000000000007</c:v>
                </c:pt>
                <c:pt idx="2630">
                  <c:v>8.31</c:v>
                </c:pt>
                <c:pt idx="2631">
                  <c:v>8.32</c:v>
                </c:pt>
                <c:pt idx="2632">
                  <c:v>8.33</c:v>
                </c:pt>
                <c:pt idx="2633">
                  <c:v>8.34</c:v>
                </c:pt>
                <c:pt idx="2634">
                  <c:v>8.35</c:v>
                </c:pt>
                <c:pt idx="2635">
                  <c:v>8.36</c:v>
                </c:pt>
                <c:pt idx="2636">
                  <c:v>8.3699999999999992</c:v>
                </c:pt>
                <c:pt idx="2637">
                  <c:v>8.3800000000000008</c:v>
                </c:pt>
                <c:pt idx="2638">
                  <c:v>8.39</c:v>
                </c:pt>
                <c:pt idx="2639">
                  <c:v>8.4</c:v>
                </c:pt>
                <c:pt idx="2640">
                  <c:v>8.41</c:v>
                </c:pt>
                <c:pt idx="2641">
                  <c:v>8.42</c:v>
                </c:pt>
                <c:pt idx="2642">
                  <c:v>8.43</c:v>
                </c:pt>
                <c:pt idx="2643">
                  <c:v>8.44</c:v>
                </c:pt>
                <c:pt idx="2644">
                  <c:v>8.4499999999999993</c:v>
                </c:pt>
                <c:pt idx="2645">
                  <c:v>8.4600000000000009</c:v>
                </c:pt>
                <c:pt idx="2646">
                  <c:v>8.4700000000000006</c:v>
                </c:pt>
                <c:pt idx="2647">
                  <c:v>8.48</c:v>
                </c:pt>
                <c:pt idx="2648">
                  <c:v>8.49</c:v>
                </c:pt>
                <c:pt idx="2649">
                  <c:v>8.5</c:v>
                </c:pt>
                <c:pt idx="2650">
                  <c:v>8.51</c:v>
                </c:pt>
                <c:pt idx="2651">
                  <c:v>8.52</c:v>
                </c:pt>
                <c:pt idx="2652">
                  <c:v>8.5299999999999994</c:v>
                </c:pt>
                <c:pt idx="2653">
                  <c:v>8.5399999999999991</c:v>
                </c:pt>
                <c:pt idx="2654">
                  <c:v>8.5500000000000007</c:v>
                </c:pt>
                <c:pt idx="2655">
                  <c:v>8.56</c:v>
                </c:pt>
                <c:pt idx="2656">
                  <c:v>8.57</c:v>
                </c:pt>
                <c:pt idx="2657">
                  <c:v>8.58</c:v>
                </c:pt>
                <c:pt idx="2658">
                  <c:v>8.59</c:v>
                </c:pt>
                <c:pt idx="2659">
                  <c:v>8.6</c:v>
                </c:pt>
                <c:pt idx="2660">
                  <c:v>8.61</c:v>
                </c:pt>
                <c:pt idx="2661">
                  <c:v>8.6199999999999992</c:v>
                </c:pt>
                <c:pt idx="2662">
                  <c:v>8.6300000000000008</c:v>
                </c:pt>
                <c:pt idx="2663">
                  <c:v>8.64</c:v>
                </c:pt>
                <c:pt idx="2664">
                  <c:v>8.65</c:v>
                </c:pt>
                <c:pt idx="2665">
                  <c:v>8.66</c:v>
                </c:pt>
                <c:pt idx="2666">
                  <c:v>8.67</c:v>
                </c:pt>
                <c:pt idx="2667">
                  <c:v>8.68</c:v>
                </c:pt>
                <c:pt idx="2668">
                  <c:v>8.69</c:v>
                </c:pt>
                <c:pt idx="2669">
                  <c:v>8.6999999999999993</c:v>
                </c:pt>
                <c:pt idx="2670">
                  <c:v>8.7100000000000009</c:v>
                </c:pt>
                <c:pt idx="2671">
                  <c:v>8.7200000000000006</c:v>
                </c:pt>
                <c:pt idx="2672">
                  <c:v>8.73</c:v>
                </c:pt>
                <c:pt idx="2673">
                  <c:v>8.74</c:v>
                </c:pt>
                <c:pt idx="2674">
                  <c:v>8.75</c:v>
                </c:pt>
                <c:pt idx="2675">
                  <c:v>8.76</c:v>
                </c:pt>
                <c:pt idx="2676">
                  <c:v>8.77</c:v>
                </c:pt>
                <c:pt idx="2677">
                  <c:v>8.7799999999999994</c:v>
                </c:pt>
                <c:pt idx="2678">
                  <c:v>8.7899999999999991</c:v>
                </c:pt>
                <c:pt idx="2679">
                  <c:v>8.8000000000000007</c:v>
                </c:pt>
                <c:pt idx="2680">
                  <c:v>8.81</c:v>
                </c:pt>
                <c:pt idx="2681">
                  <c:v>8.82</c:v>
                </c:pt>
                <c:pt idx="2682">
                  <c:v>8.83</c:v>
                </c:pt>
                <c:pt idx="2683">
                  <c:v>8.84</c:v>
                </c:pt>
                <c:pt idx="2684">
                  <c:v>8.85</c:v>
                </c:pt>
                <c:pt idx="2685">
                  <c:v>8.86</c:v>
                </c:pt>
                <c:pt idx="2686">
                  <c:v>8.8699999999999992</c:v>
                </c:pt>
                <c:pt idx="2687">
                  <c:v>8.8800000000000008</c:v>
                </c:pt>
                <c:pt idx="2688">
                  <c:v>8.89</c:v>
                </c:pt>
                <c:pt idx="2689">
                  <c:v>8.9</c:v>
                </c:pt>
                <c:pt idx="2690">
                  <c:v>8.91</c:v>
                </c:pt>
                <c:pt idx="2691">
                  <c:v>8.92</c:v>
                </c:pt>
                <c:pt idx="2692">
                  <c:v>8.93</c:v>
                </c:pt>
                <c:pt idx="2693">
                  <c:v>8.94</c:v>
                </c:pt>
                <c:pt idx="2694">
                  <c:v>8.9499999999999993</c:v>
                </c:pt>
                <c:pt idx="2695">
                  <c:v>8.9600000000000009</c:v>
                </c:pt>
                <c:pt idx="2696">
                  <c:v>8.9700000000000006</c:v>
                </c:pt>
                <c:pt idx="2697">
                  <c:v>8.98</c:v>
                </c:pt>
                <c:pt idx="2698">
                  <c:v>8.99</c:v>
                </c:pt>
                <c:pt idx="2699">
                  <c:v>9</c:v>
                </c:pt>
                <c:pt idx="2700">
                  <c:v>9.01</c:v>
                </c:pt>
                <c:pt idx="2701">
                  <c:v>9.02</c:v>
                </c:pt>
                <c:pt idx="2702">
                  <c:v>9.0299999999999994</c:v>
                </c:pt>
                <c:pt idx="2703">
                  <c:v>9.0399999999999991</c:v>
                </c:pt>
                <c:pt idx="2704">
                  <c:v>9.0500000000000007</c:v>
                </c:pt>
                <c:pt idx="2705">
                  <c:v>9.06</c:v>
                </c:pt>
                <c:pt idx="2706">
                  <c:v>9.07</c:v>
                </c:pt>
                <c:pt idx="2707">
                  <c:v>9.08</c:v>
                </c:pt>
                <c:pt idx="2708">
                  <c:v>9.09</c:v>
                </c:pt>
                <c:pt idx="2709">
                  <c:v>9.1</c:v>
                </c:pt>
                <c:pt idx="2710">
                  <c:v>9.11</c:v>
                </c:pt>
                <c:pt idx="2711">
                  <c:v>9.1199999999999992</c:v>
                </c:pt>
                <c:pt idx="2712">
                  <c:v>9.1300000000000008</c:v>
                </c:pt>
                <c:pt idx="2713">
                  <c:v>9.14</c:v>
                </c:pt>
                <c:pt idx="2714">
                  <c:v>9.15</c:v>
                </c:pt>
                <c:pt idx="2715">
                  <c:v>9.16</c:v>
                </c:pt>
                <c:pt idx="2716">
                  <c:v>9.17</c:v>
                </c:pt>
                <c:pt idx="2717">
                  <c:v>9.18</c:v>
                </c:pt>
                <c:pt idx="2718">
                  <c:v>9.19</c:v>
                </c:pt>
                <c:pt idx="2719">
                  <c:v>9.1999999999999993</c:v>
                </c:pt>
                <c:pt idx="2720">
                  <c:v>9.2100000000000009</c:v>
                </c:pt>
                <c:pt idx="2721">
                  <c:v>9.2200000000000006</c:v>
                </c:pt>
                <c:pt idx="2722">
                  <c:v>9.23</c:v>
                </c:pt>
                <c:pt idx="2723">
                  <c:v>9.24</c:v>
                </c:pt>
                <c:pt idx="2724">
                  <c:v>9.25</c:v>
                </c:pt>
                <c:pt idx="2725">
                  <c:v>9.26</c:v>
                </c:pt>
                <c:pt idx="2726">
                  <c:v>9.27</c:v>
                </c:pt>
                <c:pt idx="2727">
                  <c:v>9.2799999999999994</c:v>
                </c:pt>
                <c:pt idx="2728">
                  <c:v>9.2899999999999991</c:v>
                </c:pt>
                <c:pt idx="2729">
                  <c:v>9.3000000000000007</c:v>
                </c:pt>
                <c:pt idx="2730">
                  <c:v>9.31</c:v>
                </c:pt>
                <c:pt idx="2731">
                  <c:v>9.32</c:v>
                </c:pt>
                <c:pt idx="2732">
                  <c:v>9.33</c:v>
                </c:pt>
                <c:pt idx="2733">
                  <c:v>9.34</c:v>
                </c:pt>
                <c:pt idx="2734">
                  <c:v>9.35</c:v>
                </c:pt>
                <c:pt idx="2735">
                  <c:v>9.36</c:v>
                </c:pt>
                <c:pt idx="2736">
                  <c:v>9.3699999999999992</c:v>
                </c:pt>
                <c:pt idx="2737">
                  <c:v>9.3800000000000008</c:v>
                </c:pt>
                <c:pt idx="2738">
                  <c:v>9.39</c:v>
                </c:pt>
                <c:pt idx="2739">
                  <c:v>9.4</c:v>
                </c:pt>
                <c:pt idx="2740">
                  <c:v>9.41</c:v>
                </c:pt>
                <c:pt idx="2741">
                  <c:v>9.42</c:v>
                </c:pt>
                <c:pt idx="2742">
                  <c:v>9.43</c:v>
                </c:pt>
                <c:pt idx="2743">
                  <c:v>9.44</c:v>
                </c:pt>
                <c:pt idx="2744">
                  <c:v>9.4499999999999993</c:v>
                </c:pt>
                <c:pt idx="2745">
                  <c:v>9.4600000000000009</c:v>
                </c:pt>
                <c:pt idx="2746">
                  <c:v>9.4700000000000006</c:v>
                </c:pt>
                <c:pt idx="2747">
                  <c:v>9.48</c:v>
                </c:pt>
                <c:pt idx="2748">
                  <c:v>9.49</c:v>
                </c:pt>
                <c:pt idx="2749">
                  <c:v>9.5</c:v>
                </c:pt>
                <c:pt idx="2750">
                  <c:v>9.51</c:v>
                </c:pt>
                <c:pt idx="2751">
                  <c:v>9.52</c:v>
                </c:pt>
                <c:pt idx="2752">
                  <c:v>9.5299999999999994</c:v>
                </c:pt>
                <c:pt idx="2753">
                  <c:v>9.5399999999999991</c:v>
                </c:pt>
                <c:pt idx="2754">
                  <c:v>9.5500000000000007</c:v>
                </c:pt>
                <c:pt idx="2755">
                  <c:v>9.56</c:v>
                </c:pt>
                <c:pt idx="2756">
                  <c:v>9.57</c:v>
                </c:pt>
                <c:pt idx="2757">
                  <c:v>9.58</c:v>
                </c:pt>
                <c:pt idx="2758">
                  <c:v>9.59</c:v>
                </c:pt>
                <c:pt idx="2759">
                  <c:v>9.6</c:v>
                </c:pt>
                <c:pt idx="2760">
                  <c:v>9.61</c:v>
                </c:pt>
                <c:pt idx="2761">
                  <c:v>9.6199999999999992</c:v>
                </c:pt>
                <c:pt idx="2762">
                  <c:v>9.6300000000000008</c:v>
                </c:pt>
                <c:pt idx="2763">
                  <c:v>9.64</c:v>
                </c:pt>
                <c:pt idx="2764">
                  <c:v>9.65</c:v>
                </c:pt>
                <c:pt idx="2765">
                  <c:v>9.66</c:v>
                </c:pt>
                <c:pt idx="2766">
                  <c:v>9.67</c:v>
                </c:pt>
                <c:pt idx="2767">
                  <c:v>9.68</c:v>
                </c:pt>
                <c:pt idx="2768">
                  <c:v>9.69</c:v>
                </c:pt>
                <c:pt idx="2769">
                  <c:v>9.6999999999999993</c:v>
                </c:pt>
                <c:pt idx="2770">
                  <c:v>9.7100000000000009</c:v>
                </c:pt>
                <c:pt idx="2771">
                  <c:v>9.7200000000000006</c:v>
                </c:pt>
                <c:pt idx="2772">
                  <c:v>9.73</c:v>
                </c:pt>
                <c:pt idx="2773">
                  <c:v>9.74</c:v>
                </c:pt>
                <c:pt idx="2774">
                  <c:v>9.75</c:v>
                </c:pt>
                <c:pt idx="2775">
                  <c:v>9.76</c:v>
                </c:pt>
                <c:pt idx="2776">
                  <c:v>9.77</c:v>
                </c:pt>
                <c:pt idx="2777">
                  <c:v>9.7799999999999994</c:v>
                </c:pt>
                <c:pt idx="2778">
                  <c:v>9.7899999999999991</c:v>
                </c:pt>
                <c:pt idx="2779">
                  <c:v>9.8000000000000007</c:v>
                </c:pt>
                <c:pt idx="2780">
                  <c:v>9.81</c:v>
                </c:pt>
                <c:pt idx="2781">
                  <c:v>9.82</c:v>
                </c:pt>
                <c:pt idx="2782">
                  <c:v>9.83</c:v>
                </c:pt>
                <c:pt idx="2783">
                  <c:v>9.84</c:v>
                </c:pt>
                <c:pt idx="2784">
                  <c:v>9.85</c:v>
                </c:pt>
                <c:pt idx="2785">
                  <c:v>9.86</c:v>
                </c:pt>
                <c:pt idx="2786">
                  <c:v>9.8699999999999992</c:v>
                </c:pt>
                <c:pt idx="2787">
                  <c:v>9.8800000000000008</c:v>
                </c:pt>
                <c:pt idx="2788">
                  <c:v>9.89</c:v>
                </c:pt>
                <c:pt idx="2789">
                  <c:v>9.9</c:v>
                </c:pt>
                <c:pt idx="2790">
                  <c:v>9.91</c:v>
                </c:pt>
                <c:pt idx="2791">
                  <c:v>9.92</c:v>
                </c:pt>
                <c:pt idx="2792">
                  <c:v>9.93</c:v>
                </c:pt>
                <c:pt idx="2793">
                  <c:v>9.94</c:v>
                </c:pt>
                <c:pt idx="2794">
                  <c:v>9.9499999999999993</c:v>
                </c:pt>
                <c:pt idx="2795">
                  <c:v>9.9600000000000009</c:v>
                </c:pt>
                <c:pt idx="2796">
                  <c:v>9.9700000000000006</c:v>
                </c:pt>
                <c:pt idx="2797">
                  <c:v>9.98</c:v>
                </c:pt>
                <c:pt idx="2798">
                  <c:v>9.99</c:v>
                </c:pt>
                <c:pt idx="2799">
                  <c:v>10</c:v>
                </c:pt>
                <c:pt idx="2800">
                  <c:v>10.1</c:v>
                </c:pt>
                <c:pt idx="2801">
                  <c:v>10.199999999999999</c:v>
                </c:pt>
                <c:pt idx="2802">
                  <c:v>10.3</c:v>
                </c:pt>
                <c:pt idx="2803">
                  <c:v>10.4</c:v>
                </c:pt>
                <c:pt idx="2804">
                  <c:v>10.5</c:v>
                </c:pt>
                <c:pt idx="2805">
                  <c:v>10.6</c:v>
                </c:pt>
                <c:pt idx="2806">
                  <c:v>10.7</c:v>
                </c:pt>
                <c:pt idx="2807">
                  <c:v>10.8</c:v>
                </c:pt>
                <c:pt idx="2808">
                  <c:v>10.9</c:v>
                </c:pt>
                <c:pt idx="2809">
                  <c:v>11</c:v>
                </c:pt>
                <c:pt idx="2810">
                  <c:v>11.1</c:v>
                </c:pt>
                <c:pt idx="2811">
                  <c:v>11.2</c:v>
                </c:pt>
                <c:pt idx="2812">
                  <c:v>11.3</c:v>
                </c:pt>
                <c:pt idx="2813">
                  <c:v>11.4</c:v>
                </c:pt>
                <c:pt idx="2814">
                  <c:v>11.5</c:v>
                </c:pt>
                <c:pt idx="2815">
                  <c:v>11.6</c:v>
                </c:pt>
                <c:pt idx="2816">
                  <c:v>11.7</c:v>
                </c:pt>
                <c:pt idx="2817">
                  <c:v>11.8</c:v>
                </c:pt>
                <c:pt idx="2818">
                  <c:v>11.9</c:v>
                </c:pt>
                <c:pt idx="2819">
                  <c:v>12</c:v>
                </c:pt>
                <c:pt idx="2820">
                  <c:v>12.1</c:v>
                </c:pt>
                <c:pt idx="2821">
                  <c:v>12.2</c:v>
                </c:pt>
                <c:pt idx="2822">
                  <c:v>12.3</c:v>
                </c:pt>
                <c:pt idx="2823">
                  <c:v>12.4</c:v>
                </c:pt>
                <c:pt idx="2824">
                  <c:v>12.5</c:v>
                </c:pt>
                <c:pt idx="2825">
                  <c:v>12.6</c:v>
                </c:pt>
                <c:pt idx="2826">
                  <c:v>12.7</c:v>
                </c:pt>
                <c:pt idx="2827">
                  <c:v>12.8</c:v>
                </c:pt>
                <c:pt idx="2828">
                  <c:v>12.9</c:v>
                </c:pt>
                <c:pt idx="2829">
                  <c:v>13</c:v>
                </c:pt>
                <c:pt idx="2830">
                  <c:v>13.1</c:v>
                </c:pt>
                <c:pt idx="2831">
                  <c:v>13.2</c:v>
                </c:pt>
                <c:pt idx="2832">
                  <c:v>13.3</c:v>
                </c:pt>
                <c:pt idx="2833">
                  <c:v>13.4</c:v>
                </c:pt>
                <c:pt idx="2834">
                  <c:v>13.5</c:v>
                </c:pt>
                <c:pt idx="2835">
                  <c:v>13.6</c:v>
                </c:pt>
                <c:pt idx="2836">
                  <c:v>13.7</c:v>
                </c:pt>
                <c:pt idx="2837">
                  <c:v>13.8</c:v>
                </c:pt>
                <c:pt idx="2838">
                  <c:v>13.9</c:v>
                </c:pt>
                <c:pt idx="2839">
                  <c:v>14</c:v>
                </c:pt>
                <c:pt idx="2840">
                  <c:v>14.1</c:v>
                </c:pt>
                <c:pt idx="2841">
                  <c:v>14.2</c:v>
                </c:pt>
                <c:pt idx="2842">
                  <c:v>14.3</c:v>
                </c:pt>
                <c:pt idx="2843">
                  <c:v>14.4</c:v>
                </c:pt>
                <c:pt idx="2844">
                  <c:v>14.5</c:v>
                </c:pt>
                <c:pt idx="2845">
                  <c:v>14.6</c:v>
                </c:pt>
                <c:pt idx="2846">
                  <c:v>14.7</c:v>
                </c:pt>
                <c:pt idx="2847">
                  <c:v>14.8</c:v>
                </c:pt>
                <c:pt idx="2848">
                  <c:v>14.9</c:v>
                </c:pt>
                <c:pt idx="2849">
                  <c:v>15</c:v>
                </c:pt>
                <c:pt idx="2850">
                  <c:v>15.1</c:v>
                </c:pt>
                <c:pt idx="2851">
                  <c:v>15.2</c:v>
                </c:pt>
                <c:pt idx="2852">
                  <c:v>15.3</c:v>
                </c:pt>
                <c:pt idx="2853">
                  <c:v>15.4</c:v>
                </c:pt>
                <c:pt idx="2854">
                  <c:v>15.5</c:v>
                </c:pt>
                <c:pt idx="2855">
                  <c:v>15.6</c:v>
                </c:pt>
                <c:pt idx="2856">
                  <c:v>15.7</c:v>
                </c:pt>
                <c:pt idx="2857">
                  <c:v>15.8</c:v>
                </c:pt>
                <c:pt idx="2858">
                  <c:v>15.9</c:v>
                </c:pt>
                <c:pt idx="2859">
                  <c:v>16</c:v>
                </c:pt>
                <c:pt idx="2860">
                  <c:v>16.100000000000001</c:v>
                </c:pt>
                <c:pt idx="2861">
                  <c:v>16.2</c:v>
                </c:pt>
                <c:pt idx="2862">
                  <c:v>16.3</c:v>
                </c:pt>
                <c:pt idx="2863">
                  <c:v>16.399999999999999</c:v>
                </c:pt>
                <c:pt idx="2864">
                  <c:v>16.5</c:v>
                </c:pt>
                <c:pt idx="2865">
                  <c:v>16.600000000000001</c:v>
                </c:pt>
                <c:pt idx="2866">
                  <c:v>16.7</c:v>
                </c:pt>
                <c:pt idx="2867">
                  <c:v>16.8</c:v>
                </c:pt>
                <c:pt idx="2868">
                  <c:v>16.899999999999999</c:v>
                </c:pt>
                <c:pt idx="2869">
                  <c:v>17</c:v>
                </c:pt>
                <c:pt idx="2870">
                  <c:v>17.100000000000001</c:v>
                </c:pt>
                <c:pt idx="2871">
                  <c:v>17.2</c:v>
                </c:pt>
                <c:pt idx="2872">
                  <c:v>17.3</c:v>
                </c:pt>
                <c:pt idx="2873">
                  <c:v>17.399999999999999</c:v>
                </c:pt>
                <c:pt idx="2874">
                  <c:v>17.5</c:v>
                </c:pt>
                <c:pt idx="2875">
                  <c:v>17.600000000000001</c:v>
                </c:pt>
                <c:pt idx="2876">
                  <c:v>17.7</c:v>
                </c:pt>
                <c:pt idx="2877">
                  <c:v>17.8</c:v>
                </c:pt>
                <c:pt idx="2878">
                  <c:v>17.899999999999999</c:v>
                </c:pt>
                <c:pt idx="2879">
                  <c:v>18</c:v>
                </c:pt>
                <c:pt idx="2880">
                  <c:v>18.100000000000001</c:v>
                </c:pt>
                <c:pt idx="2881">
                  <c:v>18.2</c:v>
                </c:pt>
                <c:pt idx="2882">
                  <c:v>18.3</c:v>
                </c:pt>
                <c:pt idx="2883">
                  <c:v>18.399999999999999</c:v>
                </c:pt>
                <c:pt idx="2884">
                  <c:v>18.5</c:v>
                </c:pt>
                <c:pt idx="2885">
                  <c:v>18.600000000000001</c:v>
                </c:pt>
                <c:pt idx="2886">
                  <c:v>18.7</c:v>
                </c:pt>
                <c:pt idx="2887">
                  <c:v>18.8</c:v>
                </c:pt>
                <c:pt idx="2888">
                  <c:v>18.899999999999999</c:v>
                </c:pt>
                <c:pt idx="2889">
                  <c:v>19</c:v>
                </c:pt>
                <c:pt idx="2890">
                  <c:v>19.100000000000001</c:v>
                </c:pt>
                <c:pt idx="2891">
                  <c:v>19.2</c:v>
                </c:pt>
                <c:pt idx="2892">
                  <c:v>19.3</c:v>
                </c:pt>
                <c:pt idx="2893">
                  <c:v>19.399999999999999</c:v>
                </c:pt>
                <c:pt idx="2894">
                  <c:v>19.5</c:v>
                </c:pt>
                <c:pt idx="2895">
                  <c:v>19.600000000000001</c:v>
                </c:pt>
                <c:pt idx="2896">
                  <c:v>19.7</c:v>
                </c:pt>
                <c:pt idx="2897">
                  <c:v>19.8</c:v>
                </c:pt>
                <c:pt idx="2898">
                  <c:v>19.899999999999999</c:v>
                </c:pt>
                <c:pt idx="2899">
                  <c:v>20</c:v>
                </c:pt>
                <c:pt idx="2900">
                  <c:v>20.100000000000001</c:v>
                </c:pt>
                <c:pt idx="2901">
                  <c:v>20.2</c:v>
                </c:pt>
                <c:pt idx="2902">
                  <c:v>20.3</c:v>
                </c:pt>
                <c:pt idx="2903">
                  <c:v>20.399999999999999</c:v>
                </c:pt>
                <c:pt idx="2904">
                  <c:v>20.5</c:v>
                </c:pt>
                <c:pt idx="2905">
                  <c:v>20.6</c:v>
                </c:pt>
                <c:pt idx="2906">
                  <c:v>20.7</c:v>
                </c:pt>
                <c:pt idx="2907">
                  <c:v>20.8</c:v>
                </c:pt>
                <c:pt idx="2908">
                  <c:v>20.9</c:v>
                </c:pt>
                <c:pt idx="2909">
                  <c:v>21</c:v>
                </c:pt>
                <c:pt idx="2910">
                  <c:v>21.1</c:v>
                </c:pt>
                <c:pt idx="2911">
                  <c:v>21.2</c:v>
                </c:pt>
                <c:pt idx="2912">
                  <c:v>21.3</c:v>
                </c:pt>
                <c:pt idx="2913">
                  <c:v>21.4</c:v>
                </c:pt>
                <c:pt idx="2914">
                  <c:v>21.5</c:v>
                </c:pt>
                <c:pt idx="2915">
                  <c:v>21.6</c:v>
                </c:pt>
                <c:pt idx="2916">
                  <c:v>21.7</c:v>
                </c:pt>
                <c:pt idx="2917">
                  <c:v>21.8</c:v>
                </c:pt>
                <c:pt idx="2918">
                  <c:v>21.9</c:v>
                </c:pt>
                <c:pt idx="2919">
                  <c:v>22</c:v>
                </c:pt>
                <c:pt idx="2920">
                  <c:v>22.1</c:v>
                </c:pt>
                <c:pt idx="2921">
                  <c:v>22.2</c:v>
                </c:pt>
                <c:pt idx="2922">
                  <c:v>22.3</c:v>
                </c:pt>
                <c:pt idx="2923">
                  <c:v>22.4</c:v>
                </c:pt>
                <c:pt idx="2924">
                  <c:v>22.5</c:v>
                </c:pt>
                <c:pt idx="2925">
                  <c:v>22.6</c:v>
                </c:pt>
                <c:pt idx="2926">
                  <c:v>22.7</c:v>
                </c:pt>
                <c:pt idx="2927">
                  <c:v>22.8</c:v>
                </c:pt>
                <c:pt idx="2928">
                  <c:v>22.9</c:v>
                </c:pt>
                <c:pt idx="2929">
                  <c:v>23</c:v>
                </c:pt>
                <c:pt idx="2930">
                  <c:v>23.1</c:v>
                </c:pt>
                <c:pt idx="2931">
                  <c:v>23.2</c:v>
                </c:pt>
                <c:pt idx="2932">
                  <c:v>23.3</c:v>
                </c:pt>
                <c:pt idx="2933">
                  <c:v>23.4</c:v>
                </c:pt>
                <c:pt idx="2934">
                  <c:v>23.5</c:v>
                </c:pt>
                <c:pt idx="2935">
                  <c:v>23.6</c:v>
                </c:pt>
                <c:pt idx="2936">
                  <c:v>23.7</c:v>
                </c:pt>
                <c:pt idx="2937">
                  <c:v>23.8</c:v>
                </c:pt>
                <c:pt idx="2938">
                  <c:v>23.9</c:v>
                </c:pt>
                <c:pt idx="2939">
                  <c:v>24</c:v>
                </c:pt>
                <c:pt idx="2940">
                  <c:v>24.1</c:v>
                </c:pt>
                <c:pt idx="2941">
                  <c:v>24.2</c:v>
                </c:pt>
                <c:pt idx="2942">
                  <c:v>24.3</c:v>
                </c:pt>
                <c:pt idx="2943">
                  <c:v>24.4</c:v>
                </c:pt>
                <c:pt idx="2944">
                  <c:v>24.5</c:v>
                </c:pt>
                <c:pt idx="2945">
                  <c:v>24.6</c:v>
                </c:pt>
                <c:pt idx="2946">
                  <c:v>24.7</c:v>
                </c:pt>
                <c:pt idx="2947">
                  <c:v>24.8</c:v>
                </c:pt>
                <c:pt idx="2948">
                  <c:v>24.9</c:v>
                </c:pt>
                <c:pt idx="2949">
                  <c:v>25</c:v>
                </c:pt>
                <c:pt idx="2950">
                  <c:v>25.1</c:v>
                </c:pt>
                <c:pt idx="2951">
                  <c:v>25.2</c:v>
                </c:pt>
                <c:pt idx="2952">
                  <c:v>25.3</c:v>
                </c:pt>
                <c:pt idx="2953">
                  <c:v>25.4</c:v>
                </c:pt>
                <c:pt idx="2954">
                  <c:v>25.5</c:v>
                </c:pt>
                <c:pt idx="2955">
                  <c:v>25.6</c:v>
                </c:pt>
                <c:pt idx="2956">
                  <c:v>25.7</c:v>
                </c:pt>
                <c:pt idx="2957">
                  <c:v>25.8</c:v>
                </c:pt>
                <c:pt idx="2958">
                  <c:v>25.9</c:v>
                </c:pt>
                <c:pt idx="2959">
                  <c:v>26</c:v>
                </c:pt>
                <c:pt idx="2960">
                  <c:v>26.1</c:v>
                </c:pt>
                <c:pt idx="2961">
                  <c:v>26.2</c:v>
                </c:pt>
                <c:pt idx="2962">
                  <c:v>26.3</c:v>
                </c:pt>
                <c:pt idx="2963">
                  <c:v>26.4</c:v>
                </c:pt>
                <c:pt idx="2964">
                  <c:v>26.5</c:v>
                </c:pt>
                <c:pt idx="2965">
                  <c:v>26.6</c:v>
                </c:pt>
                <c:pt idx="2966">
                  <c:v>26.7</c:v>
                </c:pt>
                <c:pt idx="2967">
                  <c:v>26.8</c:v>
                </c:pt>
                <c:pt idx="2968">
                  <c:v>26.9</c:v>
                </c:pt>
                <c:pt idx="2969">
                  <c:v>27</c:v>
                </c:pt>
                <c:pt idx="2970">
                  <c:v>27.1</c:v>
                </c:pt>
                <c:pt idx="2971">
                  <c:v>27.2</c:v>
                </c:pt>
                <c:pt idx="2972">
                  <c:v>27.3</c:v>
                </c:pt>
                <c:pt idx="2973">
                  <c:v>27.4</c:v>
                </c:pt>
                <c:pt idx="2974">
                  <c:v>27.5</c:v>
                </c:pt>
                <c:pt idx="2975">
                  <c:v>27.6</c:v>
                </c:pt>
                <c:pt idx="2976">
                  <c:v>27.7</c:v>
                </c:pt>
                <c:pt idx="2977">
                  <c:v>27.8</c:v>
                </c:pt>
                <c:pt idx="2978">
                  <c:v>27.9</c:v>
                </c:pt>
                <c:pt idx="2979">
                  <c:v>28</c:v>
                </c:pt>
                <c:pt idx="2980">
                  <c:v>28.1</c:v>
                </c:pt>
                <c:pt idx="2981">
                  <c:v>28.2</c:v>
                </c:pt>
                <c:pt idx="2982">
                  <c:v>28.3</c:v>
                </c:pt>
                <c:pt idx="2983">
                  <c:v>28.4</c:v>
                </c:pt>
                <c:pt idx="2984">
                  <c:v>28.5</c:v>
                </c:pt>
                <c:pt idx="2985">
                  <c:v>28.6</c:v>
                </c:pt>
                <c:pt idx="2986">
                  <c:v>28.7</c:v>
                </c:pt>
                <c:pt idx="2987">
                  <c:v>28.8</c:v>
                </c:pt>
                <c:pt idx="2988">
                  <c:v>28.9</c:v>
                </c:pt>
                <c:pt idx="2989">
                  <c:v>29</c:v>
                </c:pt>
                <c:pt idx="2990">
                  <c:v>29.1</c:v>
                </c:pt>
                <c:pt idx="2991">
                  <c:v>29.2</c:v>
                </c:pt>
                <c:pt idx="2992">
                  <c:v>29.3</c:v>
                </c:pt>
                <c:pt idx="2993">
                  <c:v>29.4</c:v>
                </c:pt>
                <c:pt idx="2994">
                  <c:v>29.5</c:v>
                </c:pt>
                <c:pt idx="2995">
                  <c:v>29.6</c:v>
                </c:pt>
                <c:pt idx="2996">
                  <c:v>29.7</c:v>
                </c:pt>
                <c:pt idx="2997">
                  <c:v>29.8</c:v>
                </c:pt>
                <c:pt idx="2998">
                  <c:v>29.9</c:v>
                </c:pt>
                <c:pt idx="2999">
                  <c:v>30</c:v>
                </c:pt>
                <c:pt idx="3000">
                  <c:v>30.1</c:v>
                </c:pt>
                <c:pt idx="3001">
                  <c:v>30.2</c:v>
                </c:pt>
                <c:pt idx="3002">
                  <c:v>30.3</c:v>
                </c:pt>
                <c:pt idx="3003">
                  <c:v>30.4</c:v>
                </c:pt>
                <c:pt idx="3004">
                  <c:v>30.5</c:v>
                </c:pt>
                <c:pt idx="3005">
                  <c:v>30.6</c:v>
                </c:pt>
                <c:pt idx="3006">
                  <c:v>30.7</c:v>
                </c:pt>
                <c:pt idx="3007">
                  <c:v>30.8</c:v>
                </c:pt>
                <c:pt idx="3008">
                  <c:v>30.9</c:v>
                </c:pt>
                <c:pt idx="3009">
                  <c:v>31</c:v>
                </c:pt>
                <c:pt idx="3010">
                  <c:v>31.1</c:v>
                </c:pt>
                <c:pt idx="3011">
                  <c:v>31.2</c:v>
                </c:pt>
                <c:pt idx="3012">
                  <c:v>31.3</c:v>
                </c:pt>
                <c:pt idx="3013">
                  <c:v>31.4</c:v>
                </c:pt>
                <c:pt idx="3014">
                  <c:v>31.5</c:v>
                </c:pt>
                <c:pt idx="3015">
                  <c:v>31.6</c:v>
                </c:pt>
                <c:pt idx="3016">
                  <c:v>31.7</c:v>
                </c:pt>
                <c:pt idx="3017">
                  <c:v>31.8</c:v>
                </c:pt>
                <c:pt idx="3018">
                  <c:v>31.9</c:v>
                </c:pt>
                <c:pt idx="3019">
                  <c:v>32</c:v>
                </c:pt>
                <c:pt idx="3020">
                  <c:v>32.1</c:v>
                </c:pt>
                <c:pt idx="3021">
                  <c:v>32.200000000000003</c:v>
                </c:pt>
                <c:pt idx="3022">
                  <c:v>32.299999999999997</c:v>
                </c:pt>
                <c:pt idx="3023">
                  <c:v>32.4</c:v>
                </c:pt>
                <c:pt idx="3024">
                  <c:v>32.5</c:v>
                </c:pt>
                <c:pt idx="3025">
                  <c:v>32.6</c:v>
                </c:pt>
                <c:pt idx="3026">
                  <c:v>32.700000000000003</c:v>
                </c:pt>
                <c:pt idx="3027">
                  <c:v>32.799999999999997</c:v>
                </c:pt>
                <c:pt idx="3028">
                  <c:v>32.9</c:v>
                </c:pt>
                <c:pt idx="3029">
                  <c:v>33</c:v>
                </c:pt>
                <c:pt idx="3030">
                  <c:v>33.1</c:v>
                </c:pt>
                <c:pt idx="3031">
                  <c:v>33.200000000000003</c:v>
                </c:pt>
                <c:pt idx="3032">
                  <c:v>33.299999999999997</c:v>
                </c:pt>
                <c:pt idx="3033">
                  <c:v>33.4</c:v>
                </c:pt>
                <c:pt idx="3034">
                  <c:v>33.5</c:v>
                </c:pt>
                <c:pt idx="3035">
                  <c:v>33.6</c:v>
                </c:pt>
                <c:pt idx="3036">
                  <c:v>33.700000000000003</c:v>
                </c:pt>
                <c:pt idx="3037">
                  <c:v>33.799999999999997</c:v>
                </c:pt>
                <c:pt idx="3038">
                  <c:v>33.9</c:v>
                </c:pt>
                <c:pt idx="3039">
                  <c:v>34</c:v>
                </c:pt>
                <c:pt idx="3040">
                  <c:v>34.1</c:v>
                </c:pt>
                <c:pt idx="3041">
                  <c:v>34.200000000000003</c:v>
                </c:pt>
                <c:pt idx="3042">
                  <c:v>34.299999999999997</c:v>
                </c:pt>
                <c:pt idx="3043">
                  <c:v>34.4</c:v>
                </c:pt>
                <c:pt idx="3044">
                  <c:v>34.5</c:v>
                </c:pt>
                <c:pt idx="3045">
                  <c:v>34.6</c:v>
                </c:pt>
                <c:pt idx="3046">
                  <c:v>34.700000000000003</c:v>
                </c:pt>
                <c:pt idx="3047">
                  <c:v>34.799999999999997</c:v>
                </c:pt>
                <c:pt idx="3048">
                  <c:v>34.9</c:v>
                </c:pt>
                <c:pt idx="3049">
                  <c:v>35</c:v>
                </c:pt>
                <c:pt idx="3050">
                  <c:v>35.1</c:v>
                </c:pt>
                <c:pt idx="3051">
                  <c:v>35.200000000000003</c:v>
                </c:pt>
                <c:pt idx="3052">
                  <c:v>35.299999999999997</c:v>
                </c:pt>
                <c:pt idx="3053">
                  <c:v>35.4</c:v>
                </c:pt>
                <c:pt idx="3054">
                  <c:v>35.5</c:v>
                </c:pt>
                <c:pt idx="3055">
                  <c:v>35.6</c:v>
                </c:pt>
                <c:pt idx="3056">
                  <c:v>35.700000000000003</c:v>
                </c:pt>
                <c:pt idx="3057">
                  <c:v>35.799999999999997</c:v>
                </c:pt>
                <c:pt idx="3058">
                  <c:v>35.9</c:v>
                </c:pt>
                <c:pt idx="3059">
                  <c:v>36</c:v>
                </c:pt>
                <c:pt idx="3060">
                  <c:v>36.1</c:v>
                </c:pt>
                <c:pt idx="3061">
                  <c:v>36.200000000000003</c:v>
                </c:pt>
                <c:pt idx="3062">
                  <c:v>36.299999999999997</c:v>
                </c:pt>
                <c:pt idx="3063">
                  <c:v>36.4</c:v>
                </c:pt>
                <c:pt idx="3064">
                  <c:v>36.5</c:v>
                </c:pt>
                <c:pt idx="3065">
                  <c:v>36.6</c:v>
                </c:pt>
                <c:pt idx="3066">
                  <c:v>36.700000000000003</c:v>
                </c:pt>
                <c:pt idx="3067">
                  <c:v>36.799999999999997</c:v>
                </c:pt>
                <c:pt idx="3068">
                  <c:v>36.9</c:v>
                </c:pt>
                <c:pt idx="3069">
                  <c:v>37</c:v>
                </c:pt>
                <c:pt idx="3070">
                  <c:v>37.1</c:v>
                </c:pt>
                <c:pt idx="3071">
                  <c:v>37.200000000000003</c:v>
                </c:pt>
                <c:pt idx="3072">
                  <c:v>37.299999999999997</c:v>
                </c:pt>
                <c:pt idx="3073">
                  <c:v>37.4</c:v>
                </c:pt>
                <c:pt idx="3074">
                  <c:v>37.5</c:v>
                </c:pt>
                <c:pt idx="3075">
                  <c:v>37.6</c:v>
                </c:pt>
                <c:pt idx="3076">
                  <c:v>37.700000000000003</c:v>
                </c:pt>
                <c:pt idx="3077">
                  <c:v>37.799999999999997</c:v>
                </c:pt>
                <c:pt idx="3078">
                  <c:v>37.9</c:v>
                </c:pt>
                <c:pt idx="3079">
                  <c:v>38</c:v>
                </c:pt>
                <c:pt idx="3080">
                  <c:v>38.1</c:v>
                </c:pt>
                <c:pt idx="3081">
                  <c:v>38.200000000000003</c:v>
                </c:pt>
                <c:pt idx="3082">
                  <c:v>38.299999999999997</c:v>
                </c:pt>
                <c:pt idx="3083">
                  <c:v>38.4</c:v>
                </c:pt>
                <c:pt idx="3084">
                  <c:v>38.5</c:v>
                </c:pt>
                <c:pt idx="3085">
                  <c:v>38.6</c:v>
                </c:pt>
                <c:pt idx="3086">
                  <c:v>38.700000000000003</c:v>
                </c:pt>
                <c:pt idx="3087">
                  <c:v>38.799999999999997</c:v>
                </c:pt>
                <c:pt idx="3088">
                  <c:v>38.9</c:v>
                </c:pt>
                <c:pt idx="3089">
                  <c:v>39</c:v>
                </c:pt>
                <c:pt idx="3090">
                  <c:v>39.1</c:v>
                </c:pt>
                <c:pt idx="3091">
                  <c:v>39.200000000000003</c:v>
                </c:pt>
                <c:pt idx="3092">
                  <c:v>39.299999999999997</c:v>
                </c:pt>
                <c:pt idx="3093">
                  <c:v>39.4</c:v>
                </c:pt>
                <c:pt idx="3094">
                  <c:v>39.5</c:v>
                </c:pt>
                <c:pt idx="3095">
                  <c:v>39.6</c:v>
                </c:pt>
                <c:pt idx="3096">
                  <c:v>39.700000000000003</c:v>
                </c:pt>
                <c:pt idx="3097">
                  <c:v>39.799999999999997</c:v>
                </c:pt>
                <c:pt idx="3098">
                  <c:v>39.9</c:v>
                </c:pt>
                <c:pt idx="3099">
                  <c:v>40</c:v>
                </c:pt>
                <c:pt idx="3100">
                  <c:v>40.1</c:v>
                </c:pt>
                <c:pt idx="3101">
                  <c:v>40.200000000000003</c:v>
                </c:pt>
                <c:pt idx="3102">
                  <c:v>40.299999999999997</c:v>
                </c:pt>
                <c:pt idx="3103">
                  <c:v>40.4</c:v>
                </c:pt>
                <c:pt idx="3104">
                  <c:v>40.5</c:v>
                </c:pt>
                <c:pt idx="3105">
                  <c:v>40.6</c:v>
                </c:pt>
                <c:pt idx="3106">
                  <c:v>40.700000000000003</c:v>
                </c:pt>
                <c:pt idx="3107">
                  <c:v>40.799999999999997</c:v>
                </c:pt>
                <c:pt idx="3108">
                  <c:v>40.9</c:v>
                </c:pt>
                <c:pt idx="3109">
                  <c:v>41</c:v>
                </c:pt>
                <c:pt idx="3110">
                  <c:v>41.1</c:v>
                </c:pt>
                <c:pt idx="3111">
                  <c:v>41.2</c:v>
                </c:pt>
                <c:pt idx="3112">
                  <c:v>41.3</c:v>
                </c:pt>
                <c:pt idx="3113">
                  <c:v>41.4</c:v>
                </c:pt>
                <c:pt idx="3114">
                  <c:v>41.5</c:v>
                </c:pt>
                <c:pt idx="3115">
                  <c:v>41.6</c:v>
                </c:pt>
                <c:pt idx="3116">
                  <c:v>41.7</c:v>
                </c:pt>
                <c:pt idx="3117">
                  <c:v>41.8</c:v>
                </c:pt>
                <c:pt idx="3118">
                  <c:v>41.9</c:v>
                </c:pt>
                <c:pt idx="3119">
                  <c:v>42</c:v>
                </c:pt>
                <c:pt idx="3120">
                  <c:v>42.1</c:v>
                </c:pt>
                <c:pt idx="3121">
                  <c:v>42.2</c:v>
                </c:pt>
                <c:pt idx="3122">
                  <c:v>42.3</c:v>
                </c:pt>
                <c:pt idx="3123">
                  <c:v>42.4</c:v>
                </c:pt>
                <c:pt idx="3124">
                  <c:v>42.5</c:v>
                </c:pt>
                <c:pt idx="3125">
                  <c:v>42.6</c:v>
                </c:pt>
                <c:pt idx="3126">
                  <c:v>42.7</c:v>
                </c:pt>
                <c:pt idx="3127">
                  <c:v>42.8</c:v>
                </c:pt>
                <c:pt idx="3128">
                  <c:v>42.9</c:v>
                </c:pt>
                <c:pt idx="3129">
                  <c:v>43</c:v>
                </c:pt>
                <c:pt idx="3130">
                  <c:v>43.1</c:v>
                </c:pt>
                <c:pt idx="3131">
                  <c:v>43.2</c:v>
                </c:pt>
                <c:pt idx="3132">
                  <c:v>43.3</c:v>
                </c:pt>
                <c:pt idx="3133">
                  <c:v>43.4</c:v>
                </c:pt>
                <c:pt idx="3134">
                  <c:v>43.5</c:v>
                </c:pt>
                <c:pt idx="3135">
                  <c:v>43.6</c:v>
                </c:pt>
                <c:pt idx="3136">
                  <c:v>43.7</c:v>
                </c:pt>
                <c:pt idx="3137">
                  <c:v>43.8</c:v>
                </c:pt>
                <c:pt idx="3138">
                  <c:v>43.9</c:v>
                </c:pt>
                <c:pt idx="3139">
                  <c:v>44</c:v>
                </c:pt>
                <c:pt idx="3140">
                  <c:v>44.1</c:v>
                </c:pt>
                <c:pt idx="3141">
                  <c:v>44.2</c:v>
                </c:pt>
                <c:pt idx="3142">
                  <c:v>44.3</c:v>
                </c:pt>
                <c:pt idx="3143">
                  <c:v>44.4</c:v>
                </c:pt>
                <c:pt idx="3144">
                  <c:v>44.5</c:v>
                </c:pt>
                <c:pt idx="3145">
                  <c:v>44.6</c:v>
                </c:pt>
                <c:pt idx="3146">
                  <c:v>44.7</c:v>
                </c:pt>
                <c:pt idx="3147">
                  <c:v>44.8</c:v>
                </c:pt>
                <c:pt idx="3148">
                  <c:v>44.9</c:v>
                </c:pt>
                <c:pt idx="3149">
                  <c:v>45</c:v>
                </c:pt>
                <c:pt idx="3150">
                  <c:v>45.1</c:v>
                </c:pt>
                <c:pt idx="3151">
                  <c:v>45.2</c:v>
                </c:pt>
                <c:pt idx="3152">
                  <c:v>45.3</c:v>
                </c:pt>
                <c:pt idx="3153">
                  <c:v>45.4</c:v>
                </c:pt>
                <c:pt idx="3154">
                  <c:v>45.5</c:v>
                </c:pt>
                <c:pt idx="3155">
                  <c:v>45.6</c:v>
                </c:pt>
                <c:pt idx="3156">
                  <c:v>45.7</c:v>
                </c:pt>
                <c:pt idx="3157">
                  <c:v>45.8</c:v>
                </c:pt>
                <c:pt idx="3158">
                  <c:v>45.9</c:v>
                </c:pt>
                <c:pt idx="3159">
                  <c:v>46</c:v>
                </c:pt>
                <c:pt idx="3160">
                  <c:v>46.1</c:v>
                </c:pt>
                <c:pt idx="3161">
                  <c:v>46.2</c:v>
                </c:pt>
                <c:pt idx="3162">
                  <c:v>46.3</c:v>
                </c:pt>
                <c:pt idx="3163">
                  <c:v>46.4</c:v>
                </c:pt>
                <c:pt idx="3164">
                  <c:v>46.5</c:v>
                </c:pt>
                <c:pt idx="3165">
                  <c:v>46.6</c:v>
                </c:pt>
                <c:pt idx="3166">
                  <c:v>46.7</c:v>
                </c:pt>
                <c:pt idx="3167">
                  <c:v>46.8</c:v>
                </c:pt>
                <c:pt idx="3168">
                  <c:v>46.9</c:v>
                </c:pt>
                <c:pt idx="3169">
                  <c:v>47</c:v>
                </c:pt>
                <c:pt idx="3170">
                  <c:v>47.1</c:v>
                </c:pt>
                <c:pt idx="3171">
                  <c:v>47.2</c:v>
                </c:pt>
                <c:pt idx="3172">
                  <c:v>47.3</c:v>
                </c:pt>
                <c:pt idx="3173">
                  <c:v>47.4</c:v>
                </c:pt>
                <c:pt idx="3174">
                  <c:v>47.5</c:v>
                </c:pt>
                <c:pt idx="3175">
                  <c:v>47.6</c:v>
                </c:pt>
                <c:pt idx="3176">
                  <c:v>47.7</c:v>
                </c:pt>
                <c:pt idx="3177">
                  <c:v>47.8</c:v>
                </c:pt>
                <c:pt idx="3178">
                  <c:v>47.9</c:v>
                </c:pt>
                <c:pt idx="3179">
                  <c:v>48</c:v>
                </c:pt>
                <c:pt idx="3180">
                  <c:v>48.1</c:v>
                </c:pt>
                <c:pt idx="3181">
                  <c:v>48.2</c:v>
                </c:pt>
                <c:pt idx="3182">
                  <c:v>48.3</c:v>
                </c:pt>
                <c:pt idx="3183">
                  <c:v>48.4</c:v>
                </c:pt>
                <c:pt idx="3184">
                  <c:v>48.5</c:v>
                </c:pt>
                <c:pt idx="3185">
                  <c:v>48.6</c:v>
                </c:pt>
                <c:pt idx="3186">
                  <c:v>48.7</c:v>
                </c:pt>
                <c:pt idx="3187">
                  <c:v>48.8</c:v>
                </c:pt>
                <c:pt idx="3188">
                  <c:v>48.9</c:v>
                </c:pt>
                <c:pt idx="3189">
                  <c:v>49</c:v>
                </c:pt>
                <c:pt idx="3190">
                  <c:v>49.1</c:v>
                </c:pt>
                <c:pt idx="3191">
                  <c:v>49.2</c:v>
                </c:pt>
                <c:pt idx="3192">
                  <c:v>49.3</c:v>
                </c:pt>
                <c:pt idx="3193">
                  <c:v>49.4</c:v>
                </c:pt>
                <c:pt idx="3194">
                  <c:v>49.5</c:v>
                </c:pt>
                <c:pt idx="3195">
                  <c:v>49.6</c:v>
                </c:pt>
                <c:pt idx="3196">
                  <c:v>49.7</c:v>
                </c:pt>
                <c:pt idx="3197">
                  <c:v>49.8</c:v>
                </c:pt>
                <c:pt idx="3198">
                  <c:v>49.9</c:v>
                </c:pt>
                <c:pt idx="3199">
                  <c:v>50</c:v>
                </c:pt>
                <c:pt idx="3200">
                  <c:v>50.1</c:v>
                </c:pt>
                <c:pt idx="3201">
                  <c:v>50.2</c:v>
                </c:pt>
                <c:pt idx="3202">
                  <c:v>50.3</c:v>
                </c:pt>
                <c:pt idx="3203">
                  <c:v>50.4</c:v>
                </c:pt>
                <c:pt idx="3204">
                  <c:v>50.5</c:v>
                </c:pt>
                <c:pt idx="3205">
                  <c:v>50.6</c:v>
                </c:pt>
                <c:pt idx="3206">
                  <c:v>50.7</c:v>
                </c:pt>
                <c:pt idx="3207">
                  <c:v>50.8</c:v>
                </c:pt>
                <c:pt idx="3208">
                  <c:v>50.9</c:v>
                </c:pt>
                <c:pt idx="3209">
                  <c:v>51</c:v>
                </c:pt>
                <c:pt idx="3210">
                  <c:v>51.1</c:v>
                </c:pt>
                <c:pt idx="3211">
                  <c:v>51.2</c:v>
                </c:pt>
                <c:pt idx="3212">
                  <c:v>51.3</c:v>
                </c:pt>
                <c:pt idx="3213">
                  <c:v>51.4</c:v>
                </c:pt>
                <c:pt idx="3214">
                  <c:v>51.5</c:v>
                </c:pt>
                <c:pt idx="3215">
                  <c:v>51.6</c:v>
                </c:pt>
                <c:pt idx="3216">
                  <c:v>51.7</c:v>
                </c:pt>
                <c:pt idx="3217">
                  <c:v>51.8</c:v>
                </c:pt>
                <c:pt idx="3218">
                  <c:v>51.9</c:v>
                </c:pt>
                <c:pt idx="3219">
                  <c:v>52</c:v>
                </c:pt>
                <c:pt idx="3220">
                  <c:v>52.1</c:v>
                </c:pt>
                <c:pt idx="3221">
                  <c:v>52.2</c:v>
                </c:pt>
                <c:pt idx="3222">
                  <c:v>52.3</c:v>
                </c:pt>
                <c:pt idx="3223">
                  <c:v>52.4</c:v>
                </c:pt>
                <c:pt idx="3224">
                  <c:v>52.5</c:v>
                </c:pt>
                <c:pt idx="3225">
                  <c:v>52.6</c:v>
                </c:pt>
                <c:pt idx="3226">
                  <c:v>52.7</c:v>
                </c:pt>
                <c:pt idx="3227">
                  <c:v>52.8</c:v>
                </c:pt>
                <c:pt idx="3228">
                  <c:v>52.9</c:v>
                </c:pt>
                <c:pt idx="3229">
                  <c:v>53</c:v>
                </c:pt>
                <c:pt idx="3230">
                  <c:v>53.1</c:v>
                </c:pt>
                <c:pt idx="3231">
                  <c:v>53.2</c:v>
                </c:pt>
                <c:pt idx="3232">
                  <c:v>53.3</c:v>
                </c:pt>
                <c:pt idx="3233">
                  <c:v>53.4</c:v>
                </c:pt>
                <c:pt idx="3234">
                  <c:v>53.5</c:v>
                </c:pt>
                <c:pt idx="3235">
                  <c:v>53.6</c:v>
                </c:pt>
                <c:pt idx="3236">
                  <c:v>53.7</c:v>
                </c:pt>
                <c:pt idx="3237">
                  <c:v>53.8</c:v>
                </c:pt>
                <c:pt idx="3238">
                  <c:v>53.9</c:v>
                </c:pt>
                <c:pt idx="3239">
                  <c:v>54</c:v>
                </c:pt>
                <c:pt idx="3240">
                  <c:v>54.1</c:v>
                </c:pt>
                <c:pt idx="3241">
                  <c:v>54.2</c:v>
                </c:pt>
                <c:pt idx="3242">
                  <c:v>54.3</c:v>
                </c:pt>
                <c:pt idx="3243">
                  <c:v>54.4</c:v>
                </c:pt>
                <c:pt idx="3244">
                  <c:v>54.5</c:v>
                </c:pt>
                <c:pt idx="3245">
                  <c:v>54.6</c:v>
                </c:pt>
                <c:pt idx="3246">
                  <c:v>54.7</c:v>
                </c:pt>
                <c:pt idx="3247">
                  <c:v>54.8</c:v>
                </c:pt>
                <c:pt idx="3248">
                  <c:v>54.9</c:v>
                </c:pt>
                <c:pt idx="3249">
                  <c:v>55</c:v>
                </c:pt>
                <c:pt idx="3250">
                  <c:v>55.1</c:v>
                </c:pt>
                <c:pt idx="3251">
                  <c:v>55.2</c:v>
                </c:pt>
                <c:pt idx="3252">
                  <c:v>55.3</c:v>
                </c:pt>
                <c:pt idx="3253">
                  <c:v>55.4</c:v>
                </c:pt>
                <c:pt idx="3254">
                  <c:v>55.5</c:v>
                </c:pt>
                <c:pt idx="3255">
                  <c:v>55.6</c:v>
                </c:pt>
                <c:pt idx="3256">
                  <c:v>55.7</c:v>
                </c:pt>
                <c:pt idx="3257">
                  <c:v>55.8</c:v>
                </c:pt>
                <c:pt idx="3258">
                  <c:v>55.9</c:v>
                </c:pt>
                <c:pt idx="3259">
                  <c:v>56</c:v>
                </c:pt>
                <c:pt idx="3260">
                  <c:v>56.1</c:v>
                </c:pt>
                <c:pt idx="3261">
                  <c:v>56.2</c:v>
                </c:pt>
                <c:pt idx="3262">
                  <c:v>56.3</c:v>
                </c:pt>
                <c:pt idx="3263">
                  <c:v>56.4</c:v>
                </c:pt>
                <c:pt idx="3264">
                  <c:v>56.5</c:v>
                </c:pt>
                <c:pt idx="3265">
                  <c:v>56.6</c:v>
                </c:pt>
                <c:pt idx="3266">
                  <c:v>56.7</c:v>
                </c:pt>
                <c:pt idx="3267">
                  <c:v>56.8</c:v>
                </c:pt>
                <c:pt idx="3268">
                  <c:v>56.9</c:v>
                </c:pt>
                <c:pt idx="3269">
                  <c:v>57</c:v>
                </c:pt>
                <c:pt idx="3270">
                  <c:v>57.1</c:v>
                </c:pt>
                <c:pt idx="3271">
                  <c:v>57.2</c:v>
                </c:pt>
                <c:pt idx="3272">
                  <c:v>57.3</c:v>
                </c:pt>
                <c:pt idx="3273">
                  <c:v>57.4</c:v>
                </c:pt>
                <c:pt idx="3274">
                  <c:v>57.5</c:v>
                </c:pt>
                <c:pt idx="3275">
                  <c:v>57.6</c:v>
                </c:pt>
                <c:pt idx="3276">
                  <c:v>57.7</c:v>
                </c:pt>
                <c:pt idx="3277">
                  <c:v>57.8</c:v>
                </c:pt>
                <c:pt idx="3278">
                  <c:v>57.9</c:v>
                </c:pt>
                <c:pt idx="3279">
                  <c:v>58</c:v>
                </c:pt>
                <c:pt idx="3280">
                  <c:v>58.1</c:v>
                </c:pt>
                <c:pt idx="3281">
                  <c:v>58.2</c:v>
                </c:pt>
                <c:pt idx="3282">
                  <c:v>58.3</c:v>
                </c:pt>
                <c:pt idx="3283">
                  <c:v>58.4</c:v>
                </c:pt>
                <c:pt idx="3284">
                  <c:v>58.5</c:v>
                </c:pt>
                <c:pt idx="3285">
                  <c:v>58.6</c:v>
                </c:pt>
                <c:pt idx="3286">
                  <c:v>58.7</c:v>
                </c:pt>
                <c:pt idx="3287">
                  <c:v>58.8</c:v>
                </c:pt>
                <c:pt idx="3288">
                  <c:v>58.9</c:v>
                </c:pt>
                <c:pt idx="3289">
                  <c:v>59</c:v>
                </c:pt>
                <c:pt idx="3290">
                  <c:v>59.1</c:v>
                </c:pt>
                <c:pt idx="3291">
                  <c:v>59.2</c:v>
                </c:pt>
                <c:pt idx="3292">
                  <c:v>59.3</c:v>
                </c:pt>
                <c:pt idx="3293">
                  <c:v>59.4</c:v>
                </c:pt>
                <c:pt idx="3294">
                  <c:v>59.5</c:v>
                </c:pt>
                <c:pt idx="3295">
                  <c:v>59.6</c:v>
                </c:pt>
                <c:pt idx="3296">
                  <c:v>59.7</c:v>
                </c:pt>
                <c:pt idx="3297">
                  <c:v>59.8</c:v>
                </c:pt>
                <c:pt idx="3298">
                  <c:v>59.9</c:v>
                </c:pt>
                <c:pt idx="3299">
                  <c:v>60</c:v>
                </c:pt>
                <c:pt idx="3300">
                  <c:v>60.1</c:v>
                </c:pt>
                <c:pt idx="3301">
                  <c:v>60.2</c:v>
                </c:pt>
                <c:pt idx="3302">
                  <c:v>60.3</c:v>
                </c:pt>
                <c:pt idx="3303">
                  <c:v>60.4</c:v>
                </c:pt>
                <c:pt idx="3304">
                  <c:v>60.5</c:v>
                </c:pt>
                <c:pt idx="3305">
                  <c:v>60.6</c:v>
                </c:pt>
                <c:pt idx="3306">
                  <c:v>60.7</c:v>
                </c:pt>
                <c:pt idx="3307">
                  <c:v>60.8</c:v>
                </c:pt>
                <c:pt idx="3308">
                  <c:v>60.9</c:v>
                </c:pt>
                <c:pt idx="3309">
                  <c:v>61</c:v>
                </c:pt>
                <c:pt idx="3310">
                  <c:v>61.1</c:v>
                </c:pt>
                <c:pt idx="3311">
                  <c:v>61.2</c:v>
                </c:pt>
                <c:pt idx="3312">
                  <c:v>61.3</c:v>
                </c:pt>
                <c:pt idx="3313">
                  <c:v>61.4</c:v>
                </c:pt>
                <c:pt idx="3314">
                  <c:v>61.5</c:v>
                </c:pt>
                <c:pt idx="3315">
                  <c:v>61.6</c:v>
                </c:pt>
                <c:pt idx="3316">
                  <c:v>61.7</c:v>
                </c:pt>
                <c:pt idx="3317">
                  <c:v>61.8</c:v>
                </c:pt>
                <c:pt idx="3318">
                  <c:v>61.9</c:v>
                </c:pt>
                <c:pt idx="3319">
                  <c:v>62</c:v>
                </c:pt>
                <c:pt idx="3320">
                  <c:v>62.1</c:v>
                </c:pt>
                <c:pt idx="3321">
                  <c:v>62.2</c:v>
                </c:pt>
                <c:pt idx="3322">
                  <c:v>62.3</c:v>
                </c:pt>
                <c:pt idx="3323">
                  <c:v>62.4</c:v>
                </c:pt>
                <c:pt idx="3324">
                  <c:v>62.5</c:v>
                </c:pt>
                <c:pt idx="3325">
                  <c:v>62.6</c:v>
                </c:pt>
                <c:pt idx="3326">
                  <c:v>62.7</c:v>
                </c:pt>
                <c:pt idx="3327">
                  <c:v>62.8</c:v>
                </c:pt>
                <c:pt idx="3328">
                  <c:v>62.9</c:v>
                </c:pt>
                <c:pt idx="3329">
                  <c:v>63</c:v>
                </c:pt>
                <c:pt idx="3330">
                  <c:v>63.1</c:v>
                </c:pt>
                <c:pt idx="3331">
                  <c:v>63.2</c:v>
                </c:pt>
                <c:pt idx="3332">
                  <c:v>63.3</c:v>
                </c:pt>
                <c:pt idx="3333">
                  <c:v>63.4</c:v>
                </c:pt>
                <c:pt idx="3334">
                  <c:v>63.5</c:v>
                </c:pt>
                <c:pt idx="3335">
                  <c:v>63.6</c:v>
                </c:pt>
                <c:pt idx="3336">
                  <c:v>63.7</c:v>
                </c:pt>
                <c:pt idx="3337">
                  <c:v>63.8</c:v>
                </c:pt>
                <c:pt idx="3338">
                  <c:v>63.9</c:v>
                </c:pt>
                <c:pt idx="3339">
                  <c:v>64</c:v>
                </c:pt>
                <c:pt idx="3340">
                  <c:v>64.099999999999994</c:v>
                </c:pt>
                <c:pt idx="3341">
                  <c:v>64.2</c:v>
                </c:pt>
                <c:pt idx="3342">
                  <c:v>64.3</c:v>
                </c:pt>
                <c:pt idx="3343">
                  <c:v>64.400000000000006</c:v>
                </c:pt>
                <c:pt idx="3344">
                  <c:v>64.5</c:v>
                </c:pt>
                <c:pt idx="3345">
                  <c:v>64.599999999999994</c:v>
                </c:pt>
                <c:pt idx="3346">
                  <c:v>64.7</c:v>
                </c:pt>
                <c:pt idx="3347">
                  <c:v>64.8</c:v>
                </c:pt>
                <c:pt idx="3348">
                  <c:v>64.900000000000006</c:v>
                </c:pt>
                <c:pt idx="3349">
                  <c:v>65</c:v>
                </c:pt>
                <c:pt idx="3350">
                  <c:v>65.099999999999994</c:v>
                </c:pt>
                <c:pt idx="3351">
                  <c:v>65.2</c:v>
                </c:pt>
                <c:pt idx="3352">
                  <c:v>65.3</c:v>
                </c:pt>
                <c:pt idx="3353">
                  <c:v>65.400000000000006</c:v>
                </c:pt>
                <c:pt idx="3354">
                  <c:v>65.5</c:v>
                </c:pt>
                <c:pt idx="3355">
                  <c:v>65.599999999999994</c:v>
                </c:pt>
                <c:pt idx="3356">
                  <c:v>65.7</c:v>
                </c:pt>
                <c:pt idx="3357">
                  <c:v>65.8</c:v>
                </c:pt>
                <c:pt idx="3358">
                  <c:v>65.900000000000006</c:v>
                </c:pt>
                <c:pt idx="3359">
                  <c:v>66</c:v>
                </c:pt>
                <c:pt idx="3360">
                  <c:v>66.099999999999994</c:v>
                </c:pt>
                <c:pt idx="3361">
                  <c:v>66.2</c:v>
                </c:pt>
                <c:pt idx="3362">
                  <c:v>66.3</c:v>
                </c:pt>
                <c:pt idx="3363">
                  <c:v>66.400000000000006</c:v>
                </c:pt>
                <c:pt idx="3364">
                  <c:v>66.5</c:v>
                </c:pt>
                <c:pt idx="3365">
                  <c:v>66.599999999999994</c:v>
                </c:pt>
                <c:pt idx="3366">
                  <c:v>66.7</c:v>
                </c:pt>
                <c:pt idx="3367">
                  <c:v>66.8</c:v>
                </c:pt>
                <c:pt idx="3368">
                  <c:v>66.900000000000006</c:v>
                </c:pt>
                <c:pt idx="3369">
                  <c:v>67</c:v>
                </c:pt>
                <c:pt idx="3370">
                  <c:v>67.099999999999994</c:v>
                </c:pt>
                <c:pt idx="3371">
                  <c:v>67.2</c:v>
                </c:pt>
                <c:pt idx="3372">
                  <c:v>67.3</c:v>
                </c:pt>
                <c:pt idx="3373">
                  <c:v>67.400000000000006</c:v>
                </c:pt>
                <c:pt idx="3374">
                  <c:v>67.5</c:v>
                </c:pt>
                <c:pt idx="3375">
                  <c:v>67.599999999999994</c:v>
                </c:pt>
                <c:pt idx="3376">
                  <c:v>67.7</c:v>
                </c:pt>
                <c:pt idx="3377">
                  <c:v>67.8</c:v>
                </c:pt>
                <c:pt idx="3378">
                  <c:v>67.900000000000006</c:v>
                </c:pt>
                <c:pt idx="3379">
                  <c:v>68</c:v>
                </c:pt>
                <c:pt idx="3380">
                  <c:v>68.099999999999994</c:v>
                </c:pt>
                <c:pt idx="3381">
                  <c:v>68.2</c:v>
                </c:pt>
                <c:pt idx="3382">
                  <c:v>68.3</c:v>
                </c:pt>
                <c:pt idx="3383">
                  <c:v>68.400000000000006</c:v>
                </c:pt>
                <c:pt idx="3384">
                  <c:v>68.5</c:v>
                </c:pt>
                <c:pt idx="3385">
                  <c:v>68.599999999999994</c:v>
                </c:pt>
                <c:pt idx="3386">
                  <c:v>68.7</c:v>
                </c:pt>
                <c:pt idx="3387">
                  <c:v>68.8</c:v>
                </c:pt>
                <c:pt idx="3388">
                  <c:v>68.900000000000006</c:v>
                </c:pt>
                <c:pt idx="3389">
                  <c:v>69</c:v>
                </c:pt>
                <c:pt idx="3390">
                  <c:v>69.099999999999994</c:v>
                </c:pt>
                <c:pt idx="3391">
                  <c:v>69.2</c:v>
                </c:pt>
                <c:pt idx="3392">
                  <c:v>69.3</c:v>
                </c:pt>
                <c:pt idx="3393">
                  <c:v>69.400000000000006</c:v>
                </c:pt>
                <c:pt idx="3394">
                  <c:v>69.5</c:v>
                </c:pt>
                <c:pt idx="3395">
                  <c:v>69.599999999999994</c:v>
                </c:pt>
                <c:pt idx="3396">
                  <c:v>69.7</c:v>
                </c:pt>
                <c:pt idx="3397">
                  <c:v>69.8</c:v>
                </c:pt>
                <c:pt idx="3398">
                  <c:v>69.900000000000006</c:v>
                </c:pt>
                <c:pt idx="3399">
                  <c:v>70</c:v>
                </c:pt>
                <c:pt idx="3400">
                  <c:v>70.099999999999994</c:v>
                </c:pt>
                <c:pt idx="3401">
                  <c:v>70.2</c:v>
                </c:pt>
                <c:pt idx="3402">
                  <c:v>70.3</c:v>
                </c:pt>
                <c:pt idx="3403">
                  <c:v>70.400000000000006</c:v>
                </c:pt>
                <c:pt idx="3404">
                  <c:v>70.5</c:v>
                </c:pt>
                <c:pt idx="3405">
                  <c:v>70.599999999999994</c:v>
                </c:pt>
                <c:pt idx="3406">
                  <c:v>70.7</c:v>
                </c:pt>
                <c:pt idx="3407">
                  <c:v>70.8</c:v>
                </c:pt>
                <c:pt idx="3408">
                  <c:v>70.900000000000006</c:v>
                </c:pt>
                <c:pt idx="3409">
                  <c:v>71</c:v>
                </c:pt>
                <c:pt idx="3410">
                  <c:v>71.099999999999994</c:v>
                </c:pt>
                <c:pt idx="3411">
                  <c:v>71.2</c:v>
                </c:pt>
                <c:pt idx="3412">
                  <c:v>71.3</c:v>
                </c:pt>
                <c:pt idx="3413">
                  <c:v>71.400000000000006</c:v>
                </c:pt>
                <c:pt idx="3414">
                  <c:v>71.5</c:v>
                </c:pt>
                <c:pt idx="3415">
                  <c:v>71.599999999999994</c:v>
                </c:pt>
                <c:pt idx="3416">
                  <c:v>71.7</c:v>
                </c:pt>
                <c:pt idx="3417">
                  <c:v>71.8</c:v>
                </c:pt>
                <c:pt idx="3418">
                  <c:v>71.900000000000006</c:v>
                </c:pt>
                <c:pt idx="3419">
                  <c:v>72</c:v>
                </c:pt>
                <c:pt idx="3420">
                  <c:v>72.099999999999994</c:v>
                </c:pt>
                <c:pt idx="3421">
                  <c:v>72.2</c:v>
                </c:pt>
                <c:pt idx="3422">
                  <c:v>72.3</c:v>
                </c:pt>
                <c:pt idx="3423">
                  <c:v>72.400000000000006</c:v>
                </c:pt>
                <c:pt idx="3424">
                  <c:v>72.5</c:v>
                </c:pt>
                <c:pt idx="3425">
                  <c:v>72.599999999999994</c:v>
                </c:pt>
                <c:pt idx="3426">
                  <c:v>72.7</c:v>
                </c:pt>
                <c:pt idx="3427">
                  <c:v>72.8</c:v>
                </c:pt>
                <c:pt idx="3428">
                  <c:v>72.900000000000006</c:v>
                </c:pt>
                <c:pt idx="3429">
                  <c:v>73</c:v>
                </c:pt>
                <c:pt idx="3430">
                  <c:v>73.099999999999994</c:v>
                </c:pt>
                <c:pt idx="3431">
                  <c:v>73.2</c:v>
                </c:pt>
                <c:pt idx="3432">
                  <c:v>73.3</c:v>
                </c:pt>
                <c:pt idx="3433">
                  <c:v>73.400000000000006</c:v>
                </c:pt>
                <c:pt idx="3434">
                  <c:v>73.5</c:v>
                </c:pt>
                <c:pt idx="3435">
                  <c:v>73.599999999999994</c:v>
                </c:pt>
                <c:pt idx="3436">
                  <c:v>73.7</c:v>
                </c:pt>
                <c:pt idx="3437">
                  <c:v>73.8</c:v>
                </c:pt>
                <c:pt idx="3438">
                  <c:v>73.900000000000006</c:v>
                </c:pt>
                <c:pt idx="3439">
                  <c:v>74</c:v>
                </c:pt>
                <c:pt idx="3440">
                  <c:v>74.099999999999994</c:v>
                </c:pt>
                <c:pt idx="3441">
                  <c:v>74.2</c:v>
                </c:pt>
                <c:pt idx="3442">
                  <c:v>74.3</c:v>
                </c:pt>
                <c:pt idx="3443">
                  <c:v>74.400000000000006</c:v>
                </c:pt>
                <c:pt idx="3444">
                  <c:v>74.5</c:v>
                </c:pt>
                <c:pt idx="3445">
                  <c:v>74.599999999999994</c:v>
                </c:pt>
                <c:pt idx="3446">
                  <c:v>74.7</c:v>
                </c:pt>
                <c:pt idx="3447">
                  <c:v>74.8</c:v>
                </c:pt>
                <c:pt idx="3448">
                  <c:v>74.900000000000006</c:v>
                </c:pt>
                <c:pt idx="3449">
                  <c:v>75</c:v>
                </c:pt>
                <c:pt idx="3450">
                  <c:v>75.099999999999994</c:v>
                </c:pt>
                <c:pt idx="3451">
                  <c:v>75.2</c:v>
                </c:pt>
                <c:pt idx="3452">
                  <c:v>75.3</c:v>
                </c:pt>
                <c:pt idx="3453">
                  <c:v>75.400000000000006</c:v>
                </c:pt>
                <c:pt idx="3454">
                  <c:v>75.5</c:v>
                </c:pt>
                <c:pt idx="3455">
                  <c:v>75.599999999999994</c:v>
                </c:pt>
                <c:pt idx="3456">
                  <c:v>75.7</c:v>
                </c:pt>
                <c:pt idx="3457">
                  <c:v>75.8</c:v>
                </c:pt>
                <c:pt idx="3458">
                  <c:v>75.900000000000006</c:v>
                </c:pt>
                <c:pt idx="3459">
                  <c:v>76</c:v>
                </c:pt>
                <c:pt idx="3460">
                  <c:v>76.099999999999994</c:v>
                </c:pt>
                <c:pt idx="3461">
                  <c:v>76.2</c:v>
                </c:pt>
                <c:pt idx="3462">
                  <c:v>76.3</c:v>
                </c:pt>
                <c:pt idx="3463">
                  <c:v>76.400000000000006</c:v>
                </c:pt>
                <c:pt idx="3464">
                  <c:v>76.5</c:v>
                </c:pt>
                <c:pt idx="3465">
                  <c:v>76.599999999999994</c:v>
                </c:pt>
                <c:pt idx="3466">
                  <c:v>76.7</c:v>
                </c:pt>
                <c:pt idx="3467">
                  <c:v>76.8</c:v>
                </c:pt>
                <c:pt idx="3468">
                  <c:v>76.900000000000006</c:v>
                </c:pt>
                <c:pt idx="3469">
                  <c:v>77</c:v>
                </c:pt>
                <c:pt idx="3470">
                  <c:v>77.099999999999994</c:v>
                </c:pt>
                <c:pt idx="3471">
                  <c:v>77.2</c:v>
                </c:pt>
                <c:pt idx="3472">
                  <c:v>77.3</c:v>
                </c:pt>
                <c:pt idx="3473">
                  <c:v>77.400000000000006</c:v>
                </c:pt>
                <c:pt idx="3474">
                  <c:v>77.5</c:v>
                </c:pt>
                <c:pt idx="3475">
                  <c:v>77.599999999999994</c:v>
                </c:pt>
                <c:pt idx="3476">
                  <c:v>77.7</c:v>
                </c:pt>
                <c:pt idx="3477">
                  <c:v>77.8</c:v>
                </c:pt>
                <c:pt idx="3478">
                  <c:v>77.900000000000006</c:v>
                </c:pt>
                <c:pt idx="3479">
                  <c:v>78</c:v>
                </c:pt>
                <c:pt idx="3480">
                  <c:v>78.099999999999994</c:v>
                </c:pt>
                <c:pt idx="3481">
                  <c:v>78.2</c:v>
                </c:pt>
                <c:pt idx="3482">
                  <c:v>78.3</c:v>
                </c:pt>
                <c:pt idx="3483">
                  <c:v>78.400000000000006</c:v>
                </c:pt>
                <c:pt idx="3484">
                  <c:v>78.5</c:v>
                </c:pt>
                <c:pt idx="3485">
                  <c:v>78.599999999999994</c:v>
                </c:pt>
                <c:pt idx="3486">
                  <c:v>78.7</c:v>
                </c:pt>
                <c:pt idx="3487">
                  <c:v>78.8</c:v>
                </c:pt>
                <c:pt idx="3488">
                  <c:v>78.900000000000006</c:v>
                </c:pt>
                <c:pt idx="3489">
                  <c:v>79</c:v>
                </c:pt>
                <c:pt idx="3490">
                  <c:v>79.099999999999994</c:v>
                </c:pt>
                <c:pt idx="3491">
                  <c:v>79.2</c:v>
                </c:pt>
                <c:pt idx="3492">
                  <c:v>79.3</c:v>
                </c:pt>
                <c:pt idx="3493">
                  <c:v>79.400000000000006</c:v>
                </c:pt>
                <c:pt idx="3494">
                  <c:v>79.5</c:v>
                </c:pt>
                <c:pt idx="3495">
                  <c:v>79.599999999999994</c:v>
                </c:pt>
                <c:pt idx="3496">
                  <c:v>79.7</c:v>
                </c:pt>
                <c:pt idx="3497">
                  <c:v>79.8</c:v>
                </c:pt>
                <c:pt idx="3498">
                  <c:v>79.900000000000006</c:v>
                </c:pt>
                <c:pt idx="3499">
                  <c:v>80</c:v>
                </c:pt>
                <c:pt idx="3500">
                  <c:v>80.099999999999994</c:v>
                </c:pt>
                <c:pt idx="3501">
                  <c:v>80.2</c:v>
                </c:pt>
                <c:pt idx="3502">
                  <c:v>80.3</c:v>
                </c:pt>
                <c:pt idx="3503">
                  <c:v>80.400000000000006</c:v>
                </c:pt>
                <c:pt idx="3504">
                  <c:v>80.5</c:v>
                </c:pt>
                <c:pt idx="3505">
                  <c:v>80.599999999999994</c:v>
                </c:pt>
                <c:pt idx="3506">
                  <c:v>80.7</c:v>
                </c:pt>
                <c:pt idx="3507">
                  <c:v>80.8</c:v>
                </c:pt>
                <c:pt idx="3508">
                  <c:v>80.900000000000006</c:v>
                </c:pt>
                <c:pt idx="3509">
                  <c:v>81</c:v>
                </c:pt>
                <c:pt idx="3510">
                  <c:v>81.099999999999994</c:v>
                </c:pt>
                <c:pt idx="3511">
                  <c:v>81.2</c:v>
                </c:pt>
                <c:pt idx="3512">
                  <c:v>81.3</c:v>
                </c:pt>
                <c:pt idx="3513">
                  <c:v>81.400000000000006</c:v>
                </c:pt>
                <c:pt idx="3514">
                  <c:v>81.5</c:v>
                </c:pt>
                <c:pt idx="3515">
                  <c:v>81.599999999999994</c:v>
                </c:pt>
                <c:pt idx="3516">
                  <c:v>81.7</c:v>
                </c:pt>
                <c:pt idx="3517">
                  <c:v>81.8</c:v>
                </c:pt>
                <c:pt idx="3518">
                  <c:v>81.900000000000006</c:v>
                </c:pt>
                <c:pt idx="3519">
                  <c:v>82</c:v>
                </c:pt>
                <c:pt idx="3520">
                  <c:v>82.1</c:v>
                </c:pt>
                <c:pt idx="3521">
                  <c:v>82.2</c:v>
                </c:pt>
                <c:pt idx="3522">
                  <c:v>82.3</c:v>
                </c:pt>
                <c:pt idx="3523">
                  <c:v>82.4</c:v>
                </c:pt>
                <c:pt idx="3524">
                  <c:v>82.5</c:v>
                </c:pt>
                <c:pt idx="3525">
                  <c:v>82.6</c:v>
                </c:pt>
                <c:pt idx="3526">
                  <c:v>82.7</c:v>
                </c:pt>
                <c:pt idx="3527">
                  <c:v>82.8</c:v>
                </c:pt>
                <c:pt idx="3528">
                  <c:v>82.9</c:v>
                </c:pt>
                <c:pt idx="3529">
                  <c:v>83</c:v>
                </c:pt>
                <c:pt idx="3530">
                  <c:v>83.1</c:v>
                </c:pt>
                <c:pt idx="3531">
                  <c:v>83.2</c:v>
                </c:pt>
                <c:pt idx="3532">
                  <c:v>83.3</c:v>
                </c:pt>
                <c:pt idx="3533">
                  <c:v>83.4</c:v>
                </c:pt>
                <c:pt idx="3534">
                  <c:v>83.5</c:v>
                </c:pt>
                <c:pt idx="3535">
                  <c:v>83.6</c:v>
                </c:pt>
                <c:pt idx="3536">
                  <c:v>83.7</c:v>
                </c:pt>
                <c:pt idx="3537">
                  <c:v>83.8</c:v>
                </c:pt>
                <c:pt idx="3538">
                  <c:v>83.9</c:v>
                </c:pt>
                <c:pt idx="3539">
                  <c:v>84</c:v>
                </c:pt>
                <c:pt idx="3540">
                  <c:v>84.1</c:v>
                </c:pt>
                <c:pt idx="3541">
                  <c:v>84.2</c:v>
                </c:pt>
                <c:pt idx="3542">
                  <c:v>84.3</c:v>
                </c:pt>
                <c:pt idx="3543">
                  <c:v>84.4</c:v>
                </c:pt>
                <c:pt idx="3544">
                  <c:v>84.5</c:v>
                </c:pt>
                <c:pt idx="3545">
                  <c:v>84.6</c:v>
                </c:pt>
                <c:pt idx="3546">
                  <c:v>84.7</c:v>
                </c:pt>
                <c:pt idx="3547">
                  <c:v>84.8</c:v>
                </c:pt>
                <c:pt idx="3548">
                  <c:v>84.9</c:v>
                </c:pt>
                <c:pt idx="3549">
                  <c:v>85</c:v>
                </c:pt>
                <c:pt idx="3550">
                  <c:v>85.1</c:v>
                </c:pt>
                <c:pt idx="3551">
                  <c:v>85.2</c:v>
                </c:pt>
                <c:pt idx="3552">
                  <c:v>85.3</c:v>
                </c:pt>
                <c:pt idx="3553">
                  <c:v>85.4</c:v>
                </c:pt>
                <c:pt idx="3554">
                  <c:v>85.5</c:v>
                </c:pt>
                <c:pt idx="3555">
                  <c:v>85.6</c:v>
                </c:pt>
                <c:pt idx="3556">
                  <c:v>85.7</c:v>
                </c:pt>
                <c:pt idx="3557">
                  <c:v>85.8</c:v>
                </c:pt>
                <c:pt idx="3558">
                  <c:v>85.9</c:v>
                </c:pt>
                <c:pt idx="3559">
                  <c:v>86</c:v>
                </c:pt>
                <c:pt idx="3560">
                  <c:v>86.1</c:v>
                </c:pt>
                <c:pt idx="3561">
                  <c:v>86.2</c:v>
                </c:pt>
                <c:pt idx="3562">
                  <c:v>86.3</c:v>
                </c:pt>
                <c:pt idx="3563">
                  <c:v>86.4</c:v>
                </c:pt>
                <c:pt idx="3564">
                  <c:v>86.5</c:v>
                </c:pt>
                <c:pt idx="3565">
                  <c:v>86.6</c:v>
                </c:pt>
                <c:pt idx="3566">
                  <c:v>86.7</c:v>
                </c:pt>
                <c:pt idx="3567">
                  <c:v>86.8</c:v>
                </c:pt>
                <c:pt idx="3568">
                  <c:v>86.9</c:v>
                </c:pt>
                <c:pt idx="3569">
                  <c:v>87</c:v>
                </c:pt>
                <c:pt idx="3570">
                  <c:v>87.1</c:v>
                </c:pt>
                <c:pt idx="3571">
                  <c:v>87.2</c:v>
                </c:pt>
                <c:pt idx="3572">
                  <c:v>87.3</c:v>
                </c:pt>
                <c:pt idx="3573">
                  <c:v>87.4</c:v>
                </c:pt>
                <c:pt idx="3574">
                  <c:v>87.5</c:v>
                </c:pt>
                <c:pt idx="3575">
                  <c:v>87.6</c:v>
                </c:pt>
                <c:pt idx="3576">
                  <c:v>87.7</c:v>
                </c:pt>
                <c:pt idx="3577">
                  <c:v>87.8</c:v>
                </c:pt>
                <c:pt idx="3578">
                  <c:v>87.9</c:v>
                </c:pt>
                <c:pt idx="3579">
                  <c:v>88</c:v>
                </c:pt>
                <c:pt idx="3580">
                  <c:v>88.1</c:v>
                </c:pt>
                <c:pt idx="3581">
                  <c:v>88.2</c:v>
                </c:pt>
                <c:pt idx="3582">
                  <c:v>88.3</c:v>
                </c:pt>
                <c:pt idx="3583">
                  <c:v>88.4</c:v>
                </c:pt>
                <c:pt idx="3584">
                  <c:v>88.5</c:v>
                </c:pt>
                <c:pt idx="3585">
                  <c:v>88.6</c:v>
                </c:pt>
                <c:pt idx="3586">
                  <c:v>88.7</c:v>
                </c:pt>
                <c:pt idx="3587">
                  <c:v>88.8</c:v>
                </c:pt>
                <c:pt idx="3588">
                  <c:v>88.9</c:v>
                </c:pt>
                <c:pt idx="3589">
                  <c:v>89</c:v>
                </c:pt>
                <c:pt idx="3590">
                  <c:v>89.1</c:v>
                </c:pt>
                <c:pt idx="3591">
                  <c:v>89.2</c:v>
                </c:pt>
                <c:pt idx="3592">
                  <c:v>89.3</c:v>
                </c:pt>
                <c:pt idx="3593">
                  <c:v>89.4</c:v>
                </c:pt>
                <c:pt idx="3594">
                  <c:v>89.5</c:v>
                </c:pt>
                <c:pt idx="3595">
                  <c:v>89.6</c:v>
                </c:pt>
                <c:pt idx="3596">
                  <c:v>89.7</c:v>
                </c:pt>
                <c:pt idx="3597">
                  <c:v>89.8</c:v>
                </c:pt>
                <c:pt idx="3598">
                  <c:v>89.9</c:v>
                </c:pt>
                <c:pt idx="3599">
                  <c:v>90</c:v>
                </c:pt>
                <c:pt idx="3600">
                  <c:v>90.1</c:v>
                </c:pt>
                <c:pt idx="3601">
                  <c:v>90.2</c:v>
                </c:pt>
                <c:pt idx="3602">
                  <c:v>90.3</c:v>
                </c:pt>
                <c:pt idx="3603">
                  <c:v>90.4</c:v>
                </c:pt>
                <c:pt idx="3604">
                  <c:v>90.5</c:v>
                </c:pt>
                <c:pt idx="3605">
                  <c:v>90.6</c:v>
                </c:pt>
                <c:pt idx="3606">
                  <c:v>90.7</c:v>
                </c:pt>
                <c:pt idx="3607">
                  <c:v>90.8</c:v>
                </c:pt>
                <c:pt idx="3608">
                  <c:v>90.9</c:v>
                </c:pt>
                <c:pt idx="3609">
                  <c:v>91</c:v>
                </c:pt>
                <c:pt idx="3610">
                  <c:v>91.1</c:v>
                </c:pt>
                <c:pt idx="3611">
                  <c:v>91.2</c:v>
                </c:pt>
                <c:pt idx="3612">
                  <c:v>91.3</c:v>
                </c:pt>
                <c:pt idx="3613">
                  <c:v>91.4</c:v>
                </c:pt>
                <c:pt idx="3614">
                  <c:v>91.5</c:v>
                </c:pt>
                <c:pt idx="3615">
                  <c:v>91.6</c:v>
                </c:pt>
                <c:pt idx="3616">
                  <c:v>91.7</c:v>
                </c:pt>
                <c:pt idx="3617">
                  <c:v>91.8</c:v>
                </c:pt>
                <c:pt idx="3618">
                  <c:v>91.9</c:v>
                </c:pt>
                <c:pt idx="3619">
                  <c:v>92</c:v>
                </c:pt>
                <c:pt idx="3620">
                  <c:v>92.1</c:v>
                </c:pt>
                <c:pt idx="3621">
                  <c:v>92.2</c:v>
                </c:pt>
                <c:pt idx="3622">
                  <c:v>92.3</c:v>
                </c:pt>
                <c:pt idx="3623">
                  <c:v>92.4</c:v>
                </c:pt>
                <c:pt idx="3624">
                  <c:v>92.5</c:v>
                </c:pt>
                <c:pt idx="3625">
                  <c:v>92.6</c:v>
                </c:pt>
                <c:pt idx="3626">
                  <c:v>92.7</c:v>
                </c:pt>
                <c:pt idx="3627">
                  <c:v>92.8</c:v>
                </c:pt>
                <c:pt idx="3628">
                  <c:v>92.9</c:v>
                </c:pt>
                <c:pt idx="3629">
                  <c:v>93</c:v>
                </c:pt>
                <c:pt idx="3630">
                  <c:v>93.1</c:v>
                </c:pt>
                <c:pt idx="3631">
                  <c:v>93.2</c:v>
                </c:pt>
                <c:pt idx="3632">
                  <c:v>93.3</c:v>
                </c:pt>
                <c:pt idx="3633">
                  <c:v>93.4</c:v>
                </c:pt>
                <c:pt idx="3634">
                  <c:v>93.5</c:v>
                </c:pt>
                <c:pt idx="3635">
                  <c:v>93.6</c:v>
                </c:pt>
                <c:pt idx="3636">
                  <c:v>93.7</c:v>
                </c:pt>
                <c:pt idx="3637">
                  <c:v>93.8</c:v>
                </c:pt>
                <c:pt idx="3638">
                  <c:v>93.9</c:v>
                </c:pt>
                <c:pt idx="3639">
                  <c:v>94</c:v>
                </c:pt>
                <c:pt idx="3640">
                  <c:v>94.1</c:v>
                </c:pt>
                <c:pt idx="3641">
                  <c:v>94.2</c:v>
                </c:pt>
                <c:pt idx="3642">
                  <c:v>94.3</c:v>
                </c:pt>
                <c:pt idx="3643">
                  <c:v>94.4</c:v>
                </c:pt>
                <c:pt idx="3644">
                  <c:v>94.5</c:v>
                </c:pt>
                <c:pt idx="3645">
                  <c:v>94.6</c:v>
                </c:pt>
                <c:pt idx="3646">
                  <c:v>94.7</c:v>
                </c:pt>
                <c:pt idx="3647">
                  <c:v>94.8</c:v>
                </c:pt>
                <c:pt idx="3648">
                  <c:v>94.9</c:v>
                </c:pt>
                <c:pt idx="3649">
                  <c:v>95</c:v>
                </c:pt>
                <c:pt idx="3650">
                  <c:v>95.1</c:v>
                </c:pt>
                <c:pt idx="3651">
                  <c:v>95.2</c:v>
                </c:pt>
                <c:pt idx="3652">
                  <c:v>95.3</c:v>
                </c:pt>
                <c:pt idx="3653">
                  <c:v>95.4</c:v>
                </c:pt>
                <c:pt idx="3654">
                  <c:v>95.5</c:v>
                </c:pt>
                <c:pt idx="3655">
                  <c:v>95.6</c:v>
                </c:pt>
                <c:pt idx="3656">
                  <c:v>95.7</c:v>
                </c:pt>
                <c:pt idx="3657">
                  <c:v>95.8</c:v>
                </c:pt>
                <c:pt idx="3658">
                  <c:v>95.9</c:v>
                </c:pt>
                <c:pt idx="3659">
                  <c:v>96</c:v>
                </c:pt>
                <c:pt idx="3660">
                  <c:v>96.1</c:v>
                </c:pt>
                <c:pt idx="3661">
                  <c:v>96.2</c:v>
                </c:pt>
                <c:pt idx="3662">
                  <c:v>96.3</c:v>
                </c:pt>
                <c:pt idx="3663">
                  <c:v>96.4</c:v>
                </c:pt>
                <c:pt idx="3664">
                  <c:v>96.5</c:v>
                </c:pt>
                <c:pt idx="3665">
                  <c:v>96.6</c:v>
                </c:pt>
                <c:pt idx="3666">
                  <c:v>96.7</c:v>
                </c:pt>
                <c:pt idx="3667">
                  <c:v>96.8</c:v>
                </c:pt>
                <c:pt idx="3668">
                  <c:v>96.9</c:v>
                </c:pt>
                <c:pt idx="3669">
                  <c:v>97</c:v>
                </c:pt>
                <c:pt idx="3670">
                  <c:v>97.1</c:v>
                </c:pt>
                <c:pt idx="3671">
                  <c:v>97.2</c:v>
                </c:pt>
                <c:pt idx="3672">
                  <c:v>97.3</c:v>
                </c:pt>
                <c:pt idx="3673">
                  <c:v>97.4</c:v>
                </c:pt>
                <c:pt idx="3674">
                  <c:v>97.5</c:v>
                </c:pt>
                <c:pt idx="3675">
                  <c:v>97.6</c:v>
                </c:pt>
                <c:pt idx="3676">
                  <c:v>97.7</c:v>
                </c:pt>
                <c:pt idx="3677">
                  <c:v>97.8</c:v>
                </c:pt>
                <c:pt idx="3678">
                  <c:v>97.9</c:v>
                </c:pt>
                <c:pt idx="3679">
                  <c:v>98</c:v>
                </c:pt>
                <c:pt idx="3680">
                  <c:v>98.1</c:v>
                </c:pt>
                <c:pt idx="3681">
                  <c:v>98.2</c:v>
                </c:pt>
                <c:pt idx="3682">
                  <c:v>98.3</c:v>
                </c:pt>
                <c:pt idx="3683">
                  <c:v>98.4</c:v>
                </c:pt>
                <c:pt idx="3684">
                  <c:v>98.5</c:v>
                </c:pt>
                <c:pt idx="3685">
                  <c:v>98.6</c:v>
                </c:pt>
                <c:pt idx="3686">
                  <c:v>98.7</c:v>
                </c:pt>
                <c:pt idx="3687">
                  <c:v>98.8</c:v>
                </c:pt>
                <c:pt idx="3688">
                  <c:v>98.9</c:v>
                </c:pt>
                <c:pt idx="3689">
                  <c:v>99</c:v>
                </c:pt>
                <c:pt idx="3690">
                  <c:v>99.1</c:v>
                </c:pt>
                <c:pt idx="3691">
                  <c:v>99.2</c:v>
                </c:pt>
                <c:pt idx="3692">
                  <c:v>99.3</c:v>
                </c:pt>
                <c:pt idx="3693">
                  <c:v>99.4</c:v>
                </c:pt>
                <c:pt idx="3694">
                  <c:v>99.5</c:v>
                </c:pt>
                <c:pt idx="3695">
                  <c:v>99.6</c:v>
                </c:pt>
                <c:pt idx="3696">
                  <c:v>99.7</c:v>
                </c:pt>
                <c:pt idx="3697">
                  <c:v>99.8</c:v>
                </c:pt>
                <c:pt idx="3698">
                  <c:v>99.9</c:v>
                </c:pt>
                <c:pt idx="3699">
                  <c:v>100</c:v>
                </c:pt>
                <c:pt idx="3700">
                  <c:v>101</c:v>
                </c:pt>
                <c:pt idx="3701">
                  <c:v>102</c:v>
                </c:pt>
                <c:pt idx="3702">
                  <c:v>103</c:v>
                </c:pt>
                <c:pt idx="3703">
                  <c:v>104</c:v>
                </c:pt>
                <c:pt idx="3704">
                  <c:v>105</c:v>
                </c:pt>
                <c:pt idx="3705">
                  <c:v>106</c:v>
                </c:pt>
                <c:pt idx="3706">
                  <c:v>107</c:v>
                </c:pt>
                <c:pt idx="3707">
                  <c:v>108</c:v>
                </c:pt>
                <c:pt idx="3708">
                  <c:v>109</c:v>
                </c:pt>
                <c:pt idx="3709">
                  <c:v>110</c:v>
                </c:pt>
                <c:pt idx="3710">
                  <c:v>111</c:v>
                </c:pt>
                <c:pt idx="3711">
                  <c:v>112</c:v>
                </c:pt>
                <c:pt idx="3712">
                  <c:v>113</c:v>
                </c:pt>
                <c:pt idx="3713">
                  <c:v>114</c:v>
                </c:pt>
                <c:pt idx="3714">
                  <c:v>115</c:v>
                </c:pt>
                <c:pt idx="3715">
                  <c:v>116</c:v>
                </c:pt>
                <c:pt idx="3716">
                  <c:v>117</c:v>
                </c:pt>
                <c:pt idx="3717">
                  <c:v>118</c:v>
                </c:pt>
                <c:pt idx="3718">
                  <c:v>119</c:v>
                </c:pt>
                <c:pt idx="3719">
                  <c:v>120</c:v>
                </c:pt>
              </c:numCache>
            </c:numRef>
          </c:xVal>
          <c:yVal>
            <c:numRef>
              <c:f>'Digital Filter'!$H$68:$H$3787</c:f>
              <c:numCache>
                <c:formatCode>0.000</c:formatCode>
                <c:ptCount val="3720"/>
                <c:pt idx="0">
                  <c:v>-3.9688770436233965E-5</c:v>
                </c:pt>
                <c:pt idx="1">
                  <c:v>-1.5875551698034005E-4</c:v>
                </c:pt>
                <c:pt idx="2">
                  <c:v>-3.5720154534750882E-4</c:v>
                </c:pt>
                <c:pt idx="3">
                  <c:v>-6.3502903181462218E-4</c:v>
                </c:pt>
                <c:pt idx="4">
                  <c:v>-9.9224102333169794E-4</c:v>
                </c:pt>
                <c:pt idx="5">
                  <c:v>-1.4288414376657809E-3</c:v>
                </c:pt>
                <c:pt idx="6">
                  <c:v>-1.9448350636342019E-3</c:v>
                </c:pt>
                <c:pt idx="7">
                  <c:v>-2.5402275613307869E-3</c:v>
                </c:pt>
                <c:pt idx="8">
                  <c:v>-3.2150254623980862E-3</c:v>
                </c:pt>
                <c:pt idx="9">
                  <c:v>-3.9692361704691415E-3</c:v>
                </c:pt>
                <c:pt idx="10">
                  <c:v>-4.8028679614132361E-3</c:v>
                </c:pt>
                <c:pt idx="11">
                  <c:v>-5.715929983872825E-3</c:v>
                </c:pt>
                <c:pt idx="12">
                  <c:v>-6.70843225970583E-3</c:v>
                </c:pt>
                <c:pt idx="13">
                  <c:v>-7.7803856845176343E-3</c:v>
                </c:pt>
                <c:pt idx="14">
                  <c:v>-8.9318020282210635E-3</c:v>
                </c:pt>
                <c:pt idx="15">
                  <c:v>-1.0162693935640853E-2</c:v>
                </c:pt>
                <c:pt idx="16">
                  <c:v>-1.1473074927219632E-2</c:v>
                </c:pt>
                <c:pt idx="17">
                  <c:v>-1.2862959399678773E-2</c:v>
                </c:pt>
                <c:pt idx="18">
                  <c:v>-1.4332362626794442E-2</c:v>
                </c:pt>
                <c:pt idx="19">
                  <c:v>-1.5881300760200161E-2</c:v>
                </c:pt>
                <c:pt idx="20">
                  <c:v>-1.7509790830239097E-2</c:v>
                </c:pt>
                <c:pt idx="21">
                  <c:v>-1.9217850746801535E-2</c:v>
                </c:pt>
                <c:pt idx="22">
                  <c:v>-2.1005499300366881E-2</c:v>
                </c:pt>
                <c:pt idx="23">
                  <c:v>-2.2872756162880314E-2</c:v>
                </c:pt>
                <c:pt idx="24">
                  <c:v>-2.4819641888878752E-2</c:v>
                </c:pt>
                <c:pt idx="25">
                  <c:v>-2.6846177916488349E-2</c:v>
                </c:pt>
                <c:pt idx="26">
                  <c:v>-2.895238656862623E-2</c:v>
                </c:pt>
                <c:pt idx="27">
                  <c:v>-3.1138291054116529E-2</c:v>
                </c:pt>
                <c:pt idx="28">
                  <c:v>-3.3403915468939394E-2</c:v>
                </c:pt>
                <c:pt idx="29">
                  <c:v>-3.5749284797502986E-2</c:v>
                </c:pt>
                <c:pt idx="30">
                  <c:v>-3.8174424913922936E-2</c:v>
                </c:pt>
                <c:pt idx="31">
                  <c:v>-4.0679362583454816E-2</c:v>
                </c:pt>
                <c:pt idx="32">
                  <c:v>-4.326412546382119E-2</c:v>
                </c:pt>
                <c:pt idx="33">
                  <c:v>-4.5928742106750131E-2</c:v>
                </c:pt>
                <c:pt idx="34">
                  <c:v>-4.8673241959407615E-2</c:v>
                </c:pt>
                <c:pt idx="35">
                  <c:v>-5.1497655366034144E-2</c:v>
                </c:pt>
                <c:pt idx="36">
                  <c:v>-5.440201356946589E-2</c:v>
                </c:pt>
                <c:pt idx="37">
                  <c:v>-5.738634871286924E-2</c:v>
                </c:pt>
                <c:pt idx="38">
                  <c:v>-6.0450693841368919E-2</c:v>
                </c:pt>
                <c:pt idx="39">
                  <c:v>-6.3595082903852171E-2</c:v>
                </c:pt>
                <c:pt idx="40">
                  <c:v>-6.6819550754752419E-2</c:v>
                </c:pt>
                <c:pt idx="41">
                  <c:v>-7.0124133155875359E-2</c:v>
                </c:pt>
                <c:pt idx="42">
                  <c:v>-7.3508866778346837E-2</c:v>
                </c:pt>
                <c:pt idx="43">
                  <c:v>-7.6973789204526064E-2</c:v>
                </c:pt>
                <c:pt idx="44">
                  <c:v>-8.051893893001455E-2</c:v>
                </c:pt>
                <c:pt idx="45">
                  <c:v>-8.4144355365702153E-2</c:v>
                </c:pt>
                <c:pt idx="46">
                  <c:v>-8.7850078839898649E-2</c:v>
                </c:pt>
                <c:pt idx="47">
                  <c:v>-9.1636150600431732E-2</c:v>
                </c:pt>
                <c:pt idx="48">
                  <c:v>-9.550261281690918E-2</c:v>
                </c:pt>
                <c:pt idx="49">
                  <c:v>-9.9449508582917623E-2</c:v>
                </c:pt>
                <c:pt idx="50">
                  <c:v>-0.10347688191836965</c:v>
                </c:pt>
                <c:pt idx="51">
                  <c:v>-0.10758477777186422</c:v>
                </c:pt>
                <c:pt idx="52">
                  <c:v>-0.11177324202305236</c:v>
                </c:pt>
                <c:pt idx="53">
                  <c:v>-0.11604232148515166</c:v>
                </c:pt>
                <c:pt idx="54">
                  <c:v>-0.12039206390744141</c:v>
                </c:pt>
                <c:pt idx="55">
                  <c:v>-0.12482251797781405</c:v>
                </c:pt>
                <c:pt idx="56">
                  <c:v>-0.12933373332543432</c:v>
                </c:pt>
                <c:pt idx="57">
                  <c:v>-0.13392576052339569</c:v>
                </c:pt>
                <c:pt idx="58">
                  <c:v>-0.13859865109144295</c:v>
                </c:pt>
                <c:pt idx="59">
                  <c:v>-0.14335245749878986</c:v>
                </c:pt>
                <c:pt idx="60">
                  <c:v>-0.14818723316689106</c:v>
                </c:pt>
                <c:pt idx="61">
                  <c:v>-0.15310303247243803</c:v>
                </c:pt>
                <c:pt idx="62">
                  <c:v>-0.15809991075021906</c:v>
                </c:pt>
                <c:pt idx="63">
                  <c:v>-0.1631779242961735</c:v>
                </c:pt>
                <c:pt idx="64">
                  <c:v>-0.16833713037043049</c:v>
                </c:pt>
                <c:pt idx="65">
                  <c:v>-0.1735775872004674</c:v>
                </c:pt>
                <c:pt idx="66">
                  <c:v>-0.17889935398422185</c:v>
                </c:pt>
                <c:pt idx="67">
                  <c:v>-0.18430249089338466</c:v>
                </c:pt>
                <c:pt idx="68">
                  <c:v>-0.18978705907665938</c:v>
                </c:pt>
                <c:pt idx="69">
                  <c:v>-0.19535312066311747</c:v>
                </c:pt>
                <c:pt idx="70">
                  <c:v>-0.20100073876561952</c:v>
                </c:pt>
                <c:pt idx="71">
                  <c:v>-0.20672997748426178</c:v>
                </c:pt>
                <c:pt idx="72">
                  <c:v>-0.2125409019099074</c:v>
                </c:pt>
                <c:pt idx="73">
                  <c:v>-0.21843357812777869</c:v>
                </c:pt>
                <c:pt idx="74">
                  <c:v>-0.22440807322109926</c:v>
                </c:pt>
                <c:pt idx="75">
                  <c:v>-0.23046445527482504</c:v>
                </c:pt>
                <c:pt idx="76">
                  <c:v>-0.23660279337934303</c:v>
                </c:pt>
                <c:pt idx="77">
                  <c:v>-0.24282315763438742</c:v>
                </c:pt>
                <c:pt idx="78">
                  <c:v>-0.24912561915287415</c:v>
                </c:pt>
                <c:pt idx="79">
                  <c:v>-0.25551025006488459</c:v>
                </c:pt>
                <c:pt idx="80">
                  <c:v>-0.26197712352163904</c:v>
                </c:pt>
                <c:pt idx="81">
                  <c:v>-0.26852631369965302</c:v>
                </c:pt>
                <c:pt idx="82">
                  <c:v>-0.27515789580481215</c:v>
                </c:pt>
                <c:pt idx="83">
                  <c:v>-0.28187194607660521</c:v>
                </c:pt>
                <c:pt idx="84">
                  <c:v>-0.28866854179242685</c:v>
                </c:pt>
                <c:pt idx="85">
                  <c:v>-0.29554776127186289</c:v>
                </c:pt>
                <c:pt idx="86">
                  <c:v>-0.30250968388116728</c:v>
                </c:pt>
                <c:pt idx="87">
                  <c:v>-0.30955439003764273</c:v>
                </c:pt>
                <c:pt idx="88">
                  <c:v>-0.31668196121428688</c:v>
                </c:pt>
                <c:pt idx="89">
                  <c:v>-0.3238924799443354</c:v>
                </c:pt>
                <c:pt idx="90">
                  <c:v>-0.33118602982593492</c:v>
                </c:pt>
                <c:pt idx="91">
                  <c:v>-0.33856269552692786</c:v>
                </c:pt>
                <c:pt idx="92">
                  <c:v>-0.34602256278965021</c:v>
                </c:pt>
                <c:pt idx="93">
                  <c:v>-0.35356571843581586</c:v>
                </c:pt>
                <c:pt idx="94">
                  <c:v>-0.36119225037148706</c:v>
                </c:pt>
                <c:pt idx="95">
                  <c:v>-0.36890224759206941</c:v>
                </c:pt>
                <c:pt idx="96">
                  <c:v>-0.37669580018746424</c:v>
                </c:pt>
                <c:pt idx="97">
                  <c:v>-0.38457299934719941</c:v>
                </c:pt>
                <c:pt idx="98">
                  <c:v>-0.39253393736572295</c:v>
                </c:pt>
                <c:pt idx="99">
                  <c:v>-0.40057870764765413</c:v>
                </c:pt>
                <c:pt idx="100">
                  <c:v>-0.40870740471328759</c:v>
                </c:pt>
                <c:pt idx="101">
                  <c:v>-0.41692012420393781</c:v>
                </c:pt>
                <c:pt idx="102">
                  <c:v>-0.42521696288762117</c:v>
                </c:pt>
                <c:pt idx="103">
                  <c:v>-0.43359801866456688</c:v>
                </c:pt>
                <c:pt idx="104">
                  <c:v>-0.4420633905730123</c:v>
                </c:pt>
                <c:pt idx="105">
                  <c:v>-0.45061317879492496</c:v>
                </c:pt>
                <c:pt idx="106">
                  <c:v>-0.45924748466190213</c:v>
                </c:pt>
                <c:pt idx="107">
                  <c:v>-0.46796641066108197</c:v>
                </c:pt>
                <c:pt idx="108">
                  <c:v>-0.47677006044124143</c:v>
                </c:pt>
                <c:pt idx="109">
                  <c:v>-0.48565853881877774</c:v>
                </c:pt>
                <c:pt idx="110">
                  <c:v>-0.49463195178402092</c:v>
                </c:pt>
                <c:pt idx="111">
                  <c:v>-0.50369040650743202</c:v>
                </c:pt>
                <c:pt idx="112">
                  <c:v>-0.51283401134598317</c:v>
                </c:pt>
                <c:pt idx="113">
                  <c:v>-0.52206287584961586</c:v>
                </c:pt>
                <c:pt idx="114">
                  <c:v>-0.53137711076773519</c:v>
                </c:pt>
                <c:pt idx="115">
                  <c:v>-0.54077682805584359</c:v>
                </c:pt>
                <c:pt idx="116">
                  <c:v>-0.55026214088226011</c:v>
                </c:pt>
                <c:pt idx="117">
                  <c:v>-0.5598331636348729</c:v>
                </c:pt>
                <c:pt idx="118">
                  <c:v>-0.56949001192805682</c:v>
                </c:pt>
                <c:pt idx="119">
                  <c:v>-0.57923280260961796</c:v>
                </c:pt>
                <c:pt idx="120">
                  <c:v>-0.58906165376790365</c:v>
                </c:pt>
                <c:pt idx="121">
                  <c:v>-0.5989766847388891</c:v>
                </c:pt>
                <c:pt idx="122">
                  <c:v>-0.60897801611350955</c:v>
                </c:pt>
                <c:pt idx="123">
                  <c:v>-0.61906576974490191</c:v>
                </c:pt>
                <c:pt idx="124">
                  <c:v>-0.62924006875596228</c:v>
                </c:pt>
                <c:pt idx="125">
                  <c:v>-0.63950103754680077</c:v>
                </c:pt>
                <c:pt idx="126">
                  <c:v>-0.64984880180240889</c:v>
                </c:pt>
                <c:pt idx="127">
                  <c:v>-0.66028348850036889</c:v>
                </c:pt>
                <c:pt idx="128">
                  <c:v>-0.67080522591874847</c:v>
                </c:pt>
                <c:pt idx="129">
                  <c:v>-0.68141414364394892</c:v>
                </c:pt>
                <c:pt idx="130">
                  <c:v>-0.69211037257881036</c:v>
                </c:pt>
                <c:pt idx="131">
                  <c:v>-0.70289404495073615</c:v>
                </c:pt>
                <c:pt idx="132">
                  <c:v>-0.7137652943199102</c:v>
                </c:pt>
                <c:pt idx="133">
                  <c:v>-0.72472425558768117</c:v>
                </c:pt>
                <c:pt idx="134">
                  <c:v>-0.7357710650050171</c:v>
                </c:pt>
                <c:pt idx="135">
                  <c:v>-0.74690586018105731</c:v>
                </c:pt>
                <c:pt idx="136">
                  <c:v>-0.75812878009178808</c:v>
                </c:pt>
                <c:pt idx="137">
                  <c:v>-0.76943996508883239</c:v>
                </c:pt>
                <c:pt idx="138">
                  <c:v>-0.78083955690837725</c:v>
                </c:pt>
                <c:pt idx="139">
                  <c:v>-0.79232769868014707</c:v>
                </c:pt>
                <c:pt idx="140">
                  <c:v>-0.80390453493650582</c:v>
                </c:pt>
                <c:pt idx="141">
                  <c:v>-0.81557021162179455</c:v>
                </c:pt>
                <c:pt idx="142">
                  <c:v>-0.827324876101595</c:v>
                </c:pt>
                <c:pt idx="143">
                  <c:v>-0.83916867717226951</c:v>
                </c:pt>
                <c:pt idx="144">
                  <c:v>-0.85110176507050084</c:v>
                </c:pt>
                <c:pt idx="145">
                  <c:v>-0.86312429148309056</c:v>
                </c:pt>
                <c:pt idx="146">
                  <c:v>-0.87523640955672433</c:v>
                </c:pt>
                <c:pt idx="147">
                  <c:v>-0.88743827390799246</c:v>
                </c:pt>
                <c:pt idx="148">
                  <c:v>-0.89973004063346917</c:v>
                </c:pt>
                <c:pt idx="149">
                  <c:v>-0.91211186731991711</c:v>
                </c:pt>
                <c:pt idx="150">
                  <c:v>-0.9245839130546627</c:v>
                </c:pt>
                <c:pt idx="151">
                  <c:v>-0.93714633843607686</c:v>
                </c:pt>
                <c:pt idx="152">
                  <c:v>-0.94979930558414472</c:v>
                </c:pt>
                <c:pt idx="153">
                  <c:v>-0.9625429781512993</c:v>
                </c:pt>
                <c:pt idx="154">
                  <c:v>-0.97537752133321931</c:v>
                </c:pt>
                <c:pt idx="155">
                  <c:v>-0.98830310187989923</c:v>
                </c:pt>
                <c:pt idx="156">
                  <c:v>-1.0013198881067875</c:v>
                </c:pt>
                <c:pt idx="157">
                  <c:v>-1.0144280499061149</c:v>
                </c:pt>
                <c:pt idx="158">
                  <c:v>-1.0276277587583136</c:v>
                </c:pt>
                <c:pt idx="159">
                  <c:v>-1.0409191877436068</c:v>
                </c:pt>
                <c:pt idx="160">
                  <c:v>-1.054302511553769</c:v>
                </c:pt>
                <c:pt idx="161">
                  <c:v>-1.0677779065039767</c:v>
                </c:pt>
                <c:pt idx="162">
                  <c:v>-1.0813455505448564</c:v>
                </c:pt>
                <c:pt idx="163">
                  <c:v>-1.0950056232746699</c:v>
                </c:pt>
                <c:pt idx="164">
                  <c:v>-1.1087583059516701</c:v>
                </c:pt>
                <c:pt idx="165">
                  <c:v>-1.1226037815065517</c:v>
                </c:pt>
                <c:pt idx="166">
                  <c:v>-1.1365422345551761</c:v>
                </c:pt>
                <c:pt idx="167">
                  <c:v>-1.1505738514112904</c:v>
                </c:pt>
                <c:pt idx="168">
                  <c:v>-1.1646988200996009</c:v>
                </c:pt>
                <c:pt idx="169">
                  <c:v>-1.1789173303688407</c:v>
                </c:pt>
                <c:pt idx="170">
                  <c:v>-1.1932295737051237</c:v>
                </c:pt>
                <c:pt idx="171">
                  <c:v>-1.2076357433453786</c:v>
                </c:pt>
                <c:pt idx="172">
                  <c:v>-1.2221360342910466</c:v>
                </c:pt>
                <c:pt idx="173">
                  <c:v>-1.2367306433218492</c:v>
                </c:pt>
                <c:pt idx="174">
                  <c:v>-1.2514197690098134</c:v>
                </c:pt>
                <c:pt idx="175">
                  <c:v>-1.2662036117334472</c:v>
                </c:pt>
                <c:pt idx="176">
                  <c:v>-1.2810823736920918</c:v>
                </c:pt>
                <c:pt idx="177">
                  <c:v>-1.296056258920435</c:v>
                </c:pt>
                <c:pt idx="178">
                  <c:v>-1.3111254733032498</c:v>
                </c:pt>
                <c:pt idx="179">
                  <c:v>-1.3262902245903319</c:v>
                </c:pt>
                <c:pt idx="180">
                  <c:v>-1.3415507224115617</c:v>
                </c:pt>
                <c:pt idx="181">
                  <c:v>-1.3569071782921907</c:v>
                </c:pt>
                <c:pt idx="182">
                  <c:v>-1.3723598056683795</c:v>
                </c:pt>
                <c:pt idx="183">
                  <c:v>-1.3879088199028486</c:v>
                </c:pt>
                <c:pt idx="184">
                  <c:v>-1.4035544383007681</c:v>
                </c:pt>
                <c:pt idx="185">
                  <c:v>-1.4192968801258692</c:v>
                </c:pt>
                <c:pt idx="186">
                  <c:v>-1.4351363666167136</c:v>
                </c:pt>
                <c:pt idx="187">
                  <c:v>-1.4510731210032373</c:v>
                </c:pt>
                <c:pt idx="188">
                  <c:v>-1.4671073685234535</c:v>
                </c:pt>
                <c:pt idx="189">
                  <c:v>-1.4832393364404073</c:v>
                </c:pt>
                <c:pt idx="190">
                  <c:v>-1.4994692540592733</c:v>
                </c:pt>
                <c:pt idx="191">
                  <c:v>-1.5157973527448365</c:v>
                </c:pt>
                <c:pt idx="192">
                  <c:v>-1.5322238659389897</c:v>
                </c:pt>
                <c:pt idx="193">
                  <c:v>-1.5487490291786505</c:v>
                </c:pt>
                <c:pt idx="194">
                  <c:v>-1.5653730801137549</c:v>
                </c:pt>
                <c:pt idx="195">
                  <c:v>-1.5820962585256015</c:v>
                </c:pt>
                <c:pt idx="196">
                  <c:v>-1.5989188063453583</c:v>
                </c:pt>
                <c:pt idx="197">
                  <c:v>-1.6158409676728567</c:v>
                </c:pt>
                <c:pt idx="198">
                  <c:v>-1.6328629887956403</c:v>
                </c:pt>
                <c:pt idx="199">
                  <c:v>-1.6499851182081506</c:v>
                </c:pt>
                <c:pt idx="200">
                  <c:v>-1.6672076066313295</c:v>
                </c:pt>
                <c:pt idx="201">
                  <c:v>-1.6845307070324016</c:v>
                </c:pt>
                <c:pt idx="202">
                  <c:v>-1.7019546746448277</c:v>
                </c:pt>
                <c:pt idx="203">
                  <c:v>-1.719479766988701</c:v>
                </c:pt>
                <c:pt idx="204">
                  <c:v>-1.7371062438912865</c:v>
                </c:pt>
                <c:pt idx="205">
                  <c:v>-1.7548343675078157</c:v>
                </c:pt>
                <c:pt idx="206">
                  <c:v>-1.7726644023426856</c:v>
                </c:pt>
                <c:pt idx="207">
                  <c:v>-1.7905966152707877</c:v>
                </c:pt>
                <c:pt idx="208">
                  <c:v>-1.8086312755592295</c:v>
                </c:pt>
                <c:pt idx="209">
                  <c:v>-1.8267686548892701</c:v>
                </c:pt>
                <c:pt idx="210">
                  <c:v>-1.8450090273785924</c:v>
                </c:pt>
                <c:pt idx="211">
                  <c:v>-1.8633526696038936</c:v>
                </c:pt>
                <c:pt idx="212">
                  <c:v>-1.8817998606236908</c:v>
                </c:pt>
                <c:pt idx="213">
                  <c:v>-1.9003508820015058</c:v>
                </c:pt>
                <c:pt idx="214">
                  <c:v>-1.9190060178293613</c:v>
                </c:pt>
                <c:pt idx="215">
                  <c:v>-1.9377655547515276</c:v>
                </c:pt>
                <c:pt idx="216">
                  <c:v>-1.9566297819887024</c:v>
                </c:pt>
                <c:pt idx="217">
                  <c:v>-1.9755989913623488</c:v>
                </c:pt>
                <c:pt idx="218">
                  <c:v>-1.9946734773195407</c:v>
                </c:pt>
                <c:pt idx="219">
                  <c:v>-2.0138535369580333</c:v>
                </c:pt>
                <c:pt idx="220">
                  <c:v>-2.0331394700517031</c:v>
                </c:pt>
                <c:pt idx="221">
                  <c:v>-2.0525315790763359</c:v>
                </c:pt>
                <c:pt idx="222">
                  <c:v>-2.0720301692357777</c:v>
                </c:pt>
                <c:pt idx="223">
                  <c:v>-2.0916355484883948</c:v>
                </c:pt>
                <c:pt idx="224">
                  <c:v>-2.1113480275739698</c:v>
                </c:pt>
                <c:pt idx="225">
                  <c:v>-2.1311679200408982</c:v>
                </c:pt>
                <c:pt idx="226">
                  <c:v>-2.1510955422737843</c:v>
                </c:pt>
                <c:pt idx="227">
                  <c:v>-2.1711312135214507</c:v>
                </c:pt>
                <c:pt idx="228">
                  <c:v>-2.191275255925262</c:v>
                </c:pt>
                <c:pt idx="229">
                  <c:v>-2.2115279945479025</c:v>
                </c:pt>
                <c:pt idx="230">
                  <c:v>-2.2318897574025258</c:v>
                </c:pt>
                <c:pt idx="231">
                  <c:v>-2.2523608754822986</c:v>
                </c:pt>
                <c:pt idx="232">
                  <c:v>-2.2729416827903717</c:v>
                </c:pt>
                <c:pt idx="233">
                  <c:v>-2.293632516370308</c:v>
                </c:pt>
                <c:pt idx="234">
                  <c:v>-2.314433716336791</c:v>
                </c:pt>
                <c:pt idx="235">
                  <c:v>-2.3353456259069989</c:v>
                </c:pt>
                <c:pt idx="236">
                  <c:v>-2.3563685914321777</c:v>
                </c:pt>
                <c:pt idx="237">
                  <c:v>-2.3775029624298152</c:v>
                </c:pt>
                <c:pt idx="238">
                  <c:v>-2.398749091616188</c:v>
                </c:pt>
                <c:pt idx="239">
                  <c:v>-2.4201073349394542</c:v>
                </c:pt>
                <c:pt idx="240">
                  <c:v>-2.4415780516130896</c:v>
                </c:pt>
                <c:pt idx="241">
                  <c:v>-2.46316160414991</c:v>
                </c:pt>
                <c:pt idx="242">
                  <c:v>-2.484858358396532</c:v>
                </c:pt>
                <c:pt idx="243">
                  <c:v>-2.5066686835683134</c:v>
                </c:pt>
                <c:pt idx="244">
                  <c:v>-2.5285929522848494</c:v>
                </c:pt>
                <c:pt idx="245">
                  <c:v>-2.5506315406058637</c:v>
                </c:pt>
                <c:pt idx="246">
                  <c:v>-2.5727848280677517</c:v>
                </c:pt>
                <c:pt idx="247">
                  <c:v>-2.59505319772056</c:v>
                </c:pt>
                <c:pt idx="248">
                  <c:v>-2.6174370361655215</c:v>
                </c:pt>
                <c:pt idx="249">
                  <c:v>-2.6399367335931556</c:v>
                </c:pt>
                <c:pt idx="250">
                  <c:v>-2.6625526838218931</c:v>
                </c:pt>
                <c:pt idx="251">
                  <c:v>-2.6852852843372581</c:v>
                </c:pt>
                <c:pt idx="252">
                  <c:v>-2.7081349363316631</c:v>
                </c:pt>
                <c:pt idx="253">
                  <c:v>-2.7311020447447487</c:v>
                </c:pt>
                <c:pt idx="254">
                  <c:v>-2.7541870183043153</c:v>
                </c:pt>
                <c:pt idx="255">
                  <c:v>-2.7773902695678601</c:v>
                </c:pt>
                <c:pt idx="256">
                  <c:v>-2.8007122149647614</c:v>
                </c:pt>
                <c:pt idx="257">
                  <c:v>-2.8241532748390257</c:v>
                </c:pt>
                <c:pt idx="258">
                  <c:v>-2.8477138734926948</c:v>
                </c:pt>
                <c:pt idx="259">
                  <c:v>-2.8713944392299497</c:v>
                </c:pt>
                <c:pt idx="260">
                  <c:v>-2.8951954044017505</c:v>
                </c:pt>
                <c:pt idx="261">
                  <c:v>-2.9191172054512631</c:v>
                </c:pt>
                <c:pt idx="262">
                  <c:v>-2.9431602829598988</c:v>
                </c:pt>
                <c:pt idx="263">
                  <c:v>-2.9673250816940469</c:v>
                </c:pt>
                <c:pt idx="264">
                  <c:v>-2.991612050652563</c:v>
                </c:pt>
                <c:pt idx="265">
                  <c:v>-3.0160216431149118</c:v>
                </c:pt>
                <c:pt idx="266">
                  <c:v>-3.0405543166900619</c:v>
                </c:pt>
                <c:pt idx="267">
                  <c:v>-3.065210533366125</c:v>
                </c:pt>
                <c:pt idx="268">
                  <c:v>-3.089990759560759</c:v>
                </c:pt>
                <c:pt idx="269">
                  <c:v>-3.1148954661723156</c:v>
                </c:pt>
                <c:pt idx="270">
                  <c:v>-3.139925128631778</c:v>
                </c:pt>
                <c:pt idx="271">
                  <c:v>-3.1650802269555527</c:v>
                </c:pt>
                <c:pt idx="272">
                  <c:v>-3.1903612457989405</c:v>
                </c:pt>
                <c:pt idx="273">
                  <c:v>-3.2157686745105618</c:v>
                </c:pt>
                <c:pt idx="274">
                  <c:v>-3.2413030071876059</c:v>
                </c:pt>
                <c:pt idx="275">
                  <c:v>-3.2669647427318487</c:v>
                </c:pt>
                <c:pt idx="276">
                  <c:v>-3.2927543849066221</c:v>
                </c:pt>
                <c:pt idx="277">
                  <c:v>-3.3186724423946572</c:v>
                </c:pt>
                <c:pt idx="278">
                  <c:v>-3.3447194288568429</c:v>
                </c:pt>
                <c:pt idx="279">
                  <c:v>-3.3708958629918633</c:v>
                </c:pt>
                <c:pt idx="280">
                  <c:v>-3.3972022685968222</c:v>
                </c:pt>
                <c:pt idx="281">
                  <c:v>-3.423639174628784</c:v>
                </c:pt>
                <c:pt idx="282">
                  <c:v>-3.4502071152673368</c:v>
                </c:pt>
                <c:pt idx="283">
                  <c:v>-3.4769066299781022</c:v>
                </c:pt>
                <c:pt idx="284">
                  <c:v>-3.5037382635772958</c:v>
                </c:pt>
                <c:pt idx="285">
                  <c:v>-3.5307025662972795</c:v>
                </c:pt>
                <c:pt idx="286">
                  <c:v>-3.5578000938532091</c:v>
                </c:pt>
                <c:pt idx="287">
                  <c:v>-3.5850314075106944</c:v>
                </c:pt>
                <c:pt idx="288">
                  <c:v>-3.6123970741546465</c:v>
                </c:pt>
                <c:pt idx="289">
                  <c:v>-3.6398976663591247</c:v>
                </c:pt>
                <c:pt idx="290">
                  <c:v>-3.6675337624583939</c:v>
                </c:pt>
                <c:pt idx="291">
                  <c:v>-3.6953059466191012</c:v>
                </c:pt>
                <c:pt idx="292">
                  <c:v>-3.7232148089136792</c:v>
                </c:pt>
                <c:pt idx="293">
                  <c:v>-3.7512609453948813</c:v>
                </c:pt>
                <c:pt idx="294">
                  <c:v>-3.7794449581715988</c:v>
                </c:pt>
                <c:pt idx="295">
                  <c:v>-3.8077674554858856</c:v>
                </c:pt>
                <c:pt idx="296">
                  <c:v>-3.8362290517913129</c:v>
                </c:pt>
                <c:pt idx="297">
                  <c:v>-3.8648303678325702</c:v>
                </c:pt>
                <c:pt idx="298">
                  <c:v>-3.8935720307263848</c:v>
                </c:pt>
                <c:pt idx="299">
                  <c:v>-3.9224546740438555</c:v>
                </c:pt>
                <c:pt idx="300">
                  <c:v>-3.9514789378941289</c:v>
                </c:pt>
                <c:pt idx="301">
                  <c:v>-3.9806454690093966</c:v>
                </c:pt>
                <c:pt idx="302">
                  <c:v>-4.0099549208315572</c:v>
                </c:pt>
                <c:pt idx="303">
                  <c:v>-4.0394079536000325</c:v>
                </c:pt>
                <c:pt idx="304">
                  <c:v>-4.0690052344413612</c:v>
                </c:pt>
                <c:pt idx="305">
                  <c:v>-4.0987474374601041</c:v>
                </c:pt>
                <c:pt idx="306">
                  <c:v>-4.1286352438314546</c:v>
                </c:pt>
                <c:pt idx="307">
                  <c:v>-4.1586693418953189</c:v>
                </c:pt>
                <c:pt idx="308">
                  <c:v>-4.1888504272520946</c:v>
                </c:pt>
                <c:pt idx="309">
                  <c:v>-4.2191792028600803</c:v>
                </c:pt>
                <c:pt idx="310">
                  <c:v>-4.2496563791345263</c:v>
                </c:pt>
                <c:pt idx="311">
                  <c:v>-4.2802826740484861</c:v>
                </c:pt>
                <c:pt idx="312">
                  <c:v>-4.3110588132353405</c:v>
                </c:pt>
                <c:pt idx="313">
                  <c:v>-4.3419855300931962</c:v>
                </c:pt>
                <c:pt idx="314">
                  <c:v>-4.3730635658910373</c:v>
                </c:pt>
                <c:pt idx="315">
                  <c:v>-4.404293669876834</c:v>
                </c:pt>
                <c:pt idx="316">
                  <c:v>-4.4356765993874339</c:v>
                </c:pt>
                <c:pt idx="317">
                  <c:v>-4.4672131199605545</c:v>
                </c:pt>
                <c:pt idx="318">
                  <c:v>-4.4989040054486544</c:v>
                </c:pt>
                <c:pt idx="319">
                  <c:v>-4.5307500381348733</c:v>
                </c:pt>
                <c:pt idx="320">
                  <c:v>-4.5627520088510725</c:v>
                </c:pt>
                <c:pt idx="321">
                  <c:v>-4.5949107170979646</c:v>
                </c:pt>
                <c:pt idx="322">
                  <c:v>-4.627226971167385</c:v>
                </c:pt>
                <c:pt idx="323">
                  <c:v>-4.6597015882668931</c:v>
                </c:pt>
                <c:pt idx="324">
                  <c:v>-4.692335394646471</c:v>
                </c:pt>
                <c:pt idx="325">
                  <c:v>-4.7251292257276853</c:v>
                </c:pt>
                <c:pt idx="326">
                  <c:v>-4.7580839262351056</c:v>
                </c:pt>
                <c:pt idx="327">
                  <c:v>-4.7912003503302012</c:v>
                </c:pt>
                <c:pt idx="328">
                  <c:v>-4.8244793617476676</c:v>
                </c:pt>
                <c:pt idx="329">
                  <c:v>-4.8579218339343111</c:v>
                </c:pt>
                <c:pt idx="330">
                  <c:v>-4.8915286501904429</c:v>
                </c:pt>
                <c:pt idx="331">
                  <c:v>-4.9253007038140248</c:v>
                </c:pt>
                <c:pt idx="332">
                  <c:v>-4.9592388982473885</c:v>
                </c:pt>
                <c:pt idx="333">
                  <c:v>-4.9933441472267734</c:v>
                </c:pt>
                <c:pt idx="334">
                  <c:v>-5.0276173749347066</c:v>
                </c:pt>
                <c:pt idx="335">
                  <c:v>-5.0620595161551769</c:v>
                </c:pt>
                <c:pt idx="336">
                  <c:v>-5.0966715164318668</c:v>
                </c:pt>
                <c:pt idx="337">
                  <c:v>-5.1314543322292936</c:v>
                </c:pt>
                <c:pt idx="338">
                  <c:v>-5.1664089310971004</c:v>
                </c:pt>
                <c:pt idx="339">
                  <c:v>-5.2015362918375105</c:v>
                </c:pt>
                <c:pt idx="340">
                  <c:v>-5.2368374046759216</c:v>
                </c:pt>
                <c:pt idx="341">
                  <c:v>-5.2723132714349106</c:v>
                </c:pt>
                <c:pt idx="342">
                  <c:v>-5.3079649057115645</c:v>
                </c:pt>
                <c:pt idx="343">
                  <c:v>-5.3437933330582545</c:v>
                </c:pt>
                <c:pt idx="344">
                  <c:v>-5.3797995911669645</c:v>
                </c:pt>
                <c:pt idx="345">
                  <c:v>-5.4159847300572892</c:v>
                </c:pt>
                <c:pt idx="346">
                  <c:v>-5.4523498122680518</c:v>
                </c:pt>
                <c:pt idx="347">
                  <c:v>-5.4888959130527599</c:v>
                </c:pt>
                <c:pt idx="348">
                  <c:v>-5.5256241205789989</c:v>
                </c:pt>
                <c:pt idx="349">
                  <c:v>-5.5625355361316862</c:v>
                </c:pt>
                <c:pt idx="350">
                  <c:v>-5.5996312743205525</c:v>
                </c:pt>
                <c:pt idx="351">
                  <c:v>-5.6369124632916385</c:v>
                </c:pt>
                <c:pt idx="352">
                  <c:v>-5.6743802449431824</c:v>
                </c:pt>
                <c:pt idx="353">
                  <c:v>-5.7120357751458357</c:v>
                </c:pt>
                <c:pt idx="354">
                  <c:v>-5.7498802239673967</c:v>
                </c:pt>
                <c:pt idx="355">
                  <c:v>-5.7879147759020562</c:v>
                </c:pt>
                <c:pt idx="356">
                  <c:v>-5.8261406301044891</c:v>
                </c:pt>
                <c:pt idx="357">
                  <c:v>-5.8645590006286152</c:v>
                </c:pt>
                <c:pt idx="358">
                  <c:v>-5.9031711166714738</c:v>
                </c:pt>
                <c:pt idx="359">
                  <c:v>-5.9419782228219677</c:v>
                </c:pt>
                <c:pt idx="360">
                  <c:v>-5.9809815793150092</c:v>
                </c:pt>
                <c:pt idx="361">
                  <c:v>-6.0201824622908298</c:v>
                </c:pt>
                <c:pt idx="362">
                  <c:v>-6.0595821640598215</c:v>
                </c:pt>
                <c:pt idx="363">
                  <c:v>-6.0991819933729827</c:v>
                </c:pt>
                <c:pt idx="364">
                  <c:v>-6.1389832756980898</c:v>
                </c:pt>
                <c:pt idx="365">
                  <c:v>-6.1789873535017197</c:v>
                </c:pt>
                <c:pt idx="366">
                  <c:v>-6.2191955865373796</c:v>
                </c:pt>
                <c:pt idx="367">
                  <c:v>-6.2596093521397878</c:v>
                </c:pt>
                <c:pt idx="368">
                  <c:v>-6.3002300455255211</c:v>
                </c:pt>
                <c:pt idx="369">
                  <c:v>-6.3410590801001661</c:v>
                </c:pt>
                <c:pt idx="370">
                  <c:v>-6.382097887772181</c:v>
                </c:pt>
                <c:pt idx="371">
                  <c:v>-6.4233479192736329</c:v>
                </c:pt>
                <c:pt idx="372">
                  <c:v>-6.4648106444879314</c:v>
                </c:pt>
                <c:pt idx="373">
                  <c:v>-6.5064875527848809</c:v>
                </c:pt>
                <c:pt idx="374">
                  <c:v>-6.5483801533630608</c:v>
                </c:pt>
                <c:pt idx="375">
                  <c:v>-6.59048997559987</c:v>
                </c:pt>
                <c:pt idx="376">
                  <c:v>-6.632818569409503</c:v>
                </c:pt>
                <c:pt idx="377">
                  <c:v>-6.6753675056087092</c:v>
                </c:pt>
                <c:pt idx="378">
                  <c:v>-6.7181383762911304</c:v>
                </c:pt>
                <c:pt idx="379">
                  <c:v>-6.7611327952098765</c:v>
                </c:pt>
                <c:pt idx="380">
                  <c:v>-6.8043523981688985</c:v>
                </c:pt>
                <c:pt idx="381">
                  <c:v>-6.8477988434233321</c:v>
                </c:pt>
                <c:pt idx="382">
                  <c:v>-6.8914738120890515</c:v>
                </c:pt>
                <c:pt idx="383">
                  <c:v>-6.9353790085615996</c:v>
                </c:pt>
                <c:pt idx="384">
                  <c:v>-6.9795161609449119</c:v>
                </c:pt>
                <c:pt idx="385">
                  <c:v>-7.0238870214900135</c:v>
                </c:pt>
                <c:pt idx="386">
                  <c:v>-7.0684933670439758</c:v>
                </c:pt>
                <c:pt idx="387">
                  <c:v>-7.1133369995094178</c:v>
                </c:pt>
                <c:pt idx="388">
                  <c:v>-7.1584197463148946</c:v>
                </c:pt>
                <c:pt idx="389">
                  <c:v>-7.203743460896459</c:v>
                </c:pt>
                <c:pt idx="390">
                  <c:v>-7.2493100231906737</c:v>
                </c:pt>
                <c:pt idx="391">
                  <c:v>-7.2951213401394979</c:v>
                </c:pt>
                <c:pt idx="392">
                  <c:v>-7.3411793462072676</c:v>
                </c:pt>
                <c:pt idx="393">
                  <c:v>-7.387486003910233</c:v>
                </c:pt>
                <c:pt idx="394">
                  <c:v>-7.4340433043590171</c:v>
                </c:pt>
                <c:pt idx="395">
                  <c:v>-7.4808532678141972</c:v>
                </c:pt>
                <c:pt idx="396">
                  <c:v>-7.5279179442557167</c:v>
                </c:pt>
                <c:pt idx="397">
                  <c:v>-7.5752394139661465</c:v>
                </c:pt>
                <c:pt idx="398">
                  <c:v>-7.6228197881286075</c:v>
                </c:pt>
                <c:pt idx="399">
                  <c:v>-7.6706612094394835</c:v>
                </c:pt>
                <c:pt idx="400">
                  <c:v>-7.7187658527364889</c:v>
                </c:pt>
                <c:pt idx="401">
                  <c:v>-7.76713592564262</c:v>
                </c:pt>
                <c:pt idx="402">
                  <c:v>-7.8157736692262976</c:v>
                </c:pt>
                <c:pt idx="403">
                  <c:v>-7.8646813586784292</c:v>
                </c:pt>
                <c:pt idx="404">
                  <c:v>-7.9138613040066677</c:v>
                </c:pt>
                <c:pt idx="405">
                  <c:v>-7.9633158507475628</c:v>
                </c:pt>
                <c:pt idx="406">
                  <c:v>-8.0130473806971256</c:v>
                </c:pt>
                <c:pt idx="407">
                  <c:v>-8.0630583126602975</c:v>
                </c:pt>
                <c:pt idx="408">
                  <c:v>-8.1133511032200705</c:v>
                </c:pt>
                <c:pt idx="409">
                  <c:v>-8.1639282475267034</c:v>
                </c:pt>
                <c:pt idx="410">
                  <c:v>-8.2147922801078046</c:v>
                </c:pt>
                <c:pt idx="411">
                  <c:v>-8.265945775699846</c:v>
                </c:pt>
                <c:pt idx="412">
                  <c:v>-8.3173913501019321</c:v>
                </c:pt>
                <c:pt idx="413">
                  <c:v>-8.3691316610523785</c:v>
                </c:pt>
                <c:pt idx="414">
                  <c:v>-8.4211694091288969</c:v>
                </c:pt>
                <c:pt idx="415">
                  <c:v>-8.4735073386732065</c:v>
                </c:pt>
                <c:pt idx="416">
                  <c:v>-8.5261482387408609</c:v>
                </c:pt>
                <c:pt idx="417">
                  <c:v>-8.5790949440770028</c:v>
                </c:pt>
                <c:pt idx="418">
                  <c:v>-8.632350336119071</c:v>
                </c:pt>
                <c:pt idx="419">
                  <c:v>-8.6859173440272244</c:v>
                </c:pt>
                <c:pt idx="420">
                  <c:v>-8.7397989457434626</c:v>
                </c:pt>
                <c:pt idx="421">
                  <c:v>-8.7939981690804476</c:v>
                </c:pt>
                <c:pt idx="422">
                  <c:v>-8.8485180928409317</c:v>
                </c:pt>
                <c:pt idx="423">
                  <c:v>-8.903361847968954</c:v>
                </c:pt>
                <c:pt idx="424">
                  <c:v>-8.9585326187337202</c:v>
                </c:pt>
                <c:pt idx="425">
                  <c:v>-9.0140336439475188</c:v>
                </c:pt>
                <c:pt idx="426">
                  <c:v>-9.0698682182186339</c:v>
                </c:pt>
                <c:pt idx="427">
                  <c:v>-9.1260396932405925</c:v>
                </c:pt>
                <c:pt idx="428">
                  <c:v>-9.1825514791190272</c:v>
                </c:pt>
                <c:pt idx="429">
                  <c:v>-9.2394070457373196</c:v>
                </c:pt>
                <c:pt idx="430">
                  <c:v>-9.2966099241627322</c:v>
                </c:pt>
                <c:pt idx="431">
                  <c:v>-9.3541637080940028</c:v>
                </c:pt>
                <c:pt idx="432">
                  <c:v>-9.412072055352299</c:v>
                </c:pt>
                <c:pt idx="433">
                  <c:v>-9.4703386894169146</c:v>
                </c:pt>
                <c:pt idx="434">
                  <c:v>-9.5289674010072929</c:v>
                </c:pt>
                <c:pt idx="435">
                  <c:v>-9.5879620497132052</c:v>
                </c:pt>
                <c:pt idx="436">
                  <c:v>-9.6473265656746836</c:v>
                </c:pt>
                <c:pt idx="437">
                  <c:v>-9.7070649513136704</c:v>
                </c:pt>
                <c:pt idx="438">
                  <c:v>-9.7671812831193137</c:v>
                </c:pt>
                <c:pt idx="439">
                  <c:v>-9.8276797134887524</c:v>
                </c:pt>
                <c:pt idx="440">
                  <c:v>-9.8885644726257329</c:v>
                </c:pt>
                <c:pt idx="441">
                  <c:v>-9.9498398704989803</c:v>
                </c:pt>
                <c:pt idx="442">
                  <c:v>-10.011510298862783</c:v>
                </c:pt>
                <c:pt idx="443">
                  <c:v>-10.073580233342144</c:v>
                </c:pt>
                <c:pt idx="444">
                  <c:v>-10.136054235584918</c:v>
                </c:pt>
                <c:pt idx="445">
                  <c:v>-10.198936955483584</c:v>
                </c:pt>
                <c:pt idx="446">
                  <c:v>-10.262233133469431</c:v>
                </c:pt>
                <c:pt idx="447">
                  <c:v>-10.325947602881856</c:v>
                </c:pt>
                <c:pt idx="448">
                  <c:v>-10.390085292415932</c:v>
                </c:pt>
                <c:pt idx="449">
                  <c:v>-10.454651228651183</c:v>
                </c:pt>
                <c:pt idx="450">
                  <c:v>-10.519650538665053</c:v>
                </c:pt>
                <c:pt idx="451">
                  <c:v>-10.585088452734199</c:v>
                </c:pt>
                <c:pt idx="452">
                  <c:v>-10.650970307127395</c:v>
                </c:pt>
                <c:pt idx="453">
                  <c:v>-10.717301546993836</c:v>
                </c:pt>
                <c:pt idx="454">
                  <c:v>-10.784087729350523</c:v>
                </c:pt>
                <c:pt idx="455">
                  <c:v>-10.851334526173112</c:v>
                </c:pt>
                <c:pt idx="456">
                  <c:v>-10.919047727594368</c:v>
                </c:pt>
                <c:pt idx="457">
                  <c:v>-10.98723324521492</c:v>
                </c:pt>
                <c:pt idx="458">
                  <c:v>-11.055897115530893</c:v>
                </c:pt>
                <c:pt idx="459">
                  <c:v>-11.125045503483522</c:v>
                </c:pt>
                <c:pt idx="460">
                  <c:v>-11.194684706135988</c:v>
                </c:pt>
                <c:pt idx="461">
                  <c:v>-11.264821156483061</c:v>
                </c:pt>
                <c:pt idx="462">
                  <c:v>-11.335461427399059</c:v>
                </c:pt>
                <c:pt idx="463">
                  <c:v>-11.406612235730577</c:v>
                </c:pt>
                <c:pt idx="464">
                  <c:v>-11.478280446540134</c:v>
                </c:pt>
                <c:pt idx="465">
                  <c:v>-11.550473077507625</c:v>
                </c:pt>
                <c:pt idx="466">
                  <c:v>-11.623197303496442</c:v>
                </c:pt>
                <c:pt idx="467">
                  <c:v>-11.696460461292148</c:v>
                </c:pt>
                <c:pt idx="468">
                  <c:v>-11.770270054521072</c:v>
                </c:pt>
                <c:pt idx="469">
                  <c:v>-11.844633758757379</c:v>
                </c:pt>
                <c:pt idx="470">
                  <c:v>-11.91955942682746</c:v>
                </c:pt>
                <c:pt idx="471">
                  <c:v>-11.995055094320485</c:v>
                </c:pt>
                <c:pt idx="472">
                  <c:v>-12.071128985315177</c:v>
                </c:pt>
                <c:pt idx="473">
                  <c:v>-12.147789518332878</c:v>
                </c:pt>
                <c:pt idx="474">
                  <c:v>-12.225045312527779</c:v>
                </c:pt>
                <c:pt idx="475">
                  <c:v>-12.302905194125644</c:v>
                </c:pt>
                <c:pt idx="476">
                  <c:v>-12.381378203123404</c:v>
                </c:pt>
                <c:pt idx="477">
                  <c:v>-12.460473600261873</c:v>
                </c:pt>
                <c:pt idx="478">
                  <c:v>-12.540200874285723</c:v>
                </c:pt>
                <c:pt idx="479">
                  <c:v>-12.620569749504419</c:v>
                </c:pt>
                <c:pt idx="480">
                  <c:v>-12.701590193669638</c:v>
                </c:pt>
                <c:pt idx="481">
                  <c:v>-12.783272426184915</c:v>
                </c:pt>
                <c:pt idx="482">
                  <c:v>-12.86562692666485</c:v>
                </c:pt>
                <c:pt idx="483">
                  <c:v>-12.948664443861338</c:v>
                </c:pt>
                <c:pt idx="484">
                  <c:v>-13.032396004976416</c:v>
                </c:pt>
                <c:pt idx="485">
                  <c:v>-13.11683292538172</c:v>
                </c:pt>
                <c:pt idx="486">
                  <c:v>-13.201986818765999</c:v>
                </c:pt>
                <c:pt idx="487">
                  <c:v>-13.287869607733784</c:v>
                </c:pt>
                <c:pt idx="488">
                  <c:v>-13.374493534879106</c:v>
                </c:pt>
                <c:pt idx="489">
                  <c:v>-13.461871174360436</c:v>
                </c:pt>
                <c:pt idx="490">
                  <c:v>-13.550015444004099</c:v>
                </c:pt>
                <c:pt idx="491">
                  <c:v>-13.63893961796534</c:v>
                </c:pt>
                <c:pt idx="492">
                  <c:v>-13.728657339978408</c:v>
                </c:pt>
                <c:pt idx="493">
                  <c:v>-13.819182637228664</c:v>
                </c:pt>
                <c:pt idx="494">
                  <c:v>-13.910529934881929</c:v>
                </c:pt>
                <c:pt idx="495">
                  <c:v>-14.002714071309315</c:v>
                </c:pt>
                <c:pt idx="496">
                  <c:v>-14.095750314047319</c:v>
                </c:pt>
                <c:pt idx="497">
                  <c:v>-14.189654376536554</c:v>
                </c:pt>
                <c:pt idx="498">
                  <c:v>-14.28444243568496</c:v>
                </c:pt>
                <c:pt idx="499">
                  <c:v>-14.3801311503049</c:v>
                </c:pt>
                <c:pt idx="500">
                  <c:v>-14.476737680476628</c:v>
                </c:pt>
                <c:pt idx="501">
                  <c:v>-14.574279707894833</c:v>
                </c:pt>
                <c:pt idx="502">
                  <c:v>-14.672775457258398</c:v>
                </c:pt>
                <c:pt idx="503">
                  <c:v>-14.772243718768635</c:v>
                </c:pt>
                <c:pt idx="504">
                  <c:v>-14.872703871805363</c:v>
                </c:pt>
                <c:pt idx="505">
                  <c:v>-14.974175909855605</c:v>
                </c:pt>
                <c:pt idx="506">
                  <c:v>-15.076680466775604</c:v>
                </c:pt>
                <c:pt idx="507">
                  <c:v>-15.180238844472314</c:v>
                </c:pt>
                <c:pt idx="508">
                  <c:v>-15.284873042097534</c:v>
                </c:pt>
                <c:pt idx="509">
                  <c:v>-15.390605786855051</c:v>
                </c:pt>
                <c:pt idx="510">
                  <c:v>-15.497460566529004</c:v>
                </c:pt>
                <c:pt idx="511">
                  <c:v>-15.6054616638498</c:v>
                </c:pt>
                <c:pt idx="512">
                  <c:v>-15.714634192824244</c:v>
                </c:pt>
                <c:pt idx="513">
                  <c:v>-15.825004137165386</c:v>
                </c:pt>
                <c:pt idx="514">
                  <c:v>-15.936598390969968</c:v>
                </c:pt>
                <c:pt idx="515">
                  <c:v>-16.04944480180302</c:v>
                </c:pt>
                <c:pt idx="516">
                  <c:v>-16.163572216362251</c:v>
                </c:pt>
                <c:pt idx="517">
                  <c:v>-16.279010528910291</c:v>
                </c:pt>
                <c:pt idx="518">
                  <c:v>-16.395790732678382</c:v>
                </c:pt>
                <c:pt idx="519">
                  <c:v>-16.513944974462838</c:v>
                </c:pt>
                <c:pt idx="520">
                  <c:v>-16.633506612655658</c:v>
                </c:pt>
                <c:pt idx="521">
                  <c:v>-16.754510278971427</c:v>
                </c:pt>
                <c:pt idx="522">
                  <c:v>-16.87699194415687</c:v>
                </c:pt>
                <c:pt idx="523">
                  <c:v>-17.000988987995505</c:v>
                </c:pt>
                <c:pt idx="524">
                  <c:v>-17.126540273948521</c:v>
                </c:pt>
                <c:pt idx="525">
                  <c:v>-17.253686228805623</c:v>
                </c:pt>
                <c:pt idx="526">
                  <c:v>-17.38246892775463</c:v>
                </c:pt>
                <c:pt idx="527">
                  <c:v>-17.512932185318391</c:v>
                </c:pt>
                <c:pt idx="528">
                  <c:v>-17.645121652651412</c:v>
                </c:pt>
                <c:pt idx="529">
                  <c:v>-17.779084921737688</c:v>
                </c:pt>
                <c:pt idx="530">
                  <c:v>-17.914871637085199</c:v>
                </c:pt>
                <c:pt idx="531">
                  <c:v>-18.052533615574244</c:v>
                </c:pt>
                <c:pt idx="532">
                  <c:v>-18.192124975184122</c:v>
                </c:pt>
                <c:pt idx="533">
                  <c:v>-18.333702273399577</c:v>
                </c:pt>
                <c:pt idx="534">
                  <c:v>-18.477324656183633</c:v>
                </c:pt>
                <c:pt idx="535">
                  <c:v>-18.623054018499975</c:v>
                </c:pt>
                <c:pt idx="536">
                  <c:v>-18.770955177476225</c:v>
                </c:pt>
                <c:pt idx="537">
                  <c:v>-18.921096059422066</c:v>
                </c:pt>
                <c:pt idx="538">
                  <c:v>-19.073547902053683</c:v>
                </c:pt>
                <c:pt idx="539">
                  <c:v>-19.228385473433047</c:v>
                </c:pt>
                <c:pt idx="540">
                  <c:v>-19.385687309308153</c:v>
                </c:pt>
                <c:pt idx="541">
                  <c:v>-19.54553597074101</c:v>
                </c:pt>
                <c:pt idx="542">
                  <c:v>-19.708018324141602</c:v>
                </c:pt>
                <c:pt idx="543">
                  <c:v>-19.873225846086914</c:v>
                </c:pt>
                <c:pt idx="544">
                  <c:v>-20.0412549556054</c:v>
                </c:pt>
                <c:pt idx="545">
                  <c:v>-20.212207376950996</c:v>
                </c:pt>
                <c:pt idx="546">
                  <c:v>-20.386190536286829</c:v>
                </c:pt>
                <c:pt idx="547">
                  <c:v>-20.563317996154659</c:v>
                </c:pt>
                <c:pt idx="548">
                  <c:v>-20.743709932133385</c:v>
                </c:pt>
                <c:pt idx="549">
                  <c:v>-20.927493656699816</c:v>
                </c:pt>
                <c:pt idx="550">
                  <c:v>-21.114804196015257</c:v>
                </c:pt>
                <c:pt idx="551">
                  <c:v>-21.305784926186124</c:v>
                </c:pt>
                <c:pt idx="552">
                  <c:v>-21.500588276513483</c:v>
                </c:pt>
                <c:pt idx="553">
                  <c:v>-21.699376508377316</c:v>
                </c:pt>
                <c:pt idx="554">
                  <c:v>-21.902322579731702</c:v>
                </c:pt>
                <c:pt idx="555">
                  <c:v>-22.109611106757526</c:v>
                </c:pt>
                <c:pt idx="556">
                  <c:v>-22.321439436077362</c:v>
                </c:pt>
                <c:pt idx="557">
                  <c:v>-22.538018843146162</c:v>
                </c:pt>
                <c:pt idx="558">
                  <c:v>-22.759575875065792</c:v>
                </c:pt>
                <c:pt idx="559">
                  <c:v>-22.986353859226497</c:v>
                </c:pt>
                <c:pt idx="560">
                  <c:v>-23.218614602973112</c:v>
                </c:pt>
                <c:pt idx="561">
                  <c:v>-23.456640314076992</c:v>
                </c:pt>
                <c:pt idx="562">
                  <c:v>-23.700735777356201</c:v>
                </c:pt>
                <c:pt idx="563">
                  <c:v>-23.951230829567468</c:v>
                </c:pt>
                <c:pt idx="564">
                  <c:v>-24.208483183003615</c:v>
                </c:pt>
                <c:pt idx="565">
                  <c:v>-24.472881658468665</c:v>
                </c:pt>
                <c:pt idx="566">
                  <c:v>-24.744849900986452</c:v>
                </c:pt>
                <c:pt idx="567">
                  <c:v>-25.024850667408597</c:v>
                </c:pt>
                <c:pt idx="568">
                  <c:v>-25.313390794913456</c:v>
                </c:pt>
                <c:pt idx="569">
                  <c:v>-25.61102698441832</c:v>
                </c:pt>
                <c:pt idx="570">
                  <c:v>-25.918372564751717</c:v>
                </c:pt>
                <c:pt idx="571">
                  <c:v>-26.236105444195847</c:v>
                </c:pt>
                <c:pt idx="572">
                  <c:v>-26.564977508642997</c:v>
                </c:pt>
                <c:pt idx="573">
                  <c:v>-26.905825794146644</c:v>
                </c:pt>
                <c:pt idx="574">
                  <c:v>-27.259585851708493</c:v>
                </c:pt>
                <c:pt idx="575">
                  <c:v>-27.627307841643475</c:v>
                </c:pt>
                <c:pt idx="576">
                  <c:v>-28.010176055092355</c:v>
                </c:pt>
                <c:pt idx="577">
                  <c:v>-28.409532777523236</c:v>
                </c:pt>
                <c:pt idx="578">
                  <c:v>-28.826907707291319</c:v>
                </c:pt>
                <c:pt idx="579">
                  <c:v>-29.264054557110846</c:v>
                </c:pt>
                <c:pt idx="580">
                  <c:v>-29.722997051529099</c:v>
                </c:pt>
                <c:pt idx="581">
                  <c:v>-30.206087372264388</c:v>
                </c:pt>
                <c:pt idx="582">
                  <c:v>-30.71608132625585</c:v>
                </c:pt>
                <c:pt idx="583">
                  <c:v>-31.25623632855978</c:v>
                </c:pt>
                <c:pt idx="584">
                  <c:v>-31.83044104983367</c:v>
                </c:pt>
                <c:pt idx="585">
                  <c:v>-32.443389861537931</c:v>
                </c:pt>
                <c:pt idx="586">
                  <c:v>-33.100822041912423</c:v>
                </c:pt>
                <c:pt idx="587">
                  <c:v>-33.809856923172099</c:v>
                </c:pt>
                <c:pt idx="588">
                  <c:v>-34.579475214937759</c:v>
                </c:pt>
                <c:pt idx="589">
                  <c:v>-35.421230385193056</c:v>
                </c:pt>
                <c:pt idx="590">
                  <c:v>-36.35033613226161</c:v>
                </c:pt>
                <c:pt idx="591">
                  <c:v>-37.387397061922265</c:v>
                </c:pt>
                <c:pt idx="592">
                  <c:v>-38.561301103585976</c:v>
                </c:pt>
                <c:pt idx="593">
                  <c:v>-39.914356696691804</c:v>
                </c:pt>
                <c:pt idx="594">
                  <c:v>-41.512156193957857</c:v>
                </c:pt>
                <c:pt idx="595">
                  <c:v>-43.464585884142494</c:v>
                </c:pt>
                <c:pt idx="596">
                  <c:v>-45.977644978385712</c:v>
                </c:pt>
                <c:pt idx="597">
                  <c:v>-49.513809532432219</c:v>
                </c:pt>
                <c:pt idx="598">
                  <c:v>-55.548803908764164</c:v>
                </c:pt>
                <c:pt idx="599">
                  <c:v>-314.8776324166617</c:v>
                </c:pt>
                <c:pt idx="600">
                  <c:v>-55.577758424595061</c:v>
                </c:pt>
                <c:pt idx="601">
                  <c:v>-49.57171872494456</c:v>
                </c:pt>
                <c:pt idx="602">
                  <c:v>-46.064509169287284</c:v>
                </c:pt>
                <c:pt idx="603">
                  <c:v>-43.580405556008031</c:v>
                </c:pt>
                <c:pt idx="604">
                  <c:v>-41.656931990246136</c:v>
                </c:pt>
                <c:pt idx="605">
                  <c:v>-40.088089421765439</c:v>
                </c:pt>
                <c:pt idx="606">
                  <c:v>-38.763991722739455</c:v>
                </c:pt>
                <c:pt idx="607">
                  <c:v>-37.619046701414071</c:v>
                </c:pt>
                <c:pt idx="608">
                  <c:v>-36.610946079351443</c:v>
                </c:pt>
                <c:pt idx="609">
                  <c:v>-35.710802088184877</c:v>
                </c:pt>
                <c:pt idx="610">
                  <c:v>-34.898010283228174</c:v>
                </c:pt>
                <c:pt idx="611">
                  <c:v>-34.157357127303783</c:v>
                </c:pt>
                <c:pt idx="612">
                  <c:v>-33.477289313633534</c:v>
                </c:pt>
                <c:pt idx="613">
                  <c:v>-32.848826293866516</c:v>
                </c:pt>
                <c:pt idx="614">
                  <c:v>-32.264848897127429</c:v>
                </c:pt>
                <c:pt idx="615">
                  <c:v>-31.719618006591269</c:v>
                </c:pt>
                <c:pt idx="616">
                  <c:v>-31.208439412293355</c:v>
                </c:pt>
                <c:pt idx="617">
                  <c:v>-30.727424605157783</c:v>
                </c:pt>
                <c:pt idx="618">
                  <c:v>-30.273316331801638</c:v>
                </c:pt>
                <c:pt idx="619">
                  <c:v>-29.843358947055879</c:v>
                </c:pt>
                <c:pt idx="620">
                  <c:v>-29.43520043107484</c:v>
                </c:pt>
                <c:pt idx="621">
                  <c:v>-29.046817221291654</c:v>
                </c:pt>
                <c:pt idx="622">
                  <c:v>-28.67645576708572</c:v>
                </c:pt>
                <c:pt idx="623">
                  <c:v>-28.322586532314237</c:v>
                </c:pt>
                <c:pt idx="624">
                  <c:v>-27.983867393845863</c:v>
                </c:pt>
                <c:pt idx="625">
                  <c:v>-27.659114223006185</c:v>
                </c:pt>
                <c:pt idx="626">
                  <c:v>-27.347277022081904</c:v>
                </c:pt>
                <c:pt idx="627">
                  <c:v>-27.04742040281365</c:v>
                </c:pt>
                <c:pt idx="628">
                  <c:v>-26.758707492036425</c:v>
                </c:pt>
                <c:pt idx="629">
                  <c:v>-26.480386566898353</c:v>
                </c:pt>
                <c:pt idx="630">
                  <c:v>-26.211779882314936</c:v>
                </c:pt>
                <c:pt idx="631">
                  <c:v>-25.952274272818102</c:v>
                </c:pt>
                <c:pt idx="632">
                  <c:v>-25.701313201019573</c:v>
                </c:pt>
                <c:pt idx="633">
                  <c:v>-25.458389993444023</c:v>
                </c:pt>
                <c:pt idx="634">
                  <c:v>-25.223042057122441</c:v>
                </c:pt>
                <c:pt idx="635">
                  <c:v>-24.994845911098949</c:v>
                </c:pt>
                <c:pt idx="636">
                  <c:v>-24.773412898828301</c:v>
                </c:pt>
                <c:pt idx="637">
                  <c:v>-24.558385472473013</c:v>
                </c:pt>
                <c:pt idx="638">
                  <c:v>-24.349433959933876</c:v>
                </c:pt>
                <c:pt idx="639">
                  <c:v>-24.146253741258224</c:v>
                </c:pt>
                <c:pt idx="640">
                  <c:v>-23.948562773753657</c:v>
                </c:pt>
                <c:pt idx="641">
                  <c:v>-23.756099415373605</c:v>
                </c:pt>
                <c:pt idx="642">
                  <c:v>-23.568620504251165</c:v>
                </c:pt>
                <c:pt idx="643">
                  <c:v>-23.38589965903855</c:v>
                </c:pt>
                <c:pt idx="644">
                  <c:v>-23.207725770271487</c:v>
                </c:pt>
                <c:pt idx="645">
                  <c:v>-23.033901657560332</c:v>
                </c:pt>
                <c:pt idx="646">
                  <c:v>-22.864242871205448</c:v>
                </c:pt>
                <c:pt idx="647">
                  <c:v>-22.698576619987932</c:v>
                </c:pt>
                <c:pt idx="648">
                  <c:v>-22.536740809522875</c:v>
                </c:pt>
                <c:pt idx="649">
                  <c:v>-22.378583177770032</c:v>
                </c:pt>
                <c:pt idx="650">
                  <c:v>-22.223960516155394</c:v>
                </c:pt>
                <c:pt idx="651">
                  <c:v>-22.07273796632769</c:v>
                </c:pt>
                <c:pt idx="652">
                  <c:v>-21.924788383903717</c:v>
                </c:pt>
                <c:pt idx="653">
                  <c:v>-21.779991761687615</c:v>
                </c:pt>
                <c:pt idx="654">
                  <c:v>-21.638234705816277</c:v>
                </c:pt>
                <c:pt idx="655">
                  <c:v>-21.499409959106657</c:v>
                </c:pt>
                <c:pt idx="656">
                  <c:v>-21.363415966592449</c:v>
                </c:pt>
                <c:pt idx="657">
                  <c:v>-21.230156478846574</c:v>
                </c:pt>
                <c:pt idx="658">
                  <c:v>-21.099540189213183</c:v>
                </c:pt>
                <c:pt idx="659">
                  <c:v>-20.971480401529341</c:v>
                </c:pt>
                <c:pt idx="660">
                  <c:v>-20.84589472531205</c:v>
                </c:pt>
                <c:pt idx="661">
                  <c:v>-20.722704795730689</c:v>
                </c:pt>
                <c:pt idx="662">
                  <c:v>-20.601836015985029</c:v>
                </c:pt>
                <c:pt idx="663">
                  <c:v>-20.483217319971423</c:v>
                </c:pt>
                <c:pt idx="664">
                  <c:v>-20.366780953349753</c:v>
                </c:pt>
                <c:pt idx="665">
                  <c:v>-20.252462271325157</c:v>
                </c:pt>
                <c:pt idx="666">
                  <c:v>-20.140199551636414</c:v>
                </c:pt>
                <c:pt idx="667">
                  <c:v>-20.029933821399041</c:v>
                </c:pt>
                <c:pt idx="668">
                  <c:v>-19.921608696589196</c:v>
                </c:pt>
                <c:pt idx="669">
                  <c:v>-19.815170233077449</c:v>
                </c:pt>
                <c:pt idx="670">
                  <c:v>-19.710566788228647</c:v>
                </c:pt>
                <c:pt idx="671">
                  <c:v>-19.607748892181853</c:v>
                </c:pt>
                <c:pt idx="672">
                  <c:v>-19.506669128008561</c:v>
                </c:pt>
                <c:pt idx="673">
                  <c:v>-19.407282020024674</c:v>
                </c:pt>
                <c:pt idx="674">
                  <c:v>-19.309543929599435</c:v>
                </c:pt>
                <c:pt idx="675">
                  <c:v>-19.213412957865369</c:v>
                </c:pt>
                <c:pt idx="676">
                  <c:v>-19.118848854788077</c:v>
                </c:pt>
                <c:pt idx="677">
                  <c:v>-19.025812934103389</c:v>
                </c:pt>
                <c:pt idx="678">
                  <c:v>-18.934267993673259</c:v>
                </c:pt>
                <c:pt idx="679">
                  <c:v>-18.844178240851779</c:v>
                </c:pt>
                <c:pt idx="680">
                  <c:v>-18.755509222487291</c:v>
                </c:pt>
                <c:pt idx="681">
                  <c:v>-18.668227759219718</c:v>
                </c:pt>
                <c:pt idx="682">
                  <c:v>-18.582301883760728</c:v>
                </c:pt>
                <c:pt idx="683">
                  <c:v>-18.497700782869948</c:v>
                </c:pt>
                <c:pt idx="684">
                  <c:v>-18.41439474276568</c:v>
                </c:pt>
                <c:pt idx="685">
                  <c:v>-18.332355097728087</c:v>
                </c:pt>
                <c:pt idx="686">
                  <c:v>-18.251554181674283</c:v>
                </c:pt>
                <c:pt idx="687">
                  <c:v>-18.171965282500953</c:v>
                </c:pt>
                <c:pt idx="688">
                  <c:v>-18.093562599006994</c:v>
                </c:pt>
                <c:pt idx="689">
                  <c:v>-18.016321200223381</c:v>
                </c:pt>
                <c:pt idx="690">
                  <c:v>-17.940216986990485</c:v>
                </c:pt>
                <c:pt idx="691">
                  <c:v>-17.86522665563545</c:v>
                </c:pt>
                <c:pt idx="692">
                  <c:v>-17.791327663613597</c:v>
                </c:pt>
                <c:pt idx="693">
                  <c:v>-17.718498196987515</c:v>
                </c:pt>
                <c:pt idx="694">
                  <c:v>-17.646717139627434</c:v>
                </c:pt>
                <c:pt idx="695">
                  <c:v>-17.575964044024655</c:v>
                </c:pt>
                <c:pt idx="696">
                  <c:v>-17.506219103617532</c:v>
                </c:pt>
                <c:pt idx="697">
                  <c:v>-17.437463126537416</c:v>
                </c:pt>
                <c:pt idx="698">
                  <c:v>-17.369677510687353</c:v>
                </c:pt>
                <c:pt idx="699">
                  <c:v>-17.302844220073933</c:v>
                </c:pt>
                <c:pt idx="700">
                  <c:v>-17.236945762316889</c:v>
                </c:pt>
                <c:pt idx="701">
                  <c:v>-17.171965167267139</c:v>
                </c:pt>
                <c:pt idx="702">
                  <c:v>-17.10788596666826</c:v>
                </c:pt>
                <c:pt idx="703">
                  <c:v>-17.044692174800979</c:v>
                </c:pt>
                <c:pt idx="704">
                  <c:v>-16.982368270054202</c:v>
                </c:pt>
                <c:pt idx="705">
                  <c:v>-16.920899177369787</c:v>
                </c:pt>
                <c:pt idx="706">
                  <c:v>-16.860270251512098</c:v>
                </c:pt>
                <c:pt idx="707">
                  <c:v>-16.800467261116122</c:v>
                </c:pt>
                <c:pt idx="708">
                  <c:v>-16.741476373470988</c:v>
                </c:pt>
                <c:pt idx="709">
                  <c:v>-16.683284139998943</c:v>
                </c:pt>
                <c:pt idx="710">
                  <c:v>-16.625877482391644</c:v>
                </c:pt>
                <c:pt idx="711">
                  <c:v>-16.569243679368657</c:v>
                </c:pt>
                <c:pt idx="712">
                  <c:v>-16.513370354024943</c:v>
                </c:pt>
                <c:pt idx="713">
                  <c:v>-16.458245461736002</c:v>
                </c:pt>
                <c:pt idx="714">
                  <c:v>-16.403857278591801</c:v>
                </c:pt>
                <c:pt idx="715">
                  <c:v>-16.35019439033162</c:v>
                </c:pt>
                <c:pt idx="716">
                  <c:v>-16.297245681754426</c:v>
                </c:pt>
                <c:pt idx="717">
                  <c:v>-16.245000326580147</c:v>
                </c:pt>
                <c:pt idx="718">
                  <c:v>-16.193447777739248</c:v>
                </c:pt>
                <c:pt idx="719">
                  <c:v>-16.142577758069056</c:v>
                </c:pt>
                <c:pt idx="720">
                  <c:v>-16.09238025139646</c:v>
                </c:pt>
                <c:pt idx="721">
                  <c:v>-16.042845493988121</c:v>
                </c:pt>
                <c:pt idx="722">
                  <c:v>-15.993963966350016</c:v>
                </c:pt>
                <c:pt idx="723">
                  <c:v>-15.945726385359453</c:v>
                </c:pt>
                <c:pt idx="724">
                  <c:v>-15.89812369671349</c:v>
                </c:pt>
                <c:pt idx="725">
                  <c:v>-15.851147067678689</c:v>
                </c:pt>
                <c:pt idx="726">
                  <c:v>-15.804787880127801</c:v>
                </c:pt>
                <c:pt idx="727">
                  <c:v>-15.759037723850042</c:v>
                </c:pt>
                <c:pt idx="728">
                  <c:v>-15.713888390122079</c:v>
                </c:pt>
                <c:pt idx="729">
                  <c:v>-15.669331865527699</c:v>
                </c:pt>
                <c:pt idx="730">
                  <c:v>-15.625360326014659</c:v>
                </c:pt>
                <c:pt idx="731">
                  <c:v>-15.581966131178064</c:v>
                </c:pt>
                <c:pt idx="732">
                  <c:v>-15.539141818759838</c:v>
                </c:pt>
                <c:pt idx="733">
                  <c:v>-15.496880099354623</c:v>
                </c:pt>
                <c:pt idx="734">
                  <c:v>-15.455173851313102</c:v>
                </c:pt>
                <c:pt idx="735">
                  <c:v>-15.414016115833633</c:v>
                </c:pt>
                <c:pt idx="736">
                  <c:v>-15.373400092234261</c:v>
                </c:pt>
                <c:pt idx="737">
                  <c:v>-15.333319133397175</c:v>
                </c:pt>
                <c:pt idx="738">
                  <c:v>-15.29376674137791</c:v>
                </c:pt>
                <c:pt idx="739">
                  <c:v>-15.254736563172509</c:v>
                </c:pt>
                <c:pt idx="740">
                  <c:v>-15.216222386635783</c:v>
                </c:pt>
                <c:pt idx="741">
                  <c:v>-15.178218136544233</c:v>
                </c:pt>
                <c:pt idx="742">
                  <c:v>-15.140717870797628</c:v>
                </c:pt>
                <c:pt idx="743">
                  <c:v>-15.10371577675336</c:v>
                </c:pt>
                <c:pt idx="744">
                  <c:v>-15.067206167688136</c:v>
                </c:pt>
                <c:pt idx="745">
                  <c:v>-15.031183479381777</c:v>
                </c:pt>
                <c:pt idx="746">
                  <c:v>-14.995642266818031</c:v>
                </c:pt>
                <c:pt idx="747">
                  <c:v>-14.960577200997729</c:v>
                </c:pt>
                <c:pt idx="748">
                  <c:v>-14.925983065859803</c:v>
                </c:pt>
                <c:pt idx="749">
                  <c:v>-14.891854755305607</c:v>
                </c:pt>
                <c:pt idx="750">
                  <c:v>-14.858187270322817</c:v>
                </c:pt>
                <c:pt idx="751">
                  <c:v>-14.824975716204502</c:v>
                </c:pt>
                <c:pt idx="752">
                  <c:v>-14.792215299860114</c:v>
                </c:pt>
                <c:pt idx="753">
                  <c:v>-14.759901327214333</c:v>
                </c:pt>
                <c:pt idx="754">
                  <c:v>-14.728029200690884</c:v>
                </c:pt>
                <c:pt idx="755">
                  <c:v>-14.696594416777458</c:v>
                </c:pt>
                <c:pt idx="756">
                  <c:v>-14.665592563669176</c:v>
                </c:pt>
                <c:pt idx="757">
                  <c:v>-14.635019318987304</c:v>
                </c:pt>
                <c:pt idx="758">
                  <c:v>-14.604870447570423</c:v>
                </c:pt>
                <c:pt idx="759">
                  <c:v>-14.575141799335483</c:v>
                </c:pt>
                <c:pt idx="760">
                  <c:v>-14.545829307205782</c:v>
                </c:pt>
                <c:pt idx="761">
                  <c:v>-14.51692898510392</c:v>
                </c:pt>
                <c:pt idx="762">
                  <c:v>-14.488436926006916</c:v>
                </c:pt>
                <c:pt idx="763">
                  <c:v>-14.460349300061164</c:v>
                </c:pt>
                <c:pt idx="764">
                  <c:v>-14.432662352755605</c:v>
                </c:pt>
                <c:pt idx="765">
                  <c:v>-14.405372403150343</c:v>
                </c:pt>
                <c:pt idx="766">
                  <c:v>-14.37847584215902</c:v>
                </c:pt>
                <c:pt idx="767">
                  <c:v>-14.351969130883282</c:v>
                </c:pt>
                <c:pt idx="768">
                  <c:v>-14.325848798996891</c:v>
                </c:pt>
                <c:pt idx="769">
                  <c:v>-14.300111443178288</c:v>
                </c:pt>
                <c:pt idx="770">
                  <c:v>-14.27475372558963</c:v>
                </c:pt>
                <c:pt idx="771">
                  <c:v>-14.249772372400752</c:v>
                </c:pt>
                <c:pt idx="772">
                  <c:v>-14.225164172356461</c:v>
                </c:pt>
                <c:pt idx="773">
                  <c:v>-14.200925975385735</c:v>
                </c:pt>
                <c:pt idx="774">
                  <c:v>-14.177054691251387</c:v>
                </c:pt>
                <c:pt idx="775">
                  <c:v>-14.153547288238721</c:v>
                </c:pt>
                <c:pt idx="776">
                  <c:v>-14.130400791881989</c:v>
                </c:pt>
                <c:pt idx="777">
                  <c:v>-14.107612283727356</c:v>
                </c:pt>
                <c:pt idx="778">
                  <c:v>-14.08517890013098</c:v>
                </c:pt>
                <c:pt idx="779">
                  <c:v>-14.063097831091433</c:v>
                </c:pt>
                <c:pt idx="780">
                  <c:v>-14.041366319114806</c:v>
                </c:pt>
                <c:pt idx="781">
                  <c:v>-14.019981658111922</c:v>
                </c:pt>
                <c:pt idx="782">
                  <c:v>-13.99894119232628</c:v>
                </c:pt>
                <c:pt idx="783">
                  <c:v>-13.978242315291876</c:v>
                </c:pt>
                <c:pt idx="784">
                  <c:v>-13.957882468819916</c:v>
                </c:pt>
                <c:pt idx="785">
                  <c:v>-13.937859142013473</c:v>
                </c:pt>
                <c:pt idx="786">
                  <c:v>-13.918169870309216</c:v>
                </c:pt>
                <c:pt idx="787">
                  <c:v>-13.898812234545366</c:v>
                </c:pt>
                <c:pt idx="788">
                  <c:v>-13.879783860055056</c:v>
                </c:pt>
                <c:pt idx="789">
                  <c:v>-13.861082415784187</c:v>
                </c:pt>
                <c:pt idx="790">
                  <c:v>-13.84270561343329</c:v>
                </c:pt>
                <c:pt idx="791">
                  <c:v>-13.824651206622233</c:v>
                </c:pt>
                <c:pt idx="792">
                  <c:v>-13.806916990077626</c:v>
                </c:pt>
                <c:pt idx="793">
                  <c:v>-13.789500798841626</c:v>
                </c:pt>
                <c:pt idx="794">
                  <c:v>-13.772400507501921</c:v>
                </c:pt>
                <c:pt idx="795">
                  <c:v>-13.755614029442139</c:v>
                </c:pt>
                <c:pt idx="796">
                  <c:v>-13.739139316112006</c:v>
                </c:pt>
                <c:pt idx="797">
                  <c:v>-13.722974356316694</c:v>
                </c:pt>
                <c:pt idx="798">
                  <c:v>-13.707117175524806</c:v>
                </c:pt>
                <c:pt idx="799">
                  <c:v>-13.691565835194503</c:v>
                </c:pt>
                <c:pt idx="800">
                  <c:v>-13.676318432117062</c:v>
                </c:pt>
                <c:pt idx="801">
                  <c:v>-13.661373097777616</c:v>
                </c:pt>
                <c:pt idx="802">
                  <c:v>-13.646727997732285</c:v>
                </c:pt>
                <c:pt idx="803">
                  <c:v>-13.63238133100155</c:v>
                </c:pt>
                <c:pt idx="804">
                  <c:v>-13.618331329479084</c:v>
                </c:pt>
                <c:pt idx="805">
                  <c:v>-13.604576257355808</c:v>
                </c:pt>
                <c:pt idx="806">
                  <c:v>-13.591114410558731</c:v>
                </c:pt>
                <c:pt idx="807">
                  <c:v>-13.577944116204041</c:v>
                </c:pt>
                <c:pt idx="808">
                  <c:v>-13.565063732064143</c:v>
                </c:pt>
                <c:pt idx="809">
                  <c:v>-13.552471646048225</c:v>
                </c:pt>
                <c:pt idx="810">
                  <c:v>-13.540166275696029</c:v>
                </c:pt>
                <c:pt idx="811">
                  <c:v>-13.52814606768437</c:v>
                </c:pt>
                <c:pt idx="812">
                  <c:v>-13.516409497346151</c:v>
                </c:pt>
                <c:pt idx="813">
                  <c:v>-13.504955068201426</c:v>
                </c:pt>
                <c:pt idx="814">
                  <c:v>-13.49378131150039</c:v>
                </c:pt>
                <c:pt idx="815">
                  <c:v>-13.48288678577765</c:v>
                </c:pt>
                <c:pt idx="816">
                  <c:v>-13.472270076417853</c:v>
                </c:pt>
                <c:pt idx="817">
                  <c:v>-13.461929795232077</c:v>
                </c:pt>
                <c:pt idx="818">
                  <c:v>-13.451864580044862</c:v>
                </c:pt>
                <c:pt idx="819">
                  <c:v>-13.442073094291535</c:v>
                </c:pt>
                <c:pt idx="820">
                  <c:v>-13.432554026625581</c:v>
                </c:pt>
                <c:pt idx="821">
                  <c:v>-13.423306090535863</c:v>
                </c:pt>
                <c:pt idx="822">
                  <c:v>-13.414328023973273</c:v>
                </c:pt>
                <c:pt idx="823">
                  <c:v>-13.405618588986805</c:v>
                </c:pt>
                <c:pt idx="824">
                  <c:v>-13.397176571368629</c:v>
                </c:pt>
                <c:pt idx="825">
                  <c:v>-13.38900078030801</c:v>
                </c:pt>
                <c:pt idx="826">
                  <c:v>-13.381090048053835</c:v>
                </c:pt>
                <c:pt idx="827">
                  <c:v>-13.373443229585668</c:v>
                </c:pt>
                <c:pt idx="828">
                  <c:v>-13.366059202292798</c:v>
                </c:pt>
                <c:pt idx="829">
                  <c:v>-13.358936865661494</c:v>
                </c:pt>
                <c:pt idx="830">
                  <c:v>-13.352075140970001</c:v>
                </c:pt>
                <c:pt idx="831">
                  <c:v>-13.3454729709911</c:v>
                </c:pt>
                <c:pt idx="832">
                  <c:v>-13.339129319702261</c:v>
                </c:pt>
                <c:pt idx="833">
                  <c:v>-13.333043172002954</c:v>
                </c:pt>
                <c:pt idx="834">
                  <c:v>-13.327213533439084</c:v>
                </c:pt>
                <c:pt idx="835">
                  <c:v>-13.321639429934427</c:v>
                </c:pt>
                <c:pt idx="836">
                  <c:v>-13.316319907528802</c:v>
                </c:pt>
                <c:pt idx="837">
                  <c:v>-13.311254032122894</c:v>
                </c:pt>
                <c:pt idx="838">
                  <c:v>-13.306440889229542</c:v>
                </c:pt>
                <c:pt idx="839">
                  <c:v>-13.301879583731395</c:v>
                </c:pt>
                <c:pt idx="840">
                  <c:v>-13.29756923964473</c:v>
                </c:pt>
                <c:pt idx="841">
                  <c:v>-13.293508999889397</c:v>
                </c:pt>
                <c:pt idx="842">
                  <c:v>-13.28969802606464</c:v>
                </c:pt>
                <c:pt idx="843">
                  <c:v>-13.286135498230747</c:v>
                </c:pt>
                <c:pt idx="844">
                  <c:v>-13.282820614696371</c:v>
                </c:pt>
                <c:pt idx="845">
                  <c:v>-13.279752591811519</c:v>
                </c:pt>
                <c:pt idx="846">
                  <c:v>-13.276930663765787</c:v>
                </c:pt>
                <c:pt idx="847">
                  <c:v>-13.274354082392204</c:v>
                </c:pt>
                <c:pt idx="848">
                  <c:v>-13.272022116976018</c:v>
                </c:pt>
                <c:pt idx="849">
                  <c:v>-13.269934054068946</c:v>
                </c:pt>
                <c:pt idx="850">
                  <c:v>-13.268089197308097</c:v>
                </c:pt>
                <c:pt idx="851">
                  <c:v>-13.266486867240131</c:v>
                </c:pt>
                <c:pt idx="852">
                  <c:v>-13.265126401150088</c:v>
                </c:pt>
                <c:pt idx="853">
                  <c:v>-13.264007152894985</c:v>
                </c:pt>
                <c:pt idx="854">
                  <c:v>-13.26312849274216</c:v>
                </c:pt>
                <c:pt idx="855">
                  <c:v>-13.262489807212042</c:v>
                </c:pt>
                <c:pt idx="856">
                  <c:v>-13.262090498925589</c:v>
                </c:pt>
                <c:pt idx="857">
                  <c:v>-13.261929986455934</c:v>
                </c:pt>
                <c:pt idx="858">
                  <c:v>-13.262007704184599</c:v>
                </c:pt>
                <c:pt idx="859">
                  <c:v>-13.26232310216173</c:v>
                </c:pt>
                <c:pt idx="860">
                  <c:v>-13.262875645970718</c:v>
                </c:pt>
                <c:pt idx="861">
                  <c:v>-13.263664816596837</c:v>
                </c:pt>
                <c:pt idx="862">
                  <c:v>-13.26469011029989</c:v>
                </c:pt>
                <c:pt idx="863">
                  <c:v>-13.265951038491028</c:v>
                </c:pt>
                <c:pt idx="864">
                  <c:v>-13.267447127613206</c:v>
                </c:pt>
                <c:pt idx="865">
                  <c:v>-13.269177919025832</c:v>
                </c:pt>
                <c:pt idx="866">
                  <c:v>-13.271142968892917</c:v>
                </c:pt>
                <c:pt idx="867">
                  <c:v>-13.273341848075189</c:v>
                </c:pt>
                <c:pt idx="868">
                  <c:v>-13.275774142025789</c:v>
                </c:pt>
                <c:pt idx="869">
                  <c:v>-13.278439450689685</c:v>
                </c:pt>
                <c:pt idx="870">
                  <c:v>-13.281337388406575</c:v>
                </c:pt>
                <c:pt idx="871">
                  <c:v>-13.284467583817488</c:v>
                </c:pt>
                <c:pt idx="872">
                  <c:v>-13.287829679774713</c:v>
                </c:pt>
                <c:pt idx="873">
                  <c:v>-13.291423333255333</c:v>
                </c:pt>
                <c:pt idx="874">
                  <c:v>-13.295248215278065</c:v>
                </c:pt>
                <c:pt idx="875">
                  <c:v>-13.299304010823549</c:v>
                </c:pt>
                <c:pt idx="876">
                  <c:v>-13.303590418757917</c:v>
                </c:pt>
                <c:pt idx="877">
                  <c:v>-13.308107151759671</c:v>
                </c:pt>
                <c:pt idx="878">
                  <c:v>-13.312853936249878</c:v>
                </c:pt>
                <c:pt idx="879">
                  <c:v>-13.317830512325475</c:v>
                </c:pt>
                <c:pt idx="880">
                  <c:v>-13.323036633695891</c:v>
                </c:pt>
                <c:pt idx="881">
                  <c:v>-13.328472067622778</c:v>
                </c:pt>
                <c:pt idx="882">
                  <c:v>-13.334136594862862</c:v>
                </c:pt>
                <c:pt idx="883">
                  <c:v>-13.340030009613926</c:v>
                </c:pt>
                <c:pt idx="884">
                  <c:v>-13.346152119463884</c:v>
                </c:pt>
                <c:pt idx="885">
                  <c:v>-13.352502745342905</c:v>
                </c:pt>
                <c:pt idx="886">
                  <c:v>-13.359081721478571</c:v>
                </c:pt>
                <c:pt idx="887">
                  <c:v>-13.365888895354008</c:v>
                </c:pt>
                <c:pt idx="888">
                  <c:v>-13.372924127669133</c:v>
                </c:pt>
                <c:pt idx="889">
                  <c:v>-13.38018729230469</c:v>
                </c:pt>
                <c:pt idx="890">
                  <c:v>-13.387678276289456</c:v>
                </c:pt>
                <c:pt idx="891">
                  <c:v>-13.395396979770226</c:v>
                </c:pt>
                <c:pt idx="892">
                  <c:v>-13.403343315984781</c:v>
                </c:pt>
                <c:pt idx="893">
                  <c:v>-13.411517211237795</c:v>
                </c:pt>
                <c:pt idx="894">
                  <c:v>-13.419918604879651</c:v>
                </c:pt>
                <c:pt idx="895">
                  <c:v>-13.428547449288077</c:v>
                </c:pt>
                <c:pt idx="896">
                  <c:v>-13.437403709852783</c:v>
                </c:pt>
                <c:pt idx="897">
                  <c:v>-13.446487364962847</c:v>
                </c:pt>
                <c:pt idx="898">
                  <c:v>-13.455798405997117</c:v>
                </c:pt>
                <c:pt idx="899">
                  <c:v>-13.465336837317325</c:v>
                </c:pt>
                <c:pt idx="900">
                  <c:v>-13.475102676264212</c:v>
                </c:pt>
                <c:pt idx="901">
                  <c:v>-13.485095953156431</c:v>
                </c:pt>
                <c:pt idx="902">
                  <c:v>-13.495316711292304</c:v>
                </c:pt>
                <c:pt idx="903">
                  <c:v>-13.505765006954508</c:v>
                </c:pt>
                <c:pt idx="904">
                  <c:v>-13.516440909417572</c:v>
                </c:pt>
                <c:pt idx="905">
                  <c:v>-13.527344500958208</c:v>
                </c:pt>
                <c:pt idx="906">
                  <c:v>-13.538475876868681</c:v>
                </c:pt>
                <c:pt idx="907">
                  <c:v>-13.549835145472816</c:v>
                </c:pt>
                <c:pt idx="908">
                  <c:v>-13.561422428145093</c:v>
                </c:pt>
                <c:pt idx="909">
                  <c:v>-13.573237859332504</c:v>
                </c:pt>
                <c:pt idx="910">
                  <c:v>-13.585281586579432</c:v>
                </c:pt>
                <c:pt idx="911">
                  <c:v>-13.597553770555361</c:v>
                </c:pt>
                <c:pt idx="912">
                  <c:v>-13.61005458508548</c:v>
                </c:pt>
                <c:pt idx="913">
                  <c:v>-13.622784217184414</c:v>
                </c:pt>
                <c:pt idx="914">
                  <c:v>-13.635742867092661</c:v>
                </c:pt>
                <c:pt idx="915">
                  <c:v>-13.648930748316211</c:v>
                </c:pt>
                <c:pt idx="916">
                  <c:v>-13.662348087669097</c:v>
                </c:pt>
                <c:pt idx="917">
                  <c:v>-13.675995125318853</c:v>
                </c:pt>
                <c:pt idx="918">
                  <c:v>-13.689872114835211</c:v>
                </c:pt>
                <c:pt idx="919">
                  <c:v>-13.703979323241686</c:v>
                </c:pt>
                <c:pt idx="920">
                  <c:v>-13.718317031070335</c:v>
                </c:pt>
                <c:pt idx="921">
                  <c:v>-13.73288553241958</c:v>
                </c:pt>
                <c:pt idx="922">
                  <c:v>-13.747685135015157</c:v>
                </c:pt>
                <c:pt idx="923">
                  <c:v>-13.76271616027433</c:v>
                </c:pt>
                <c:pt idx="924">
                  <c:v>-13.777978943373153</c:v>
                </c:pt>
                <c:pt idx="925">
                  <c:v>-13.793473833317105</c:v>
                </c:pt>
                <c:pt idx="926">
                  <c:v>-13.809201193014868</c:v>
                </c:pt>
                <c:pt idx="927">
                  <c:v>-13.825161399355444</c:v>
                </c:pt>
                <c:pt idx="928">
                  <c:v>-13.841354843288673</c:v>
                </c:pt>
                <c:pt idx="929">
                  <c:v>-13.85778192990899</c:v>
                </c:pt>
                <c:pt idx="930">
                  <c:v>-13.874443078542757</c:v>
                </c:pt>
                <c:pt idx="931">
                  <c:v>-13.891338722838888</c:v>
                </c:pt>
                <c:pt idx="932">
                  <c:v>-13.908469310863097</c:v>
                </c:pt>
                <c:pt idx="933">
                  <c:v>-13.925835305195637</c:v>
                </c:pt>
                <c:pt idx="934">
                  <c:v>-13.943437183032625</c:v>
                </c:pt>
                <c:pt idx="935">
                  <c:v>-13.961275436291078</c:v>
                </c:pt>
                <c:pt idx="936">
                  <c:v>-13.979350571717575</c:v>
                </c:pt>
                <c:pt idx="937">
                  <c:v>-13.997663111000648</c:v>
                </c:pt>
                <c:pt idx="938">
                  <c:v>-14.016213590887128</c:v>
                </c:pt>
                <c:pt idx="939">
                  <c:v>-14.035002563302124</c:v>
                </c:pt>
                <c:pt idx="940">
                  <c:v>-14.054030595473161</c:v>
                </c:pt>
                <c:pt idx="941">
                  <c:v>-14.073298270058153</c:v>
                </c:pt>
                <c:pt idx="942">
                  <c:v>-14.092806185277485</c:v>
                </c:pt>
                <c:pt idx="943">
                  <c:v>-14.11255495505017</c:v>
                </c:pt>
                <c:pt idx="944">
                  <c:v>-14.132545209134289</c:v>
                </c:pt>
                <c:pt idx="945">
                  <c:v>-14.152777593271589</c:v>
                </c:pt>
                <c:pt idx="946">
                  <c:v>-14.173252769336459</c:v>
                </c:pt>
                <c:pt idx="947">
                  <c:v>-14.193971415489354</c:v>
                </c:pt>
                <c:pt idx="948">
                  <c:v>-14.214934226334627</c:v>
                </c:pt>
                <c:pt idx="949">
                  <c:v>-14.236141913083015</c:v>
                </c:pt>
                <c:pt idx="950">
                  <c:v>-14.257595203718768</c:v>
                </c:pt>
                <c:pt idx="951">
                  <c:v>-14.279294843171474</c:v>
                </c:pt>
                <c:pt idx="952">
                  <c:v>-14.301241593492808</c:v>
                </c:pt>
                <c:pt idx="953">
                  <c:v>-14.323436234038144</c:v>
                </c:pt>
                <c:pt idx="954">
                  <c:v>-14.345879561653209</c:v>
                </c:pt>
                <c:pt idx="955">
                  <c:v>-14.368572390865973</c:v>
                </c:pt>
                <c:pt idx="956">
                  <c:v>-14.391515554083579</c:v>
                </c:pt>
                <c:pt idx="957">
                  <c:v>-14.414709901794783</c:v>
                </c:pt>
                <c:pt idx="958">
                  <c:v>-14.438156302777831</c:v>
                </c:pt>
                <c:pt idx="959">
                  <c:v>-14.461855644313793</c:v>
                </c:pt>
                <c:pt idx="960">
                  <c:v>-14.48580883240572</c:v>
                </c:pt>
                <c:pt idx="961">
                  <c:v>-14.510016792003512</c:v>
                </c:pt>
                <c:pt idx="962">
                  <c:v>-14.534480467234792</c:v>
                </c:pt>
                <c:pt idx="963">
                  <c:v>-14.559200821641827</c:v>
                </c:pt>
                <c:pt idx="964">
                  <c:v>-14.584178838424631</c:v>
                </c:pt>
                <c:pt idx="965">
                  <c:v>-14.609415520690419</c:v>
                </c:pt>
                <c:pt idx="966">
                  <c:v>-14.634911891709566</c:v>
                </c:pt>
                <c:pt idx="967">
                  <c:v>-14.66066899517816</c:v>
                </c:pt>
                <c:pt idx="968">
                  <c:v>-14.686687895487401</c:v>
                </c:pt>
                <c:pt idx="969">
                  <c:v>-14.71296967799989</c:v>
                </c:pt>
                <c:pt idx="970">
                  <c:v>-14.739515449333062</c:v>
                </c:pt>
                <c:pt idx="971">
                  <c:v>-14.766326337649872</c:v>
                </c:pt>
                <c:pt idx="972">
                  <c:v>-14.793403492956948</c:v>
                </c:pt>
                <c:pt idx="973">
                  <c:v>-14.820748087410355</c:v>
                </c:pt>
                <c:pt idx="974">
                  <c:v>-14.848361315629248</c:v>
                </c:pt>
                <c:pt idx="975">
                  <c:v>-14.876244395017412</c:v>
                </c:pt>
                <c:pt idx="976">
                  <c:v>-14.904398566093128</c:v>
                </c:pt>
                <c:pt idx="977">
                  <c:v>-14.932825092827393</c:v>
                </c:pt>
                <c:pt idx="978">
                  <c:v>-14.961525262990769</c:v>
                </c:pt>
                <c:pt idx="979">
                  <c:v>-14.990500388509069</c:v>
                </c:pt>
                <c:pt idx="980">
                  <c:v>-15.019751805828175</c:v>
                </c:pt>
                <c:pt idx="981">
                  <c:v>-15.049280876288078</c:v>
                </c:pt>
                <c:pt idx="982">
                  <c:v>-15.079088986506475</c:v>
                </c:pt>
                <c:pt idx="983">
                  <c:v>-15.10917754877225</c:v>
                </c:pt>
                <c:pt idx="984">
                  <c:v>-15.139548001448858</c:v>
                </c:pt>
                <c:pt idx="985">
                  <c:v>-15.17020180938818</c:v>
                </c:pt>
                <c:pt idx="986">
                  <c:v>-15.201140464354864</c:v>
                </c:pt>
                <c:pt idx="987">
                  <c:v>-15.232365485461576</c:v>
                </c:pt>
                <c:pt idx="988">
                  <c:v>-15.263878419615452</c:v>
                </c:pt>
                <c:pt idx="989">
                  <c:v>-15.295680841976008</c:v>
                </c:pt>
                <c:pt idx="990">
                  <c:v>-15.327774356424799</c:v>
                </c:pt>
                <c:pt idx="991">
                  <c:v>-15.360160596047338</c:v>
                </c:pt>
                <c:pt idx="992">
                  <c:v>-15.392841223627244</c:v>
                </c:pt>
                <c:pt idx="993">
                  <c:v>-15.425817932153414</c:v>
                </c:pt>
                <c:pt idx="994">
                  <c:v>-15.459092445340239</c:v>
                </c:pt>
                <c:pt idx="995">
                  <c:v>-15.492666518161393</c:v>
                </c:pt>
                <c:pt idx="996">
                  <c:v>-15.526541937397555</c:v>
                </c:pt>
                <c:pt idx="997">
                  <c:v>-15.560720522198434</c:v>
                </c:pt>
                <c:pt idx="998">
                  <c:v>-15.595204124659535</c:v>
                </c:pt>
                <c:pt idx="999">
                  <c:v>-15.629994630414112</c:v>
                </c:pt>
                <c:pt idx="1000">
                  <c:v>-15.995219454196413</c:v>
                </c:pt>
                <c:pt idx="1001">
                  <c:v>-16.393483454599178</c:v>
                </c:pt>
                <c:pt idx="1002">
                  <c:v>-16.827338529423109</c:v>
                </c:pt>
                <c:pt idx="1003">
                  <c:v>-17.299856688799601</c:v>
                </c:pt>
                <c:pt idx="1004">
                  <c:v>-17.814758271489438</c:v>
                </c:pt>
                <c:pt idx="1005">
                  <c:v>-18.376585129983692</c:v>
                </c:pt>
                <c:pt idx="1006">
                  <c:v>-18.990938726475889</c:v>
                </c:pt>
                <c:pt idx="1007">
                  <c:v>-19.664814302355339</c:v>
                </c:pt>
                <c:pt idx="1008">
                  <c:v>-20.407081341123927</c:v>
                </c:pt>
                <c:pt idx="1009">
                  <c:v>-21.229194193170542</c:v>
                </c:pt>
                <c:pt idx="1010">
                  <c:v>-22.146278884953926</c:v>
                </c:pt>
                <c:pt idx="1011">
                  <c:v>-23.178863217400544</c:v>
                </c:pt>
                <c:pt idx="1012">
                  <c:v>-24.35576867952873</c:v>
                </c:pt>
                <c:pt idx="1013">
                  <c:v>-25.719247201752712</c:v>
                </c:pt>
                <c:pt idx="1014">
                  <c:v>-27.33484418985072</c:v>
                </c:pt>
                <c:pt idx="1015">
                  <c:v>-29.312408237521218</c:v>
                </c:pt>
                <c:pt idx="1016">
                  <c:v>-31.857909857691716</c:v>
                </c:pt>
                <c:pt idx="1017">
                  <c:v>-35.433805201697176</c:v>
                </c:pt>
                <c:pt idx="1018">
                  <c:v>-41.515807367848637</c:v>
                </c:pt>
                <c:pt idx="1019">
                  <c:v>-314.87831802223826</c:v>
                </c:pt>
                <c:pt idx="1020">
                  <c:v>-41.660606017806565</c:v>
                </c:pt>
                <c:pt idx="1021">
                  <c:v>-35.723422612028429</c:v>
                </c:pt>
                <c:pt idx="1022">
                  <c:v>-32.292386265994949</c:v>
                </c:pt>
                <c:pt idx="1023">
                  <c:v>-29.891804042146141</c:v>
                </c:pt>
                <c:pt idx="1024">
                  <c:v>-28.059240000338896</c:v>
                </c:pt>
                <c:pt idx="1025">
                  <c:v>-26.588743906255083</c:v>
                </c:pt>
                <c:pt idx="1026">
                  <c:v>-25.370487529342181</c:v>
                </c:pt>
                <c:pt idx="1027">
                  <c:v>-24.338945928800065</c:v>
                </c:pt>
                <c:pt idx="1028">
                  <c:v>-23.451887758535669</c:v>
                </c:pt>
                <c:pt idx="1029">
                  <c:v>-22.680512250958017</c:v>
                </c:pt>
                <c:pt idx="1030">
                  <c:v>-22.004312481728626</c:v>
                </c:pt>
                <c:pt idx="1031">
                  <c:v>-21.408183474523387</c:v>
                </c:pt>
                <c:pt idx="1032">
                  <c:v>-20.880692121393203</c:v>
                </c:pt>
                <c:pt idx="1033">
                  <c:v>-20.412990392755702</c:v>
                </c:pt>
                <c:pt idx="1034">
                  <c:v>-19.99810473225542</c:v>
                </c:pt>
                <c:pt idx="1035">
                  <c:v>-19.630455613988321</c:v>
                </c:pt>
                <c:pt idx="1036">
                  <c:v>-19.305523393705293</c:v>
                </c:pt>
                <c:pt idx="1037">
                  <c:v>-19.019610234142817</c:v>
                </c:pt>
                <c:pt idx="1038">
                  <c:v>-18.7696669418849</c:v>
                </c:pt>
                <c:pt idx="1039">
                  <c:v>-18.553164773743035</c:v>
                </c:pt>
                <c:pt idx="1040">
                  <c:v>-18.367999104404152</c:v>
                </c:pt>
                <c:pt idx="1041">
                  <c:v>-18.21241613510206</c:v>
                </c:pt>
                <c:pt idx="1042">
                  <c:v>-18.084956586271129</c:v>
                </c:pt>
                <c:pt idx="1043">
                  <c:v>-17.984412141238543</c:v>
                </c:pt>
                <c:pt idx="1044">
                  <c:v>-17.909791639336106</c:v>
                </c:pt>
                <c:pt idx="1045">
                  <c:v>-17.860294865850214</c:v>
                </c:pt>
                <c:pt idx="1046">
                  <c:v>-17.835292384173385</c:v>
                </c:pt>
                <c:pt idx="1047">
                  <c:v>-17.834310286139168</c:v>
                </c:pt>
                <c:pt idx="1048">
                  <c:v>-17.857019054599139</c:v>
                </c:pt>
                <c:pt idx="1049">
                  <c:v>-17.903225974624966</c:v>
                </c:pt>
                <c:pt idx="1050">
                  <c:v>-17.972870721791821</c:v>
                </c:pt>
                <c:pt idx="1051">
                  <c:v>-18.066023916285189</c:v>
                </c:pt>
                <c:pt idx="1052">
                  <c:v>-18.182888574286839</c:v>
                </c:pt>
                <c:pt idx="1053">
                  <c:v>-18.323804525191505</c:v>
                </c:pt>
                <c:pt idx="1054">
                  <c:v>-18.489256005919664</c:v>
                </c:pt>
                <c:pt idx="1055">
                  <c:v>-18.679882803877291</c:v>
                </c:pt>
                <c:pt idx="1056">
                  <c:v>-18.896495512187371</c:v>
                </c:pt>
                <c:pt idx="1057">
                  <c:v>-19.140095703141625</c:v>
                </c:pt>
                <c:pt idx="1058">
                  <c:v>-19.411902143898633</c:v>
                </c:pt>
                <c:pt idx="1059">
                  <c:v>-19.713384609072101</c:v>
                </c:pt>
                <c:pt idx="1060">
                  <c:v>-20.046307442799304</c:v>
                </c:pt>
                <c:pt idx="1061">
                  <c:v>-20.41278587191583</c:v>
                </c:pt>
                <c:pt idx="1062">
                  <c:v>-20.815359303189233</c:v>
                </c:pt>
                <c:pt idx="1063">
                  <c:v>-21.257087661660833</c:v>
                </c:pt>
                <c:pt idx="1064">
                  <c:v>-21.741679590348653</c:v>
                </c:pt>
                <c:pt idx="1065">
                  <c:v>-22.273665619570732</c:v>
                </c:pt>
                <c:pt idx="1066">
                  <c:v>-22.858636247910731</c:v>
                </c:pt>
                <c:pt idx="1067">
                  <c:v>-23.503576097431566</c:v>
                </c:pt>
                <c:pt idx="1068">
                  <c:v>-24.217344362998112</c:v>
                </c:pt>
                <c:pt idx="1069">
                  <c:v>-25.011385424104549</c:v>
                </c:pt>
                <c:pt idx="1070">
                  <c:v>-25.900815641721429</c:v>
                </c:pt>
                <c:pt idx="1071">
                  <c:v>-26.906153444934734</c:v>
                </c:pt>
                <c:pt idx="1072">
                  <c:v>-28.056211233357089</c:v>
                </c:pt>
                <c:pt idx="1073">
                  <c:v>-29.39323211973489</c:v>
                </c:pt>
                <c:pt idx="1074">
                  <c:v>-30.98275295370755</c:v>
                </c:pt>
                <c:pt idx="1075">
                  <c:v>-32.934614024617439</c:v>
                </c:pt>
                <c:pt idx="1076">
                  <c:v>-35.454777783509655</c:v>
                </c:pt>
                <c:pt idx="1077">
                  <c:v>-39.005692553415855</c:v>
                </c:pt>
                <c:pt idx="1078">
                  <c:v>-45.063063829422717</c:v>
                </c:pt>
                <c:pt idx="1079">
                  <c:v>-328.18127994839062</c:v>
                </c:pt>
                <c:pt idx="1080">
                  <c:v>-45.159620415029039</c:v>
                </c:pt>
                <c:pt idx="1081">
                  <c:v>-39.19881168258091</c:v>
                </c:pt>
                <c:pt idx="1082">
                  <c:v>-35.744471374344855</c:v>
                </c:pt>
                <c:pt idx="1083">
                  <c:v>-33.320899959809864</c:v>
                </c:pt>
                <c:pt idx="1084">
                  <c:v>-31.465655087149411</c:v>
                </c:pt>
                <c:pt idx="1085">
                  <c:v>-29.972780285372291</c:v>
                </c:pt>
                <c:pt idx="1086">
                  <c:v>-28.732441256267059</c:v>
                </c:pt>
                <c:pt idx="1087">
                  <c:v>-27.679107154639524</c:v>
                </c:pt>
                <c:pt idx="1088">
                  <c:v>-26.770540887753288</c:v>
                </c:pt>
                <c:pt idx="1089">
                  <c:v>-25.977936093835424</c:v>
                </c:pt>
                <c:pt idx="1090">
                  <c:v>-25.280780401750622</c:v>
                </c:pt>
                <c:pt idx="1091">
                  <c:v>-24.663963530890641</c:v>
                </c:pt>
                <c:pt idx="1092">
                  <c:v>-24.116047206856184</c:v>
                </c:pt>
                <c:pt idx="1093">
                  <c:v>-23.628178366954696</c:v>
                </c:pt>
                <c:pt idx="1094">
                  <c:v>-23.193378550743191</c:v>
                </c:pt>
                <c:pt idx="1095">
                  <c:v>-22.806063453103434</c:v>
                </c:pt>
                <c:pt idx="1096">
                  <c:v>-22.461708771456912</c:v>
                </c:pt>
                <c:pt idx="1097">
                  <c:v>-22.156612127260125</c:v>
                </c:pt>
                <c:pt idx="1098">
                  <c:v>-21.8877198991777</c:v>
                </c:pt>
                <c:pt idx="1099">
                  <c:v>-21.652499025913279</c:v>
                </c:pt>
                <c:pt idx="1100">
                  <c:v>-21.448840670442205</c:v>
                </c:pt>
                <c:pt idx="1101">
                  <c:v>-21.274986925395471</c:v>
                </c:pt>
                <c:pt idx="1102">
                  <c:v>-21.129474502548177</c:v>
                </c:pt>
                <c:pt idx="1103">
                  <c:v>-21.011091173463296</c:v>
                </c:pt>
                <c:pt idx="1104">
                  <c:v>-20.91884195966702</c:v>
                </c:pt>
                <c:pt idx="1105">
                  <c:v>-20.851922919769258</c:v>
                </c:pt>
                <c:pt idx="1106">
                  <c:v>-20.80970097888823</c:v>
                </c:pt>
                <c:pt idx="1107">
                  <c:v>-20.791698676356454</c:v>
                </c:pt>
                <c:pt idx="1108">
                  <c:v>-20.797583025763107</c:v>
                </c:pt>
                <c:pt idx="1109">
                  <c:v>-20.827157923711223</c:v>
                </c:pt>
                <c:pt idx="1110">
                  <c:v>-20.880359735742946</c:v>
                </c:pt>
                <c:pt idx="1111">
                  <c:v>-20.957255848170625</c:v>
                </c:pt>
                <c:pt idx="1112">
                  <c:v>-21.05804611726677</c:v>
                </c:pt>
                <c:pt idx="1113">
                  <c:v>-21.183067284360625</c:v>
                </c:pt>
                <c:pt idx="1114">
                  <c:v>-21.332800568104062</c:v>
                </c:pt>
                <c:pt idx="1115">
                  <c:v>-21.507882805454543</c:v>
                </c:pt>
                <c:pt idx="1116">
                  <c:v>-21.709121704997102</c:v>
                </c:pt>
                <c:pt idx="1117">
                  <c:v>-21.937516018551317</c:v>
                </c:pt>
                <c:pt idx="1118">
                  <c:v>-22.194281755086518</c:v>
                </c:pt>
                <c:pt idx="1119">
                  <c:v>-22.48088599158709</c:v>
                </c:pt>
                <c:pt idx="1120">
                  <c:v>-22.799090433455042</c:v>
                </c:pt>
                <c:pt idx="1121">
                  <c:v>-23.151007726074052</c:v>
                </c:pt>
                <c:pt idx="1122">
                  <c:v>-23.539174750485348</c:v>
                </c:pt>
                <c:pt idx="1123">
                  <c:v>-23.966648960222606</c:v>
                </c:pt>
                <c:pt idx="1124">
                  <c:v>-24.437136579557155</c:v>
                </c:pt>
                <c:pt idx="1125">
                  <c:v>-24.955165771410435</c:v>
                </c:pt>
                <c:pt idx="1126">
                  <c:v>-25.526324716954303</c:v>
                </c:pt>
                <c:pt idx="1127">
                  <c:v>-26.157595769502741</c:v>
                </c:pt>
                <c:pt idx="1128">
                  <c:v>-26.857835902554896</c:v>
                </c:pt>
                <c:pt idx="1129">
                  <c:v>-27.638487320383327</c:v>
                </c:pt>
                <c:pt idx="1130">
                  <c:v>-28.514664253680163</c:v>
                </c:pt>
                <c:pt idx="1131">
                  <c:v>-29.506883045033916</c:v>
                </c:pt>
                <c:pt idx="1132">
                  <c:v>-30.643954050213726</c:v>
                </c:pt>
                <c:pt idx="1133">
                  <c:v>-31.968118379684661</c:v>
                </c:pt>
                <c:pt idx="1134">
                  <c:v>-33.544910921308947</c:v>
                </c:pt>
                <c:pt idx="1135">
                  <c:v>-35.48417004212962</c:v>
                </c:pt>
                <c:pt idx="1136">
                  <c:v>-37.991856309375905</c:v>
                </c:pt>
                <c:pt idx="1137">
                  <c:v>-41.530416199782472</c:v>
                </c:pt>
                <c:pt idx="1138">
                  <c:v>-47.575553398722796</c:v>
                </c:pt>
                <c:pt idx="1139">
                  <c:v>-314.88106049869691</c:v>
                </c:pt>
                <c:pt idx="1140">
                  <c:v>-47.647997176141963</c:v>
                </c:pt>
                <c:pt idx="1141">
                  <c:v>-41.675306268029537</c:v>
                </c:pt>
                <c:pt idx="1142">
                  <c:v>-38.209197695793371</c:v>
                </c:pt>
                <c:pt idx="1143">
                  <c:v>-35.773970289041152</c:v>
                </c:pt>
                <c:pt idx="1144">
                  <c:v>-33.907180087590703</c:v>
                </c:pt>
                <c:pt idx="1145">
                  <c:v>-32.402869042863301</c:v>
                </c:pt>
                <c:pt idx="1146">
                  <c:v>-31.151201309090247</c:v>
                </c:pt>
                <c:pt idx="1147">
                  <c:v>-30.086644522835417</c:v>
                </c:pt>
                <c:pt idx="1148">
                  <c:v>-29.166960101740919</c:v>
                </c:pt>
                <c:pt idx="1149">
                  <c:v>-28.363340222357259</c:v>
                </c:pt>
                <c:pt idx="1150">
                  <c:v>-27.655271079161743</c:v>
                </c:pt>
                <c:pt idx="1151">
                  <c:v>-27.027640983810102</c:v>
                </c:pt>
                <c:pt idx="1152">
                  <c:v>-26.469010280198709</c:v>
                </c:pt>
                <c:pt idx="1153">
                  <c:v>-25.970524549360135</c:v>
                </c:pt>
                <c:pt idx="1154">
                  <c:v>-25.525203999420153</c:v>
                </c:pt>
                <c:pt idx="1155">
                  <c:v>-25.127463018103661</c:v>
                </c:pt>
                <c:pt idx="1156">
                  <c:v>-24.772776019395799</c:v>
                </c:pt>
                <c:pt idx="1157">
                  <c:v>-24.457439364498672</c:v>
                </c:pt>
                <c:pt idx="1158">
                  <c:v>-24.178398194480483</c:v>
                </c:pt>
                <c:pt idx="1159">
                  <c:v>-23.933118232596847</c:v>
                </c:pt>
                <c:pt idx="1160">
                  <c:v>-23.719489448027527</c:v>
                </c:pt>
                <c:pt idx="1161">
                  <c:v>-23.535752760777761</c:v>
                </c:pt>
                <c:pt idx="1162">
                  <c:v>-23.380443730697067</c:v>
                </c:pt>
                <c:pt idx="1163">
                  <c:v>-23.252348997665848</c:v>
                </c:pt>
                <c:pt idx="1164">
                  <c:v>-23.150472471325749</c:v>
                </c:pt>
                <c:pt idx="1165">
                  <c:v>-23.074009117766792</c:v>
                </c:pt>
                <c:pt idx="1166">
                  <c:v>-23.022324788530128</c:v>
                </c:pt>
                <c:pt idx="1167">
                  <c:v>-22.994940967903176</c:v>
                </c:pt>
                <c:pt idx="1168">
                  <c:v>-22.991523632561734</c:v>
                </c:pt>
                <c:pt idx="1169">
                  <c:v>-23.011875659937495</c:v>
                </c:pt>
                <c:pt idx="1170">
                  <c:v>-23.055932413763504</c:v>
                </c:pt>
                <c:pt idx="1171">
                  <c:v>-23.12376029553532</c:v>
                </c:pt>
                <c:pt idx="1172">
                  <c:v>-23.215558193340414</c:v>
                </c:pt>
                <c:pt idx="1173">
                  <c:v>-23.331661896603507</c:v>
                </c:pt>
                <c:pt idx="1174">
                  <c:v>-23.472551688009968</c:v>
                </c:pt>
                <c:pt idx="1175">
                  <c:v>-23.638863484155046</c:v>
                </c:pt>
                <c:pt idx="1176">
                  <c:v>-23.831404088540484</c:v>
                </c:pt>
                <c:pt idx="1177">
                  <c:v>-24.051171362864228</c:v>
                </c:pt>
                <c:pt idx="1178">
                  <c:v>-24.299380440626358</c:v>
                </c:pt>
                <c:pt idx="1179">
                  <c:v>-24.577497537692729</c:v>
                </c:pt>
                <c:pt idx="1180">
                  <c:v>-24.887283512403265</c:v>
                </c:pt>
                <c:pt idx="1181">
                  <c:v>-25.230850176849199</c:v>
                </c:pt>
                <c:pt idx="1182">
                  <c:v>-25.610733592268922</c:v>
                </c:pt>
                <c:pt idx="1183">
                  <c:v>-26.029990405609841</c:v>
                </c:pt>
                <c:pt idx="1184">
                  <c:v>-26.492326047507081</c:v>
                </c:pt>
                <c:pt idx="1185">
                  <c:v>-27.002267899936005</c:v>
                </c:pt>
                <c:pt idx="1186">
                  <c:v>-27.565403375558741</c:v>
                </c:pt>
                <c:pt idx="1187">
                  <c:v>-28.188714071368221</c:v>
                </c:pt>
                <c:pt idx="1188">
                  <c:v>-28.881056216489597</c:v>
                </c:pt>
                <c:pt idx="1189">
                  <c:v>-29.653871282532258</c:v>
                </c:pt>
                <c:pt idx="1190">
                  <c:v>-30.522272779005945</c:v>
                </c:pt>
                <c:pt idx="1191">
                  <c:v>-31.506776338572386</c:v>
                </c:pt>
                <c:pt idx="1192">
                  <c:v>-32.636191618110004</c:v>
                </c:pt>
                <c:pt idx="1193">
                  <c:v>-33.952759040014655</c:v>
                </c:pt>
                <c:pt idx="1194">
                  <c:v>-35.52201281469118</c:v>
                </c:pt>
                <c:pt idx="1195">
                  <c:v>-37.453790642132809</c:v>
                </c:pt>
                <c:pt idx="1196">
                  <c:v>-39.954052432726371</c:v>
                </c:pt>
                <c:pt idx="1197">
                  <c:v>-43.485244016376456</c:v>
                </c:pt>
                <c:pt idx="1198">
                  <c:v>-49.523068441447521</c:v>
                </c:pt>
                <c:pt idx="1199">
                  <c:v>-328.18493665106189</c:v>
                </c:pt>
                <c:pt idx="1200">
                  <c:v>-49.581050769746362</c:v>
                </c:pt>
                <c:pt idx="1201">
                  <c:v>-43.601209959815527</c:v>
                </c:pt>
                <c:pt idx="1202">
                  <c:v>-40.128004565160744</c:v>
                </c:pt>
                <c:pt idx="1203">
                  <c:v>-37.685732824773986</c:v>
                </c:pt>
                <c:pt idx="1204">
                  <c:v>-35.81195019662217</c:v>
                </c:pt>
                <c:pt idx="1205">
                  <c:v>-34.300698058877025</c:v>
                </c:pt>
                <c:pt idx="1206">
                  <c:v>-33.042140000962881</c:v>
                </c:pt>
                <c:pt idx="1207">
                  <c:v>-31.970743102924043</c:v>
                </c:pt>
                <c:pt idx="1208">
                  <c:v>-31.044268234018002</c:v>
                </c:pt>
                <c:pt idx="1209">
                  <c:v>-30.233907030397479</c:v>
                </c:pt>
                <c:pt idx="1210">
                  <c:v>-29.51914515398304</c:v>
                </c:pt>
                <c:pt idx="1211">
                  <c:v>-28.884870391572544</c:v>
                </c:pt>
                <c:pt idx="1212">
                  <c:v>-28.31964256976439</c:v>
                </c:pt>
                <c:pt idx="1213">
                  <c:v>-27.81460675971676</c:v>
                </c:pt>
                <c:pt idx="1214">
                  <c:v>-27.362782666971682</c:v>
                </c:pt>
                <c:pt idx="1215">
                  <c:v>-26.958584183830453</c:v>
                </c:pt>
                <c:pt idx="1216">
                  <c:v>-26.597485235887284</c:v>
                </c:pt>
                <c:pt idx="1217">
                  <c:v>-26.275781702861295</c:v>
                </c:pt>
                <c:pt idx="1218">
                  <c:v>-25.990418251123497</c:v>
                </c:pt>
                <c:pt idx="1219">
                  <c:v>-25.73886013589858</c:v>
                </c:pt>
                <c:pt idx="1220">
                  <c:v>-25.518996864884556</c:v>
                </c:pt>
                <c:pt idx="1221">
                  <c:v>-25.32906890303963</c:v>
                </c:pt>
                <c:pt idx="1222">
                  <c:v>-25.167611361488849</c:v>
                </c:pt>
                <c:pt idx="1223">
                  <c:v>-25.033410437600857</c:v>
                </c:pt>
                <c:pt idx="1224">
                  <c:v>-24.925469604610807</c:v>
                </c:pt>
                <c:pt idx="1225">
                  <c:v>-24.842983398202168</c:v>
                </c:pt>
                <c:pt idx="1226">
                  <c:v>-24.785317245406382</c:v>
                </c:pt>
                <c:pt idx="1227">
                  <c:v>-24.751992211797052</c:v>
                </c:pt>
                <c:pt idx="1228">
                  <c:v>-24.742673861033136</c:v>
                </c:pt>
                <c:pt idx="1229">
                  <c:v>-24.757164663129565</c:v>
                </c:pt>
                <c:pt idx="1230">
                  <c:v>-24.795399579907858</c:v>
                </c:pt>
                <c:pt idx="1231">
                  <c:v>-24.857444616364258</c:v>
                </c:pt>
                <c:pt idx="1232">
                  <c:v>-24.94349826940806</c:v>
                </c:pt>
                <c:pt idx="1233">
                  <c:v>-25.053895942517737</c:v>
                </c:pt>
                <c:pt idx="1234">
                  <c:v>-25.189117537576799</c:v>
                </c:pt>
                <c:pt idx="1235">
                  <c:v>-25.349798595437424</c:v>
                </c:pt>
                <c:pt idx="1236">
                  <c:v>-25.536745548833061</c:v>
                </c:pt>
                <c:pt idx="1237">
                  <c:v>-25.750955893585754</c:v>
                </c:pt>
                <c:pt idx="1238">
                  <c:v>-25.993644402131466</c:v>
                </c:pt>
                <c:pt idx="1239">
                  <c:v>-26.266276934004679</c:v>
                </c:pt>
                <c:pt idx="1240">
                  <c:v>-26.570613995869031</c:v>
                </c:pt>
                <c:pt idx="1241">
                  <c:v>-26.908767052718659</c:v>
                </c:pt>
                <c:pt idx="1242">
                  <c:v>-27.283271823199531</c:v>
                </c:pt>
                <c:pt idx="1243">
                  <c:v>-27.697184616098134</c:v>
                </c:pt>
                <c:pt idx="1244">
                  <c:v>-28.154210528248811</c:v>
                </c:pt>
                <c:pt idx="1245">
                  <c:v>-28.658876612115606</c:v>
                </c:pt>
                <c:pt idx="1246">
                  <c:v>-29.216769955070411</c:v>
                </c:pt>
                <c:pt idx="1247">
                  <c:v>-29.834871832968908</c:v>
                </c:pt>
                <c:pt idx="1248">
                  <c:v>-30.522038157886264</c:v>
                </c:pt>
                <c:pt idx="1249">
                  <c:v>-31.289710088403552</c:v>
                </c:pt>
                <c:pt idx="1250">
                  <c:v>-32.153000824960934</c:v>
                </c:pt>
                <c:pt idx="1251">
                  <c:v>-33.132425695045676</c:v>
                </c:pt>
                <c:pt idx="1252">
                  <c:v>-34.256794054196462</c:v>
                </c:pt>
                <c:pt idx="1253">
                  <c:v>-35.568346027243479</c:v>
                </c:pt>
                <c:pt idx="1254">
                  <c:v>-37.132615530740722</c:v>
                </c:pt>
                <c:pt idx="1255">
                  <c:v>-39.059439974488257</c:v>
                </c:pt>
                <c:pt idx="1256">
                  <c:v>-41.55477898227911</c:v>
                </c:pt>
                <c:pt idx="1257">
                  <c:v>-45.08107810096984</c:v>
                </c:pt>
                <c:pt idx="1258">
                  <c:v>-51.114040099363898</c:v>
                </c:pt>
                <c:pt idx="1259">
                  <c:v>-328.18745072351049</c:v>
                </c:pt>
                <c:pt idx="1260">
                  <c:v>-51.162386588052449</c:v>
                </c:pt>
                <c:pt idx="1261">
                  <c:v>-45.177771823036615</c:v>
                </c:pt>
                <c:pt idx="1262">
                  <c:v>-41.699821427180254</c:v>
                </c:pt>
                <c:pt idx="1263">
                  <c:v>-39.252833376577229</c:v>
                </c:pt>
                <c:pt idx="1264">
                  <c:v>-37.374362869478198</c:v>
                </c:pt>
                <c:pt idx="1265">
                  <c:v>-35.858451027472064</c:v>
                </c:pt>
                <c:pt idx="1266">
                  <c:v>-34.595261186486802</c:v>
                </c:pt>
                <c:pt idx="1267">
                  <c:v>-33.519260176109988</c:v>
                </c:pt>
                <c:pt idx="1268">
                  <c:v>-32.588208618137045</c:v>
                </c:pt>
                <c:pt idx="1269">
                  <c:v>-31.773297904207844</c:v>
                </c:pt>
                <c:pt idx="1270">
                  <c:v>-31.054013454635772</c:v>
                </c:pt>
                <c:pt idx="1271">
                  <c:v>-30.415242817474343</c:v>
                </c:pt>
                <c:pt idx="1272">
                  <c:v>-29.845545583397364</c:v>
                </c:pt>
                <c:pt idx="1273">
                  <c:v>-29.336066590417261</c:v>
                </c:pt>
                <c:pt idx="1274">
                  <c:v>-28.879825313667766</c:v>
                </c:pt>
                <c:pt idx="1275">
                  <c:v>-28.471235417739358</c:v>
                </c:pt>
                <c:pt idx="1276">
                  <c:v>-28.105770603173482</c:v>
                </c:pt>
                <c:pt idx="1277">
                  <c:v>-27.779726527255736</c:v>
                </c:pt>
                <c:pt idx="1278">
                  <c:v>-27.490047636504787</c:v>
                </c:pt>
                <c:pt idx="1279">
                  <c:v>-27.234198968836644</c:v>
                </c:pt>
                <c:pt idx="1280">
                  <c:v>-27.010069817147713</c:v>
                </c:pt>
                <c:pt idx="1281">
                  <c:v>-26.815900434065369</c:v>
                </c:pt>
                <c:pt idx="1282">
                  <c:v>-26.650225720819158</c:v>
                </c:pt>
                <c:pt idx="1283">
                  <c:v>-26.511831667282692</c:v>
                </c:pt>
                <c:pt idx="1284">
                  <c:v>-26.399721541562169</c:v>
                </c:pt>
                <c:pt idx="1285">
                  <c:v>-26.313089676544582</c:v>
                </c:pt>
                <c:pt idx="1286">
                  <c:v>-26.25130129876414</c:v>
                </c:pt>
                <c:pt idx="1287">
                  <c:v>-26.213877275563963</c:v>
                </c:pt>
                <c:pt idx="1288">
                  <c:v>-26.200482974607215</c:v>
                </c:pt>
                <c:pt idx="1289">
                  <c:v>-26.210920672116288</c:v>
                </c:pt>
                <c:pt idx="1290">
                  <c:v>-26.245125138292419</c:v>
                </c:pt>
                <c:pt idx="1291">
                  <c:v>-26.303162188653452</c:v>
                </c:pt>
                <c:pt idx="1292">
                  <c:v>-26.385230132742276</c:v>
                </c:pt>
                <c:pt idx="1293">
                  <c:v>-26.491664188753422</c:v>
                </c:pt>
                <c:pt idx="1294">
                  <c:v>-26.622944075340197</c:v>
                </c:pt>
                <c:pt idx="1295">
                  <c:v>-26.779705152149717</c:v>
                </c:pt>
                <c:pt idx="1296">
                  <c:v>-26.962753672707546</c:v>
                </c:pt>
                <c:pt idx="1297">
                  <c:v>-27.173086955597707</c:v>
                </c:pt>
                <c:pt idx="1298">
                  <c:v>-27.41191959796069</c:v>
                </c:pt>
                <c:pt idx="1299">
                  <c:v>-27.680717285951705</c:v>
                </c:pt>
                <c:pt idx="1300">
                  <c:v>-27.981240354744919</c:v>
                </c:pt>
                <c:pt idx="1301">
                  <c:v>-28.315600099709336</c:v>
                </c:pt>
                <c:pt idx="1302">
                  <c:v>-28.68633207170442</c:v>
                </c:pt>
                <c:pt idx="1303">
                  <c:v>-29.09649241354446</c:v>
                </c:pt>
                <c:pt idx="1304">
                  <c:v>-29.549786057880638</c:v>
                </c:pt>
                <c:pt idx="1305">
                  <c:v>-30.05073989475963</c:v>
                </c:pt>
                <c:pt idx="1306">
                  <c:v>-30.604940850877288</c:v>
                </c:pt>
                <c:pt idx="1307">
                  <c:v>-31.21937004313169</c:v>
                </c:pt>
                <c:pt idx="1308">
                  <c:v>-31.902883226335838</c:v>
                </c:pt>
                <c:pt idx="1309">
                  <c:v>-32.666921403481325</c:v>
                </c:pt>
                <c:pt idx="1310">
                  <c:v>-33.526597621069328</c:v>
                </c:pt>
                <c:pt idx="1311">
                  <c:v>-34.502427054276893</c:v>
                </c:pt>
                <c:pt idx="1312">
                  <c:v>-35.623218907939687</c:v>
                </c:pt>
                <c:pt idx="1313">
                  <c:v>-36.931213157770429</c:v>
                </c:pt>
                <c:pt idx="1314">
                  <c:v>-38.491943572771717</c:v>
                </c:pt>
                <c:pt idx="1315">
                  <c:v>-40.415247416735468</c:v>
                </c:pt>
                <c:pt idx="1316">
                  <c:v>-42.907084168972311</c:v>
                </c:pt>
                <c:pt idx="1317">
                  <c:v>-46.429899233359293</c:v>
                </c:pt>
                <c:pt idx="1318">
                  <c:v>-52.459395237208319</c:v>
                </c:pt>
                <c:pt idx="1319">
                  <c:v>-328.19042199392561</c:v>
                </c:pt>
                <c:pt idx="1320">
                  <c:v>-52.500863357411035</c:v>
                </c:pt>
                <c:pt idx="1321">
                  <c:v>-46.512835942722653</c:v>
                </c:pt>
                <c:pt idx="1322">
                  <c:v>-43.031490405444941</c:v>
                </c:pt>
                <c:pt idx="1323">
                  <c:v>-40.58112458731982</c:v>
                </c:pt>
                <c:pt idx="1324">
                  <c:v>-38.69929355362045</c:v>
                </c:pt>
                <c:pt idx="1325">
                  <c:v>-37.180038294313185</c:v>
                </c:pt>
                <c:pt idx="1326">
                  <c:v>-35.913522015043242</c:v>
                </c:pt>
                <c:pt idx="1327">
                  <c:v>-34.834211416436979</c:v>
                </c:pt>
                <c:pt idx="1328">
                  <c:v>-33.899866992633541</c:v>
                </c:pt>
                <c:pt idx="1329">
                  <c:v>-33.081680008905572</c:v>
                </c:pt>
                <c:pt idx="1330">
                  <c:v>-32.359135760471531</c:v>
                </c:pt>
                <c:pt idx="1331">
                  <c:v>-31.717121671546167</c:v>
                </c:pt>
                <c:pt idx="1332">
                  <c:v>-31.144197210205455</c:v>
                </c:pt>
                <c:pt idx="1333">
                  <c:v>-30.631507093088853</c:v>
                </c:pt>
                <c:pt idx="1334">
                  <c:v>-30.17207067516706</c:v>
                </c:pt>
                <c:pt idx="1335">
                  <c:v>-29.760301502062276</c:v>
                </c:pt>
                <c:pt idx="1336">
                  <c:v>-29.39167315652756</c:v>
                </c:pt>
                <c:pt idx="1337">
                  <c:v>-29.062481179225394</c:v>
                </c:pt>
                <c:pt idx="1338">
                  <c:v>-28.769669901202299</c:v>
                </c:pt>
                <c:pt idx="1339">
                  <c:v>-28.510704246038735</c:v>
                </c:pt>
                <c:pt idx="1340">
                  <c:v>-28.283473393418355</c:v>
                </c:pt>
                <c:pt idx="1341">
                  <c:v>-28.086217483864765</c:v>
                </c:pt>
                <c:pt idx="1342">
                  <c:v>-27.917471307599079</c:v>
                </c:pt>
                <c:pt idx="1343">
                  <c:v>-27.776020744568527</c:v>
                </c:pt>
                <c:pt idx="1344">
                  <c:v>-27.660868954021755</c:v>
                </c:pt>
                <c:pt idx="1345">
                  <c:v>-27.571210161044082</c:v>
                </c:pt>
                <c:pt idx="1346">
                  <c:v>-27.506409485411115</c:v>
                </c:pt>
                <c:pt idx="1347">
                  <c:v>-27.465987688737812</c:v>
                </c:pt>
                <c:pt idx="1348">
                  <c:v>-27.449610033977269</c:v>
                </c:pt>
                <c:pt idx="1349">
                  <c:v>-27.457078693647567</c:v>
                </c:pt>
                <c:pt idx="1350">
                  <c:v>-27.48832833523938</c:v>
                </c:pt>
                <c:pt idx="1351">
                  <c:v>-27.543424672541811</c:v>
                </c:pt>
                <c:pt idx="1352">
                  <c:v>-27.622565914339127</c:v>
                </c:pt>
                <c:pt idx="1353">
                  <c:v>-27.7260871790258</c:v>
                </c:pt>
                <c:pt idx="1354">
                  <c:v>-27.854468086402253</c:v>
                </c:pt>
                <c:pt idx="1355">
                  <c:v>-28.008343898198586</c:v>
                </c:pt>
                <c:pt idx="1356">
                  <c:v>-28.188520770948351</c:v>
                </c:pt>
                <c:pt idx="1357">
                  <c:v>-28.395995927157379</c:v>
                </c:pt>
                <c:pt idx="1358">
                  <c:v>-28.631983868791306</c:v>
                </c:pt>
                <c:pt idx="1359">
                  <c:v>-28.89795018772292</c:v>
                </c:pt>
                <c:pt idx="1360">
                  <c:v>-29.19565512572623</c:v>
                </c:pt>
                <c:pt idx="1361">
                  <c:v>-29.527209885641859</c:v>
                </c:pt>
                <c:pt idx="1362">
                  <c:v>-29.895149926662587</c:v>
                </c:pt>
                <c:pt idx="1363">
                  <c:v>-30.302531300787624</c:v>
                </c:pt>
                <c:pt idx="1364">
                  <c:v>-30.75305885069487</c:v>
                </c:pt>
                <c:pt idx="1365">
                  <c:v>-31.251259377289735</c:v>
                </c:pt>
                <c:pt idx="1366">
                  <c:v>-31.802719718949</c:v>
                </c:pt>
                <c:pt idx="1367">
                  <c:v>-32.414420905065185</c:v>
                </c:pt>
                <c:pt idx="1368">
                  <c:v>-33.095218603748457</c:v>
                </c:pt>
                <c:pt idx="1369">
                  <c:v>-33.85655373208283</c:v>
                </c:pt>
                <c:pt idx="1370">
                  <c:v>-34.713539251446356</c:v>
                </c:pt>
                <c:pt idx="1371">
                  <c:v>-35.686690252669933</c:v>
                </c:pt>
                <c:pt idx="1372">
                  <c:v>-36.80481585701002</c:v>
                </c:pt>
                <c:pt idx="1373">
                  <c:v>-38.110155957359382</c:v>
                </c:pt>
                <c:pt idx="1374">
                  <c:v>-39.66824424065021</c:v>
                </c:pt>
                <c:pt idx="1375">
                  <c:v>-41.588917889345964</c:v>
                </c:pt>
                <c:pt idx="1376">
                  <c:v>-44.078136302162704</c:v>
                </c:pt>
                <c:pt idx="1377">
                  <c:v>-47.598344803106762</c:v>
                </c:pt>
                <c:pt idx="1378">
                  <c:v>-53.625245940337365</c:v>
                </c:pt>
                <c:pt idx="1379">
                  <c:v>-314.89203127110426</c:v>
                </c:pt>
                <c:pt idx="1380">
                  <c:v>-53.661559104698384</c:v>
                </c:pt>
                <c:pt idx="1381">
                  <c:v>-47.67097144599299</c:v>
                </c:pt>
                <c:pt idx="1382">
                  <c:v>-44.187077051918848</c:v>
                </c:pt>
                <c:pt idx="1383">
                  <c:v>-41.734173688531172</c:v>
                </c:pt>
                <c:pt idx="1384">
                  <c:v>-39.849816346085369</c:v>
                </c:pt>
                <c:pt idx="1385">
                  <c:v>-38.328045940194123</c:v>
                </c:pt>
                <c:pt idx="1386">
                  <c:v>-37.059025602803679</c:v>
                </c:pt>
                <c:pt idx="1387">
                  <c:v>-35.977221961489882</c:v>
                </c:pt>
                <c:pt idx="1388">
                  <c:v>-35.040395437982909</c:v>
                </c:pt>
                <c:pt idx="1389">
                  <c:v>-34.219737225780221</c:v>
                </c:pt>
                <c:pt idx="1390">
                  <c:v>-33.494732548952385</c:v>
                </c:pt>
                <c:pt idx="1391">
                  <c:v>-32.850268761186761</c:v>
                </c:pt>
                <c:pt idx="1392">
                  <c:v>-32.274905260645305</c:v>
                </c:pt>
                <c:pt idx="1393">
                  <c:v>-31.759786694660555</c:v>
                </c:pt>
                <c:pt idx="1394">
                  <c:v>-31.297932349496598</c:v>
                </c:pt>
                <c:pt idx="1395">
                  <c:v>-30.883755702662906</c:v>
                </c:pt>
                <c:pt idx="1396">
                  <c:v>-30.512730269387273</c:v>
                </c:pt>
                <c:pt idx="1397">
                  <c:v>-30.181151523387975</c:v>
                </c:pt>
                <c:pt idx="1398">
                  <c:v>-29.885963729342212</c:v>
                </c:pt>
                <c:pt idx="1399">
                  <c:v>-29.624631745029937</c:v>
                </c:pt>
                <c:pt idx="1400">
                  <c:v>-29.395044684896845</c:v>
                </c:pt>
                <c:pt idx="1401">
                  <c:v>-29.195442624785176</c:v>
                </c:pt>
                <c:pt idx="1402">
                  <c:v>-29.02436029078542</c:v>
                </c:pt>
                <c:pt idx="1403">
                  <c:v>-28.88058349925894</c:v>
                </c:pt>
                <c:pt idx="1404">
                  <c:v>-28.763115346407663</c:v>
                </c:pt>
                <c:pt idx="1405">
                  <c:v>-28.6711499948034</c:v>
                </c:pt>
                <c:pt idx="1406">
                  <c:v>-28.60405250223609</c:v>
                </c:pt>
                <c:pt idx="1407">
                  <c:v>-28.561343568857069</c:v>
                </c:pt>
                <c:pt idx="1408">
                  <c:v>-28.542688396672474</c:v>
                </c:pt>
                <c:pt idx="1409">
                  <c:v>-28.547889097764696</c:v>
                </c:pt>
                <c:pt idx="1410">
                  <c:v>-28.576880279694524</c:v>
                </c:pt>
                <c:pt idx="1411">
                  <c:v>-28.629727596821812</c:v>
                </c:pt>
                <c:pt idx="1412">
                  <c:v>-28.706629198996886</c:v>
                </c:pt>
                <c:pt idx="1413">
                  <c:v>-28.80792014617051</c:v>
                </c:pt>
                <c:pt idx="1414">
                  <c:v>-28.934080000184487</c:v>
                </c:pt>
                <c:pt idx="1415">
                  <c:v>-29.085743965290398</c:v>
                </c:pt>
                <c:pt idx="1416">
                  <c:v>-29.263718141018366</c:v>
                </c:pt>
                <c:pt idx="1417">
                  <c:v>-29.46899969334099</c:v>
                </c:pt>
                <c:pt idx="1418">
                  <c:v>-29.702803068156083</c:v>
                </c:pt>
                <c:pt idx="1419">
                  <c:v>-29.966593801729083</c:v>
                </c:pt>
                <c:pt idx="1420">
                  <c:v>-30.262132080682704</c:v>
                </c:pt>
                <c:pt idx="1421">
                  <c:v>-30.591529053157164</c:v>
                </c:pt>
                <c:pt idx="1422">
                  <c:v>-30.957320124091762</c:v>
                </c:pt>
                <c:pt idx="1423">
                  <c:v>-31.362561291673895</c:v>
                </c:pt>
                <c:pt idx="1424">
                  <c:v>-31.810957345207459</c:v>
                </c:pt>
                <c:pt idx="1425">
                  <c:v>-32.307035032656678</c:v>
                </c:pt>
                <c:pt idx="1426">
                  <c:v>-32.856381139886238</c:v>
                </c:pt>
                <c:pt idx="1427">
                  <c:v>-33.465976644200389</c:v>
                </c:pt>
                <c:pt idx="1428">
                  <c:v>-34.144677162041546</c:v>
                </c:pt>
                <c:pt idx="1429">
                  <c:v>-34.903923559241584</c:v>
                </c:pt>
                <c:pt idx="1430">
                  <c:v>-35.758828746338068</c:v>
                </c:pt>
                <c:pt idx="1431">
                  <c:v>-36.729907763729237</c:v>
                </c:pt>
                <c:pt idx="1432">
                  <c:v>-37.845969682641808</c:v>
                </c:pt>
                <c:pt idx="1433">
                  <c:v>-39.149254346338871</c:v>
                </c:pt>
                <c:pt idx="1434">
                  <c:v>-40.705295392517762</c:v>
                </c:pt>
                <c:pt idx="1435">
                  <c:v>-42.623929954799102</c:v>
                </c:pt>
                <c:pt idx="1436">
                  <c:v>-45.11111738344308</c:v>
                </c:pt>
                <c:pt idx="1437">
                  <c:v>-48.629302954385039</c:v>
                </c:pt>
                <c:pt idx="1438">
                  <c:v>-54.654189168091492</c:v>
                </c:pt>
                <c:pt idx="1439">
                  <c:v>-328.19773632370766</c:v>
                </c:pt>
                <c:pt idx="1440">
                  <c:v>-54.686496315950976</c:v>
                </c:pt>
                <c:pt idx="1441">
                  <c:v>-48.69391747075079</c:v>
                </c:pt>
                <c:pt idx="1442">
                  <c:v>-45.208039709618959</c:v>
                </c:pt>
                <c:pt idx="1443">
                  <c:v>-42.7531607527633</c:v>
                </c:pt>
                <c:pt idx="1444">
                  <c:v>-40.866835544950575</c:v>
                </c:pt>
                <c:pt idx="1445">
                  <c:v>-39.343104956658671</c:v>
                </c:pt>
                <c:pt idx="1446">
                  <c:v>-38.072132075050391</c:v>
                </c:pt>
                <c:pt idx="1447">
                  <c:v>-36.988383483266347</c:v>
                </c:pt>
                <c:pt idx="1448">
                  <c:v>-36.049619558945466</c:v>
                </c:pt>
                <c:pt idx="1449">
                  <c:v>-35.227031451835146</c:v>
                </c:pt>
                <c:pt idx="1450">
                  <c:v>-34.500104342593694</c:v>
                </c:pt>
                <c:pt idx="1451">
                  <c:v>-33.853725541830485</c:v>
                </c:pt>
                <c:pt idx="1452">
                  <c:v>-33.276454404961115</c:v>
                </c:pt>
                <c:pt idx="1453">
                  <c:v>-32.759435536899659</c:v>
                </c:pt>
                <c:pt idx="1454">
                  <c:v>-32.295688181816679</c:v>
                </c:pt>
                <c:pt idx="1455">
                  <c:v>-31.879625775450187</c:v>
                </c:pt>
                <c:pt idx="1456">
                  <c:v>-31.506721791574922</c:v>
                </c:pt>
                <c:pt idx="1457">
                  <c:v>-31.173271662772258</c:v>
                </c:pt>
                <c:pt idx="1458">
                  <c:v>-30.8762196128949</c:v>
                </c:pt>
                <c:pt idx="1459">
                  <c:v>-30.613030459208304</c:v>
                </c:pt>
                <c:pt idx="1460">
                  <c:v>-30.381593275950291</c:v>
                </c:pt>
                <c:pt idx="1461">
                  <c:v>-30.180148099059348</c:v>
                </c:pt>
                <c:pt idx="1462">
                  <c:v>-30.007229615023114</c:v>
                </c:pt>
                <c:pt idx="1463">
                  <c:v>-29.861623600898422</c:v>
                </c:pt>
                <c:pt idx="1464">
                  <c:v>-29.742333113878022</c:v>
                </c:pt>
                <c:pt idx="1465">
                  <c:v>-29.648552277817256</c:v>
                </c:pt>
                <c:pt idx="1466">
                  <c:v>-29.579646112079431</c:v>
                </c:pt>
                <c:pt idx="1467">
                  <c:v>-29.535135278676464</c:v>
                </c:pt>
                <c:pt idx="1468">
                  <c:v>-29.514684941759622</c:v>
                </c:pt>
                <c:pt idx="1469">
                  <c:v>-29.518097175838214</c:v>
                </c:pt>
                <c:pt idx="1470">
                  <c:v>-29.545306551179245</c:v>
                </c:pt>
                <c:pt idx="1471">
                  <c:v>-29.596378685125387</c:v>
                </c:pt>
                <c:pt idx="1472">
                  <c:v>-29.671511690783888</c:v>
                </c:pt>
                <c:pt idx="1473">
                  <c:v>-29.771040591634005</c:v>
                </c:pt>
                <c:pt idx="1474">
                  <c:v>-29.895444913314989</c:v>
                </c:pt>
                <c:pt idx="1475">
                  <c:v>-30.045359824142579</c:v>
                </c:pt>
                <c:pt idx="1476">
                  <c:v>-30.221591387975018</c:v>
                </c:pt>
                <c:pt idx="1477">
                  <c:v>-30.425136735374807</c:v>
                </c:pt>
                <c:pt idx="1478">
                  <c:v>-30.657210277088879</c:v>
                </c:pt>
                <c:pt idx="1479">
                  <c:v>-30.919277514488801</c:v>
                </c:pt>
                <c:pt idx="1480">
                  <c:v>-31.213098599557885</c:v>
                </c:pt>
                <c:pt idx="1481">
                  <c:v>-31.540784646049303</c:v>
                </c:pt>
                <c:pt idx="1482">
                  <c:v>-31.904871024765193</c:v>
                </c:pt>
                <c:pt idx="1483">
                  <c:v>-32.308413700003463</c:v>
                </c:pt>
                <c:pt idx="1484">
                  <c:v>-32.755117427424125</c:v>
                </c:pt>
                <c:pt idx="1485">
                  <c:v>-33.249508921590547</c:v>
                </c:pt>
                <c:pt idx="1486">
                  <c:v>-33.797174935207714</c:v>
                </c:pt>
                <c:pt idx="1487">
                  <c:v>-34.405096412658914</c:v>
                </c:pt>
                <c:pt idx="1488">
                  <c:v>-35.08212893770245</c:v>
                </c:pt>
                <c:pt idx="1489">
                  <c:v>-35.839713343720476</c:v>
                </c:pt>
                <c:pt idx="1490">
                  <c:v>-36.692962509033663</c:v>
                </c:pt>
                <c:pt idx="1491">
                  <c:v>-37.662391442053234</c:v>
                </c:pt>
                <c:pt idx="1492">
                  <c:v>-38.776809182247838</c:v>
                </c:pt>
                <c:pt idx="1493">
                  <c:v>-40.07845554134817</c:v>
                </c:pt>
                <c:pt idx="1494">
                  <c:v>-41.632864125743907</c:v>
                </c:pt>
                <c:pt idx="1495">
                  <c:v>-43.549872037970474</c:v>
                </c:pt>
                <c:pt idx="1496">
                  <c:v>-46.035438597422512</c:v>
                </c:pt>
                <c:pt idx="1497">
                  <c:v>-49.552009049388744</c:v>
                </c:pt>
                <c:pt idx="1498">
                  <c:v>-55.575285863905314</c:v>
                </c:pt>
                <c:pt idx="1499">
                  <c:v>-328.20207949868825</c:v>
                </c:pt>
                <c:pt idx="1500">
                  <c:v>-55.604391252092171</c:v>
                </c:pt>
                <c:pt idx="1501">
                  <c:v>-49.610219986613671</c:v>
                </c:pt>
                <c:pt idx="1502">
                  <c:v>-46.122755405394642</c:v>
                </c:pt>
                <c:pt idx="1503">
                  <c:v>-43.666295199266742</c:v>
                </c:pt>
                <c:pt idx="1504">
                  <c:v>-41.778394283825342</c:v>
                </c:pt>
                <c:pt idx="1505">
                  <c:v>-40.253093500580867</c:v>
                </c:pt>
                <c:pt idx="1506">
                  <c:v>-38.980555907930523</c:v>
                </c:pt>
                <c:pt idx="1507">
                  <c:v>-37.895248060448949</c:v>
                </c:pt>
                <c:pt idx="1508">
                  <c:v>-36.954930307407437</c:v>
                </c:pt>
                <c:pt idx="1509">
                  <c:v>-36.130793770382283</c:v>
                </c:pt>
                <c:pt idx="1510">
                  <c:v>-35.402323602055603</c:v>
                </c:pt>
                <c:pt idx="1511">
                  <c:v>-34.754407085253483</c:v>
                </c:pt>
                <c:pt idx="1512">
                  <c:v>-34.175603547800023</c:v>
                </c:pt>
                <c:pt idx="1513">
                  <c:v>-33.657057567207154</c:v>
                </c:pt>
                <c:pt idx="1514">
                  <c:v>-33.191788360432113</c:v>
                </c:pt>
                <c:pt idx="1515">
                  <c:v>-32.774209336185486</c:v>
                </c:pt>
                <c:pt idx="1516">
                  <c:v>-32.399793941400112</c:v>
                </c:pt>
                <c:pt idx="1517">
                  <c:v>-32.064837581998546</c:v>
                </c:pt>
                <c:pt idx="1518">
                  <c:v>-31.766284455356605</c:v>
                </c:pt>
                <c:pt idx="1519">
                  <c:v>-31.501599352443218</c:v>
                </c:pt>
                <c:pt idx="1520">
                  <c:v>-31.268671321378285</c:v>
                </c:pt>
                <c:pt idx="1521">
                  <c:v>-31.065740372159645</c:v>
                </c:pt>
                <c:pt idx="1522">
                  <c:v>-30.891341165510067</c:v>
                </c:pt>
                <c:pt idx="1523">
                  <c:v>-30.74425945289574</c:v>
                </c:pt>
                <c:pt idx="1524">
                  <c:v>-30.623498266091506</c:v>
                </c:pt>
                <c:pt idx="1525">
                  <c:v>-30.528251703706168</c:v>
                </c:pt>
                <c:pt idx="1526">
                  <c:v>-30.457884760026293</c:v>
                </c:pt>
                <c:pt idx="1527">
                  <c:v>-30.411918072155597</c:v>
                </c:pt>
                <c:pt idx="1528">
                  <c:v>-30.390016779504091</c:v>
                </c:pt>
                <c:pt idx="1529">
                  <c:v>-30.391982932005519</c:v>
                </c:pt>
                <c:pt idx="1530">
                  <c:v>-30.417751075515515</c:v>
                </c:pt>
                <c:pt idx="1531">
                  <c:v>-30.467386803128313</c:v>
                </c:pt>
                <c:pt idx="1532">
                  <c:v>-30.541088203864216</c:v>
                </c:pt>
                <c:pt idx="1533">
                  <c:v>-30.639190277275709</c:v>
                </c:pt>
                <c:pt idx="1534">
                  <c:v>-30.762172525234128</c:v>
                </c:pt>
                <c:pt idx="1535">
                  <c:v>-30.910670092444814</c:v>
                </c:pt>
                <c:pt idx="1536">
                  <c:v>-31.085489019311815</c:v>
                </c:pt>
                <c:pt idx="1537">
                  <c:v>-31.287626413098465</c:v>
                </c:pt>
                <c:pt idx="1538">
                  <c:v>-31.518296661406019</c:v>
                </c:pt>
                <c:pt idx="1539">
                  <c:v>-31.778965242612962</c:v>
                </c:pt>
                <c:pt idx="1540">
                  <c:v>-32.071392285860483</c:v>
                </c:pt>
                <c:pt idx="1541">
                  <c:v>-32.397688882209636</c:v>
                </c:pt>
                <c:pt idx="1542">
                  <c:v>-32.760390379919002</c:v>
                </c:pt>
                <c:pt idx="1543">
                  <c:v>-33.162552720890559</c:v>
                </c:pt>
                <c:pt idx="1544">
                  <c:v>-33.607880638534404</c:v>
                </c:pt>
                <c:pt idx="1545">
                  <c:v>-34.100900825309274</c:v>
                </c:pt>
                <c:pt idx="1546">
                  <c:v>-34.647200011959157</c:v>
                </c:pt>
                <c:pt idx="1547">
                  <c:v>-35.253759121049285</c:v>
                </c:pt>
                <c:pt idx="1548">
                  <c:v>-35.929433714661322</c:v>
                </c:pt>
                <c:pt idx="1549">
                  <c:v>-36.68566460464119</c:v>
                </c:pt>
                <c:pt idx="1550">
                  <c:v>-37.537564647912575</c:v>
                </c:pt>
                <c:pt idx="1551">
                  <c:v>-38.505648831627795</c:v>
                </c:pt>
                <c:pt idx="1552">
                  <c:v>-39.618726174134068</c:v>
                </c:pt>
                <c:pt idx="1553">
                  <c:v>-40.919036466175811</c:v>
                </c:pt>
                <c:pt idx="1554">
                  <c:v>-42.472113293291905</c:v>
                </c:pt>
                <c:pt idx="1555">
                  <c:v>-44.387793737299987</c:v>
                </c:pt>
                <c:pt idx="1556">
                  <c:v>-46.872037097011052</c:v>
                </c:pt>
                <c:pt idx="1557">
                  <c:v>-50.387288597259953</c:v>
                </c:pt>
                <c:pt idx="1558">
                  <c:v>-56.409250687759638</c:v>
                </c:pt>
                <c:pt idx="1559">
                  <c:v>-316.99391831937953</c:v>
                </c:pt>
                <c:pt idx="1560">
                  <c:v>-56.435739230375646</c:v>
                </c:pt>
                <c:pt idx="1561">
                  <c:v>-50.440265803341703</c:v>
                </c:pt>
                <c:pt idx="1562">
                  <c:v>-46.951503208262849</c:v>
                </c:pt>
                <c:pt idx="1563">
                  <c:v>-44.493749116286409</c:v>
                </c:pt>
                <c:pt idx="1564">
                  <c:v>-42.604558423447685</c:v>
                </c:pt>
                <c:pt idx="1565">
                  <c:v>-41.077971951820047</c:v>
                </c:pt>
                <c:pt idx="1566">
                  <c:v>-39.804152740485527</c:v>
                </c:pt>
                <c:pt idx="1567">
                  <c:v>-38.717567324825957</c:v>
                </c:pt>
                <c:pt idx="1568">
                  <c:v>-37.775976035040188</c:v>
                </c:pt>
                <c:pt idx="1569">
                  <c:v>-36.950569973751669</c:v>
                </c:pt>
                <c:pt idx="1570">
                  <c:v>-36.220834274808311</c:v>
                </c:pt>
                <c:pt idx="1571">
                  <c:v>-35.571656202319993</c:v>
                </c:pt>
                <c:pt idx="1572">
                  <c:v>-34.991595065511149</c:v>
                </c:pt>
                <c:pt idx="1573">
                  <c:v>-34.471795423410427</c:v>
                </c:pt>
                <c:pt idx="1574">
                  <c:v>-34.005276474606205</c:v>
                </c:pt>
                <c:pt idx="1575">
                  <c:v>-33.586451609555084</c:v>
                </c:pt>
                <c:pt idx="1576">
                  <c:v>-33.210794257048597</c:v>
                </c:pt>
                <c:pt idx="1577">
                  <c:v>-32.874599804980662</c:v>
                </c:pt>
                <c:pt idx="1578">
                  <c:v>-32.5748124328098</c:v>
                </c:pt>
                <c:pt idx="1579">
                  <c:v>-32.308896913698533</c:v>
                </c:pt>
                <c:pt idx="1580">
                  <c:v>-32.07474227806992</c:v>
                </c:pt>
                <c:pt idx="1581">
                  <c:v>-31.870588518334046</c:v>
                </c:pt>
                <c:pt idx="1582">
                  <c:v>-31.694970277733972</c:v>
                </c:pt>
                <c:pt idx="1583">
                  <c:v>-31.546673290363604</c:v>
                </c:pt>
                <c:pt idx="1584">
                  <c:v>-31.424700570731762</c:v>
                </c:pt>
                <c:pt idx="1585">
                  <c:v>-31.328246200287012</c:v>
                </c:pt>
                <c:pt idx="1586">
                  <c:v>-31.256675156260513</c:v>
                </c:pt>
                <c:pt idx="1587">
                  <c:v>-31.209508058804563</c:v>
                </c:pt>
                <c:pt idx="1588">
                  <c:v>-31.186410030481028</c:v>
                </c:pt>
                <c:pt idx="1589">
                  <c:v>-31.187183104477995</c:v>
                </c:pt>
                <c:pt idx="1590">
                  <c:v>-31.211761810007101</c:v>
                </c:pt>
                <c:pt idx="1591">
                  <c:v>-31.260211723619502</c:v>
                </c:pt>
                <c:pt idx="1592">
                  <c:v>-31.332730917892569</c:v>
                </c:pt>
                <c:pt idx="1593">
                  <c:v>-31.42965437603527</c:v>
                </c:pt>
                <c:pt idx="1594">
                  <c:v>-31.55146158367403</c:v>
                </c:pt>
                <c:pt idx="1595">
                  <c:v>-31.698787669367174</c:v>
                </c:pt>
                <c:pt idx="1596">
                  <c:v>-31.872438657469019</c:v>
                </c:pt>
                <c:pt idx="1597">
                  <c:v>-32.073411639289347</c:v>
                </c:pt>
                <c:pt idx="1598">
                  <c:v>-32.302920986571792</c:v>
                </c:pt>
                <c:pt idx="1599">
                  <c:v>-32.562432161932151</c:v>
                </c:pt>
                <c:pt idx="1600">
                  <c:v>-32.853705278843222</c:v>
                </c:pt>
                <c:pt idx="1601">
                  <c:v>-33.178851412791161</c:v>
                </c:pt>
                <c:pt idx="1602">
                  <c:v>-33.540405896552528</c:v>
                </c:pt>
                <c:pt idx="1603">
                  <c:v>-33.94142465663964</c:v>
                </c:pt>
                <c:pt idx="1604">
                  <c:v>-34.385612411164303</c:v>
                </c:pt>
                <c:pt idx="1605">
                  <c:v>-34.877495837377623</c:v>
                </c:pt>
                <c:pt idx="1606">
                  <c:v>-35.422661650906463</c:v>
                </c:pt>
                <c:pt idx="1607">
                  <c:v>-36.028090759288261</c:v>
                </c:pt>
                <c:pt idx="1608">
                  <c:v>-36.702638709665493</c:v>
                </c:pt>
                <c:pt idx="1609">
                  <c:v>-37.457746299033168</c:v>
                </c:pt>
                <c:pt idx="1610">
                  <c:v>-38.308526369551885</c:v>
                </c:pt>
                <c:pt idx="1611">
                  <c:v>-39.27549389369765</c:v>
                </c:pt>
                <c:pt idx="1612">
                  <c:v>-40.387457875226779</c:v>
                </c:pt>
                <c:pt idx="1613">
                  <c:v>-41.686658090379396</c:v>
                </c:pt>
                <c:pt idx="1614">
                  <c:v>-43.238628110275158</c:v>
                </c:pt>
                <c:pt idx="1615">
                  <c:v>-45.153205002396092</c:v>
                </c:pt>
                <c:pt idx="1616">
                  <c:v>-47.636348051300928</c:v>
                </c:pt>
                <c:pt idx="1617">
                  <c:v>-51.150502467655812</c:v>
                </c:pt>
                <c:pt idx="1618">
                  <c:v>-57.171370687091098</c:v>
                </c:pt>
                <c:pt idx="1619">
                  <c:v>-328.21213821217128</c:v>
                </c:pt>
                <c:pt idx="1620">
                  <c:v>-57.195681070121857</c:v>
                </c:pt>
                <c:pt idx="1621">
                  <c:v>-51.199123326803516</c:v>
                </c:pt>
                <c:pt idx="1622">
                  <c:v>-47.709279572736577</c:v>
                </c:pt>
                <c:pt idx="1623">
                  <c:v>-45.250447465387182</c:v>
                </c:pt>
                <c:pt idx="1624">
                  <c:v>-43.360181887186336</c:v>
                </c:pt>
                <c:pt idx="1625">
                  <c:v>-41.832523646682091</c:v>
                </c:pt>
                <c:pt idx="1626">
                  <c:v>-40.557635769510583</c:v>
                </c:pt>
                <c:pt idx="1627">
                  <c:v>-39.469984777683493</c:v>
                </c:pt>
                <c:pt idx="1628">
                  <c:v>-38.527330988106819</c:v>
                </c:pt>
                <c:pt idx="1629">
                  <c:v>-37.700865490186928</c:v>
                </c:pt>
                <c:pt idx="1630">
                  <c:v>-36.970073404630966</c:v>
                </c:pt>
                <c:pt idx="1631">
                  <c:v>-36.319841982482714</c:v>
                </c:pt>
                <c:pt idx="1632">
                  <c:v>-35.738730519975228</c:v>
                </c:pt>
                <c:pt idx="1633">
                  <c:v>-35.217883563219566</c:v>
                </c:pt>
                <c:pt idx="1634">
                  <c:v>-34.750320297960499</c:v>
                </c:pt>
                <c:pt idx="1635">
                  <c:v>-34.330454101883483</c:v>
                </c:pt>
                <c:pt idx="1636">
                  <c:v>-33.953758391081848</c:v>
                </c:pt>
                <c:pt idx="1637">
                  <c:v>-33.616528540822955</c:v>
                </c:pt>
                <c:pt idx="1638">
                  <c:v>-33.31570871801042</c:v>
                </c:pt>
                <c:pt idx="1639">
                  <c:v>-33.048763683322505</c:v>
                </c:pt>
                <c:pt idx="1640">
                  <c:v>-32.813582454768756</c:v>
                </c:pt>
                <c:pt idx="1641">
                  <c:v>-32.608405012415631</c:v>
                </c:pt>
                <c:pt idx="1642">
                  <c:v>-32.431765987231984</c:v>
                </c:pt>
                <c:pt idx="1643">
                  <c:v>-32.282451101106361</c:v>
                </c:pt>
                <c:pt idx="1644">
                  <c:v>-32.159463356410889</c:v>
                </c:pt>
                <c:pt idx="1645">
                  <c:v>-32.061996822525359</c:v>
                </c:pt>
                <c:pt idx="1646">
                  <c:v>-31.989416464679671</c:v>
                </c:pt>
                <c:pt idx="1647">
                  <c:v>-31.941242891091967</c:v>
                </c:pt>
                <c:pt idx="1648">
                  <c:v>-31.917141212456489</c:v>
                </c:pt>
                <c:pt idx="1649">
                  <c:v>-31.916913450159846</c:v>
                </c:pt>
                <c:pt idx="1650">
                  <c:v>-31.940494121677901</c:v>
                </c:pt>
                <c:pt idx="1651">
                  <c:v>-31.987948791891164</c:v>
                </c:pt>
                <c:pt idx="1652">
                  <c:v>-32.059475521771184</c:v>
                </c:pt>
                <c:pt idx="1653">
                  <c:v>-32.155409282985346</c:v>
                </c:pt>
                <c:pt idx="1654">
                  <c:v>-32.276229549682427</c:v>
                </c:pt>
                <c:pt idx="1655">
                  <c:v>-32.422571439006475</c:v>
                </c:pt>
                <c:pt idx="1656">
                  <c:v>-32.595240963960435</c:v>
                </c:pt>
                <c:pt idx="1657">
                  <c:v>-32.795235204565486</c:v>
                </c:pt>
                <c:pt idx="1658">
                  <c:v>-33.023768521338638</c:v>
                </c:pt>
                <c:pt idx="1659">
                  <c:v>-33.282306365730648</c:v>
                </c:pt>
                <c:pt idx="1660">
                  <c:v>-33.572608840110661</c:v>
                </c:pt>
                <c:pt idx="1661">
                  <c:v>-33.896787008922068</c:v>
                </c:pt>
                <c:pt idx="1662">
                  <c:v>-34.257376193959097</c:v>
                </c:pt>
                <c:pt idx="1663">
                  <c:v>-34.657432310811551</c:v>
                </c:pt>
                <c:pt idx="1664">
                  <c:v>-35.10066006672848</c:v>
                </c:pt>
                <c:pt idx="1665">
                  <c:v>-35.591586128157608</c:v>
                </c:pt>
                <c:pt idx="1666">
                  <c:v>-36.135797199980843</c:v>
                </c:pt>
                <c:pt idx="1667">
                  <c:v>-36.74027417904923</c:v>
                </c:pt>
                <c:pt idx="1668">
                  <c:v>-37.413872601877031</c:v>
                </c:pt>
                <c:pt idx="1669">
                  <c:v>-38.168033254888677</c:v>
                </c:pt>
                <c:pt idx="1670">
                  <c:v>-39.017868969730671</c:v>
                </c:pt>
                <c:pt idx="1671">
                  <c:v>-39.983894708422582</c:v>
                </c:pt>
                <c:pt idx="1672">
                  <c:v>-41.094919464320654</c:v>
                </c:pt>
                <c:pt idx="1673">
                  <c:v>-42.393183003320857</c:v>
                </c:pt>
                <c:pt idx="1674">
                  <c:v>-43.9442188862538</c:v>
                </c:pt>
                <c:pt idx="1675">
                  <c:v>-45.857864170368856</c:v>
                </c:pt>
                <c:pt idx="1676">
                  <c:v>-48.340078130045981</c:v>
                </c:pt>
                <c:pt idx="1677">
                  <c:v>-51.853305965829335</c:v>
                </c:pt>
                <c:pt idx="1678">
                  <c:v>-57.873250103276746</c:v>
                </c:pt>
                <c:pt idx="1679">
                  <c:v>-318.03210118555216</c:v>
                </c:pt>
                <c:pt idx="1680">
                  <c:v>-57.895719778080945</c:v>
                </c:pt>
                <c:pt idx="1681">
                  <c:v>-51.898245388652143</c:v>
                </c:pt>
                <c:pt idx="1682">
                  <c:v>-48.407487447317479</c:v>
                </c:pt>
                <c:pt idx="1683">
                  <c:v>-45.947743601738516</c:v>
                </c:pt>
                <c:pt idx="1684">
                  <c:v>-44.056568724594705</c:v>
                </c:pt>
                <c:pt idx="1685">
                  <c:v>-42.528003614735461</c:v>
                </c:pt>
                <c:pt idx="1686">
                  <c:v>-41.252211288146967</c:v>
                </c:pt>
                <c:pt idx="1687">
                  <c:v>-40.163658257243817</c:v>
                </c:pt>
                <c:pt idx="1688">
                  <c:v>-39.220104829384958</c:v>
                </c:pt>
                <c:pt idx="1689">
                  <c:v>-38.392742084481057</c:v>
                </c:pt>
                <c:pt idx="1690">
                  <c:v>-37.661055133792082</c:v>
                </c:pt>
                <c:pt idx="1691">
                  <c:v>-37.009931218965335</c:v>
                </c:pt>
                <c:pt idx="1692">
                  <c:v>-36.427929626886751</c:v>
                </c:pt>
                <c:pt idx="1693">
                  <c:v>-35.906194894369101</c:v>
                </c:pt>
                <c:pt idx="1694">
                  <c:v>-35.437746197907579</c:v>
                </c:pt>
                <c:pt idx="1695">
                  <c:v>-35.016996905986581</c:v>
                </c:pt>
                <c:pt idx="1696">
                  <c:v>-34.639420425546675</c:v>
                </c:pt>
                <c:pt idx="1697">
                  <c:v>-34.301312122749799</c:v>
                </c:pt>
                <c:pt idx="1698">
                  <c:v>-33.999616155442062</c:v>
                </c:pt>
                <c:pt idx="1699">
                  <c:v>-33.7317972752911</c:v>
                </c:pt>
                <c:pt idx="1700">
                  <c:v>-33.495744491343061</c:v>
                </c:pt>
                <c:pt idx="1701">
                  <c:v>-33.289697774747083</c:v>
                </c:pt>
                <c:pt idx="1702">
                  <c:v>-33.112191747601273</c:v>
                </c:pt>
                <c:pt idx="1703">
                  <c:v>-32.962012122969341</c:v>
                </c:pt>
                <c:pt idx="1704">
                  <c:v>-32.838161894444255</c:v>
                </c:pt>
                <c:pt idx="1705">
                  <c:v>-32.739835122671892</c:v>
                </c:pt>
                <c:pt idx="1706">
                  <c:v>-32.666396764193436</c:v>
                </c:pt>
                <c:pt idx="1707">
                  <c:v>-32.617367418583065</c:v>
                </c:pt>
                <c:pt idx="1708">
                  <c:v>-32.592412187935544</c:v>
                </c:pt>
                <c:pt idx="1709">
                  <c:v>-32.591333085082212</c:v>
                </c:pt>
                <c:pt idx="1710">
                  <c:v>-32.61406461898757</c:v>
                </c:pt>
                <c:pt idx="1711">
                  <c:v>-32.660672346064445</c:v>
                </c:pt>
                <c:pt idx="1712">
                  <c:v>-32.731354318860056</c:v>
                </c:pt>
                <c:pt idx="1713">
                  <c:v>-32.826445500660554</c:v>
                </c:pt>
                <c:pt idx="1714">
                  <c:v>-32.946425357276262</c:v>
                </c:pt>
                <c:pt idx="1715">
                  <c:v>-33.091928997555286</c:v>
                </c:pt>
                <c:pt idx="1716">
                  <c:v>-33.263762426247041</c:v>
                </c:pt>
                <c:pt idx="1717">
                  <c:v>-33.462922715161035</c:v>
                </c:pt>
                <c:pt idx="1718">
                  <c:v>-33.690624216644338</c:v>
                </c:pt>
                <c:pt idx="1719">
                  <c:v>-33.948332374019266</c:v>
                </c:pt>
                <c:pt idx="1720">
                  <c:v>-34.237807281567818</c:v>
                </c:pt>
                <c:pt idx="1721">
                  <c:v>-34.561159995687078</c:v>
                </c:pt>
                <c:pt idx="1722">
                  <c:v>-34.920925830165586</c:v>
                </c:pt>
                <c:pt idx="1723">
                  <c:v>-35.320160692627987</c:v>
                </c:pt>
                <c:pt idx="1724">
                  <c:v>-35.762569282398488</c:v>
                </c:pt>
                <c:pt idx="1725">
                  <c:v>-36.252678258039523</c:v>
                </c:pt>
                <c:pt idx="1726">
                  <c:v>-36.7960743165876</c:v>
                </c:pt>
                <c:pt idx="1727">
                  <c:v>-37.39973834708789</c:v>
                </c:pt>
                <c:pt idx="1728">
                  <c:v>-38.07252587828787</c:v>
                </c:pt>
                <c:pt idx="1729">
                  <c:v>-38.825877688883764</c:v>
                </c:pt>
                <c:pt idx="1730">
                  <c:v>-39.674906602833147</c:v>
                </c:pt>
                <c:pt idx="1731">
                  <c:v>-40.640127574504859</c:v>
                </c:pt>
                <c:pt idx="1732">
                  <c:v>-41.750349589642312</c:v>
                </c:pt>
                <c:pt idx="1733">
                  <c:v>-43.047812406566955</c:v>
                </c:pt>
                <c:pt idx="1734">
                  <c:v>-44.598049578572059</c:v>
                </c:pt>
                <c:pt idx="1735">
                  <c:v>-46.510898155408725</c:v>
                </c:pt>
                <c:pt idx="1736">
                  <c:v>-48.992317403994214</c:v>
                </c:pt>
                <c:pt idx="1737">
                  <c:v>-52.504752517447187</c:v>
                </c:pt>
                <c:pt idx="1738">
                  <c:v>-58.523905913936446</c:v>
                </c:pt>
                <c:pt idx="1739">
                  <c:v>-328.2240272860526</c:v>
                </c:pt>
                <c:pt idx="1740">
                  <c:v>-58.544800021576279</c:v>
                </c:pt>
                <c:pt idx="1741">
                  <c:v>-52.546540791343574</c:v>
                </c:pt>
                <c:pt idx="1742">
                  <c:v>-49.054999961389342</c:v>
                </c:pt>
                <c:pt idx="1743">
                  <c:v>-46.594475172166405</c:v>
                </c:pt>
                <c:pt idx="1744">
                  <c:v>-44.702521289182215</c:v>
                </c:pt>
                <c:pt idx="1745">
                  <c:v>-43.173179104148652</c:v>
                </c:pt>
                <c:pt idx="1746">
                  <c:v>-41.896611625950079</c:v>
                </c:pt>
                <c:pt idx="1747">
                  <c:v>-40.80728535993417</c:v>
                </c:pt>
                <c:pt idx="1748">
                  <c:v>-39.862960606427251</c:v>
                </c:pt>
                <c:pt idx="1749">
                  <c:v>-39.034828438341457</c:v>
                </c:pt>
                <c:pt idx="1750">
                  <c:v>-38.302373959972826</c:v>
                </c:pt>
                <c:pt idx="1751">
                  <c:v>-37.650484406038814</c:v>
                </c:pt>
                <c:pt idx="1752">
                  <c:v>-37.067719056528674</c:v>
                </c:pt>
                <c:pt idx="1753">
                  <c:v>-36.545222441392681</c:v>
                </c:pt>
                <c:pt idx="1754">
                  <c:v>-36.076013730296502</c:v>
                </c:pt>
                <c:pt idx="1755">
                  <c:v>-35.654506284928345</c:v>
                </c:pt>
                <c:pt idx="1756">
                  <c:v>-35.276173505465152</c:v>
                </c:pt>
                <c:pt idx="1757">
                  <c:v>-34.937310751338565</c:v>
                </c:pt>
                <c:pt idx="1758">
                  <c:v>-34.634862173696554</c:v>
                </c:pt>
                <c:pt idx="1759">
                  <c:v>-34.366292517541105</c:v>
                </c:pt>
                <c:pt idx="1760">
                  <c:v>-34.129490785284709</c:v>
                </c:pt>
                <c:pt idx="1761">
                  <c:v>-33.922696941475053</c:v>
                </c:pt>
                <c:pt idx="1762">
                  <c:v>-33.744445601640386</c:v>
                </c:pt>
                <c:pt idx="1763">
                  <c:v>-33.593522472306162</c:v>
                </c:pt>
                <c:pt idx="1764">
                  <c:v>-33.468930540558532</c:v>
                </c:pt>
                <c:pt idx="1765">
                  <c:v>-33.369863860567754</c:v>
                </c:pt>
                <c:pt idx="1766">
                  <c:v>-33.295687382430373</c:v>
                </c:pt>
                <c:pt idx="1767">
                  <c:v>-33.245921699306741</c:v>
                </c:pt>
                <c:pt idx="1768">
                  <c:v>-33.220231906908495</c:v>
                </c:pt>
                <c:pt idx="1769">
                  <c:v>-33.218420011714265</c:v>
                </c:pt>
                <c:pt idx="1770">
                  <c:v>-33.240420516366164</c:v>
                </c:pt>
                <c:pt idx="1771">
                  <c:v>-33.286298970984696</c:v>
                </c:pt>
                <c:pt idx="1772">
                  <c:v>-33.356253421854667</c:v>
                </c:pt>
                <c:pt idx="1773">
                  <c:v>-33.450618826029562</c:v>
                </c:pt>
                <c:pt idx="1774">
                  <c:v>-33.569874643116641</c:v>
                </c:pt>
                <c:pt idx="1775">
                  <c:v>-33.7146559757904</c:v>
                </c:pt>
                <c:pt idx="1776">
                  <c:v>-33.885768822655592</c:v>
                </c:pt>
                <c:pt idx="1777">
                  <c:v>-34.084210249406382</c:v>
                </c:pt>
                <c:pt idx="1778">
                  <c:v>-34.311194602303324</c:v>
                </c:pt>
                <c:pt idx="1779">
                  <c:v>-34.56818731861086</c:v>
                </c:pt>
                <c:pt idx="1780">
                  <c:v>-34.856948486581594</c:v>
                </c:pt>
                <c:pt idx="1781">
                  <c:v>-35.179589156611655</c:v>
                </c:pt>
                <c:pt idx="1782">
                  <c:v>-35.538644636516914</c:v>
                </c:pt>
                <c:pt idx="1783">
                  <c:v>-35.937170827977283</c:v>
                </c:pt>
                <c:pt idx="1784">
                  <c:v>-36.37887242439993</c:v>
                </c:pt>
                <c:pt idx="1785">
                  <c:v>-36.868276078458344</c:v>
                </c:pt>
                <c:pt idx="1786">
                  <c:v>-37.41096848132748</c:v>
                </c:pt>
                <c:pt idx="1787">
                  <c:v>-38.01393051621794</c:v>
                </c:pt>
                <c:pt idx="1788">
                  <c:v>-38.686017706070388</c:v>
                </c:pt>
                <c:pt idx="1789">
                  <c:v>-39.438670823801189</c:v>
                </c:pt>
                <c:pt idx="1790">
                  <c:v>-40.287002687615086</c:v>
                </c:pt>
                <c:pt idx="1791">
                  <c:v>-41.251528246153882</c:v>
                </c:pt>
                <c:pt idx="1792">
                  <c:v>-42.361056479462022</c:v>
                </c:pt>
                <c:pt idx="1793">
                  <c:v>-43.657827140187308</c:v>
                </c:pt>
                <c:pt idx="1794">
                  <c:v>-45.207373775977295</c:v>
                </c:pt>
                <c:pt idx="1795">
                  <c:v>-47.119533430959578</c:v>
                </c:pt>
                <c:pt idx="1796">
                  <c:v>-49.600265366458878</c:v>
                </c:pt>
                <c:pt idx="1797">
                  <c:v>-53.112014770024736</c:v>
                </c:pt>
                <c:pt idx="1798">
                  <c:v>-59.130484054281837</c:v>
                </c:pt>
                <c:pt idx="1799">
                  <c:v>-318.88377948935255</c:v>
                </c:pt>
                <c:pt idx="1800">
                  <c:v>-59.150014708376659</c:v>
                </c:pt>
                <c:pt idx="1801">
                  <c:v>-53.151076125870887</c:v>
                </c:pt>
                <c:pt idx="1802">
                  <c:v>-49.65885751938081</c:v>
                </c:pt>
                <c:pt idx="1803">
                  <c:v>-47.197656523940239</c:v>
                </c:pt>
                <c:pt idx="1804">
                  <c:v>-45.305027999664851</c:v>
                </c:pt>
                <c:pt idx="1805">
                  <c:v>-43.775012732898588</c:v>
                </c:pt>
                <c:pt idx="1806">
                  <c:v>-42.497773727183827</c:v>
                </c:pt>
                <c:pt idx="1807">
                  <c:v>-41.40777748254844</c:v>
                </c:pt>
                <c:pt idx="1808">
                  <c:v>-40.462784294024551</c:v>
                </c:pt>
                <c:pt idx="1809">
                  <c:v>-39.633985229254151</c:v>
                </c:pt>
                <c:pt idx="1810">
                  <c:v>-38.900865387287162</c:v>
                </c:pt>
                <c:pt idx="1811">
                  <c:v>-38.248311997618046</c:v>
                </c:pt>
                <c:pt idx="1812">
                  <c:v>-37.664884335037364</c:v>
                </c:pt>
                <c:pt idx="1813">
                  <c:v>-37.141726924320452</c:v>
                </c:pt>
                <c:pt idx="1814">
                  <c:v>-36.671858929980814</c:v>
                </c:pt>
                <c:pt idx="1815">
                  <c:v>-36.249693708578256</c:v>
                </c:pt>
                <c:pt idx="1816">
                  <c:v>-35.870704655184447</c:v>
                </c:pt>
                <c:pt idx="1817">
                  <c:v>-35.531187124148843</c:v>
                </c:pt>
                <c:pt idx="1818">
                  <c:v>-35.22808526155989</c:v>
                </c:pt>
                <c:pt idx="1819">
                  <c:v>-34.95886380738299</c:v>
                </c:pt>
                <c:pt idx="1820">
                  <c:v>-34.721411759016782</c:v>
                </c:pt>
                <c:pt idx="1821">
                  <c:v>-34.513969076017503</c:v>
                </c:pt>
                <c:pt idx="1822">
                  <c:v>-34.335070368944358</c:v>
                </c:pt>
                <c:pt idx="1823">
                  <c:v>-34.183501339376086</c:v>
                </c:pt>
                <c:pt idx="1824">
                  <c:v>-34.058264969474259</c:v>
                </c:pt>
                <c:pt idx="1825">
                  <c:v>-33.95855530850659</c:v>
                </c:pt>
                <c:pt idx="1826">
                  <c:v>-33.883737301688925</c:v>
                </c:pt>
                <c:pt idx="1827">
                  <c:v>-33.833331537322749</c:v>
                </c:pt>
                <c:pt idx="1828">
                  <c:v>-33.807003106282522</c:v>
                </c:pt>
                <c:pt idx="1829">
                  <c:v>-33.804554010231172</c:v>
                </c:pt>
                <c:pt idx="1830">
                  <c:v>-33.825918747016537</c:v>
                </c:pt>
                <c:pt idx="1831">
                  <c:v>-33.871162861986178</c:v>
                </c:pt>
                <c:pt idx="1832">
                  <c:v>-33.940484396673092</c:v>
                </c:pt>
                <c:pt idx="1833">
                  <c:v>-34.03421830340011</c:v>
                </c:pt>
                <c:pt idx="1834">
                  <c:v>-34.152844037064717</c:v>
                </c:pt>
                <c:pt idx="1835">
                  <c:v>-34.296996695652396</c:v>
                </c:pt>
                <c:pt idx="1836">
                  <c:v>-34.467482273099797</c:v>
                </c:pt>
                <c:pt idx="1837">
                  <c:v>-34.665297830453397</c:v>
                </c:pt>
                <c:pt idx="1838">
                  <c:v>-34.891657709346681</c:v>
                </c:pt>
                <c:pt idx="1839">
                  <c:v>-35.148027342437288</c:v>
                </c:pt>
                <c:pt idx="1840">
                  <c:v>-35.436166813391303</c:v>
                </c:pt>
                <c:pt idx="1841">
                  <c:v>-35.758187168038667</c:v>
                </c:pt>
                <c:pt idx="1842">
                  <c:v>-36.11662370964882</c:v>
                </c:pt>
                <c:pt idx="1843">
                  <c:v>-36.514532335375378</c:v>
                </c:pt>
                <c:pt idx="1844">
                  <c:v>-36.955617734118896</c:v>
                </c:pt>
                <c:pt idx="1845">
                  <c:v>-37.444406554066248</c:v>
                </c:pt>
                <c:pt idx="1846">
                  <c:v>-37.986485481924902</c:v>
                </c:pt>
                <c:pt idx="1847">
                  <c:v>-38.58883539645803</c:v>
                </c:pt>
                <c:pt idx="1848">
                  <c:v>-39.260311816177655</c:v>
                </c:pt>
                <c:pt idx="1849">
                  <c:v>-40.012355509591508</c:v>
                </c:pt>
                <c:pt idx="1850">
                  <c:v>-40.860079290514015</c:v>
                </c:pt>
                <c:pt idx="1851">
                  <c:v>-41.823998103216439</c:v>
                </c:pt>
                <c:pt idx="1852">
                  <c:v>-42.932920923391876</c:v>
                </c:pt>
                <c:pt idx="1853">
                  <c:v>-44.229087499354513</c:v>
                </c:pt>
                <c:pt idx="1854">
                  <c:v>-45.778031374437532</c:v>
                </c:pt>
                <c:pt idx="1855">
                  <c:v>-47.689589588474213</c:v>
                </c:pt>
                <c:pt idx="1856">
                  <c:v>-50.169721398511804</c:v>
                </c:pt>
                <c:pt idx="1857">
                  <c:v>-53.680871987840419</c:v>
                </c:pt>
                <c:pt idx="1858">
                  <c:v>-59.698743764846895</c:v>
                </c:pt>
                <c:pt idx="1859">
                  <c:v>-314.93592823466736</c:v>
                </c:pt>
                <c:pt idx="1860">
                  <c:v>-59.717083308524217</c:v>
                </c:pt>
                <c:pt idx="1861">
                  <c:v>-53.717551114465245</c:v>
                </c:pt>
                <c:pt idx="1862">
                  <c:v>-50.224740186627209</c:v>
                </c:pt>
                <c:pt idx="1863">
                  <c:v>-47.762948155896126</c:v>
                </c:pt>
                <c:pt idx="1864">
                  <c:v>-45.869729878255193</c:v>
                </c:pt>
                <c:pt idx="1865">
                  <c:v>-44.339126135934308</c:v>
                </c:pt>
                <c:pt idx="1866">
                  <c:v>-43.061299928378602</c:v>
                </c:pt>
                <c:pt idx="1867">
                  <c:v>-41.970717751537407</c:v>
                </c:pt>
                <c:pt idx="1868">
                  <c:v>-41.025139896381013</c:v>
                </c:pt>
                <c:pt idx="1869">
                  <c:v>-40.195757426506731</c:v>
                </c:pt>
                <c:pt idx="1870">
                  <c:v>-39.462055436937348</c:v>
                </c:pt>
                <c:pt idx="1871">
                  <c:v>-38.808921153157399</c:v>
                </c:pt>
                <c:pt idx="1872">
                  <c:v>-38.22491384596448</c:v>
                </c:pt>
                <c:pt idx="1873">
                  <c:v>-37.701178036157387</c:v>
                </c:pt>
                <c:pt idx="1874">
                  <c:v>-37.230732884290816</c:v>
                </c:pt>
                <c:pt idx="1875">
                  <c:v>-36.807991742982011</c:v>
                </c:pt>
                <c:pt idx="1876">
                  <c:v>-36.428428003376851</c:v>
                </c:pt>
                <c:pt idx="1877">
                  <c:v>-36.088337015915485</c:v>
                </c:pt>
                <c:pt idx="1878">
                  <c:v>-35.784662922793821</c:v>
                </c:pt>
                <c:pt idx="1879">
                  <c:v>-35.514870460100965</c:v>
                </c:pt>
                <c:pt idx="1880">
                  <c:v>-35.276848621375564</c:v>
                </c:pt>
                <c:pt idx="1881">
                  <c:v>-35.068837362330143</c:v>
                </c:pt>
                <c:pt idx="1882">
                  <c:v>-34.889371289696513</c:v>
                </c:pt>
                <c:pt idx="1883">
                  <c:v>-34.737236101241855</c:v>
                </c:pt>
                <c:pt idx="1884">
                  <c:v>-34.61143477533227</c:v>
                </c:pt>
                <c:pt idx="1885">
                  <c:v>-34.511161357455933</c:v>
                </c:pt>
                <c:pt idx="1886">
                  <c:v>-34.435780789064964</c:v>
                </c:pt>
                <c:pt idx="1887">
                  <c:v>-34.384813654712872</c:v>
                </c:pt>
                <c:pt idx="1888">
                  <c:v>-34.357925041541726</c:v>
                </c:pt>
                <c:pt idx="1889">
                  <c:v>-34.354916947497728</c:v>
                </c:pt>
                <c:pt idx="1890">
                  <c:v>-34.375723866727462</c:v>
                </c:pt>
                <c:pt idx="1891">
                  <c:v>-34.420411340892613</c:v>
                </c:pt>
                <c:pt idx="1892">
                  <c:v>-34.489177407855742</c:v>
                </c:pt>
                <c:pt idx="1893">
                  <c:v>-34.582357016284298</c:v>
                </c:pt>
                <c:pt idx="1894">
                  <c:v>-34.700429617435759</c:v>
                </c:pt>
                <c:pt idx="1895">
                  <c:v>-34.844030305670614</c:v>
                </c:pt>
                <c:pt idx="1896">
                  <c:v>-35.01396507131561</c:v>
                </c:pt>
                <c:pt idx="1897">
                  <c:v>-35.211230971822083</c:v>
                </c:pt>
                <c:pt idx="1898">
                  <c:v>-35.437042345243384</c:v>
                </c:pt>
                <c:pt idx="1899">
                  <c:v>-35.692864620671834</c:v>
                </c:pt>
                <c:pt idx="1900">
                  <c:v>-40.551781566783092</c:v>
                </c:pt>
                <c:pt idx="1901">
                  <c:v>-319.59945050209564</c:v>
                </c:pt>
                <c:pt idx="1902">
                  <c:v>-40.724690606669256</c:v>
                </c:pt>
                <c:pt idx="1903">
                  <c:v>-36.038715450659296</c:v>
                </c:pt>
                <c:pt idx="1904">
                  <c:v>-34.873775105814708</c:v>
                </c:pt>
                <c:pt idx="1905">
                  <c:v>-36.206834348694862</c:v>
                </c:pt>
                <c:pt idx="1906">
                  <c:v>-41.060958424876084</c:v>
                </c:pt>
                <c:pt idx="1907">
                  <c:v>-328.25329964135972</c:v>
                </c:pt>
                <c:pt idx="1908">
                  <c:v>-41.224557576549905</c:v>
                </c:pt>
                <c:pt idx="1909">
                  <c:v>-36.534060240903358</c:v>
                </c:pt>
                <c:pt idx="1910">
                  <c:v>-35.364682944678705</c:v>
                </c:pt>
                <c:pt idx="1911">
                  <c:v>-36.693388116431798</c:v>
                </c:pt>
                <c:pt idx="1912">
                  <c:v>-41.543238739226467</c:v>
                </c:pt>
                <c:pt idx="1913">
                  <c:v>-333.83837250291486</c:v>
                </c:pt>
                <c:pt idx="1914">
                  <c:v>-41.698524191822337</c:v>
                </c:pt>
                <c:pt idx="1915">
                  <c:v>-37.003982479225982</c:v>
                </c:pt>
                <c:pt idx="1916">
                  <c:v>-35.830633154547755</c:v>
                </c:pt>
                <c:pt idx="1917">
                  <c:v>-37.155436757387676</c:v>
                </c:pt>
                <c:pt idx="1918">
                  <c:v>-42.001454447065456</c:v>
                </c:pt>
                <c:pt idx="1919">
                  <c:v>-328.27068477716807</c:v>
                </c:pt>
                <c:pt idx="1920">
                  <c:v>-42.149272955295906</c:v>
                </c:pt>
                <c:pt idx="1921">
                  <c:v>-37.451093885607634</c:v>
                </c:pt>
                <c:pt idx="1922">
                  <c:v>-36.274169143043125</c:v>
                </c:pt>
                <c:pt idx="1923">
                  <c:v>-37.595457730377319</c:v>
                </c:pt>
                <c:pt idx="1924">
                  <c:v>-42.438019320545486</c:v>
                </c:pt>
                <c:pt idx="1925">
                  <c:v>-336.66457307218184</c:v>
                </c:pt>
                <c:pt idx="1926">
                  <c:v>-42.579096672190943</c:v>
                </c:pt>
                <c:pt idx="1927">
                  <c:v>-37.877629806876215</c:v>
                </c:pt>
                <c:pt idx="1928">
                  <c:v>-36.697470703948561</c:v>
                </c:pt>
                <c:pt idx="1929">
                  <c:v>-38.015577103115078</c:v>
                </c:pt>
                <c:pt idx="1930">
                  <c:v>-42.855007453751682</c:v>
                </c:pt>
                <c:pt idx="1931">
                  <c:v>-317.07694219920825</c:v>
                </c:pt>
                <c:pt idx="1932">
                  <c:v>-42.989970466420758</c:v>
                </c:pt>
                <c:pt idx="1933">
                  <c:v>-38.285518238639739</c:v>
                </c:pt>
                <c:pt idx="1934">
                  <c:v>-37.10242019311076</c:v>
                </c:pt>
                <c:pt idx="1935">
                  <c:v>-38.417633021891021</c:v>
                </c:pt>
                <c:pt idx="1936">
                  <c:v>-43.254214158007215</c:v>
                </c:pt>
                <c:pt idx="1937">
                  <c:v>-319.411879630128</c:v>
                </c:pt>
                <c:pt idx="1938">
                  <c:v>-43.383607893428362</c:v>
                </c:pt>
                <c:pt idx="1939">
                  <c:v>-38.676433716533765</c:v>
                </c:pt>
                <c:pt idx="1940">
                  <c:v>-37.490654302911068</c:v>
                </c:pt>
                <c:pt idx="1941">
                  <c:v>-38.803225468351592</c:v>
                </c:pt>
                <c:pt idx="1942">
                  <c:v>-43.63720379467285</c:v>
                </c:pt>
                <c:pt idx="1943">
                  <c:v>-328.31095847767676</c:v>
                </c:pt>
                <c:pt idx="1944">
                  <c:v>-43.761505186284502</c:v>
                </c:pt>
                <c:pt idx="1945">
                  <c:v>-39.051839890421924</c:v>
                </c:pt>
                <c:pt idx="1946">
                  <c:v>-37.863605039871196</c:v>
                </c:pt>
                <c:pt idx="1947">
                  <c:v>-39.17375571188191</c:v>
                </c:pt>
                <c:pt idx="1948">
                  <c:v>-44.005347769979792</c:v>
                </c:pt>
                <c:pt idx="1949">
                  <c:v>-344.24361888344896</c:v>
                </c:pt>
                <c:pt idx="1950">
                  <c:v>-44.124976524735828</c:v>
                </c:pt>
                <c:pt idx="1951">
                  <c:v>-39.413023518839083</c:v>
                </c:pt>
                <c:pt idx="1952">
                  <c:v>-38.222532499411848</c:v>
                </c:pt>
                <c:pt idx="1953">
                  <c:v>-39.530457916859525</c:v>
                </c:pt>
                <c:pt idx="1954">
                  <c:v>-44.359855024370233</c:v>
                </c:pt>
                <c:pt idx="1955">
                  <c:v>-318.14809687525729</c:v>
                </c:pt>
                <c:pt idx="1956">
                  <c:v>-44.47518242785209</c:v>
                </c:pt>
                <c:pt idx="1957">
                  <c:v>-39.761121878377892</c:v>
                </c:pt>
                <c:pt idx="1958">
                  <c:v>-38.56855133259009</c:v>
                </c:pt>
                <c:pt idx="1959">
                  <c:v>-39.874424705404067</c:v>
                </c:pt>
                <c:pt idx="1960">
                  <c:v>-44.701796728083892</c:v>
                </c:pt>
                <c:pt idx="1961">
                  <c:v>-322.00977361542118</c:v>
                </c:pt>
                <c:pt idx="1962">
                  <c:v>-44.81315281890037</c:v>
                </c:pt>
                <c:pt idx="1963">
                  <c:v>-40.097145061809805</c:v>
                </c:pt>
                <c:pt idx="1964">
                  <c:v>-38.902652307868422</c:v>
                </c:pt>
                <c:pt idx="1965">
                  <c:v>-40.206628011803566</c:v>
                </c:pt>
                <c:pt idx="1966">
                  <c:v>-45.032126455921997</c:v>
                </c:pt>
                <c:pt idx="1967">
                  <c:v>-328.35857880346236</c:v>
                </c:pt>
                <c:pt idx="1968">
                  <c:v>-45.139805918866635</c:v>
                </c:pt>
                <c:pt idx="1969">
                  <c:v>-40.421994267703326</c:v>
                </c:pt>
                <c:pt idx="1970">
                  <c:v>-39.225720019862294</c:v>
                </c:pt>
                <c:pt idx="1971">
                  <c:v>-40.527936232400236</c:v>
                </c:pt>
                <c:pt idx="1972">
                  <c:v>-45.35169679931677</c:v>
                </c:pt>
                <c:pt idx="1973">
                  <c:v>-412.66056208786387</c:v>
                </c:pt>
                <c:pt idx="1974">
                  <c:v>-45.455963842390503</c:v>
                </c:pt>
                <c:pt idx="1975">
                  <c:v>-40.736476916338667</c:v>
                </c:pt>
                <c:pt idx="1976">
                  <c:v>-39.538547542863014</c:v>
                </c:pt>
                <c:pt idx="1977">
                  <c:v>-40.839128433602461</c:v>
                </c:pt>
                <c:pt idx="1978">
                  <c:v>-45.66127314499424</c:v>
                </c:pt>
                <c:pt idx="1979">
                  <c:v>-319.03826871417698</c:v>
                </c:pt>
                <c:pt idx="1980">
                  <c:v>-45.762365563538353</c:v>
                </c:pt>
                <c:pt idx="1981">
                  <c:v>-41.041319230671157</c:v>
                </c:pt>
                <c:pt idx="1982">
                  <c:v>-39.841848640623965</c:v>
                </c:pt>
                <c:pt idx="1983">
                  <c:v>-41.140906203563226</c:v>
                </c:pt>
                <c:pt idx="1984">
                  <c:v>-45.961545181083359</c:v>
                </c:pt>
                <c:pt idx="1985">
                  <c:v>-322.66358758276306</c:v>
                </c:pt>
                <c:pt idx="1986">
                  <c:v>-46.059677766366519</c:v>
                </c:pt>
                <c:pt idx="1987">
                  <c:v>-41.337176775970534</c:v>
                </c:pt>
                <c:pt idx="1988">
                  <c:v>-40.136268005710775</c:v>
                </c:pt>
                <c:pt idx="1989">
                  <c:v>-41.433903601455569</c:v>
                </c:pt>
                <c:pt idx="1990">
                  <c:v>-46.253136566127225</c:v>
                </c:pt>
                <c:pt idx="1991">
                  <c:v>-315.11173863451529</c:v>
                </c:pt>
                <c:pt idx="1992">
                  <c:v>-46.34850398130888</c:v>
                </c:pt>
                <c:pt idx="1993">
                  <c:v>-41.624643343131638</c:v>
                </c:pt>
                <c:pt idx="1994">
                  <c:v>-40.422389898105813</c:v>
                </c:pt>
                <c:pt idx="1995">
                  <c:v>-41.718695559418165</c:v>
                </c:pt>
                <c:pt idx="1996">
                  <c:v>-46.536613102109982</c:v>
                </c:pt>
                <c:pt idx="1997">
                  <c:v>-346.75369055180369</c:v>
                </c:pt>
                <c:pt idx="1998">
                  <c:v>-46.629392322430085</c:v>
                </c:pt>
                <c:pt idx="1999">
                  <c:v>-41.904258478520021</c:v>
                </c:pt>
                <c:pt idx="2000">
                  <c:v>-40.700745474283941</c:v>
                </c:pt>
                <c:pt idx="2001">
                  <c:v>-41.995805017254767</c:v>
                </c:pt>
                <c:pt idx="2002">
                  <c:v>-46.812489680935229</c:v>
                </c:pt>
                <c:pt idx="2003">
                  <c:v>-319.79796724467633</c:v>
                </c:pt>
                <c:pt idx="2004">
                  <c:v>-46.902842075034243</c:v>
                </c:pt>
                <c:pt idx="2005">
                  <c:v>-42.176513900507651</c:v>
                </c:pt>
                <c:pt idx="2006">
                  <c:v>-40.971819037981483</c:v>
                </c:pt>
                <c:pt idx="2007">
                  <c:v>-42.265709012549706</c:v>
                </c:pt>
                <c:pt idx="2008">
                  <c:v>-47.081236218821125</c:v>
                </c:pt>
                <c:pt idx="2009">
                  <c:v>-325.02181069117916</c:v>
                </c:pt>
                <c:pt idx="2010">
                  <c:v>-47.169309332715926</c:v>
                </c:pt>
                <c:pt idx="2011">
                  <c:v>-42.441858994569287</c:v>
                </c:pt>
                <c:pt idx="2012">
                  <c:v>-41.236053397607634</c:v>
                </c:pt>
                <c:pt idx="2013">
                  <c:v>-42.528843904516521</c:v>
                </c:pt>
                <c:pt idx="2014">
                  <c:v>-47.343282750561791</c:v>
                </c:pt>
                <c:pt idx="2015">
                  <c:v>-328.47590970722939</c:v>
                </c:pt>
                <c:pt idx="2016">
                  <c:v>-47.42921184383539</c:v>
                </c:pt>
                <c:pt idx="2017">
                  <c:v>-42.700705541300898</c:v>
                </c:pt>
                <c:pt idx="2018">
                  <c:v>-41.493854479264812</c:v>
                </c:pt>
                <c:pt idx="2019">
                  <c:v>-42.785609875359853</c:v>
                </c:pt>
                <c:pt idx="2020">
                  <c:v>-47.599023822462073</c:v>
                </c:pt>
                <c:pt idx="2021">
                  <c:v>-319.18892261185192</c:v>
                </c:pt>
                <c:pt idx="2022">
                  <c:v>-47.682933196853618</c:v>
                </c:pt>
                <c:pt idx="2023">
                  <c:v>-42.953431802376073</c:v>
                </c:pt>
                <c:pt idx="2024">
                  <c:v>-41.745595316146272</c:v>
                </c:pt>
                <c:pt idx="2025">
                  <c:v>-43.036374825842159</c:v>
                </c:pt>
                <c:pt idx="2026">
                  <c:v>-47.848822296706985</c:v>
                </c:pt>
                <c:pt idx="2027">
                  <c:v>-334.08646479880497</c:v>
                </c:pt>
                <c:pt idx="2028">
                  <c:v>-47.930826449879874</c:v>
                </c:pt>
                <c:pt idx="2029">
                  <c:v>-43.200386066307523</c:v>
                </c:pt>
                <c:pt idx="2030">
                  <c:v>-41.991619512821103</c:v>
                </c:pt>
                <c:pt idx="2031">
                  <c:v>-43.281477760328457</c:v>
                </c:pt>
                <c:pt idx="2032">
                  <c:v>-48.093012659334377</c:v>
                </c:pt>
                <c:pt idx="2033">
                  <c:v>-323.69886144488106</c:v>
                </c:pt>
                <c:pt idx="2034">
                  <c:v>-48.173217290720949</c:v>
                </c:pt>
                <c:pt idx="2035">
                  <c:v>-43.441889737514515</c:v>
                </c:pt>
                <c:pt idx="2036">
                  <c:v>-42.232244265226981</c:v>
                </c:pt>
                <c:pt idx="2037">
                  <c:v>-43.521231739549819</c:v>
                </c:pt>
                <c:pt idx="2038">
                  <c:v>-48.331903907556239</c:v>
                </c:pt>
                <c:pt idx="2039">
                  <c:v>-328.54565024993303</c:v>
                </c:pt>
                <c:pt idx="2040">
                  <c:v>-48.410406798469758</c:v>
                </c:pt>
                <c:pt idx="2041">
                  <c:v>-43.678240037514215</c:v>
                </c:pt>
                <c:pt idx="2042">
                  <c:v>-42.467763003040972</c:v>
                </c:pt>
                <c:pt idx="2043">
                  <c:v>-43.755926465685917</c:v>
                </c:pt>
                <c:pt idx="2044">
                  <c:v>-48.565782079038364</c:v>
                </c:pt>
                <c:pt idx="2045">
                  <c:v>-318.67607998360415</c:v>
                </c:pt>
                <c:pt idx="2046">
                  <c:v>-48.642673865448941</c:v>
                </c:pt>
                <c:pt idx="2047">
                  <c:v>-43.909712375250855</c:v>
                </c:pt>
                <c:pt idx="2048">
                  <c:v>-42.698447709710869</c:v>
                </c:pt>
                <c:pt idx="2049">
                  <c:v>-43.98583055337231</c:v>
                </c:pt>
                <c:pt idx="2050">
                  <c:v>-48.794912475121457</c:v>
                </c:pt>
                <c:pt idx="2051">
                  <c:v>-336.96780482340466</c:v>
                </c:pt>
                <c:pt idx="2052">
                  <c:v>-48.870277328435449</c:v>
                </c:pt>
                <c:pt idx="2053">
                  <c:v>-44.136562434037231</c:v>
                </c:pt>
                <c:pt idx="2054">
                  <c:v>-42.924550966212287</c:v>
                </c:pt>
                <c:pt idx="2055">
                  <c:v>-44.211193531342929</c:v>
                </c:pt>
                <c:pt idx="2056">
                  <c:v>-49.01954162138621</c:v>
                </c:pt>
                <c:pt idx="2057">
                  <c:v>-324.12574788402549</c:v>
                </c:pt>
                <c:pt idx="2058">
                  <c:v>-49.093457850061114</c:v>
                </c:pt>
                <c:pt idx="2059">
                  <c:v>-44.359028014815635</c:v>
                </c:pt>
                <c:pt idx="2060">
                  <c:v>-43.146307757094313</c:v>
                </c:pt>
                <c:pt idx="2061">
                  <c:v>-44.432247612157823</c:v>
                </c:pt>
                <c:pt idx="2062">
                  <c:v>-49.239899001936593</c:v>
                </c:pt>
                <c:pt idx="2063">
                  <c:v>-317.40983560050194</c:v>
                </c:pt>
                <c:pt idx="2064">
                  <c:v>-49.312439584732317</c:v>
                </c:pt>
                <c:pt idx="2065">
                  <c:v>-44.577330669107283</c:v>
                </c:pt>
                <c:pt idx="2066">
                  <c:v>-43.363937071239846</c:v>
                </c:pt>
                <c:pt idx="2067">
                  <c:v>-44.649209261533144</c:v>
                </c:pt>
                <c:pt idx="2068">
                  <c:v>-49.456198598036714</c:v>
                </c:pt>
                <c:pt idx="2069">
                  <c:v>-315.01905955804932</c:v>
                </c:pt>
                <c:pt idx="2070">
                  <c:v>-49.5274316580144</c:v>
                </c:pt>
                <c:pt idx="2071">
                  <c:v>-44.791677149802794</c:v>
                </c:pt>
                <c:pt idx="2072">
                  <c:v>-43.577643324720285</c:v>
                </c:pt>
                <c:pt idx="2073">
                  <c:v>-44.862280593903911</c:v>
                </c:pt>
                <c:pt idx="2074">
                  <c:v>-49.66864025700842</c:v>
                </c:pt>
                <c:pt idx="2075">
                  <c:v>-319.77583243917189</c:v>
                </c:pt>
                <c:pt idx="2076">
                  <c:v>-49.738629484008186</c:v>
                </c:pt>
                <c:pt idx="2077">
                  <c:v>-45.002260703647266</c:v>
                </c:pt>
                <c:pt idx="2078">
                  <c:v>-43.78761762895671</c:v>
                </c:pt>
                <c:pt idx="2079">
                  <c:v>-45.071650616807169</c:v>
                </c:pt>
                <c:pt idx="2080">
                  <c:v>-49.877410913369488</c:v>
                </c:pt>
                <c:pt idx="2081">
                  <c:v>-330.08744057692513</c:v>
                </c:pt>
                <c:pt idx="2082">
                  <c:v>-49.946215941541958</c:v>
                </c:pt>
                <c:pt idx="2083">
                  <c:v>-45.209262225710361</c:v>
                </c:pt>
                <c:pt idx="2084">
                  <c:v>-43.994038923941368</c:v>
                </c:pt>
                <c:pt idx="2085">
                  <c:v>-45.277496343324735</c:v>
                </c:pt>
                <c:pt idx="2086">
                  <c:v>-50.082685680951037</c:v>
                </c:pt>
                <c:pt idx="2087">
                  <c:v>-328.70737095502784</c:v>
                </c:pt>
                <c:pt idx="2088">
                  <c:v>-50.150362426965707</c:v>
                </c:pt>
                <c:pt idx="2089">
                  <c:v>-45.412851293152286</c:v>
                </c:pt>
                <c:pt idx="2090">
                  <c:v>-44.197074993391439</c:v>
                </c:pt>
                <c:pt idx="2091">
                  <c:v>-45.47998378902291</c:v>
                </c:pt>
                <c:pt idx="2092">
                  <c:v>-50.28462883201933</c:v>
                </c:pt>
                <c:pt idx="2093">
                  <c:v>-322.88897491013404</c:v>
                </c:pt>
                <c:pt idx="2094">
                  <c:v>-50.351229798758801</c:v>
                </c:pt>
                <c:pt idx="2095">
                  <c:v>-45.613187093125546</c:v>
                </c:pt>
                <c:pt idx="2096">
                  <c:v>-44.396883376296323</c:v>
                </c:pt>
                <c:pt idx="2097">
                  <c:v>-45.679268867492446</c:v>
                </c:pt>
                <c:pt idx="2098">
                  <c:v>-50.483394677137916</c:v>
                </c:pt>
                <c:pt idx="2099">
                  <c:v>-344.67389391016741</c:v>
                </c:pt>
                <c:pt idx="2100">
                  <c:v>-50.548969227025992</c:v>
                </c:pt>
                <c:pt idx="2101">
                  <c:v>-45.810419257558635</c:v>
                </c:pt>
                <c:pt idx="2102">
                  <c:v>-44.593612187294354</c:v>
                </c:pt>
                <c:pt idx="2103">
                  <c:v>-45.87549819661416</c:v>
                </c:pt>
                <c:pt idx="2104">
                  <c:v>-50.67912835761792</c:v>
                </c:pt>
                <c:pt idx="2105">
                  <c:v>-324.86548374070605</c:v>
                </c:pt>
                <c:pt idx="2106">
                  <c:v>-50.743722959149757</c:v>
                </c:pt>
                <c:pt idx="2107">
                  <c:v>-46.004688615817969</c:v>
                </c:pt>
                <c:pt idx="2108">
                  <c:v>-44.787400856607491</c:v>
                </c:pt>
                <c:pt idx="2109">
                  <c:v>-46.068809826025173</c:v>
                </c:pt>
                <c:pt idx="2110">
                  <c:v>-50.871966560763148</c:v>
                </c:pt>
                <c:pt idx="2111">
                  <c:v>-318.61364007138735</c:v>
                </c:pt>
                <c:pt idx="2112">
                  <c:v>-50.935625011332036</c:v>
                </c:pt>
                <c:pt idx="2113">
                  <c:v>-46.196127874752797</c:v>
                </c:pt>
                <c:pt idx="2114">
                  <c:v>-44.978380798818009</c:v>
                </c:pt>
                <c:pt idx="2115">
                  <c:v>-46.259333894849078</c:v>
                </c:pt>
                <c:pt idx="2116">
                  <c:v>-51.062038166776432</c:v>
                </c:pt>
                <c:pt idx="2117">
                  <c:v>-335.70421682677227</c:v>
                </c:pt>
                <c:pt idx="2118">
                  <c:v>-51.124801794477783</c:v>
                </c:pt>
                <c:pt idx="2119">
                  <c:v>-46.384862234375277</c:v>
                </c:pt>
                <c:pt idx="2120">
                  <c:v>-45.166676018544649</c:v>
                </c:pt>
                <c:pt idx="2121">
                  <c:v>-46.447193227563844</c:v>
                </c:pt>
                <c:pt idx="2122">
                  <c:v>-51.249464835004218</c:v>
                </c:pt>
                <c:pt idx="2123">
                  <c:v>-322.51199345936857</c:v>
                </c:pt>
                <c:pt idx="2124">
                  <c:v>-51.311372681758805</c:v>
                </c:pt>
                <c:pt idx="2125">
                  <c:v>-46.571009946349491</c:v>
                </c:pt>
                <c:pt idx="2126">
                  <c:v>-45.35240366003103</c:v>
                </c:pt>
                <c:pt idx="2127">
                  <c:v>-46.632503874858777</c:v>
                </c:pt>
                <c:pt idx="2128">
                  <c:v>-51.434361536232146</c:v>
                </c:pt>
                <c:pt idx="2129">
                  <c:v>-333.57900695740113</c:v>
                </c:pt>
                <c:pt idx="2130">
                  <c:v>-51.495450524259134</c:v>
                </c:pt>
                <c:pt idx="2131">
                  <c:v>-46.754682821549352</c:v>
                </c:pt>
                <c:pt idx="2132">
                  <c:v>-45.535674506766163</c:v>
                </c:pt>
                <c:pt idx="2133">
                  <c:v>-46.815375605466834</c:v>
                </c:pt>
                <c:pt idx="2134">
                  <c:v>-51.616837036872965</c:v>
                </c:pt>
                <c:pt idx="2135">
                  <c:v>-328.89888675230935</c:v>
                </c:pt>
                <c:pt idx="2136">
                  <c:v>-51.677142120300317</c:v>
                </c:pt>
                <c:pt idx="2137">
                  <c:v>-46.93598669215811</c:v>
                </c:pt>
                <c:pt idx="2138">
                  <c:v>-45.71659343649209</c:v>
                </c:pt>
                <c:pt idx="2139">
                  <c:v>-46.995912354209928</c:v>
                </c:pt>
                <c:pt idx="2140">
                  <c:v>-51.796994340175715</c:v>
                </c:pt>
                <c:pt idx="2141">
                  <c:v>-325.15364794314212</c:v>
                </c:pt>
                <c:pt idx="2142">
                  <c:v>-51.856548643354536</c:v>
                </c:pt>
                <c:pt idx="2143">
                  <c:v>-47.115021833112102</c:v>
                </c:pt>
                <c:pt idx="2144">
                  <c:v>-45.895259836295551</c:v>
                </c:pt>
                <c:pt idx="2145">
                  <c:v>-47.174212630853162</c:v>
                </c:pt>
                <c:pt idx="2146">
                  <c:v>-51.974931088956467</c:v>
                </c:pt>
                <c:pt idx="2147">
                  <c:v>-413.24037269866562</c:v>
                </c:pt>
                <c:pt idx="2148">
                  <c:v>-52.03376603285102</c:v>
                </c:pt>
                <c:pt idx="2149">
                  <c:v>-47.291883347105646</c:v>
                </c:pt>
                <c:pt idx="2150">
                  <c:v>-46.071767981913865</c:v>
                </c:pt>
                <c:pt idx="2151">
                  <c:v>-47.35036989381279</c:v>
                </c:pt>
                <c:pt idx="2152">
                  <c:v>-52.150739933807586</c:v>
                </c:pt>
                <c:pt idx="2153">
                  <c:v>-325.50598778076932</c:v>
                </c:pt>
                <c:pt idx="2154">
                  <c:v>-52.208885351675612</c:v>
                </c:pt>
                <c:pt idx="2155">
                  <c:v>-47.466661516874559</c:v>
                </c:pt>
                <c:pt idx="2156">
                  <c:v>-46.246207384894873</c:v>
                </c:pt>
                <c:pt idx="2157">
                  <c:v>-47.524472892282304</c:v>
                </c:pt>
                <c:pt idx="2158">
                  <c:v>-52.324508870274755</c:v>
                </c:pt>
                <c:pt idx="2159">
                  <c:v>-319.65899976628174</c:v>
                </c:pt>
                <c:pt idx="2160">
                  <c:v>-52.381993113709328</c:v>
                </c:pt>
                <c:pt idx="2161">
                  <c:v>-47.63944212804077</c:v>
                </c:pt>
                <c:pt idx="2162">
                  <c:v>-46.418663110826273</c:v>
                </c:pt>
                <c:pt idx="2163">
                  <c:v>-47.696605979924342</c:v>
                </c:pt>
                <c:pt idx="2164">
                  <c:v>-52.496321548093022</c:v>
                </c:pt>
                <c:pt idx="2165">
                  <c:v>-316.30872729791912</c:v>
                </c:pt>
                <c:pt idx="2166">
                  <c:v>-52.553171584371668</c:v>
                </c:pt>
                <c:pt idx="2167">
                  <c:v>-47.81030676542008</c:v>
                </c:pt>
                <c:pt idx="2168">
                  <c:v>-46.589216071480422</c:v>
                </c:pt>
                <c:pt idx="2169">
                  <c:v>-47.866849402923471</c:v>
                </c:pt>
                <c:pt idx="2170">
                  <c:v>-52.66625755521062</c:v>
                </c:pt>
                <c:pt idx="2171">
                  <c:v>-323.32666020119967</c:v>
                </c:pt>
                <c:pt idx="2172">
                  <c:v>-52.722499056797446</c:v>
                </c:pt>
                <c:pt idx="2173">
                  <c:v>-47.979333085372105</c:v>
                </c:pt>
                <c:pt idx="2174">
                  <c:v>-46.757943293399464</c:v>
                </c:pt>
                <c:pt idx="2175">
                  <c:v>-48.035279564868745</c:v>
                </c:pt>
                <c:pt idx="2176">
                  <c:v>-52.834392679035076</c:v>
                </c:pt>
                <c:pt idx="2177">
                  <c:v>-318.71697384699314</c:v>
                </c:pt>
                <c:pt idx="2178">
                  <c:v>-52.890050105978787</c:v>
                </c:pt>
                <c:pt idx="2179">
                  <c:v>-48.146595066476323</c:v>
                </c:pt>
                <c:pt idx="2180">
                  <c:v>-46.924918165164939</c:v>
                </c:pt>
                <c:pt idx="2181">
                  <c:v>-48.20196927067154</c:v>
                </c:pt>
                <c:pt idx="2182">
                  <c:v>-53.000799147051211</c:v>
                </c:pt>
                <c:pt idx="2183">
                  <c:v>-315.81857741449397</c:v>
                </c:pt>
                <c:pt idx="2184">
                  <c:v>-53.055895822947903</c:v>
                </c:pt>
                <c:pt idx="2185">
                  <c:v>-48.31216324057614</c:v>
                </c:pt>
                <c:pt idx="2186">
                  <c:v>-47.090210665350654</c:v>
                </c:pt>
                <c:pt idx="2187">
                  <c:v>-48.366987951477832</c:v>
                </c:pt>
                <c:pt idx="2188">
                  <c:v>-53.16554584874163</c:v>
                </c:pt>
                <c:pt idx="2189">
                  <c:v>-321.77190434697604</c:v>
                </c:pt>
                <c:pt idx="2190">
                  <c:v>-53.220104030854131</c:v>
                </c:pt>
                <c:pt idx="2191">
                  <c:v>-48.476104906004089</c:v>
                </c:pt>
                <c:pt idx="2192">
                  <c:v>-47.253887572942055</c:v>
                </c:pt>
                <c:pt idx="2193">
                  <c:v>-48.530401872324667</c:v>
                </c:pt>
                <c:pt idx="2194">
                  <c:v>-53.328698540525622</c:v>
                </c:pt>
                <c:pt idx="2195">
                  <c:v>-347.50572368437412</c:v>
                </c:pt>
                <c:pt idx="2196">
                  <c:v>-53.382739484591681</c:v>
                </c:pt>
                <c:pt idx="2197">
                  <c:v>-48.638484324615831</c:v>
                </c:pt>
                <c:pt idx="2198">
                  <c:v>-47.416012661816644</c:v>
                </c:pt>
                <c:pt idx="2199">
                  <c:v>-48.692274324107707</c:v>
                </c:pt>
                <c:pt idx="2200">
                  <c:v>-53.490320035247748</c:v>
                </c:pt>
                <c:pt idx="2201">
                  <c:v>-326.08747357214446</c:v>
                </c:pt>
                <c:pt idx="2202">
                  <c:v>-53.543864055457846</c:v>
                </c:pt>
                <c:pt idx="2203">
                  <c:v>-48.799362904084624</c:v>
                </c:pt>
                <c:pt idx="2204">
                  <c:v>-47.576646880712723</c:v>
                </c:pt>
                <c:pt idx="2205">
                  <c:v>-48.852665801259334</c:v>
                </c:pt>
                <c:pt idx="2206">
                  <c:v>-53.650470377606055</c:v>
                </c:pt>
                <c:pt idx="2207">
                  <c:v>-320.59662664359024</c:v>
                </c:pt>
                <c:pt idx="2208">
                  <c:v>-53.70353690216465</c:v>
                </c:pt>
                <c:pt idx="2209">
                  <c:v>-48.958799366761802</c:v>
                </c:pt>
                <c:pt idx="2210">
                  <c:v>-47.73584851996744</c:v>
                </c:pt>
                <c:pt idx="2211">
                  <c:v>-49.011634166396433</c:v>
                </c:pt>
                <c:pt idx="2212">
                  <c:v>-53.80920700673812</c:v>
                </c:pt>
                <c:pt idx="2213">
                  <c:v>-334.0095711668356</c:v>
                </c:pt>
                <c:pt idx="2214">
                  <c:v>-53.861814629404783</c:v>
                </c:pt>
                <c:pt idx="2215">
                  <c:v>-49.11684990627235</c:v>
                </c:pt>
                <c:pt idx="2216">
                  <c:v>-47.893673366174745</c:v>
                </c:pt>
                <c:pt idx="2217">
                  <c:v>-49.169234803068775</c:v>
                </c:pt>
                <c:pt idx="2218">
                  <c:v>-53.966584907088951</c:v>
                </c:pt>
                <c:pt idx="2219">
                  <c:v>-325.86853212100488</c:v>
                </c:pt>
                <c:pt idx="2220">
                  <c:v>-54.018751435037643</c:v>
                </c:pt>
                <c:pt idx="2221">
                  <c:v>-49.273568332902244</c:v>
                </c:pt>
                <c:pt idx="2222">
                  <c:v>-48.050174845798864</c:v>
                </c:pt>
                <c:pt idx="2223">
                  <c:v>-49.325520757625426</c:v>
                </c:pt>
                <c:pt idx="2224">
                  <c:v>-54.122656748553418</c:v>
                </c:pt>
                <c:pt idx="2225">
                  <c:v>-342.28465438433511</c:v>
                </c:pt>
                <c:pt idx="2226">
                  <c:v>-54.174399246863757</c:v>
                </c:pt>
                <c:pt idx="2227">
                  <c:v>-49.429006208724928</c:v>
                </c:pt>
                <c:pt idx="2228">
                  <c:v>-48.205404158676799</c:v>
                </c:pt>
                <c:pt idx="2229">
                  <c:v>-49.480542871115993</c:v>
                </c:pt>
                <c:pt idx="2230">
                  <c:v>-54.277473016802567</c:v>
                </c:pt>
                <c:pt idx="2231">
                  <c:v>-329.3721329127651</c:v>
                </c:pt>
                <c:pt idx="2232">
                  <c:v>-54.328807849861931</c:v>
                </c:pt>
                <c:pt idx="2233">
                  <c:v>-49.583212973326482</c:v>
                </c:pt>
                <c:pt idx="2234">
                  <c:v>-48.359410402252792</c:v>
                </c:pt>
                <c:pt idx="2235">
                  <c:v>-49.634349902056634</c:v>
                </c:pt>
                <c:pt idx="2236">
                  <c:v>-54.431082134599905</c:v>
                </c:pt>
                <c:pt idx="2237">
                  <c:v>-322.59008393693625</c:v>
                </c:pt>
                <c:pt idx="2238">
                  <c:v>-54.482025004669651</c:v>
                </c:pt>
                <c:pt idx="2239">
                  <c:v>-49.736236060900012</c:v>
                </c:pt>
                <c:pt idx="2240">
                  <c:v>-48.512240687306303</c:v>
                </c:pt>
                <c:pt idx="2241">
                  <c:v>-49.786988640808801</c:v>
                </c:pt>
                <c:pt idx="2242">
                  <c:v>-54.583530574851594</c:v>
                </c:pt>
                <c:pt idx="2243">
                  <c:v>-320.13609144888858</c:v>
                </c:pt>
                <c:pt idx="2244">
                  <c:v>-54.634096558031182</c:v>
                </c:pt>
                <c:pt idx="2245">
                  <c:v>-49.888121009416189</c:v>
                </c:pt>
                <c:pt idx="2246">
                  <c:v>-48.663940245863884</c:v>
                </c:pt>
                <c:pt idx="2247">
                  <c:v>-49.938504016251571</c:v>
                </c:pt>
                <c:pt idx="2248">
                  <c:v>-54.73486296605288</c:v>
                </c:pt>
                <c:pt idx="2249">
                  <c:v>-324.8322466885366</c:v>
                </c:pt>
                <c:pt idx="2250">
                  <c:v>-54.785066545846099</c:v>
                </c:pt>
                <c:pt idx="2251">
                  <c:v>-50.038911562501198</c:v>
                </c:pt>
                <c:pt idx="2252">
                  <c:v>-48.814552531919794</c:v>
                </c:pt>
                <c:pt idx="2253">
                  <c:v>-50.088939195359934</c:v>
                </c:pt>
                <c:pt idx="2254">
                  <c:v>-54.885122190743836</c:v>
                </c:pt>
                <c:pt idx="2255">
                  <c:v>-335.08602736628723</c:v>
                </c:pt>
                <c:pt idx="2256">
                  <c:v>-54.934977289418242</c:v>
                </c:pt>
                <c:pt idx="2257">
                  <c:v>-50.18864976460101</c:v>
                </c:pt>
                <c:pt idx="2258">
                  <c:v>-48.964119315533729</c:v>
                </c:pt>
                <c:pt idx="2259">
                  <c:v>-50.238335676250287</c:v>
                </c:pt>
                <c:pt idx="2260">
                  <c:v>-55.034349477512841</c:v>
                </c:pt>
                <c:pt idx="2261">
                  <c:v>-333.64960390756346</c:v>
                </c:pt>
                <c:pt idx="2262">
                  <c:v>-55.083869485424671</c:v>
                </c:pt>
                <c:pt idx="2263">
                  <c:v>-50.337376049956497</c:v>
                </c:pt>
                <c:pt idx="2264">
                  <c:v>-49.11268077082147</c:v>
                </c:pt>
                <c:pt idx="2265">
                  <c:v>-50.386733375200443</c:v>
                </c:pt>
                <c:pt idx="2266">
                  <c:v>-55.182584487062194</c:v>
                </c:pt>
                <c:pt idx="2267">
                  <c:v>-324.7522702185185</c:v>
                </c:pt>
                <c:pt idx="2268">
                  <c:v>-55.231782290100597</c:v>
                </c:pt>
                <c:pt idx="2269">
                  <c:v>-50.485129325865536</c:v>
                </c:pt>
                <c:pt idx="2270">
                  <c:v>-49.260275558308692</c:v>
                </c:pt>
                <c:pt idx="2271">
                  <c:v>-50.5341707081054</c:v>
                </c:pt>
                <c:pt idx="2272">
                  <c:v>-55.329865392774728</c:v>
                </c:pt>
                <c:pt idx="2273">
                  <c:v>-349.51391495036319</c:v>
                </c:pt>
                <c:pt idx="2274">
                  <c:v>-55.378753398074508</c:v>
                </c:pt>
                <c:pt idx="2275">
                  <c:v>-50.631947050667719</c:v>
                </c:pt>
                <c:pt idx="2276">
                  <c:v>-49.406940902075796</c:v>
                </c:pt>
                <c:pt idx="2277">
                  <c:v>-50.680684666794861</c:v>
                </c:pt>
                <c:pt idx="2278">
                  <c:v>-55.47622895621663</c:v>
                </c:pt>
                <c:pt idx="2279">
                  <c:v>-329.65436221731267</c:v>
                </c:pt>
                <c:pt idx="2280">
                  <c:v>-55.524819116261526</c:v>
                </c:pt>
                <c:pt idx="2281">
                  <c:v>-50.777865306848902</c:v>
                </c:pt>
                <c:pt idx="2282">
                  <c:v>-49.552712662084929</c:v>
                </c:pt>
                <c:pt idx="2283">
                  <c:v>-50.826310890591515</c:v>
                </c:pt>
                <c:pt idx="2284">
                  <c:v>-55.621710597935852</c:v>
                </c:pt>
                <c:pt idx="2285">
                  <c:v>-323.35558885740232</c:v>
                </c:pt>
                <c:pt idx="2286">
                  <c:v>-55.670014433176043</c:v>
                </c:pt>
                <c:pt idx="2287">
                  <c:v>-50.922918869627409</c:v>
                </c:pt>
                <c:pt idx="2288">
                  <c:v>-49.697625402045816</c:v>
                </c:pt>
                <c:pt idx="2289">
                  <c:v>-50.971083733466401</c:v>
                </c:pt>
                <c:pt idx="2290">
                  <c:v>-55.766344463916269</c:v>
                </c:pt>
                <c:pt idx="2291">
                  <c:v>-319.84155678085904</c:v>
                </c:pt>
                <c:pt idx="2292">
                  <c:v>-55.814373084008075</c:v>
                </c:pt>
                <c:pt idx="2293">
                  <c:v>-51.067141271352796</c:v>
                </c:pt>
                <c:pt idx="2294">
                  <c:v>-49.841712453147188</c:v>
                </c:pt>
                <c:pt idx="2295">
                  <c:v>-51.115036327110488</c:v>
                </c:pt>
                <c:pt idx="2296">
                  <c:v>-55.910163487996904</c:v>
                </c:pt>
                <c:pt idx="2297">
                  <c:v>-317.41891547127761</c:v>
                </c:pt>
                <c:pt idx="2298">
                  <c:v>-55.957927611767239</c:v>
                </c:pt>
                <c:pt idx="2299">
                  <c:v>-51.210564862020988</c:v>
                </c:pt>
                <c:pt idx="2300">
                  <c:v>-49.985005973952674</c:v>
                </c:pt>
                <c:pt idx="2301">
                  <c:v>-51.258200640219371</c:v>
                </c:pt>
                <c:pt idx="2302">
                  <c:v>-56.053199450553997</c:v>
                </c:pt>
                <c:pt idx="2303">
                  <c:v>-338.19151287349177</c:v>
                </c:pt>
                <c:pt idx="2304">
                  <c:v>-56.100709424772859</c:v>
                </c:pt>
                <c:pt idx="2305">
                  <c:v>-51.353220866184728</c:v>
                </c:pt>
                <c:pt idx="2306">
                  <c:v>-50.127537006735253</c:v>
                </c:pt>
                <c:pt idx="2307">
                  <c:v>-51.40060753425864</c:v>
                </c:pt>
                <c:pt idx="2308">
                  <c:v>-56.195483033703411</c:v>
                </c:pt>
                <c:pt idx="2309">
                  <c:v>-333.47071660743916</c:v>
                </c:pt>
                <c:pt idx="2310">
                  <c:v>-56.242748850756769</c:v>
                </c:pt>
                <c:pt idx="2311">
                  <c:v>-51.495139436512929</c:v>
                </c:pt>
                <c:pt idx="2312">
                  <c:v>-50.269335530501671</c:v>
                </c:pt>
                <c:pt idx="2313">
                  <c:v>-51.542286815959756</c:v>
                </c:pt>
                <c:pt idx="2314">
                  <c:v>-56.337043873275491</c:v>
                </c:pt>
                <c:pt idx="2315">
                  <c:v>-325.40915853666922</c:v>
                </c:pt>
                <c:pt idx="2316">
                  <c:v>-56.38407518780933</c:v>
                </c:pt>
                <c:pt idx="2317">
                  <c:v>-51.636349704233872</c:v>
                </c:pt>
                <c:pt idx="2318">
                  <c:v>-50.410430510937985</c:v>
                </c:pt>
                <c:pt idx="2319">
                  <c:v>-51.683267286773919</c:v>
                </c:pt>
                <c:pt idx="2320">
                  <c:v>-56.477910607778782</c:v>
                </c:pt>
                <c:pt idx="2321">
                  <c:v>-321.40752025436734</c:v>
                </c:pt>
                <c:pt idx="2322">
                  <c:v>-56.524716752394959</c:v>
                </c:pt>
                <c:pt idx="2323">
                  <c:v>-51.776879826679092</c:v>
                </c:pt>
                <c:pt idx="2324">
                  <c:v>-50.550849947488615</c:v>
                </c:pt>
                <c:pt idx="2325">
                  <c:v>-51.82357678949149</c:v>
                </c:pt>
                <c:pt idx="2326">
                  <c:v>-56.618110924572136</c:v>
                </c:pt>
                <c:pt idx="2327">
                  <c:v>-318.75442527385968</c:v>
                </c:pt>
                <c:pt idx="2328">
                  <c:v>-56.664700924623631</c:v>
                </c:pt>
                <c:pt idx="2329">
                  <c:v>-51.916757032121936</c:v>
                </c:pt>
                <c:pt idx="2330">
                  <c:v>-50.690620917764264</c:v>
                </c:pt>
                <c:pt idx="2331">
                  <c:v>-51.963242252224916</c:v>
                </c:pt>
                <c:pt idx="2332">
                  <c:v>-56.757671603423994</c:v>
                </c:pt>
                <c:pt idx="2333">
                  <c:v>-334.0341092955357</c:v>
                </c:pt>
                <c:pt idx="2334">
                  <c:v>-56.804054190986975</c:v>
                </c:pt>
                <c:pt idx="2335">
                  <c:v>-52.056007662099113</c:v>
                </c:pt>
                <c:pt idx="2336">
                  <c:v>-50.829769619459235</c:v>
                </c:pt>
                <c:pt idx="2337">
                  <c:v>-52.102289729924621</c:v>
                </c:pt>
                <c:pt idx="2338">
                  <c:v>-56.896618557628329</c:v>
                </c:pt>
                <c:pt idx="2339">
                  <c:v>-316.42630988215808</c:v>
                </c:pt>
                <c:pt idx="2340">
                  <c:v>-56.94280218469779</c:v>
                </c:pt>
                <c:pt idx="2341">
                  <c:v>-52.194657211379145</c:v>
                </c:pt>
                <c:pt idx="2342">
                  <c:v>-50.96832140994384</c:v>
                </c:pt>
                <c:pt idx="2343">
                  <c:v>-52.240744443602466</c:v>
                </c:pt>
                <c:pt idx="2344">
                  <c:v>-57.034976872869777</c:v>
                </c:pt>
                <c:pt idx="2345">
                  <c:v>-327.69011002454255</c:v>
                </c:pt>
                <c:pt idx="2346">
                  <c:v>-57.08096972383062</c:v>
                </c:pt>
                <c:pt idx="2347">
                  <c:v>-52.332730365736715</c:v>
                </c:pt>
                <c:pt idx="2348">
                  <c:v>-51.106300843685695</c:v>
                </c:pt>
                <c:pt idx="2349">
                  <c:v>-52.378630817402325</c:v>
                </c:pt>
                <c:pt idx="2350">
                  <c:v>-57.172770843941976</c:v>
                </c:pt>
                <c:pt idx="2351">
                  <c:v>-321.24723040123507</c:v>
                </c:pt>
                <c:pt idx="2352">
                  <c:v>-57.218580847365487</c:v>
                </c:pt>
                <c:pt idx="2353">
                  <c:v>-52.470251037670003</c:v>
                </c:pt>
                <c:pt idx="2354">
                  <c:v>-51.243731707641167</c:v>
                </c:pt>
                <c:pt idx="2355">
                  <c:v>-52.515972513668061</c:v>
                </c:pt>
                <c:pt idx="2356">
                  <c:v>-57.310024009493866</c:v>
                </c:pt>
                <c:pt idx="2357">
                  <c:v>-325.04311229654854</c:v>
                </c:pt>
                <c:pt idx="2358">
                  <c:v>-57.355658849303964</c:v>
                </c:pt>
                <c:pt idx="2359">
                  <c:v>-52.607242400205635</c:v>
                </c:pt>
                <c:pt idx="2360">
                  <c:v>-51.380637054748455</c:v>
                </c:pt>
                <c:pt idx="2361">
                  <c:v>-52.652792466130663</c:v>
                </c:pt>
                <c:pt idx="2362">
                  <c:v>-57.446759184927558</c:v>
                </c:pt>
                <c:pt idx="2363">
                  <c:v>-331.62447866850044</c:v>
                </c:pt>
                <c:pt idx="2364">
                  <c:v>-57.492226310962657</c:v>
                </c:pt>
                <c:pt idx="2365">
                  <c:v>-52.743726918897991</c:v>
                </c:pt>
                <c:pt idx="2366">
                  <c:v>-51.517039235643111</c:v>
                </c:pt>
                <c:pt idx="2367">
                  <c:v>-52.789112911340553</c:v>
                </c:pt>
                <c:pt idx="2368">
                  <c:v>-57.58299849353137</c:v>
                </c:pt>
                <c:pt idx="2369">
                  <c:v>-351.75372130714447</c:v>
                </c:pt>
                <c:pt idx="2370">
                  <c:v>-57.628305131571167</c:v>
                </c:pt>
                <c:pt idx="2371">
                  <c:v>-52.879726382153876</c:v>
                </c:pt>
                <c:pt idx="2372">
                  <c:v>-51.652959928708732</c:v>
                </c:pt>
                <c:pt idx="2373">
                  <c:v>-52.92495541844989</c:v>
                </c:pt>
                <c:pt idx="2374">
                  <c:v>-57.718763396013635</c:v>
                </c:pt>
                <c:pt idx="2375">
                  <c:v>-330.31154732117977</c:v>
                </c:pt>
                <c:pt idx="2376">
                  <c:v>-57.763916557261652</c:v>
                </c:pt>
                <c:pt idx="2377">
                  <c:v>-53.015261929973789</c:v>
                </c:pt>
                <c:pt idx="2378">
                  <c:v>-51.788420168566745</c:v>
                </c:pt>
                <c:pt idx="2379">
                  <c:v>-53.060340917452031</c:v>
                </c:pt>
                <c:pt idx="2380">
                  <c:v>-57.854074718481137</c:v>
                </c:pt>
                <c:pt idx="2381">
                  <c:v>-324.79610388379956</c:v>
                </c:pt>
                <c:pt idx="2382">
                  <c:v>-57.899081208584128</c:v>
                </c:pt>
                <c:pt idx="2383">
                  <c:v>-53.15035408121345</c:v>
                </c:pt>
                <c:pt idx="2384">
                  <c:v>-51.923440373101933</c:v>
                </c:pt>
                <c:pt idx="2385">
                  <c:v>-53.195289725972373</c:v>
                </c:pt>
                <c:pt idx="2386">
                  <c:v>-57.988952679006324</c:v>
                </c:pt>
                <c:pt idx="2387">
                  <c:v>-324.56179350061359</c:v>
                </c:pt>
                <c:pt idx="2388">
                  <c:v>-58.033819106596731</c:v>
                </c:pt>
                <c:pt idx="2389">
                  <c:v>-53.285022759461953</c:v>
                </c:pt>
                <c:pt idx="2390">
                  <c:v>-52.058040369113556</c:v>
                </c:pt>
                <c:pt idx="2391">
                  <c:v>-53.329821574697107</c:v>
                </c:pt>
                <c:pt idx="2392">
                  <c:v>-58.123416912834728</c:v>
                </c:pt>
                <c:pt idx="2393">
                  <c:v>-330.02178251018796</c:v>
                </c:pt>
                <c:pt idx="2394">
                  <c:v>-58.168149697650605</c:v>
                </c:pt>
                <c:pt idx="2395">
                  <c:v>-53.41928731760688</c:v>
                </c:pt>
                <c:pt idx="2396">
                  <c:v>-52.192239416675299</c:v>
                </c:pt>
                <c:pt idx="2397">
                  <c:v>-53.463955631528783</c:v>
                </c:pt>
                <c:pt idx="2398">
                  <c:v>-58.257486496332959</c:v>
                </c:pt>
                <c:pt idx="2399">
                  <c:v>-346.41686463268655</c:v>
                </c:pt>
                <c:pt idx="2400">
                  <c:v>-58.302091876935918</c:v>
                </c:pt>
                <c:pt idx="2401">
                  <c:v>-53.553166561182017</c:v>
                </c:pt>
                <c:pt idx="2402">
                  <c:v>-52.326056232281672</c:v>
                </c:pt>
                <c:pt idx="2403">
                  <c:v>-53.597710524534044</c:v>
                </c:pt>
                <c:pt idx="2404">
                  <c:v>-58.391179969747704</c:v>
                </c:pt>
                <c:pt idx="2405">
                  <c:v>-318.7639980582619</c:v>
                </c:pt>
                <c:pt idx="2406">
                  <c:v>-58.435664010850346</c:v>
                </c:pt>
                <c:pt idx="2407">
                  <c:v>-53.686678770554749</c:v>
                </c:pt>
                <c:pt idx="2408">
                  <c:v>-52.459509010853054</c:v>
                </c:pt>
                <c:pt idx="2409">
                  <c:v>-53.731104363766974</c:v>
                </c:pt>
                <c:pt idx="2410">
                  <c:v>-58.524515358842095</c:v>
                </c:pt>
                <c:pt idx="2411">
                  <c:v>-326.68012261637244</c:v>
                </c:pt>
                <c:pt idx="2412">
                  <c:v>-58.568883958293519</c:v>
                </c:pt>
                <c:pt idx="2413">
                  <c:v>-53.819841722032855</c:v>
                </c:pt>
                <c:pt idx="2414">
                  <c:v>-52.592615446666557</c:v>
                </c:pt>
                <c:pt idx="2415">
                  <c:v>-53.864154762027717</c:v>
                </c:pt>
                <c:pt idx="2416">
                  <c:v>-58.657510195487745</c:v>
                </c:pt>
                <c:pt idx="2417">
                  <c:v>-324.2069777600384</c:v>
                </c:pt>
                <c:pt idx="2418">
                  <c:v>-58.701769090903241</c:v>
                </c:pt>
                <c:pt idx="2419">
                  <c:v>-53.952672707947769</c:v>
                </c:pt>
                <c:pt idx="2420">
                  <c:v>-52.725392753275379</c:v>
                </c:pt>
                <c:pt idx="2421">
                  <c:v>-53.996878854616881</c:v>
                </c:pt>
                <c:pt idx="2422">
                  <c:v>-58.7901815372568</c:v>
                </c:pt>
                <c:pt idx="2423">
                  <c:v>-320.50146939236993</c:v>
                </c:pt>
                <c:pt idx="2424">
                  <c:v>-58.834336312346061</c:v>
                </c:pt>
                <c:pt idx="2425">
                  <c:v>-54.085188555777236</c:v>
                </c:pt>
                <c:pt idx="2426">
                  <c:v>-52.857857682475114</c:v>
                </c:pt>
                <c:pt idx="2427">
                  <c:v>-54.129293318151696</c:v>
                </c:pt>
                <c:pt idx="2428">
                  <c:v>-58.922545986084387</c:v>
                </c:pt>
                <c:pt idx="2429">
                  <c:v>-339.12092582867717</c:v>
                </c:pt>
                <c:pt idx="2430">
                  <c:v>-58.966602076669339</c:v>
                </c:pt>
                <c:pt idx="2431">
                  <c:v>-54.217405646356063</c:v>
                </c:pt>
                <c:pt idx="2432">
                  <c:v>-52.990026542371595</c:v>
                </c:pt>
                <c:pt idx="2433">
                  <c:v>-54.261414388485136</c:v>
                </c:pt>
                <c:pt idx="2434">
                  <c:v>-59.054619706044335</c:v>
                </c:pt>
                <c:pt idx="2435">
                  <c:v>-337.66676531626808</c:v>
                </c:pt>
                <c:pt idx="2436">
                  <c:v>-59.098582405802716</c:v>
                </c:pt>
                <c:pt idx="2437">
                  <c:v>-54.349339931238198</c:v>
                </c:pt>
                <c:pt idx="2438">
                  <c:v>-53.121915214600932</c:v>
                </c:pt>
                <c:pt idx="2439">
                  <c:v>-54.39325787779272</c:v>
                </c:pt>
                <c:pt idx="2440">
                  <c:v>-59.186418440306795</c:v>
                </c:pt>
                <c:pt idx="2441">
                  <c:v>-328.75331986972174</c:v>
                </c:pt>
                <c:pt idx="2442">
                  <c:v>-59.230292906238304</c:v>
                </c:pt>
                <c:pt idx="2443">
                  <c:v>-54.481006949243998</c:v>
                </c:pt>
                <c:pt idx="2444">
                  <c:v>-53.25353917074991</c:v>
                </c:pt>
                <c:pt idx="2445">
                  <c:v>-54.524839190862416</c:v>
                </c:pt>
                <c:pt idx="2446">
                  <c:v>-59.317957527289131</c:v>
                </c:pt>
                <c:pt idx="2447">
                  <c:v>-324.55079643394356</c:v>
                </c:pt>
                <c:pt idx="2448">
                  <c:v>-59.361748784945867</c:v>
                </c:pt>
                <c:pt idx="2449">
                  <c:v>-54.612421842249077</c:v>
                </c:pt>
                <c:pt idx="2450">
                  <c:v>-53.384913488020693</c:v>
                </c:pt>
                <c:pt idx="2451">
                  <c:v>-54.656173340638162</c:v>
                </c:pt>
                <c:pt idx="2452">
                  <c:v>-59.449251916091953</c:v>
                </c:pt>
                <c:pt idx="2453">
                  <c:v>-321.80399034577846</c:v>
                </c:pt>
                <c:pt idx="2454">
                  <c:v>-59.492964864552206</c:v>
                </c:pt>
                <c:pt idx="2455">
                  <c:v>-54.743599370252632</c:v>
                </c:pt>
                <c:pt idx="2456">
                  <c:v>-53.516052864181908</c:v>
                </c:pt>
                <c:pt idx="2457">
                  <c:v>-54.787274963054429</c:v>
                </c:pt>
                <c:pt idx="2458">
                  <c:v>-59.580316181208197</c:v>
                </c:pt>
                <c:pt idx="2459">
                  <c:v>-335.69560649177953</c:v>
                </c:pt>
                <c:pt idx="2460">
                  <c:v>-59.623955597841586</c:v>
                </c:pt>
                <c:pt idx="2461">
                  <c:v>-54.874553925760495</c:v>
                </c:pt>
                <c:pt idx="2462">
                  <c:v>-53.646971631844821</c:v>
                </c:pt>
                <c:pt idx="2463">
                  <c:v>-54.91815833120674</c:v>
                </c:pt>
                <c:pt idx="2464">
                  <c:v>-59.711164536592072</c:v>
                </c:pt>
                <c:pt idx="2465">
                  <c:v>-344.34243205820906</c:v>
                </c:pt>
                <c:pt idx="2466">
                  <c:v>-59.754735081601744</c:v>
                </c:pt>
                <c:pt idx="2467">
                  <c:v>-55.005299547531344</c:v>
                </c:pt>
                <c:pt idx="2468">
                  <c:v>-53.77768377210149</c:v>
                </c:pt>
                <c:pt idx="2469">
                  <c:v>-55.048837368882786</c:v>
                </c:pt>
                <c:pt idx="2470">
                  <c:v>-59.841810849088787</c:v>
                </c:pt>
                <c:pt idx="2471">
                  <c:v>-331.09483184668898</c:v>
                </c:pt>
                <c:pt idx="2472">
                  <c:v>-59.885317069854878</c:v>
                </c:pt>
                <c:pt idx="2473">
                  <c:v>-55.135849933704691</c:v>
                </c:pt>
                <c:pt idx="2474">
                  <c:v>-53.908202927558897</c:v>
                </c:pt>
                <c:pt idx="2475">
                  <c:v>-55.179325663502262</c:v>
                </c:pt>
                <c:pt idx="2476">
                  <c:v>-59.972268651271143</c:v>
                </c:pt>
                <c:pt idx="2477">
                  <c:v>-326.18925066539555</c:v>
                </c:pt>
                <c:pt idx="2478">
                  <c:v>-60.015714986511369</c:v>
                </c:pt>
                <c:pt idx="2479">
                  <c:v>-55.266218454360676</c:v>
                </c:pt>
                <c:pt idx="2480">
                  <c:v>-54.038542414801299</c:v>
                </c:pt>
                <c:pt idx="2481">
                  <c:v>-55.309636478485771</c:v>
                </c:pt>
                <c:pt idx="2482">
                  <c:v>-60.102551153727568</c:v>
                </c:pt>
                <c:pt idx="2483">
                  <c:v>-327.4304946931141</c:v>
                </c:pt>
                <c:pt idx="2484">
                  <c:v>-60.145941937458495</c:v>
                </c:pt>
                <c:pt idx="2485">
                  <c:v>-55.396418163525986</c:v>
                </c:pt>
                <c:pt idx="2486">
                  <c:v>-54.168715236311058</c:v>
                </c:pt>
                <c:pt idx="2487">
                  <c:v>-55.439782765087024</c:v>
                </c:pt>
                <c:pt idx="2488">
                  <c:v>-60.232671256796806</c:v>
                </c:pt>
                <c:pt idx="2489">
                  <c:v>-320.96657988068392</c:v>
                </c:pt>
                <c:pt idx="2490">
                  <c:v>-60.276010722148889</c:v>
                </c:pt>
                <c:pt idx="2491">
                  <c:v>-55.526461810666198</c:v>
                </c:pt>
                <c:pt idx="2492">
                  <c:v>-54.298734091876213</c:v>
                </c:pt>
                <c:pt idx="2493">
                  <c:v>-55.569777173720652</c:v>
                </c:pt>
                <c:pt idx="2494">
                  <c:v>-60.362641561819792</c:v>
                </c:pt>
                <c:pt idx="2495">
                  <c:v>-415.59968446781988</c:v>
                </c:pt>
                <c:pt idx="2496">
                  <c:v>-60.405933844667096</c:v>
                </c:pt>
                <c:pt idx="2497">
                  <c:v>-55.656361851686853</c:v>
                </c:pt>
                <c:pt idx="2498">
                  <c:v>-54.42861138951136</c:v>
                </c:pt>
                <c:pt idx="2499">
                  <c:v>-55.699632064800241</c:v>
                </c:pt>
                <c:pt idx="2500">
                  <c:v>-60.49247438189974</c:v>
                </c:pt>
                <c:pt idx="2501">
                  <c:v>-317.89136262834285</c:v>
                </c:pt>
                <c:pt idx="2502">
                  <c:v>-60.535723524352079</c:v>
                </c:pt>
                <c:pt idx="2503">
                  <c:v>-55.786130459466463</c:v>
                </c:pt>
                <c:pt idx="2504">
                  <c:v>-54.558359255917068</c:v>
                </c:pt>
                <c:pt idx="2505">
                  <c:v>-55.829359519127607</c:v>
                </c:pt>
                <c:pt idx="2506">
                  <c:v>-60.622181752214686</c:v>
                </c:pt>
                <c:pt idx="2507">
                  <c:v>-327.94933537606846</c:v>
                </c:pt>
                <c:pt idx="2508">
                  <c:v>-60.66539170595702</c:v>
                </c:pt>
                <c:pt idx="2509">
                  <c:v>-55.915779533950101</c:v>
                </c:pt>
                <c:pt idx="2510">
                  <c:v>-54.687989546501285</c:v>
                </c:pt>
                <c:pt idx="2511">
                  <c:v>-55.958971347839189</c:v>
                </c:pt>
                <c:pt idx="2512">
                  <c:v>-60.751775439893592</c:v>
                </c:pt>
                <c:pt idx="2513">
                  <c:v>-326.96923555777062</c:v>
                </c:pt>
                <c:pt idx="2514">
                  <c:v>-60.794950069385834</c:v>
                </c:pt>
                <c:pt idx="2515">
                  <c:v>-56.045320711823337</c:v>
                </c:pt>
                <c:pt idx="2516">
                  <c:v>-54.817513854984803</c:v>
                </c:pt>
                <c:pt idx="2517">
                  <c:v>-56.088479101947414</c:v>
                </c:pt>
                <c:pt idx="2518">
                  <c:v>-60.881266953497395</c:v>
                </c:pt>
                <c:pt idx="2519">
                  <c:v>-322.18796161629035</c:v>
                </c:pt>
                <c:pt idx="2520">
                  <c:v>-60.924410039044403</c:v>
                </c:pt>
                <c:pt idx="2521">
                  <c:v>-56.174765375787004</c:v>
                </c:pt>
                <c:pt idx="2522">
                  <c:v>-54.946943522611953</c:v>
                </c:pt>
                <c:pt idx="2523">
                  <c:v>-56.217894081486008</c:v>
                </c:pt>
                <c:pt idx="2524">
                  <c:v>-61.010667552090368</c:v>
                </c:pt>
                <c:pt idx="2525">
                  <c:v>-345.64683052839496</c:v>
                </c:pt>
                <c:pt idx="2526">
                  <c:v>-61.053782792789384</c:v>
                </c:pt>
                <c:pt idx="2527">
                  <c:v>-56.304124663451717</c:v>
                </c:pt>
                <c:pt idx="2528">
                  <c:v>-55.076289646985799</c:v>
                </c:pt>
                <c:pt idx="2529">
                  <c:v>-56.347227344285145</c:v>
                </c:pt>
                <c:pt idx="2530">
                  <c:v>-61.139988253963963</c:v>
                </c:pt>
                <c:pt idx="2531">
                  <c:v>-318.92488963397545</c:v>
                </c:pt>
                <c:pt idx="2532">
                  <c:v>-61.183079270527998</c:v>
                </c:pt>
                <c:pt idx="2533">
                  <c:v>-56.433409475878669</c:v>
                </c:pt>
                <c:pt idx="2534">
                  <c:v>-55.205563090546846</c:v>
                </c:pt>
                <c:pt idx="2535">
                  <c:v>-56.476489714391235</c:v>
                </c:pt>
                <c:pt idx="2536">
                  <c:v>-61.269239844996982</c:v>
                </c:pt>
                <c:pt idx="2537">
                  <c:v>-329.86963093772607</c:v>
                </c:pt>
                <c:pt idx="2538">
                  <c:v>-61.312310182467797</c:v>
                </c:pt>
                <c:pt idx="2539">
                  <c:v>-56.562630485769823</c:v>
                </c:pt>
                <c:pt idx="2540">
                  <c:v>-55.334774488712313</c:v>
                </c:pt>
                <c:pt idx="2541">
                  <c:v>-56.605691790152989</c:v>
                </c:pt>
                <c:pt idx="2542">
                  <c:v>-61.398432886682201</c:v>
                </c:pt>
                <c:pt idx="2543">
                  <c:v>-326.03161724162112</c:v>
                </c:pt>
                <c:pt idx="2544">
                  <c:v>-61.441486017039011</c:v>
                </c:pt>
                <c:pt idx="2545">
                  <c:v>-56.691798145341508</c:v>
                </c:pt>
                <c:pt idx="2546">
                  <c:v>-55.463934257692813</c:v>
                </c:pt>
                <c:pt idx="2547">
                  <c:v>-56.734843951984779</c:v>
                </c:pt>
                <c:pt idx="2548">
                  <c:v>-61.527577723848282</c:v>
                </c:pt>
                <c:pt idx="2549">
                  <c:v>-323.44757486491056</c:v>
                </c:pt>
                <c:pt idx="2550">
                  <c:v>-61.570617048503976</c:v>
                </c:pt>
                <c:pt idx="2551">
                  <c:v>-56.820922693880888</c:v>
                </c:pt>
                <c:pt idx="2552">
                  <c:v>-55.593052602001876</c:v>
                </c:pt>
                <c:pt idx="2553">
                  <c:v>-56.863956369826624</c:v>
                </c:pt>
                <c:pt idx="2554">
                  <c:v>-61.656684492057472</c:v>
                </c:pt>
                <c:pt idx="2555">
                  <c:v>-321.51232798440873</c:v>
                </c:pt>
                <c:pt idx="2556">
                  <c:v>-61.699713344274301</c:v>
                </c:pt>
                <c:pt idx="2557">
                  <c:v>-56.950014165011957</c:v>
                </c:pt>
                <c:pt idx="2558">
                  <c:v>-55.722139521672986</c:v>
                </c:pt>
                <c:pt idx="2559">
                  <c:v>-56.993039010314199</c:v>
                </c:pt>
                <c:pt idx="2560">
                  <c:v>-61.785763124741948</c:v>
                </c:pt>
                <c:pt idx="2561">
                  <c:v>-341.98054719078863</c:v>
                </c:pt>
                <c:pt idx="2562">
                  <c:v>-61.828784771930607</c:v>
                </c:pt>
                <c:pt idx="2563">
                  <c:v>-57.079082393680778</c:v>
                </c:pt>
                <c:pt idx="2564">
                  <c:v>-55.851204819198188</c:v>
                </c:pt>
                <c:pt idx="2565">
                  <c:v>-57.122101643670888</c:v>
                </c:pt>
                <c:pt idx="2566">
                  <c:v>-61.914823360039705</c:v>
                </c:pt>
                <c:pt idx="2567">
                  <c:v>-318.70593940639986</c:v>
                </c:pt>
                <c:pt idx="2568">
                  <c:v>-61.957841005997281</c:v>
                </c:pt>
                <c:pt idx="2569">
                  <c:v>-57.208137022868883</c:v>
                </c:pt>
                <c:pt idx="2570">
                  <c:v>-55.980258106201319</c:v>
                </c:pt>
                <c:pt idx="2571">
                  <c:v>-57.25115385034114</c:v>
                </c:pt>
                <c:pt idx="2572">
                  <c:v>-62.043874747391577</c:v>
                </c:pt>
                <c:pt idx="2573">
                  <c:v>-327.5921473627821</c:v>
                </c:pt>
                <c:pt idx="2574">
                  <c:v>-62.086891534435502</c:v>
                </c:pt>
                <c:pt idx="2575">
                  <c:v>-57.337187510058889</c:v>
                </c:pt>
                <c:pt idx="2576">
                  <c:v>-56.109308809858305</c:v>
                </c:pt>
                <c:pt idx="2577">
                  <c:v>-57.380205027365548</c:v>
                </c:pt>
                <c:pt idx="2578">
                  <c:v>-62.172926653876488</c:v>
                </c:pt>
                <c:pt idx="2579">
                  <c:v>-324.75289350961373</c:v>
                </c:pt>
                <c:pt idx="2580">
                  <c:v>-62.215945664899806</c:v>
                </c:pt>
                <c:pt idx="2581">
                  <c:v>-57.466243133449979</c:v>
                </c:pt>
                <c:pt idx="2582">
                  <c:v>-56.238366179076408</c:v>
                </c:pt>
                <c:pt idx="2583">
                  <c:v>-57.509264394525481</c:v>
                </c:pt>
                <c:pt idx="2584">
                  <c:v>-62.301988270310105</c:v>
                </c:pt>
                <c:pt idx="2585">
                  <c:v>-322.67375749739597</c:v>
                </c:pt>
                <c:pt idx="2586">
                  <c:v>-62.3450125307739</c:v>
                </c:pt>
                <c:pt idx="2587">
                  <c:v>-57.59531299794606</c:v>
                </c:pt>
                <c:pt idx="2588">
                  <c:v>-56.367439290443272</c:v>
                </c:pt>
                <c:pt idx="2589">
                  <c:v>-57.638341000250939</c:v>
                </c:pt>
                <c:pt idx="2590">
                  <c:v>-62.431068617124936</c:v>
                </c:pt>
                <c:pt idx="2591">
                  <c:v>-350.58196809003215</c:v>
                </c:pt>
                <c:pt idx="2592">
                  <c:v>-62.474101096958677</c:v>
                </c:pt>
                <c:pt idx="2593">
                  <c:v>-57.724406040920819</c:v>
                </c:pt>
                <c:pt idx="2594">
                  <c:v>-56.4965370539568</c:v>
                </c:pt>
                <c:pt idx="2595">
                  <c:v>-57.767443727316504</c:v>
                </c:pt>
                <c:pt idx="2596">
                  <c:v>-62.560176550025766</c:v>
                </c:pt>
                <c:pt idx="2597">
                  <c:v>-319.71076286654261</c:v>
                </c:pt>
                <c:pt idx="2598">
                  <c:v>-62.603220165474085</c:v>
                </c:pt>
                <c:pt idx="2599">
                  <c:v>-57.853531037773664</c:v>
                </c:pt>
                <c:pt idx="2600">
                  <c:v>-56.625668218545428</c:v>
                </c:pt>
                <c:pt idx="2601">
                  <c:v>-57.896581298329338</c:v>
                </c:pt>
                <c:pt idx="2602">
                  <c:v>-62.689320765443064</c:v>
                </c:pt>
                <c:pt idx="2603">
                  <c:v>-329.26061024999029</c:v>
                </c:pt>
                <c:pt idx="2604">
                  <c:v>-62.732378380835748</c:v>
                </c:pt>
                <c:pt idx="2605">
                  <c:v>-57.982696607279678</c:v>
                </c:pt>
                <c:pt idx="2606">
                  <c:v>-56.754841377388381</c:v>
                </c:pt>
                <c:pt idx="2607">
                  <c:v>-58.025762281013371</c:v>
                </c:pt>
                <c:pt idx="2608">
                  <c:v>-62.8185098057888</c:v>
                </c:pt>
                <c:pt idx="2609">
                  <c:v>-317.62464723811996</c:v>
                </c:pt>
                <c:pt idx="2610">
                  <c:v>-62.861584235251271</c:v>
                </c:pt>
                <c:pt idx="2611">
                  <c:v>-58.111911216754152</c:v>
                </c:pt>
                <c:pt idx="2612">
                  <c:v>-56.884064973045227</c:v>
                </c:pt>
                <c:pt idx="2613">
                  <c:v>-58.154995093310902</c:v>
                </c:pt>
                <c:pt idx="2614">
                  <c:v>-62.947752064524813</c:v>
                </c:pt>
                <c:pt idx="2615">
                  <c:v>-323.86830178413908</c:v>
                </c:pt>
                <c:pt idx="2616">
                  <c:v>-62.990846073625406</c:v>
                </c:pt>
                <c:pt idx="2617">
                  <c:v>-58.241183187026309</c:v>
                </c:pt>
                <c:pt idx="2618">
                  <c:v>-57.013347302402657</c:v>
                </c:pt>
                <c:pt idx="2619">
                  <c:v>-58.284288008298446</c:v>
                </c:pt>
                <c:pt idx="2620">
                  <c:v>-63.077055791046696</c:v>
                </c:pt>
                <c:pt idx="2621">
                  <c:v>-357.26205257668795</c:v>
                </c:pt>
                <c:pt idx="2622">
                  <c:v>-63.120172098393269</c:v>
                </c:pt>
                <c:pt idx="2623">
                  <c:v>-58.370520697241503</c:v>
                </c:pt>
                <c:pt idx="2624">
                  <c:v>-57.142696521447263</c:v>
                </c:pt>
                <c:pt idx="2625">
                  <c:v>-58.413649158931413</c:v>
                </c:pt>
                <c:pt idx="2626">
                  <c:v>-63.20642909540922</c:v>
                </c:pt>
                <c:pt idx="2627">
                  <c:v>-337.3814403301692</c:v>
                </c:pt>
                <c:pt idx="2628">
                  <c:v>-63.249570374175967</c:v>
                </c:pt>
                <c:pt idx="2629">
                  <c:v>-58.499931789495605</c:v>
                </c:pt>
                <c:pt idx="2630">
                  <c:v>-57.272120649871354</c:v>
                </c:pt>
                <c:pt idx="2631">
                  <c:v>-58.543086542622909</c:v>
                </c:pt>
                <c:pt idx="2632">
                  <c:v>-63.33587995286571</c:v>
                </c:pt>
                <c:pt idx="2633">
                  <c:v>-326.1480338059273</c:v>
                </c:pt>
                <c:pt idx="2634">
                  <c:v>-63.379048832282919</c:v>
                </c:pt>
                <c:pt idx="2635">
                  <c:v>-58.629424373304602</c:v>
                </c:pt>
                <c:pt idx="2636">
                  <c:v>-57.401627575519697</c:v>
                </c:pt>
                <c:pt idx="2637">
                  <c:v>-58.672608025664907</c:v>
                </c:pt>
                <c:pt idx="2638">
                  <c:v>-63.46541620827675</c:v>
                </c:pt>
                <c:pt idx="2639">
                  <c:v>-329.34226044885486</c:v>
                </c:pt>
                <c:pt idx="2640">
                  <c:v>-63.508615275055291</c:v>
                </c:pt>
                <c:pt idx="2641">
                  <c:v>-58.759006229927948</c:v>
                </c:pt>
                <c:pt idx="2642">
                  <c:v>-57.531225058683653</c:v>
                </c:pt>
                <c:pt idx="2643">
                  <c:v>-58.802221347496172</c:v>
                </c:pt>
                <c:pt idx="2644">
                  <c:v>-63.59504558034309</c:v>
                </c:pt>
                <c:pt idx="2645">
                  <c:v>-334.24981396729902</c:v>
                </c:pt>
                <c:pt idx="2646">
                  <c:v>-63.638277380061432</c:v>
                </c:pt>
                <c:pt idx="2647">
                  <c:v>-58.888685016536321</c:v>
                </c:pt>
                <c:pt idx="2648">
                  <c:v>-57.660920736249615</c:v>
                </c:pt>
                <c:pt idx="2649">
                  <c:v>-58.931934124830207</c:v>
                </c:pt>
                <c:pt idx="2650">
                  <c:v>-63.724775665711988</c:v>
                </c:pt>
                <c:pt idx="2651">
                  <c:v>-345.86191681614963</c:v>
                </c:pt>
                <c:pt idx="2652">
                  <c:v>-63.768042704155803</c:v>
                </c:pt>
                <c:pt idx="2653">
                  <c:v>-59.018468270247553</c:v>
                </c:pt>
                <c:pt idx="2654">
                  <c:v>-57.790722125707894</c:v>
                </c:pt>
                <c:pt idx="2655">
                  <c:v>-59.061753855637633</c:v>
                </c:pt>
                <c:pt idx="2656">
                  <c:v>-63.854613942946088</c:v>
                </c:pt>
                <c:pt idx="2657">
                  <c:v>-341.1273063785012</c:v>
                </c:pt>
                <c:pt idx="2658">
                  <c:v>-63.897918687388866</c:v>
                </c:pt>
                <c:pt idx="2659">
                  <c:v>-59.1483634120207</c:v>
                </c:pt>
                <c:pt idx="2660">
                  <c:v>-57.920636629027975</c:v>
                </c:pt>
                <c:pt idx="2661">
                  <c:v>-59.191687923001652</c:v>
                </c:pt>
                <c:pt idx="2662">
                  <c:v>-63.984567776344292</c:v>
                </c:pt>
                <c:pt idx="2663">
                  <c:v>-333.05461440588158</c:v>
                </c:pt>
                <c:pt idx="2664">
                  <c:v>-64.027912656809221</c:v>
                </c:pt>
                <c:pt idx="2665">
                  <c:v>-59.278377750425818</c:v>
                </c:pt>
                <c:pt idx="2666">
                  <c:v>-58.050671536405964</c:v>
                </c:pt>
                <c:pt idx="2667">
                  <c:v>-59.321743598846233</c:v>
                </c:pt>
                <c:pt idx="2668">
                  <c:v>-64.114644419657211</c:v>
                </c:pt>
                <c:pt idx="2669">
                  <c:v>-329.04306383443202</c:v>
                </c:pt>
                <c:pt idx="2670">
                  <c:v>-64.158031830115178</c:v>
                </c:pt>
                <c:pt idx="2671">
                  <c:v>-59.408518485288312</c:v>
                </c:pt>
                <c:pt idx="2672">
                  <c:v>-58.180834029889539</c:v>
                </c:pt>
                <c:pt idx="2673">
                  <c:v>-59.451928047537315</c:v>
                </c:pt>
                <c:pt idx="2674">
                  <c:v>-64.244851019668999</c:v>
                </c:pt>
                <c:pt idx="2675">
                  <c:v>-326.37947969098724</c:v>
                </c:pt>
                <c:pt idx="2676">
                  <c:v>-64.288283319212866</c:v>
                </c:pt>
                <c:pt idx="2677">
                  <c:v>-59.538792711216992</c:v>
                </c:pt>
                <c:pt idx="2678">
                  <c:v>-58.311131186885547</c:v>
                </c:pt>
                <c:pt idx="2679">
                  <c:v>-59.582248329375787</c:v>
                </c:pt>
                <c:pt idx="2680">
                  <c:v>-64.375194619665294</c:v>
                </c:pt>
                <c:pt idx="2681">
                  <c:v>-341.65071944454291</c:v>
                </c:pt>
                <c:pt idx="2682">
                  <c:v>-64.418674133643236</c:v>
                </c:pt>
                <c:pt idx="2683">
                  <c:v>-59.669207421015919</c:v>
                </c:pt>
                <c:pt idx="2684">
                  <c:v>-58.441569983555198</c:v>
                </c:pt>
                <c:pt idx="2685">
                  <c:v>-59.712711403970204</c:v>
                </c:pt>
                <c:pt idx="2686">
                  <c:v>-64.505682162792795</c:v>
                </c:pt>
                <c:pt idx="2687">
                  <c:v>-324.03410713457021</c:v>
                </c:pt>
                <c:pt idx="2688">
                  <c:v>-64.549211183899885</c:v>
                </c:pt>
                <c:pt idx="2689">
                  <c:v>-59.799769508990643</c:v>
                </c:pt>
                <c:pt idx="2690">
                  <c:v>-58.572157298101558</c:v>
                </c:pt>
                <c:pt idx="2691">
                  <c:v>-59.843324133509832</c:v>
                </c:pt>
                <c:pt idx="2692">
                  <c:v>-64.636320495317833</c:v>
                </c:pt>
                <c:pt idx="2693">
                  <c:v>-335.28998140949068</c:v>
                </c:pt>
                <c:pt idx="2694">
                  <c:v>-64.679901284658158</c:v>
                </c:pt>
                <c:pt idx="2695">
                  <c:v>-59.930485774149034</c:v>
                </c:pt>
                <c:pt idx="2696">
                  <c:v>-58.702899913953701</c:v>
                </c:pt>
                <c:pt idx="2697">
                  <c:v>-59.974093285930678</c:v>
                </c:pt>
                <c:pt idx="2698">
                  <c:v>-64.767116369765958</c:v>
                </c:pt>
                <c:pt idx="2699">
                  <c:v>-328.8405986808761</c:v>
                </c:pt>
                <c:pt idx="2700">
                  <c:v>-64.810751157883544</c:v>
                </c:pt>
                <c:pt idx="2701">
                  <c:v>-60.061362923302411</c:v>
                </c:pt>
                <c:pt idx="2702">
                  <c:v>-58.833804522851935</c:v>
                </c:pt>
                <c:pt idx="2703">
                  <c:v>-60.105025537984773</c:v>
                </c:pt>
                <c:pt idx="2704">
                  <c:v>-64.898076447984451</c:v>
                </c:pt>
                <c:pt idx="2705">
                  <c:v>-327.7099707745582</c:v>
                </c:pt>
                <c:pt idx="2706">
                  <c:v>-64.941767435857429</c:v>
                </c:pt>
                <c:pt idx="2707">
                  <c:v>-60.192407574072668</c:v>
                </c:pt>
                <c:pt idx="2708">
                  <c:v>-58.96487772783793</c:v>
                </c:pt>
                <c:pt idx="2709">
                  <c:v>-60.236127478215266</c:v>
                </c:pt>
                <c:pt idx="2710">
                  <c:v>-65.029207304098307</c:v>
                </c:pt>
                <c:pt idx="2711">
                  <c:v>-339.20644298254734</c:v>
                </c:pt>
                <c:pt idx="2712">
                  <c:v>-65.072956664105178</c:v>
                </c:pt>
                <c:pt idx="2713">
                  <c:v>-60.323626257803227</c:v>
                </c:pt>
                <c:pt idx="2714">
                  <c:v>-59.096126046153913</c:v>
                </c:pt>
                <c:pt idx="2715">
                  <c:v>-60.367405609839565</c:v>
                </c:pt>
                <c:pt idx="2716">
                  <c:v>-65.16051542737641</c:v>
                </c:pt>
                <c:pt idx="2717">
                  <c:v>-359.326640839194</c:v>
                </c:pt>
                <c:pt idx="2718">
                  <c:v>-65.204325304236718</c:v>
                </c:pt>
                <c:pt idx="2719">
                  <c:v>-60.455025422389362</c:v>
                </c:pt>
                <c:pt idx="2720">
                  <c:v>-59.227555912054413</c:v>
                </c:pt>
                <c:pt idx="2721">
                  <c:v>-60.498866353548593</c:v>
                </c:pt>
                <c:pt idx="2722">
                  <c:v>-65.292007225024349</c:v>
                </c:pt>
                <c:pt idx="2723">
                  <c:v>-337.88382164992902</c:v>
                </c:pt>
                <c:pt idx="2724">
                  <c:v>-65.33587973670106</c:v>
                </c:pt>
                <c:pt idx="2725">
                  <c:v>-60.586611435015271</c:v>
                </c:pt>
                <c:pt idx="2726">
                  <c:v>-59.359173679534095</c:v>
                </c:pt>
                <c:pt idx="2727">
                  <c:v>-60.630516050220209</c:v>
                </c:pt>
                <c:pt idx="2728">
                  <c:v>-65.423689024872303</c:v>
                </c:pt>
                <c:pt idx="2729">
                  <c:v>-332.36500774815988</c:v>
                </c:pt>
                <c:pt idx="2730">
                  <c:v>-65.467626263464552</c:v>
                </c:pt>
                <c:pt idx="2731">
                  <c:v>-60.718390584818692</c:v>
                </c:pt>
                <c:pt idx="2732">
                  <c:v>-59.490985624975252</c:v>
                </c:pt>
                <c:pt idx="2733">
                  <c:v>-60.762360963552943</c:v>
                </c:pt>
                <c:pt idx="2734">
                  <c:v>-65.555567078010085</c:v>
                </c:pt>
                <c:pt idx="2735">
                  <c:v>-329.10204002171298</c:v>
                </c:pt>
                <c:pt idx="2736">
                  <c:v>-65.599571110597012</c:v>
                </c:pt>
                <c:pt idx="2737">
                  <c:v>-60.850369085472011</c:v>
                </c:pt>
                <c:pt idx="2738">
                  <c:v>-59.622997949717991</c:v>
                </c:pt>
                <c:pt idx="2739">
                  <c:v>-60.894407282623931</c:v>
                </c:pt>
                <c:pt idx="2740">
                  <c:v>-65.687647561319409</c:v>
                </c:pt>
                <c:pt idx="2741">
                  <c:v>-326.79955575351079</c:v>
                </c:pt>
                <c:pt idx="2742">
                  <c:v>-65.73172043080325</c:v>
                </c:pt>
                <c:pt idx="2743">
                  <c:v>-60.982553077688799</c:v>
                </c:pt>
                <c:pt idx="2744">
                  <c:v>-59.755216782556275</c:v>
                </c:pt>
                <c:pt idx="2745">
                  <c:v>-61.026661124374861</c:v>
                </c:pt>
                <c:pt idx="2746">
                  <c:v>-65.819936579955325</c:v>
                </c:pt>
                <c:pt idx="2747">
                  <c:v>-353.98099843434983</c:v>
                </c:pt>
                <c:pt idx="2748">
                  <c:v>-65.864080305866253</c:v>
                </c:pt>
                <c:pt idx="2749">
                  <c:v>-61.114948631663978</c:v>
                </c:pt>
                <c:pt idx="2750">
                  <c:v>-59.887648182162735</c:v>
                </c:pt>
                <c:pt idx="2751">
                  <c:v>-61.159128536021257</c:v>
                </c:pt>
                <c:pt idx="2752">
                  <c:v>-65.952440169743667</c:v>
                </c:pt>
                <c:pt idx="2753">
                  <c:v>-341.04288067885409</c:v>
                </c:pt>
                <c:pt idx="2754">
                  <c:v>-65.996656749020971</c:v>
                </c:pt>
                <c:pt idx="2755">
                  <c:v>-61.247561749438418</c:v>
                </c:pt>
                <c:pt idx="2756">
                  <c:v>-60.020298139445202</c:v>
                </c:pt>
                <c:pt idx="2757">
                  <c:v>-61.291815497402425</c:v>
                </c:pt>
                <c:pt idx="2758">
                  <c:v>-66.085164299517089</c:v>
                </c:pt>
                <c:pt idx="2759">
                  <c:v>-334.24053294523867</c:v>
                </c:pt>
                <c:pt idx="2760">
                  <c:v>-66.129455707278751</c:v>
                </c:pt>
                <c:pt idx="2761">
                  <c:v>-61.380398367201892</c:v>
                </c:pt>
                <c:pt idx="2762">
                  <c:v>-60.153172579837523</c:v>
                </c:pt>
                <c:pt idx="2763">
                  <c:v>-61.424727923257265</c:v>
                </c:pt>
                <c:pt idx="2764">
                  <c:v>-66.218114873381168</c:v>
                </c:pt>
                <c:pt idx="2765">
                  <c:v>-331.76777175101574</c:v>
                </c:pt>
                <c:pt idx="2766">
                  <c:v>-66.26248306366206</c:v>
                </c:pt>
                <c:pt idx="2767">
                  <c:v>-61.513464357530921</c:v>
                </c:pt>
                <c:pt idx="2768">
                  <c:v>-60.286277365527269</c:v>
                </c:pt>
                <c:pt idx="2769">
                  <c:v>-61.557871665444857</c:v>
                </c:pt>
                <c:pt idx="2770">
                  <c:v>-66.351297732926724</c:v>
                </c:pt>
                <c:pt idx="2771">
                  <c:v>-328.06263259895076</c:v>
                </c:pt>
                <c:pt idx="2772">
                  <c:v>-66.395744639404526</c:v>
                </c:pt>
                <c:pt idx="2773">
                  <c:v>-61.646765531565826</c:v>
                </c:pt>
                <c:pt idx="2774">
                  <c:v>-60.419618297622897</c:v>
                </c:pt>
                <c:pt idx="2775">
                  <c:v>-61.691252515100715</c:v>
                </c:pt>
                <c:pt idx="2776">
                  <c:v>-66.484718659373996</c:v>
                </c:pt>
                <c:pt idx="2777">
                  <c:v>-326.17561397557444</c:v>
                </c:pt>
                <c:pt idx="2778">
                  <c:v>-66.529246196069479</c:v>
                </c:pt>
                <c:pt idx="2779">
                  <c:v>-61.780307641128964</c:v>
                </c:pt>
                <c:pt idx="2780">
                  <c:v>-60.553201118262749</c:v>
                </c:pt>
                <c:pt idx="2781">
                  <c:v>-61.824876204735297</c:v>
                </c:pt>
                <c:pt idx="2782">
                  <c:v>-66.618383375662674</c:v>
                </c:pt>
                <c:pt idx="2783">
                  <c:v>-324.67127178117886</c:v>
                </c:pt>
                <c:pt idx="2784">
                  <c:v>-66.66299343762573</c:v>
                </c:pt>
                <c:pt idx="2785">
                  <c:v>-61.91409638078801</c:v>
                </c:pt>
                <c:pt idx="2786">
                  <c:v>-60.687031512667993</c:v>
                </c:pt>
                <c:pt idx="2787">
                  <c:v>-61.958748410279689</c:v>
                </c:pt>
                <c:pt idx="2788">
                  <c:v>-66.752297548491853</c:v>
                </c:pt>
                <c:pt idx="2789">
                  <c:v>-328.673586925466</c:v>
                </c:pt>
                <c:pt idx="2790">
                  <c:v>-66.796992012463647</c:v>
                </c:pt>
                <c:pt idx="2791">
                  <c:v>-62.048137389862333</c:v>
                </c:pt>
                <c:pt idx="2792">
                  <c:v>-60.82111511114195</c:v>
                </c:pt>
                <c:pt idx="2793">
                  <c:v>-62.092874753074923</c:v>
                </c:pt>
                <c:pt idx="2794">
                  <c:v>-66.886466790289916</c:v>
                </c:pt>
                <c:pt idx="2795">
                  <c:v>-322.3731127256674</c:v>
                </c:pt>
                <c:pt idx="2796">
                  <c:v>-66.931247515358038</c:v>
                </c:pt>
                <c:pt idx="2797">
                  <c:v>-62.182436254380285</c:v>
                </c:pt>
                <c:pt idx="2798">
                  <c:v>-60.955457491017697</c:v>
                </c:pt>
                <c:pt idx="2799">
                  <c:v>-62.227260801811553</c:v>
                </c:pt>
                <c:pt idx="2800">
                  <c:v>-62.451829638792333</c:v>
                </c:pt>
                <c:pt idx="2801">
                  <c:v>-338.67936376568969</c:v>
                </c:pt>
                <c:pt idx="2802">
                  <c:v>-62.9032780874618</c:v>
                </c:pt>
                <c:pt idx="2803">
                  <c:v>-63.13020715267173</c:v>
                </c:pt>
                <c:pt idx="2804">
                  <c:v>-325.50639068608461</c:v>
                </c:pt>
                <c:pt idx="2805">
                  <c:v>-63.586596230148452</c:v>
                </c:pt>
                <c:pt idx="2806">
                  <c:v>-63.816103886685781</c:v>
                </c:pt>
                <c:pt idx="2807">
                  <c:v>-322.30372231158174</c:v>
                </c:pt>
                <c:pt idx="2808">
                  <c:v>-64.277862622560832</c:v>
                </c:pt>
                <c:pt idx="2809">
                  <c:v>-64.510159884081929</c:v>
                </c:pt>
                <c:pt idx="2810">
                  <c:v>-327.68199595783807</c:v>
                </c:pt>
                <c:pt idx="2811">
                  <c:v>-64.977704126256725</c:v>
                </c:pt>
                <c:pt idx="2812">
                  <c:v>-65.212996139760833</c:v>
                </c:pt>
                <c:pt idx="2813">
                  <c:v>-358.34800676290939</c:v>
                </c:pt>
                <c:pt idx="2814">
                  <c:v>-65.68673137349171</c:v>
                </c:pt>
                <c:pt idx="2815">
                  <c:v>-65.925218761964132</c:v>
                </c:pt>
                <c:pt idx="2816">
                  <c:v>-329.97266012764987</c:v>
                </c:pt>
                <c:pt idx="2817">
                  <c:v>-66.405542676018911</c:v>
                </c:pt>
                <c:pt idx="2818">
                  <c:v>-66.647422767342036</c:v>
                </c:pt>
                <c:pt idx="2819">
                  <c:v>-353.77816010507127</c:v>
                </c:pt>
                <c:pt idx="2820">
                  <c:v>-67.134727615940122</c:v>
                </c:pt>
                <c:pt idx="2821">
                  <c:v>-67.3801955805136</c:v>
                </c:pt>
                <c:pt idx="2822">
                  <c:v>-322.09806057563236</c:v>
                </c:pt>
                <c:pt idx="2823">
                  <c:v>-67.874870382567863</c:v>
                </c:pt>
                <c:pt idx="2824">
                  <c:v>-68.124120298935168</c:v>
                </c:pt>
                <c:pt idx="2825">
                  <c:v>-347.30163438276577</c:v>
                </c:pt>
                <c:pt idx="2826">
                  <c:v>-68.626552910642175</c:v>
                </c:pt>
                <c:pt idx="2827">
                  <c:v>-68.879778775954776</c:v>
                </c:pt>
                <c:pt idx="2828">
                  <c:v>-323.92333586897507</c:v>
                </c:pt>
                <c:pt idx="2829">
                  <c:v>-69.390357868363907</c:v>
                </c:pt>
                <c:pt idx="2830">
                  <c:v>-69.647754568626283</c:v>
                </c:pt>
                <c:pt idx="2831">
                  <c:v>-344.75066541531106</c:v>
                </c:pt>
                <c:pt idx="2832">
                  <c:v>-70.166871538516688</c:v>
                </c:pt>
                <c:pt idx="2833">
                  <c:v>-70.42863579208634</c:v>
                </c:pt>
                <c:pt idx="2834">
                  <c:v>-331.88784789127328</c:v>
                </c:pt>
                <c:pt idx="2835">
                  <c:v>-70.95668663198029</c:v>
                </c:pt>
                <c:pt idx="2836">
                  <c:v>-71.223017918741874</c:v>
                </c:pt>
                <c:pt idx="2837">
                  <c:v>-330.95376596310751</c:v>
                </c:pt>
                <c:pt idx="2838">
                  <c:v>-71.760405070068643</c:v>
                </c:pt>
                <c:pt idx="2839">
                  <c:v>-72.031506557959744</c:v>
                </c:pt>
                <c:pt idx="2840">
                  <c:v>-332.84843850360738</c:v>
                </c:pt>
                <c:pt idx="2841">
                  <c:v>-72.578640770235964</c:v>
                </c:pt>
                <c:pt idx="2842">
                  <c:v>-72.854720250368089</c:v>
                </c:pt>
                <c:pt idx="2843">
                  <c:v>-333.16824069033669</c:v>
                </c:pt>
                <c:pt idx="2844">
                  <c:v>-73.412022468636366</c:v>
                </c:pt>
                <c:pt idx="2845">
                  <c:v>-73.693293310071951</c:v>
                </c:pt>
                <c:pt idx="2846">
                  <c:v>-344.27403523157534</c:v>
                </c:pt>
                <c:pt idx="2847">
                  <c:v>-74.261196612749643</c:v>
                </c:pt>
                <c:pt idx="2848">
                  <c:v>-74.547878748075419</c:v>
                </c:pt>
                <c:pt idx="2849">
                  <c:v>-335.48550441076947</c:v>
                </c:pt>
                <c:pt idx="2850">
                  <c:v>-75.12683035776503</c:v>
                </c:pt>
                <c:pt idx="2851">
                  <c:v>-75.419151310932492</c:v>
                </c:pt>
                <c:pt idx="2852">
                  <c:v>-348.19378204591794</c:v>
                </c:pt>
                <c:pt idx="2853">
                  <c:v>-76.009614701668255</c:v>
                </c:pt>
                <c:pt idx="2854">
                  <c:v>-76.307810670150644</c:v>
                </c:pt>
                <c:pt idx="2855">
                  <c:v>-337.91708926882745</c:v>
                </c:pt>
                <c:pt idx="2856">
                  <c:v>-76.910267795925506</c:v>
                </c:pt>
                <c:pt idx="2857">
                  <c:v>-77.214584800079308</c:v>
                </c:pt>
                <c:pt idx="2858">
                  <c:v>-352.92357154510279</c:v>
                </c:pt>
                <c:pt idx="2859">
                  <c:v>-77.829538471536694</c:v>
                </c:pt>
                <c:pt idx="2860">
                  <c:v>-78.140233585186394</c:v>
                </c:pt>
                <c:pt idx="2861">
                  <c:v>-331.98832757246413</c:v>
                </c:pt>
                <c:pt idx="2862">
                  <c:v>-78.768210023862352</c:v>
                </c:pt>
                <c:pt idx="2863">
                  <c:v>-79.085552701582884</c:v>
                </c:pt>
                <c:pt idx="2864">
                  <c:v>-359.2438673365167</c:v>
                </c:pt>
                <c:pt idx="2865">
                  <c:v>-79.727104304387282</c:v>
                </c:pt>
                <c:pt idx="2866">
                  <c:v>-80.051377822775166</c:v>
                </c:pt>
                <c:pt idx="2867">
                  <c:v>-344.98388583691928</c:v>
                </c:pt>
                <c:pt idx="2868">
                  <c:v>-80.707086173424884</c:v>
                </c:pt>
                <c:pt idx="2869">
                  <c:v>-81.038589205880584</c:v>
                </c:pt>
                <c:pt idx="2870">
                  <c:v>-338.78704210913867</c:v>
                </c:pt>
                <c:pt idx="2871">
                  <c:v>-81.709068374948998</c:v>
                </c:pt>
                <c:pt idx="2872">
                  <c:v>-82.048116722239612</c:v>
                </c:pt>
                <c:pt idx="2873">
                  <c:v>-346.04709374914523</c:v>
                </c:pt>
                <c:pt idx="2874">
                  <c:v>-82.734016903557048</c:v>
                </c:pt>
                <c:pt idx="2875">
                  <c:v>-83.080945405754562</c:v>
                </c:pt>
                <c:pt idx="2876">
                  <c:v>-341.29440544796375</c:v>
                </c:pt>
                <c:pt idx="2877">
                  <c:v>-83.782956944217929</c:v>
                </c:pt>
                <c:pt idx="2878">
                  <c:v>-84.138121603669887</c:v>
                </c:pt>
                <c:pt idx="2879">
                  <c:v>-347.29839460105325</c:v>
                </c:pt>
                <c:pt idx="2880">
                  <c:v>-84.856979478475566</c:v>
                </c:pt>
                <c:pt idx="2881">
                  <c:v>-85.220759828366184</c:v>
                </c:pt>
                <c:pt idx="2882">
                  <c:v>-343.92520510190764</c:v>
                </c:pt>
                <c:pt idx="2883">
                  <c:v>-85.95724866652273</c:v>
                </c:pt>
                <c:pt idx="2884">
                  <c:v>-86.330050425590173</c:v>
                </c:pt>
                <c:pt idx="2885">
                  <c:v>-352.37591990807425</c:v>
                </c:pt>
                <c:pt idx="2886">
                  <c:v>-87.085010133816496</c:v>
                </c:pt>
                <c:pt idx="2887">
                  <c:v>-87.467268195080678</c:v>
                </c:pt>
                <c:pt idx="2888">
                  <c:v>-346.69171505941426</c:v>
                </c:pt>
                <c:pt idx="2889">
                  <c:v>-88.241600314323435</c:v>
                </c:pt>
                <c:pt idx="2890">
                  <c:v>-88.633782124633569</c:v>
                </c:pt>
                <c:pt idx="2891">
                  <c:v>-355.91322063235913</c:v>
                </c:pt>
                <c:pt idx="2892">
                  <c:v>-89.428457031310003</c:v>
                </c:pt>
                <c:pt idx="2893">
                  <c:v>-89.831066429485588</c:v>
                </c:pt>
                <c:pt idx="2894">
                  <c:v>-349.60814044343192</c:v>
                </c:pt>
                <c:pt idx="2895">
                  <c:v>-90.64713153191326</c:v>
                </c:pt>
                <c:pt idx="2896">
                  <c:v>-91.06071312683143</c:v>
                </c:pt>
                <c:pt idx="2897">
                  <c:v>-352.12763923471334</c:v>
                </c:pt>
                <c:pt idx="2898">
                  <c:v>-91.899302235559219</c:v>
                </c:pt>
                <c:pt idx="2899">
                  <c:v>-92.324446422346412</c:v>
                </c:pt>
                <c:pt idx="2900">
                  <c:v>-352.69110385825604</c:v>
                </c:pt>
                <c:pt idx="2901">
                  <c:v>-93.18679051064106</c:v>
                </c:pt>
                <c:pt idx="2902">
                  <c:v>-93.624139244127988</c:v>
                </c:pt>
                <c:pt idx="2903">
                  <c:v>-364.04731208602101</c:v>
                </c:pt>
                <c:pt idx="2904">
                  <c:v>-94.511578861910522</c:v>
                </c:pt>
                <c:pt idx="2905">
                  <c:v>-94.961832332808939</c:v>
                </c:pt>
                <c:pt idx="2906">
                  <c:v>-363.97253686212701</c:v>
                </c:pt>
                <c:pt idx="2907">
                  <c:v>-95.875831996505781</c:v>
                </c:pt>
                <c:pt idx="2908">
                  <c:v>-96.339756389078616</c:v>
                </c:pt>
                <c:pt idx="2909">
                  <c:v>-352.93623959320962</c:v>
                </c:pt>
                <c:pt idx="2910">
                  <c:v>-97.281921344853572</c:v>
                </c:pt>
                <c:pt idx="2911">
                  <c:v>-97.760357897066655</c:v>
                </c:pt>
                <c:pt idx="2912">
                  <c:v>-359.43928191697103</c:v>
                </c:pt>
                <c:pt idx="2913">
                  <c:v>-98.732453750674267</c:v>
                </c:pt>
                <c:pt idx="2914">
                  <c:v>-99.226329392065495</c:v>
                </c:pt>
                <c:pt idx="2915">
                  <c:v>-351.96217807224394</c:v>
                </c:pt>
                <c:pt idx="2916">
                  <c:v>-100.23030522162128</c:v>
                </c:pt>
                <c:pt idx="2917">
                  <c:v>-100.740645134033</c:v>
                </c:pt>
                <c:pt idx="2918">
                  <c:v>-354.74532724618382</c:v>
                </c:pt>
                <c:pt idx="2919">
                  <c:v>-101.77866086171674</c:v>
                </c:pt>
                <c:pt idx="2920">
                  <c:v>-102.30660339914165</c:v>
                </c:pt>
                <c:pt idx="2921">
                  <c:v>-359.75865170252462</c:v>
                </c:pt>
                <c:pt idx="2922">
                  <c:v>-103.38106240660821</c:v>
                </c:pt>
                <c:pt idx="2923">
                  <c:v>-103.92787693006099</c:v>
                </c:pt>
                <c:pt idx="2924">
                  <c:v>-367.14820909801836</c:v>
                </c:pt>
                <c:pt idx="2925">
                  <c:v>-105.04146517801865</c:v>
                </c:pt>
                <c:pt idx="2926">
                  <c:v>-105.60857352011558</c:v>
                </c:pt>
                <c:pt idx="2927">
                  <c:v>-393.06086810489779</c:v>
                </c:pt>
                <c:pt idx="2928">
                  <c:v>-106.76430680021957</c:v>
                </c:pt>
                <c:pt idx="2929">
                  <c:v>-107.35330928698771</c:v>
                </c:pt>
                <c:pt idx="2930">
                  <c:v>-371.75851993635899</c:v>
                </c:pt>
                <c:pt idx="2931">
                  <c:v>-108.55459072971118</c:v>
                </c:pt>
                <c:pt idx="2932">
                  <c:v>-109.16729797565095</c:v>
                </c:pt>
                <c:pt idx="2933">
                  <c:v>-367.57559594571569</c:v>
                </c:pt>
                <c:pt idx="2934">
                  <c:v>-110.41798861380101</c:v>
                </c:pt>
                <c:pt idx="2935">
                  <c:v>-111.0564607021285</c:v>
                </c:pt>
                <c:pt idx="2936">
                  <c:v>-376.14358620984012</c:v>
                </c:pt>
                <c:pt idx="2937">
                  <c:v>-112.36096682326286</c:v>
                </c:pt>
                <c:pt idx="2938">
                  <c:v>-113.02756203371769</c:v>
                </c:pt>
                <c:pt idx="2939">
                  <c:v>-394.57119873174969</c:v>
                </c:pt>
                <c:pt idx="2940">
                  <c:v>-114.39094436206005</c:v>
                </c:pt>
                <c:pt idx="2941">
                  <c:v>-115.08838038491632</c:v>
                </c:pt>
                <c:pt idx="2942">
                  <c:v>-377.94574938763424</c:v>
                </c:pt>
                <c:pt idx="2943">
                  <c:v>-116.51649199160424</c:v>
                </c:pt>
                <c:pt idx="2944">
                  <c:v>-117.24792367861802</c:v>
                </c:pt>
                <c:pt idx="2945">
                  <c:v>-366.44203576637318</c:v>
                </c:pt>
                <c:pt idx="2946">
                  <c:v>-118.74758620392079</c:v>
                </c:pt>
                <c:pt idx="2947">
                  <c:v>-119.51670552750807</c:v>
                </c:pt>
                <c:pt idx="2948">
                  <c:v>-386.96853952044137</c:v>
                </c:pt>
                <c:pt idx="2949">
                  <c:v>-121.09593724821069</c:v>
                </c:pt>
                <c:pt idx="2950">
                  <c:v>-121.90710354661977</c:v>
                </c:pt>
                <c:pt idx="2951">
                  <c:v>-395.63975389731837</c:v>
                </c:pt>
                <c:pt idx="2952">
                  <c:v>-123.5754187480191</c:v>
                </c:pt>
                <c:pt idx="2953">
                  <c:v>-124.43383098316282</c:v>
                </c:pt>
                <c:pt idx="2954">
                  <c:v>-386.06554023048801</c:v>
                </c:pt>
                <c:pt idx="2955">
                  <c:v>-126.20263918601312</c:v>
                </c:pt>
                <c:pt idx="2956">
                  <c:v>-127.11456760337211</c:v>
                </c:pt>
                <c:pt idx="2957">
                  <c:v>-376.81431963161231</c:v>
                </c:pt>
                <c:pt idx="2958">
                  <c:v>-128.99771548867307</c:v>
                </c:pt>
                <c:pt idx="2959">
                  <c:v>-129.97081908828841</c:v>
                </c:pt>
                <c:pt idx="2960">
                  <c:v>-400.64293199244219</c:v>
                </c:pt>
                <c:pt idx="2961">
                  <c:v>-131.98534106452169</c:v>
                </c:pt>
                <c:pt idx="2962">
                  <c:v>-133.02911208667251</c:v>
                </c:pt>
                <c:pt idx="2963">
                  <c:v>-402.92243234475939</c:v>
                </c:pt>
                <c:pt idx="2964">
                  <c:v>-135.19629397424711</c:v>
                </c:pt>
                <c:pt idx="2965">
                  <c:v>-136.322695694874</c:v>
                </c:pt>
                <c:pt idx="2966">
                  <c:v>-393.54491463798576</c:v>
                </c:pt>
                <c:pt idx="2967">
                  <c:v>-138.66962261319929</c:v>
                </c:pt>
                <c:pt idx="2968">
                  <c:v>-139.89403096363102</c:v>
                </c:pt>
                <c:pt idx="2969">
                  <c:v>-396.33065627743258</c:v>
                </c:pt>
                <c:pt idx="2970">
                  <c:v>-142.45591053675614</c:v>
                </c:pt>
                <c:pt idx="2971">
                  <c:v>-143.79855154447421</c:v>
                </c:pt>
                <c:pt idx="2972">
                  <c:v>-419.50105816048648</c:v>
                </c:pt>
                <c:pt idx="2973">
                  <c:v>-146.62233058259977</c:v>
                </c:pt>
                <c:pt idx="2974">
                  <c:v>-148.11056386397053</c:v>
                </c:pt>
                <c:pt idx="2975">
                  <c:v>-403.09739387797725</c:v>
                </c:pt>
                <c:pt idx="2976">
                  <c:v>-151.26081158919934</c:v>
                </c:pt>
                <c:pt idx="2977">
                  <c:v>-152.93293731463029</c:v>
                </c:pt>
                <c:pt idx="2978">
                  <c:v>-411.52689443273636</c:v>
                </c:pt>
                <c:pt idx="2979">
                  <c:v>-156.50194539850202</c:v>
                </c:pt>
                <c:pt idx="2980">
                  <c:v>-158.41394255983678</c:v>
                </c:pt>
                <c:pt idx="2981">
                  <c:v>-414.94664010989254</c:v>
                </c:pt>
                <c:pt idx="2982">
                  <c:v>-162.54028016696009</c:v>
                </c:pt>
                <c:pt idx="2983">
                  <c:v>-164.77867863967333</c:v>
                </c:pt>
                <c:pt idx="2984">
                  <c:v>-418.584267199902</c:v>
                </c:pt>
                <c:pt idx="2985">
                  <c:v>-169.68441907727532</c:v>
                </c:pt>
                <c:pt idx="2986">
                  <c:v>-172.39350087148949</c:v>
                </c:pt>
                <c:pt idx="2987">
                  <c:v>-429.32465820018228</c:v>
                </c:pt>
                <c:pt idx="2988">
                  <c:v>-178.46841274587791</c:v>
                </c:pt>
                <c:pt idx="2989">
                  <c:v>-181.91638486519247</c:v>
                </c:pt>
                <c:pt idx="2990">
                  <c:v>-443.42562984607645</c:v>
                </c:pt>
                <c:pt idx="2991">
                  <c:v>-189.94457159400369</c:v>
                </c:pt>
                <c:pt idx="2992">
                  <c:v>-194.72276177793873</c:v>
                </c:pt>
                <c:pt idx="2993">
                  <c:v>-464.49519668384909</c:v>
                </c:pt>
                <c:pt idx="2994">
                  <c:v>-206.69297190863944</c:v>
                </c:pt>
                <c:pt idx="2995">
                  <c:v>-214.58691196686178</c:v>
                </c:pt>
                <c:pt idx="2996">
                  <c:v>-506.75221956632674</c:v>
                </c:pt>
                <c:pt idx="2997">
                  <c:v>-238.9539159912398</c:v>
                </c:pt>
                <c:pt idx="2998">
                  <c:v>-263.17978729482547</c:v>
                </c:pt>
                <c:pt idx="2999">
                  <c:v>-1632.4997246237083</c:v>
                </c:pt>
                <c:pt idx="3000">
                  <c:v>-263.46908543694622</c:v>
                </c:pt>
                <c:pt idx="3001">
                  <c:v>-239.53251870968575</c:v>
                </c:pt>
                <c:pt idx="3002">
                  <c:v>-482.30587838567112</c:v>
                </c:pt>
                <c:pt idx="3003">
                  <c:v>-215.74416888253083</c:v>
                </c:pt>
                <c:pt idx="3004">
                  <c:v>-208.13959132134312</c:v>
                </c:pt>
                <c:pt idx="3005">
                  <c:v>-468.41389682437244</c:v>
                </c:pt>
                <c:pt idx="3006">
                  <c:v>-196.74820919634968</c:v>
                </c:pt>
                <c:pt idx="3007">
                  <c:v>-192.25949742041951</c:v>
                </c:pt>
                <c:pt idx="3008">
                  <c:v>-461.6710462876793</c:v>
                </c:pt>
                <c:pt idx="3009">
                  <c:v>-184.81042861009129</c:v>
                </c:pt>
                <c:pt idx="3010">
                  <c:v>-181.65210893931589</c:v>
                </c:pt>
                <c:pt idx="3011">
                  <c:v>-434.07141343052984</c:v>
                </c:pt>
                <c:pt idx="3012">
                  <c:v>-176.15672134914124</c:v>
                </c:pt>
                <c:pt idx="3013">
                  <c:v>-173.7375243830495</c:v>
                </c:pt>
                <c:pt idx="3014">
                  <c:v>-431.24123738539231</c:v>
                </c:pt>
                <c:pt idx="3015">
                  <c:v>-169.41183153796217</c:v>
                </c:pt>
                <c:pt idx="3016">
                  <c:v>-167.46360889229831</c:v>
                </c:pt>
                <c:pt idx="3017">
                  <c:v>-435.0186331279113</c:v>
                </c:pt>
                <c:pt idx="3018">
                  <c:v>-163.91795976058293</c:v>
                </c:pt>
                <c:pt idx="3019">
                  <c:v>-162.29648839651549</c:v>
                </c:pt>
                <c:pt idx="3020">
                  <c:v>-429.862319968978</c:v>
                </c:pt>
                <c:pt idx="3021">
                  <c:v>-159.30892802190507</c:v>
                </c:pt>
                <c:pt idx="3022">
                  <c:v>-157.92773745991116</c:v>
                </c:pt>
                <c:pt idx="3023">
                  <c:v>-404.12776878700981</c:v>
                </c:pt>
                <c:pt idx="3024">
                  <c:v>-155.3598159517997</c:v>
                </c:pt>
                <c:pt idx="3025">
                  <c:v>-154.16298709469058</c:v>
                </c:pt>
                <c:pt idx="3026">
                  <c:v>-413.99104183658221</c:v>
                </c:pt>
                <c:pt idx="3027">
                  <c:v>-151.92253312809481</c:v>
                </c:pt>
                <c:pt idx="3028">
                  <c:v>-150.87182627435249</c:v>
                </c:pt>
                <c:pt idx="3029">
                  <c:v>-423.6814423434854</c:v>
                </c:pt>
                <c:pt idx="3030">
                  <c:v>-148.89439219911444</c:v>
                </c:pt>
                <c:pt idx="3031">
                  <c:v>-147.96250885281898</c:v>
                </c:pt>
                <c:pt idx="3032">
                  <c:v>-400.4616140157853</c:v>
                </c:pt>
                <c:pt idx="3033">
                  <c:v>-146.20127081265946</c:v>
                </c:pt>
                <c:pt idx="3034">
                  <c:v>-145.36804679768244</c:v>
                </c:pt>
                <c:pt idx="3035">
                  <c:v>-403.14937270578702</c:v>
                </c:pt>
                <c:pt idx="3036">
                  <c:v>-143.78792166538591</c:v>
                </c:pt>
                <c:pt idx="3037">
                  <c:v>-143.03804371429575</c:v>
                </c:pt>
                <c:pt idx="3038">
                  <c:v>-404.71667930465463</c:v>
                </c:pt>
                <c:pt idx="3039">
                  <c:v>-141.61207257597923</c:v>
                </c:pt>
                <c:pt idx="3040">
                  <c:v>-140.93364097347998</c:v>
                </c:pt>
                <c:pt idx="3041">
                  <c:v>-391.67069912677721</c:v>
                </c:pt>
                <c:pt idx="3042">
                  <c:v>-139.6406660941615</c:v>
                </c:pt>
                <c:pt idx="3043">
                  <c:v>-139.02425314444292</c:v>
                </c:pt>
                <c:pt idx="3044">
                  <c:v>-392.39263740509614</c:v>
                </c:pt>
                <c:pt idx="3045">
                  <c:v>-137.84737025821522</c:v>
                </c:pt>
                <c:pt idx="3046">
                  <c:v>-137.28538257978011</c:v>
                </c:pt>
                <c:pt idx="3047">
                  <c:v>-394.37683983074771</c:v>
                </c:pt>
                <c:pt idx="3048">
                  <c:v>-136.21087738929958</c:v>
                </c:pt>
                <c:pt idx="3049">
                  <c:v>-135.69711152302705</c:v>
                </c:pt>
                <c:pt idx="3050">
                  <c:v>-399.31584383452872</c:v>
                </c:pt>
                <c:pt idx="3051">
                  <c:v>-134.71370932356433</c:v>
                </c:pt>
                <c:pt idx="3052">
                  <c:v>-134.24303435934453</c:v>
                </c:pt>
                <c:pt idx="3053">
                  <c:v>-385.62896051376532</c:v>
                </c:pt>
                <c:pt idx="3054">
                  <c:v>-133.34135831337059</c:v>
                </c:pt>
                <c:pt idx="3055">
                  <c:v>-132.90948433205588</c:v>
                </c:pt>
                <c:pt idx="3056">
                  <c:v>-387.06536122078398</c:v>
                </c:pt>
                <c:pt idx="3057">
                  <c:v>-132.08165645055604</c:v>
                </c:pt>
                <c:pt idx="3058">
                  <c:v>-131.68496237261616</c:v>
                </c:pt>
                <c:pt idx="3059">
                  <c:v>-388.08096640626093</c:v>
                </c:pt>
                <c:pt idx="3060">
                  <c:v>-130.92430436105965</c:v>
                </c:pt>
                <c:pt idx="3061">
                  <c:v>-130.55970781298404</c:v>
                </c:pt>
                <c:pt idx="3062">
                  <c:v>-380.34397276236643</c:v>
                </c:pt>
                <c:pt idx="3063">
                  <c:v>-129.86051323254196</c:v>
                </c:pt>
                <c:pt idx="3064">
                  <c:v>-129.52537070478809</c:v>
                </c:pt>
                <c:pt idx="3065">
                  <c:v>-381.5166273969237</c:v>
                </c:pt>
                <c:pt idx="3066">
                  <c:v>-128.88272899027055</c:v>
                </c:pt>
                <c:pt idx="3067">
                  <c:v>-128.57475820948909</c:v>
                </c:pt>
                <c:pt idx="3068">
                  <c:v>-389.2489336495529</c:v>
                </c:pt>
                <c:pt idx="3069">
                  <c:v>-127.98441701193158</c:v>
                </c:pt>
                <c:pt idx="3070">
                  <c:v>-127.70163585672437</c:v>
                </c:pt>
                <c:pt idx="3071">
                  <c:v>-387.07622101988204</c:v>
                </c:pt>
                <c:pt idx="3072">
                  <c:v>-127.15989212809325</c:v>
                </c:pt>
                <c:pt idx="3073">
                  <c:v>-126.90057003819473</c:v>
                </c:pt>
                <c:pt idx="3074">
                  <c:v>-395.74571963914832</c:v>
                </c:pt>
                <c:pt idx="3075">
                  <c:v>-126.40418296061426</c:v>
                </c:pt>
                <c:pt idx="3076">
                  <c:v>-126.16680190146104</c:v>
                </c:pt>
                <c:pt idx="3077">
                  <c:v>-378.75476386073251</c:v>
                </c:pt>
                <c:pt idx="3078">
                  <c:v>-125.71292262172096</c:v>
                </c:pt>
                <c:pt idx="3079">
                  <c:v>-125.49614544276325</c:v>
                </c:pt>
                <c:pt idx="3080">
                  <c:v>-381.22685452564411</c:v>
                </c:pt>
                <c:pt idx="3081">
                  <c:v>-125.08225988033074</c:v>
                </c:pt>
                <c:pt idx="3082">
                  <c:v>-124.88490445591523</c:v>
                </c:pt>
                <c:pt idx="3083">
                  <c:v>-385.55702272990374</c:v>
                </c:pt>
                <c:pt idx="3084">
                  <c:v>-124.508786386406</c:v>
                </c:pt>
                <c:pt idx="3085">
                  <c:v>-124.32980432405309</c:v>
                </c:pt>
                <c:pt idx="3086">
                  <c:v>-397.50498158703147</c:v>
                </c:pt>
                <c:pt idx="3087">
                  <c:v>-123.98947661622461</c:v>
                </c:pt>
                <c:pt idx="3088">
                  <c:v>-123.82793560568727</c:v>
                </c:pt>
                <c:pt idx="3089">
                  <c:v>-377.0222889606236</c:v>
                </c:pt>
                <c:pt idx="3090">
                  <c:v>-123.52163798575738</c:v>
                </c:pt>
                <c:pt idx="3091">
                  <c:v>-123.37670707521853</c:v>
                </c:pt>
                <c:pt idx="3092">
                  <c:v>-379.95058192179681</c:v>
                </c:pt>
                <c:pt idx="3093">
                  <c:v>-123.1028691601923</c:v>
                </c:pt>
                <c:pt idx="3094">
                  <c:v>-122.97380640477152</c:v>
                </c:pt>
                <c:pt idx="3095">
                  <c:v>-377.47884043072446</c:v>
                </c:pt>
                <c:pt idx="3096">
                  <c:v>-122.73102502229234</c:v>
                </c:pt>
                <c:pt idx="3097">
                  <c:v>-122.61716706985632</c:v>
                </c:pt>
                <c:pt idx="3098">
                  <c:v>-404.52555696239267</c:v>
                </c:pt>
                <c:pt idx="3099">
                  <c:v>-122.40418709118016</c:v>
                </c:pt>
                <c:pt idx="3100">
                  <c:v>-122.30494036163455</c:v>
                </c:pt>
                <c:pt idx="3101">
                  <c:v>-376.12736230072016</c:v>
                </c:pt>
                <c:pt idx="3102">
                  <c:v>-122.12063843423346</c:v>
                </c:pt>
                <c:pt idx="3103">
                  <c:v>-122.03547161860826</c:v>
                </c:pt>
                <c:pt idx="3104">
                  <c:v>-379.66689071734902</c:v>
                </c:pt>
                <c:pt idx="3105">
                  <c:v>-121.87884230833754</c:v>
                </c:pt>
                <c:pt idx="3106">
                  <c:v>-121.80727996825523</c:v>
                </c:pt>
                <c:pt idx="3107">
                  <c:v>-385.70115915531437</c:v>
                </c:pt>
                <c:pt idx="3108">
                  <c:v>-121.6774239170793</c:v>
                </c:pt>
                <c:pt idx="3109">
                  <c:v>-121.61904100773567</c:v>
                </c:pt>
                <c:pt idx="3110">
                  <c:v>-373.36981638372799</c:v>
                </c:pt>
                <c:pt idx="3111">
                  <c:v>-121.51515478839386</c:v>
                </c:pt>
                <c:pt idx="3112">
                  <c:v>-121.46957196157879</c:v>
                </c:pt>
                <c:pt idx="3113">
                  <c:v>-383.96356164408462</c:v>
                </c:pt>
                <c:pt idx="3114">
                  <c:v>-121.39093937023492</c:v>
                </c:pt>
                <c:pt idx="3115">
                  <c:v>-121.35781894053444</c:v>
                </c:pt>
                <c:pt idx="3116">
                  <c:v>-379.83012838154241</c:v>
                </c:pt>
                <c:pt idx="3117">
                  <c:v>-121.30380351588786</c:v>
                </c:pt>
                <c:pt idx="3118">
                  <c:v>-121.28284599439048</c:v>
                </c:pt>
                <c:pt idx="3119">
                  <c:v>-371.37310136570989</c:v>
                </c:pt>
                <c:pt idx="3120">
                  <c:v>-121.25288458991754</c:v>
                </c:pt>
                <c:pt idx="3121">
                  <c:v>-121.2438257069486</c:v>
                </c:pt>
                <c:pt idx="3122">
                  <c:v>-367.15799373311859</c:v>
                </c:pt>
                <c:pt idx="3123">
                  <c:v>-121.23742297371017</c:v>
                </c:pt>
                <c:pt idx="3124">
                  <c:v>-121.24003112591828</c:v>
                </c:pt>
                <c:pt idx="3125">
                  <c:v>-376.42133090419151</c:v>
                </c:pt>
                <c:pt idx="3126">
                  <c:v>-121.25675478860516</c:v>
                </c:pt>
                <c:pt idx="3127">
                  <c:v>-121.27082885717628</c:v>
                </c:pt>
                <c:pt idx="3128">
                  <c:v>-377.3542987673012</c:v>
                </c:pt>
                <c:pt idx="3129">
                  <c:v>-121.31030568655143</c:v>
                </c:pt>
                <c:pt idx="3130">
                  <c:v>-121.33567318262904</c:v>
                </c:pt>
                <c:pt idx="3131">
                  <c:v>-367.58077574239951</c:v>
                </c:pt>
                <c:pt idx="3132">
                  <c:v>-121.39758558477573</c:v>
                </c:pt>
                <c:pt idx="3133">
                  <c:v>-121.43410108602397</c:v>
                </c:pt>
                <c:pt idx="3134">
                  <c:v>-363.91728473983216</c:v>
                </c:pt>
                <c:pt idx="3135">
                  <c:v>-121.51818424299017</c:v>
                </c:pt>
                <c:pt idx="3136">
                  <c:v>-121.56572809178593</c:v>
                </c:pt>
                <c:pt idx="3137">
                  <c:v>-369.08493306109762</c:v>
                </c:pt>
                <c:pt idx="3138">
                  <c:v>-121.67176760037998</c:v>
                </c:pt>
                <c:pt idx="3139">
                  <c:v>-121.73024483965779</c:v>
                </c:pt>
                <c:pt idx="3140">
                  <c:v>-382.54761659557624</c:v>
                </c:pt>
                <c:pt idx="3141">
                  <c:v>-121.85807480544221</c:v>
                </c:pt>
                <c:pt idx="3142">
                  <c:v>-121.92741433307563</c:v>
                </c:pt>
                <c:pt idx="3143">
                  <c:v>-372.89772612917602</c:v>
                </c:pt>
                <c:pt idx="3144">
                  <c:v>-122.07691588564934</c:v>
                </c:pt>
                <c:pt idx="3145">
                  <c:v>-122.15706981246625</c:v>
                </c:pt>
                <c:pt idx="3146">
                  <c:v>-388.91191761879639</c:v>
                </c:pt>
                <c:pt idx="3147">
                  <c:v>-122.32817001599285</c:v>
                </c:pt>
                <c:pt idx="3148">
                  <c:v>-122.41911321620202</c:v>
                </c:pt>
                <c:pt idx="3149">
                  <c:v>-379.15997048606778</c:v>
                </c:pt>
                <c:pt idx="3150">
                  <c:v>-122.61178435633656</c:v>
                </c:pt>
                <c:pt idx="3151">
                  <c:v>-122.71351420265842</c:v>
                </c:pt>
                <c:pt idx="3152">
                  <c:v>-372.17291544544281</c:v>
                </c:pt>
                <c:pt idx="3153">
                  <c:v>-122.92777343761216</c:v>
                </c:pt>
                <c:pt idx="3154">
                  <c:v>-123.0403097165521</c:v>
                </c:pt>
                <c:pt idx="3155">
                  <c:v>-404.01393218326712</c:v>
                </c:pt>
                <c:pt idx="3156">
                  <c:v>-123.27621908624761</c:v>
                </c:pt>
                <c:pt idx="3157">
                  <c:v>-123.39960409198143</c:v>
                </c:pt>
                <c:pt idx="3158">
                  <c:v>-377.39484352661418</c:v>
                </c:pt>
                <c:pt idx="3159">
                  <c:v>-123.6572708852988</c:v>
                </c:pt>
                <c:pt idx="3160">
                  <c:v>-123.79156969370383</c:v>
                </c:pt>
                <c:pt idx="3161">
                  <c:v>-381.71744417211266</c:v>
                </c:pt>
                <c:pt idx="3162">
                  <c:v>-124.07114717991531</c:v>
                </c:pt>
                <c:pt idx="3163">
                  <c:v>-124.21644810733005</c:v>
                </c:pt>
                <c:pt idx="3164">
                  <c:v>-388.17261074982855</c:v>
                </c:pt>
                <c:pt idx="3165">
                  <c:v>-124.51813664398071</c:v>
                </c:pt>
                <c:pt idx="3166">
                  <c:v>-124.67455189842394</c:v>
                </c:pt>
                <c:pt idx="3167">
                  <c:v>-376.60134615795408</c:v>
                </c:pt>
                <c:pt idx="3168">
                  <c:v>-124.99860043456698</c:v>
                </c:pt>
                <c:pt idx="3169">
                  <c:v>-125.166266970631</c:v>
                </c:pt>
                <c:pt idx="3170">
                  <c:v>-388.00582070359985</c:v>
                </c:pt>
                <c:pt idx="3171">
                  <c:v>-125.51297497142343</c:v>
                </c:pt>
                <c:pt idx="3172">
                  <c:v>-125.69205556376973</c:v>
                </c:pt>
                <c:pt idx="3173">
                  <c:v>-384.29393917387688</c:v>
                </c:pt>
                <c:pt idx="3174">
                  <c:v>-126.06177539044579</c:v>
                </c:pt>
                <c:pt idx="3175">
                  <c:v>-126.25245994501446</c:v>
                </c:pt>
                <c:pt idx="3176">
                  <c:v>-376.52284271730679</c:v>
                </c:pt>
                <c:pt idx="3177">
                  <c:v>-126.64559973313504</c:v>
                </c:pt>
                <c:pt idx="3178">
                  <c:v>-126.84810686010435</c:v>
                </c:pt>
                <c:pt idx="3179">
                  <c:v>-401.90109172068321</c:v>
                </c:pt>
                <c:pt idx="3180">
                  <c:v>-127.26513394941983</c:v>
                </c:pt>
                <c:pt idx="3181">
                  <c:v>-127.4797128273636</c:v>
                </c:pt>
                <c:pt idx="3182">
                  <c:v>-382.81696715393684</c:v>
                </c:pt>
                <c:pt idx="3183">
                  <c:v>-127.92115780866226</c:v>
                </c:pt>
                <c:pt idx="3184">
                  <c:v>-128.14809037605875</c:v>
                </c:pt>
                <c:pt idx="3185">
                  <c:v>-384.50758545140297</c:v>
                </c:pt>
                <c:pt idx="3186">
                  <c:v>-128.61455183470079</c:v>
                </c:pt>
                <c:pt idx="3187">
                  <c:v>-128.85415535269183</c:v>
                </c:pt>
                <c:pt idx="3188">
                  <c:v>-375.33420814663805</c:v>
                </c:pt>
                <c:pt idx="3189">
                  <c:v>-129.34630540560613</c:v>
                </c:pt>
                <c:pt idx="3190">
                  <c:v>-129.59893544524076</c:v>
                </c:pt>
                <c:pt idx="3191">
                  <c:v>-372.28595187960468</c:v>
                </c:pt>
                <c:pt idx="3192">
                  <c:v>-130.11752618879794</c:v>
                </c:pt>
                <c:pt idx="3193">
                  <c:v>-130.38358010745696</c:v>
                </c:pt>
                <c:pt idx="3194">
                  <c:v>-378.09900229312677</c:v>
                </c:pt>
                <c:pt idx="3195">
                  <c:v>-130.92945111880562</c:v>
                </c:pt>
                <c:pt idx="3196">
                  <c:v>-131.20937210432334</c:v>
                </c:pt>
                <c:pt idx="3197">
                  <c:v>-392.14264342214784</c:v>
                </c:pt>
                <c:pt idx="3198">
                  <c:v>-131.78345916954279</c:v>
                </c:pt>
                <c:pt idx="3199">
                  <c:v>-132.0777409476639</c:v>
                </c:pt>
                <c:pt idx="3200">
                  <c:v>-383.23986843983312</c:v>
                </c:pt>
                <c:pt idx="3201">
                  <c:v>-132.68108622827614</c:v>
                </c:pt>
                <c:pt idx="3202">
                  <c:v>-132.99027855037829</c:v>
                </c:pt>
                <c:pt idx="3203">
                  <c:v>-400.1903344116871</c:v>
                </c:pt>
                <c:pt idx="3204">
                  <c:v>-133.62404244722609</c:v>
                </c:pt>
                <c:pt idx="3205">
                  <c:v>-133.94875750176337</c:v>
                </c:pt>
                <c:pt idx="3206">
                  <c:v>-382.75564687059443</c:v>
                </c:pt>
                <c:pt idx="3207">
                  <c:v>-134.61423253489465</c:v>
                </c:pt>
                <c:pt idx="3208">
                  <c:v>-134.95515245944847</c:v>
                </c:pt>
                <c:pt idx="3209">
                  <c:v>-390.03725503509037</c:v>
                </c:pt>
                <c:pt idx="3210">
                  <c:v>-135.65377955805863</c:v>
                </c:pt>
                <c:pt idx="3211">
                  <c:v>-136.0116652714562</c:v>
                </c:pt>
                <c:pt idx="3212">
                  <c:v>-416.20981573749611</c:v>
                </c:pt>
                <c:pt idx="3213">
                  <c:v>-136.74505296396592</c:v>
                </c:pt>
                <c:pt idx="3214">
                  <c:v>-137.12075459212687</c:v>
                </c:pt>
                <c:pt idx="3215">
                  <c:v>-380.25036377987357</c:v>
                </c:pt>
                <c:pt idx="3216">
                  <c:v>-137.8907017099412</c:v>
                </c:pt>
                <c:pt idx="3217">
                  <c:v>-138.28517094932502</c:v>
                </c:pt>
                <c:pt idx="3218">
                  <c:v>-386.70539022378642</c:v>
                </c:pt>
                <c:pt idx="3219">
                  <c:v>-139.09369361773065</c:v>
                </c:pt>
                <c:pt idx="3220">
                  <c:v>-139.50799847140789</c:v>
                </c:pt>
                <c:pt idx="3221">
                  <c:v>-403.58518996546218</c:v>
                </c:pt>
                <c:pt idx="3222">
                  <c:v>-140.35736237009797</c:v>
                </c:pt>
                <c:pt idx="3223">
                  <c:v>-140.79270481127338</c:v>
                </c:pt>
                <c:pt idx="3224">
                  <c:v>-392.96395886739822</c:v>
                </c:pt>
                <c:pt idx="3225">
                  <c:v>-141.68546396286536</c:v>
                </c:pt>
                <c:pt idx="3226">
                  <c:v>-142.14320123954795</c:v>
                </c:pt>
                <c:pt idx="3227">
                  <c:v>-405.41161597643895</c:v>
                </c:pt>
                <c:pt idx="3228">
                  <c:v>-143.08224495238056</c:v>
                </c:pt>
                <c:pt idx="3229">
                  <c:v>-143.56391545980389</c:v>
                </c:pt>
                <c:pt idx="3230">
                  <c:v>-402.39128636136047</c:v>
                </c:pt>
                <c:pt idx="3231">
                  <c:v>-144.55252554692447</c:v>
                </c:pt>
                <c:pt idx="3232">
                  <c:v>-145.0598804829402</c:v>
                </c:pt>
                <c:pt idx="3233">
                  <c:v>-395.6206889061358</c:v>
                </c:pt>
                <c:pt idx="3234">
                  <c:v>-146.10180155542642</c:v>
                </c:pt>
                <c:pt idx="3235">
                  <c:v>-146.63684397007006</c:v>
                </c:pt>
                <c:pt idx="3236">
                  <c:v>-422.58930938019944</c:v>
                </c:pt>
                <c:pt idx="3237">
                  <c:v>-147.73637053648258</c:v>
                </c:pt>
                <c:pt idx="3238">
                  <c:v>-148.30140393736542</c:v>
                </c:pt>
                <c:pt idx="3239">
                  <c:v>-398.03175466613072</c:v>
                </c:pt>
                <c:pt idx="3240">
                  <c:v>-149.46348934866785</c:v>
                </c:pt>
                <c:pt idx="3241">
                  <c:v>-150.06117880024274</c:v>
                </c:pt>
                <c:pt idx="3242">
                  <c:v>-399.30484935929553</c:v>
                </c:pt>
                <c:pt idx="3243">
                  <c:v>-151.29157293779622</c:v>
                </c:pt>
                <c:pt idx="3244">
                  <c:v>-151.92502270470123</c:v>
                </c:pt>
                <c:pt idx="3245">
                  <c:v>-420.86538906298279</c:v>
                </c:pt>
                <c:pt idx="3246">
                  <c:v>-153.23044799393713</c:v>
                </c:pt>
                <c:pt idx="3247">
                  <c:v>-153.90330139910685</c:v>
                </c:pt>
                <c:pt idx="3248">
                  <c:v>-397.00716586446686</c:v>
                </c:pt>
                <c:pt idx="3249">
                  <c:v>-155.29168068100924</c:v>
                </c:pt>
                <c:pt idx="3250">
                  <c:v>-156.00825025591865</c:v>
                </c:pt>
                <c:pt idx="3251">
                  <c:v>-404.16213931524851</c:v>
                </c:pt>
                <c:pt idx="3252">
                  <c:v>-157.48900597492894</c:v>
                </c:pt>
                <c:pt idx="3253">
                  <c:v>-158.25444562817719</c:v>
                </c:pt>
                <c:pt idx="3254">
                  <c:v>-419.58076627497837</c:v>
                </c:pt>
                <c:pt idx="3255">
                  <c:v>-159.83889888597835</c:v>
                </c:pt>
                <c:pt idx="3256">
                  <c:v>-160.65943547919142</c:v>
                </c:pt>
                <c:pt idx="3257">
                  <c:v>-412.32860220274796</c:v>
                </c:pt>
                <c:pt idx="3258">
                  <c:v>-162.36134779650243</c:v>
                </c:pt>
                <c:pt idx="3259">
                  <c:v>-163.24459853624251</c:v>
                </c:pt>
                <c:pt idx="3260">
                  <c:v>-431.25661320702238</c:v>
                </c:pt>
                <c:pt idx="3261">
                  <c:v>-165.0809222665365</c:v>
                </c:pt>
                <c:pt idx="3262">
                  <c:v>-166.036339115484</c:v>
                </c:pt>
                <c:pt idx="3263">
                  <c:v>-415.52131035076195</c:v>
                </c:pt>
                <c:pt idx="3264">
                  <c:v>-168.02828098474424</c:v>
                </c:pt>
                <c:pt idx="3265">
                  <c:v>-169.06778838684656</c:v>
                </c:pt>
                <c:pt idx="3266">
                  <c:v>-424.92797084914434</c:v>
                </c:pt>
                <c:pt idx="3267">
                  <c:v>-171.24235724414865</c:v>
                </c:pt>
                <c:pt idx="3268">
                  <c:v>-172.38129367807912</c:v>
                </c:pt>
                <c:pt idx="3269">
                  <c:v>-418.96743424174275</c:v>
                </c:pt>
                <c:pt idx="3270">
                  <c:v>-174.77362357242583</c:v>
                </c:pt>
                <c:pt idx="3271">
                  <c:v>-176.03217892976599</c:v>
                </c:pt>
                <c:pt idx="3272">
                  <c:v>-431.10788492822064</c:v>
                </c:pt>
                <c:pt idx="3273">
                  <c:v>-178.6891456699577</c:v>
                </c:pt>
                <c:pt idx="3274">
                  <c:v>-180.09464468880861</c:v>
                </c:pt>
                <c:pt idx="3275">
                  <c:v>-429.55146849170046</c:v>
                </c:pt>
                <c:pt idx="3276">
                  <c:v>-183.0807489542353</c:v>
                </c:pt>
                <c:pt idx="3277">
                  <c:v>-184.6714581284935</c:v>
                </c:pt>
                <c:pt idx="3278">
                  <c:v>-449.84262365830631</c:v>
                </c:pt>
                <c:pt idx="3279">
                  <c:v>-188.07892539800446</c:v>
                </c:pt>
                <c:pt idx="3280">
                  <c:v>-189.91079119189368</c:v>
                </c:pt>
                <c:pt idx="3281">
                  <c:v>-443.53091667005253</c:v>
                </c:pt>
                <c:pt idx="3282">
                  <c:v>-193.87812668455359</c:v>
                </c:pt>
                <c:pt idx="3283">
                  <c:v>-196.03764754481659</c:v>
                </c:pt>
                <c:pt idx="3284">
                  <c:v>-461.27408399366868</c:v>
                </c:pt>
                <c:pt idx="3285">
                  <c:v>-200.78686277213063</c:v>
                </c:pt>
                <c:pt idx="3286">
                  <c:v>-203.4182903316605</c:v>
                </c:pt>
                <c:pt idx="3287">
                  <c:v>-464.51355231814057</c:v>
                </c:pt>
                <c:pt idx="3288">
                  <c:v>-209.33909416182087</c:v>
                </c:pt>
                <c:pt idx="3289">
                  <c:v>-212.71060605361873</c:v>
                </c:pt>
                <c:pt idx="3290">
                  <c:v>-466.44570071186564</c:v>
                </c:pt>
                <c:pt idx="3291">
                  <c:v>-220.58704413634945</c:v>
                </c:pt>
                <c:pt idx="3292">
                  <c:v>-225.28993969341587</c:v>
                </c:pt>
                <c:pt idx="3293">
                  <c:v>-506.71806550218082</c:v>
                </c:pt>
                <c:pt idx="3294">
                  <c:v>-237.11070469561827</c:v>
                </c:pt>
                <c:pt idx="3295">
                  <c:v>-244.93048824484026</c:v>
                </c:pt>
                <c:pt idx="3296">
                  <c:v>-510.00087317335317</c:v>
                </c:pt>
                <c:pt idx="3297">
                  <c:v>-269.15029658644596</c:v>
                </c:pt>
                <c:pt idx="3298">
                  <c:v>-293.30312290153438</c:v>
                </c:pt>
                <c:pt idx="3299">
                  <c:v>-1632.447380419602</c:v>
                </c:pt>
                <c:pt idx="3300">
                  <c:v>-293.44742246884329</c:v>
                </c:pt>
                <c:pt idx="3301">
                  <c:v>-269.43889652530675</c:v>
                </c:pt>
                <c:pt idx="3302">
                  <c:v>-523.46892459039896</c:v>
                </c:pt>
                <c:pt idx="3303">
                  <c:v>-245.50769455672463</c:v>
                </c:pt>
                <c:pt idx="3304">
                  <c:v>-237.83221861772324</c:v>
                </c:pt>
                <c:pt idx="3305">
                  <c:v>-482.26962971160134</c:v>
                </c:pt>
                <c:pt idx="3306">
                  <c:v>-226.30008170597216</c:v>
                </c:pt>
                <c:pt idx="3307">
                  <c:v>-221.74150823860987</c:v>
                </c:pt>
                <c:pt idx="3308">
                  <c:v>-465.12980594326598</c:v>
                </c:pt>
                <c:pt idx="3309">
                  <c:v>-214.15373444927826</c:v>
                </c:pt>
                <c:pt idx="3310">
                  <c:v>-210.92656637185291</c:v>
                </c:pt>
                <c:pt idx="3311">
                  <c:v>-468.42806323780451</c:v>
                </c:pt>
                <c:pt idx="3312">
                  <c:v>-205.29447753443526</c:v>
                </c:pt>
                <c:pt idx="3313">
                  <c:v>-202.80742276564547</c:v>
                </c:pt>
                <c:pt idx="3314">
                  <c:v>-451.29374342445544</c:v>
                </c:pt>
                <c:pt idx="3315">
                  <c:v>-198.34698774202278</c:v>
                </c:pt>
                <c:pt idx="3316">
                  <c:v>-196.33187590926499</c:v>
                </c:pt>
                <c:pt idx="3317">
                  <c:v>-461.77004927783656</c:v>
                </c:pt>
                <c:pt idx="3318">
                  <c:v>-192.65340036246289</c:v>
                </c:pt>
                <c:pt idx="3319">
                  <c:v>-190.96598710414153</c:v>
                </c:pt>
                <c:pt idx="3320">
                  <c:v>-437.89592540199908</c:v>
                </c:pt>
                <c:pt idx="3321">
                  <c:v>-187.84747407784778</c:v>
                </c:pt>
                <c:pt idx="3322">
                  <c:v>-186.40126823160705</c:v>
                </c:pt>
                <c:pt idx="3323">
                  <c:v>-434.28984527223434</c:v>
                </c:pt>
                <c:pt idx="3324">
                  <c:v>-183.70422709032414</c:v>
                </c:pt>
                <c:pt idx="3325">
                  <c:v>-182.4432894916126</c:v>
                </c:pt>
                <c:pt idx="3326">
                  <c:v>-426.62651431496556</c:v>
                </c:pt>
                <c:pt idx="3327">
                  <c:v>-180.07550937287564</c:v>
                </c:pt>
                <c:pt idx="3328">
                  <c:v>-178.96158084499626</c:v>
                </c:pt>
                <c:pt idx="3329">
                  <c:v>-431.61393135737706</c:v>
                </c:pt>
                <c:pt idx="3330">
                  <c:v>-176.85857572304045</c:v>
                </c:pt>
                <c:pt idx="3331">
                  <c:v>-175.86433886482433</c:v>
                </c:pt>
                <c:pt idx="3332">
                  <c:v>-422.87511431674858</c:v>
                </c:pt>
                <c:pt idx="3333">
                  <c:v>-173.97924762621398</c:v>
                </c:pt>
                <c:pt idx="3334">
                  <c:v>-173.08451990501334</c:v>
                </c:pt>
                <c:pt idx="3335">
                  <c:v>-435.58073567382291</c:v>
                </c:pt>
                <c:pt idx="3336">
                  <c:v>-171.38222324234539</c:v>
                </c:pt>
                <c:pt idx="3337">
                  <c:v>-170.57167356266666</c:v>
                </c:pt>
                <c:pt idx="3338">
                  <c:v>-421.36515022484366</c:v>
                </c:pt>
                <c:pt idx="3339">
                  <c:v>-169.02517741924839</c:v>
                </c:pt>
                <c:pt idx="3340">
                  <c:v>-168.28688874684883</c:v>
                </c:pt>
                <c:pt idx="3341">
                  <c:v>-430.64936541285874</c:v>
                </c:pt>
                <c:pt idx="3342">
                  <c:v>-166.87500124445538</c:v>
                </c:pt>
                <c:pt idx="3343">
                  <c:v>-166.19952905520876</c:v>
                </c:pt>
                <c:pt idx="3344">
                  <c:v>-413.46443057678817</c:v>
                </c:pt>
                <c:pt idx="3345">
                  <c:v>-164.90531274810567</c:v>
                </c:pt>
                <c:pt idx="3346">
                  <c:v>-164.28504730515579</c:v>
                </c:pt>
                <c:pt idx="3347">
                  <c:v>-405.17575725989423</c:v>
                </c:pt>
                <c:pt idx="3348">
                  <c:v>-163.09475564501571</c:v>
                </c:pt>
                <c:pt idx="3349">
                  <c:v>-162.52347758994861</c:v>
                </c:pt>
                <c:pt idx="3350">
                  <c:v>-407.80921779902701</c:v>
                </c:pt>
                <c:pt idx="3351">
                  <c:v>-161.42580451687056</c:v>
                </c:pt>
                <c:pt idx="3352">
                  <c:v>-160.89836748018979</c:v>
                </c:pt>
                <c:pt idx="3353">
                  <c:v>-415.33652112834056</c:v>
                </c:pt>
                <c:pt idx="3354">
                  <c:v>-159.88390566566017</c:v>
                </c:pt>
                <c:pt idx="3355">
                  <c:v>-159.39600469325953</c:v>
                </c:pt>
                <c:pt idx="3356">
                  <c:v>-407.50187568174937</c:v>
                </c:pt>
                <c:pt idx="3357">
                  <c:v>-158.4568464912054</c:v>
                </c:pt>
                <c:pt idx="3358">
                  <c:v>-158.0048458782291</c:v>
                </c:pt>
                <c:pt idx="3359">
                  <c:v>-425.36159446598754</c:v>
                </c:pt>
                <c:pt idx="3360">
                  <c:v>-157.13428414200746</c:v>
                </c:pt>
                <c:pt idx="3361">
                  <c:v>-156.71508728508667</c:v>
                </c:pt>
                <c:pt idx="3362">
                  <c:v>-407.03340636869569</c:v>
                </c:pt>
                <c:pt idx="3363">
                  <c:v>-155.90738750096111</c:v>
                </c:pt>
                <c:pt idx="3364">
                  <c:v>-155.51833704255046</c:v>
                </c:pt>
                <c:pt idx="3365">
                  <c:v>-402.5143473521623</c:v>
                </c:pt>
                <c:pt idx="3366">
                  <c:v>-154.76856132103859</c:v>
                </c:pt>
                <c:pt idx="3367">
                  <c:v>-154.40736150865578</c:v>
                </c:pt>
                <c:pt idx="3368">
                  <c:v>-414.3913094574076</c:v>
                </c:pt>
                <c:pt idx="3369">
                  <c:v>-153.71123090162544</c:v>
                </c:pt>
                <c:pt idx="3370">
                  <c:v>-153.37588649113243</c:v>
                </c:pt>
                <c:pt idx="3371">
                  <c:v>-405.61342072898572</c:v>
                </c:pt>
                <c:pt idx="3372">
                  <c:v>-152.7296720520828</c:v>
                </c:pt>
                <c:pt idx="3373">
                  <c:v>-152.41843970488495</c:v>
                </c:pt>
                <c:pt idx="3374">
                  <c:v>-398.43173166406308</c:v>
                </c:pt>
                <c:pt idx="3375">
                  <c:v>-151.818875394743</c:v>
                </c:pt>
                <c:pt idx="3376">
                  <c:v>-151.53022463090687</c:v>
                </c:pt>
                <c:pt idx="3377">
                  <c:v>-407.63170698034298</c:v>
                </c:pt>
                <c:pt idx="3378">
                  <c:v>-150.97443703005601</c:v>
                </c:pt>
                <c:pt idx="3379">
                  <c:v>-150.70701857560107</c:v>
                </c:pt>
                <c:pt idx="3380">
                  <c:v>-399.68573052112623</c:v>
                </c:pt>
                <c:pt idx="3381">
                  <c:v>-150.19246967031927</c:v>
                </c:pt>
                <c:pt idx="3382">
                  <c:v>-149.94508958752982</c:v>
                </c:pt>
                <c:pt idx="3383">
                  <c:v>-395.07741827570106</c:v>
                </c:pt>
                <c:pt idx="3384">
                  <c:v>-149.46952983274963</c:v>
                </c:pt>
                <c:pt idx="3385">
                  <c:v>-149.24112821831596</c:v>
                </c:pt>
                <c:pt idx="3386">
                  <c:v>-402.69497006581878</c:v>
                </c:pt>
                <c:pt idx="3387">
                  <c:v>-148.80255775473555</c:v>
                </c:pt>
                <c:pt idx="3388">
                  <c:v>-148.59219107906031</c:v>
                </c:pt>
                <c:pt idx="3389">
                  <c:v>-396.3329324941887</c:v>
                </c:pt>
                <c:pt idx="3390">
                  <c:v>-148.18882747835633</c:v>
                </c:pt>
                <c:pt idx="3391">
                  <c:v>-147.99565385239478</c:v>
                </c:pt>
                <c:pt idx="3392">
                  <c:v>-411.02575723635778</c:v>
                </c:pt>
                <c:pt idx="3393">
                  <c:v>-147.62590513219112</c:v>
                </c:pt>
                <c:pt idx="3394">
                  <c:v>-147.44917194695643</c:v>
                </c:pt>
                <c:pt idx="3395">
                  <c:v>-398.89390589825507</c:v>
                </c:pt>
                <c:pt idx="3396">
                  <c:v>-147.11161387304446</c:v>
                </c:pt>
                <c:pt idx="3397">
                  <c:v>-146.95064737676759</c:v>
                </c:pt>
                <c:pt idx="3398">
                  <c:v>-410.01503674536241</c:v>
                </c:pt>
                <c:pt idx="3399">
                  <c:v>-146.64400427911727</c:v>
                </c:pt>
                <c:pt idx="3400">
                  <c:v>-146.49820074823236</c:v>
                </c:pt>
                <c:pt idx="3401">
                  <c:v>-404.45433854183136</c:v>
                </c:pt>
                <c:pt idx="3402">
                  <c:v>-146.22132923727685</c:v>
                </c:pt>
                <c:pt idx="3403">
                  <c:v>-146.09014746750557</c:v>
                </c:pt>
                <c:pt idx="3404">
                  <c:v>-395.91489441090459</c:v>
                </c:pt>
                <c:pt idx="3405">
                  <c:v>-145.84202256062224</c:v>
                </c:pt>
                <c:pt idx="3406">
                  <c:v>-145.72497745874023</c:v>
                </c:pt>
                <c:pt idx="3407">
                  <c:v>-391.43517266784721</c:v>
                </c:pt>
                <c:pt idx="3408">
                  <c:v>-145.50468072287191</c:v>
                </c:pt>
                <c:pt idx="3409">
                  <c:v>-145.40133782229728</c:v>
                </c:pt>
                <c:pt idx="3410">
                  <c:v>-400.19960616584171</c:v>
                </c:pt>
                <c:pt idx="3411">
                  <c:v>-145.20804721410462</c:v>
                </c:pt>
                <c:pt idx="3412">
                  <c:v>-145.11801797077197</c:v>
                </c:pt>
                <c:pt idx="3413">
                  <c:v>-393.58739854244186</c:v>
                </c:pt>
                <c:pt idx="3414">
                  <c:v>-144.95099911527674</c:v>
                </c:pt>
                <c:pt idx="3415">
                  <c:v>-144.87393686697931</c:v>
                </c:pt>
                <c:pt idx="3416">
                  <c:v>-412.36052083512169</c:v>
                </c:pt>
                <c:pt idx="3417">
                  <c:v>-144.73253556320699</c:v>
                </c:pt>
                <c:pt idx="3418">
                  <c:v>-144.66813205671033</c:v>
                </c:pt>
                <c:pt idx="3419">
                  <c:v>-395.36896585089488</c:v>
                </c:pt>
                <c:pt idx="3420">
                  <c:v>-144.5517678369539</c:v>
                </c:pt>
                <c:pt idx="3421">
                  <c:v>-144.49975024433834</c:v>
                </c:pt>
                <c:pt idx="3422">
                  <c:v>-391.80438020682658</c:v>
                </c:pt>
                <c:pt idx="3423">
                  <c:v>-144.40791084446377</c:v>
                </c:pt>
                <c:pt idx="3424">
                  <c:v>-144.36803920408244</c:v>
                </c:pt>
                <c:pt idx="3425">
                  <c:v>-388.45033735967519</c:v>
                </c:pt>
                <c:pt idx="3426">
                  <c:v>-144.30027582751637</c:v>
                </c:pt>
                <c:pt idx="3427">
                  <c:v>-144.27234085629817</c:v>
                </c:pt>
                <c:pt idx="3428">
                  <c:v>-394.97493623399015</c:v>
                </c:pt>
                <c:pt idx="3429">
                  <c:v>-144.22826413486217</c:v>
                </c:pt>
                <c:pt idx="3430">
                  <c:v>-144.2120853680195</c:v>
                </c:pt>
                <c:pt idx="3431">
                  <c:v>-390.49629439875355</c:v>
                </c:pt>
                <c:pt idx="3432">
                  <c:v>-144.19136193996769</c:v>
                </c:pt>
                <c:pt idx="3433">
                  <c:v>-144.18678616206864</c:v>
                </c:pt>
                <c:pt idx="3434">
                  <c:v>-400.50434053503307</c:v>
                </c:pt>
                <c:pt idx="3435">
                  <c:v>-144.1891358019308</c:v>
                </c:pt>
                <c:pt idx="3436">
                  <c:v>-144.19603573978594</c:v>
                </c:pt>
                <c:pt idx="3437">
                  <c:v>-399.159679808953</c:v>
                </c:pt>
                <c:pt idx="3438">
                  <c:v>-144.2212289867503</c:v>
                </c:pt>
                <c:pt idx="3439">
                  <c:v>-144.23950224011628</c:v>
                </c:pt>
                <c:pt idx="3440">
                  <c:v>-420.90195647178626</c:v>
                </c:pt>
                <c:pt idx="3441">
                  <c:v>-144.28735848196229</c:v>
                </c:pt>
                <c:pt idx="3442">
                  <c:v>-144.31692667302005</c:v>
                </c:pt>
                <c:pt idx="3443">
                  <c:v>-397.97901213267619</c:v>
                </c:pt>
                <c:pt idx="3444">
                  <c:v>-144.38731265169005</c:v>
                </c:pt>
                <c:pt idx="3445">
                  <c:v>-144.42812077826477</c:v>
                </c:pt>
                <c:pt idx="3446">
                  <c:v>-392.39343652507455</c:v>
                </c:pt>
                <c:pt idx="3447">
                  <c:v>-144.52094949101547</c:v>
                </c:pt>
                <c:pt idx="3448">
                  <c:v>-144.57296547240884</c:v>
                </c:pt>
                <c:pt idx="3449">
                  <c:v>-407.70511314811188</c:v>
                </c:pt>
                <c:pt idx="3450">
                  <c:v>-144.68819544970665</c:v>
                </c:pt>
                <c:pt idx="3451">
                  <c:v>-144.75140985738892</c:v>
                </c:pt>
                <c:pt idx="3452">
                  <c:v>-396.47204800451016</c:v>
                </c:pt>
                <c:pt idx="3453">
                  <c:v>-144.88904480523414</c:v>
                </c:pt>
                <c:pt idx="3454">
                  <c:v>-144.96347077380986</c:v>
                </c:pt>
                <c:pt idx="3455">
                  <c:v>-391.83937546948573</c:v>
                </c:pt>
                <c:pt idx="3456">
                  <c:v>-145.12355957443464</c:v>
                </c:pt>
                <c:pt idx="3457">
                  <c:v>-145.20923289138634</c:v>
                </c:pt>
                <c:pt idx="3458">
                  <c:v>-403.31702115720736</c:v>
                </c:pt>
                <c:pt idx="3459">
                  <c:v>-145.39186996236995</c:v>
                </c:pt>
                <c:pt idx="3460">
                  <c:v>-145.48884933808711</c:v>
                </c:pt>
                <c:pt idx="3461">
                  <c:v>-395.50990255753334</c:v>
                </c:pt>
                <c:pt idx="3462">
                  <c:v>-145.69417535588531</c:v>
                </c:pt>
                <c:pt idx="3463">
                  <c:v>-145.80254287853339</c:v>
                </c:pt>
                <c:pt idx="3464">
                  <c:v>-391.71814695710253</c:v>
                </c:pt>
                <c:pt idx="3465">
                  <c:v>-146.0307458787554</c:v>
                </c:pt>
                <c:pt idx="3466">
                  <c:v>-146.15060766176276</c:v>
                </c:pt>
                <c:pt idx="3467">
                  <c:v>-401.11696762458172</c:v>
                </c:pt>
                <c:pt idx="3468">
                  <c:v>-146.40192453502149</c:v>
                </c:pt>
                <c:pt idx="3469">
                  <c:v>-146.53341156835734</c:v>
                </c:pt>
                <c:pt idx="3470">
                  <c:v>-403.11798339630968</c:v>
                </c:pt>
                <c:pt idx="3471">
                  <c:v>-146.80812997775931</c:v>
                </c:pt>
                <c:pt idx="3472">
                  <c:v>-146.95139919788758</c:v>
                </c:pt>
                <c:pt idx="3473">
                  <c:v>-414.42628277798229</c:v>
                </c:pt>
                <c:pt idx="3474">
                  <c:v>-147.24985995210844</c:v>
                </c:pt>
                <c:pt idx="3475">
                  <c:v>-147.40509554986312</c:v>
                </c:pt>
                <c:pt idx="3476">
                  <c:v>-398.35946742795585</c:v>
                </c:pt>
                <c:pt idx="3477">
                  <c:v>-147.7276954747355</c:v>
                </c:pt>
                <c:pt idx="3478">
                  <c:v>-147.89511046495599</c:v>
                </c:pt>
                <c:pt idx="3479">
                  <c:v>-395.39630788670996</c:v>
                </c:pt>
                <c:pt idx="3480">
                  <c:v>-148.24230582687017</c:v>
                </c:pt>
                <c:pt idx="3481">
                  <c:v>-148.42214390940859</c:v>
                </c:pt>
                <c:pt idx="3482">
                  <c:v>-408.7403724629624</c:v>
                </c:pt>
                <c:pt idx="3483">
                  <c:v>-148.79445445592924</c:v>
                </c:pt>
                <c:pt idx="3484">
                  <c:v>-148.98699220409051</c:v>
                </c:pt>
                <c:pt idx="3485">
                  <c:v>-399.87666877683205</c:v>
                </c:pt>
                <c:pt idx="3486">
                  <c:v>-149.3850059014429</c:v>
                </c:pt>
                <c:pt idx="3487">
                  <c:v>-149.59055532176393</c:v>
                </c:pt>
                <c:pt idx="3488">
                  <c:v>-396.07673756475043</c:v>
                </c:pt>
                <c:pt idx="3489">
                  <c:v>-150.01493388596788</c:v>
                </c:pt>
                <c:pt idx="3490">
                  <c:v>-150.23384540257101</c:v>
                </c:pt>
                <c:pt idx="3491">
                  <c:v>-399.06565446120936</c:v>
                </c:pt>
                <c:pt idx="3492">
                  <c:v>-150.68533074166626</c:v>
                </c:pt>
                <c:pt idx="3493">
                  <c:v>-150.91799666992532</c:v>
                </c:pt>
                <c:pt idx="3494">
                  <c:v>-406.16347732175973</c:v>
                </c:pt>
                <c:pt idx="3495">
                  <c:v>-151.39741837982439</c:v>
                </c:pt>
                <c:pt idx="3496">
                  <c:v>-151.64427696773782</c:v>
                </c:pt>
                <c:pt idx="3497">
                  <c:v>-427.89268722177223</c:v>
                </c:pt>
                <c:pt idx="3498">
                  <c:v>-152.15256105504398</c:v>
                </c:pt>
                <c:pt idx="3499">
                  <c:v>-152.41410118813246</c:v>
                </c:pt>
                <c:pt idx="3500">
                  <c:v>-406.26230926596571</c:v>
                </c:pt>
                <c:pt idx="3501">
                  <c:v>-152.95228023150023</c:v>
                </c:pt>
                <c:pt idx="3502">
                  <c:v>-153.22904691795964</c:v>
                </c:pt>
                <c:pt idx="3503">
                  <c:v>-401.40734013596756</c:v>
                </c:pt>
                <c:pt idx="3504">
                  <c:v>-153.79827192699048</c:v>
                </c:pt>
                <c:pt idx="3505">
                  <c:v>-154.09087270667769</c:v>
                </c:pt>
                <c:pt idx="3506">
                  <c:v>-398.87808565052308</c:v>
                </c:pt>
                <c:pt idx="3507">
                  <c:v>-154.69242699696798</c:v>
                </c:pt>
                <c:pt idx="3508">
                  <c:v>-155.00153945108417</c:v>
                </c:pt>
                <c:pt idx="3509">
                  <c:v>-407.00772066168167</c:v>
                </c:pt>
                <c:pt idx="3510">
                  <c:v>-155.63685492947678</c:v>
                </c:pt>
                <c:pt idx="3511">
                  <c:v>-155.96323551036934</c:v>
                </c:pt>
                <c:pt idx="3512">
                  <c:v>-419.80560584174725</c:v>
                </c:pt>
                <c:pt idx="3513">
                  <c:v>-156.63391186045584</c:v>
                </c:pt>
                <c:pt idx="3514">
                  <c:v>-156.97840631521899</c:v>
                </c:pt>
                <c:pt idx="3515">
                  <c:v>-415.26954743247575</c:v>
                </c:pt>
                <c:pt idx="3516">
                  <c:v>-157.68623369673881</c:v>
                </c:pt>
                <c:pt idx="3517">
                  <c:v>-158.04978942850499</c:v>
                </c:pt>
                <c:pt idx="3518">
                  <c:v>-408.30944944548355</c:v>
                </c:pt>
                <c:pt idx="3519">
                  <c:v>-158.79677546392321</c:v>
                </c:pt>
                <c:pt idx="3520">
                  <c:v>-159.18045626581412</c:v>
                </c:pt>
                <c:pt idx="3521">
                  <c:v>-405.35535608069659</c:v>
                </c:pt>
                <c:pt idx="3522">
                  <c:v>-159.96885829671237</c:v>
                </c:pt>
                <c:pt idx="3523">
                  <c:v>-160.37386201331361</c:v>
                </c:pt>
                <c:pt idx="3524">
                  <c:v>-403.79408826564634</c:v>
                </c:pt>
                <c:pt idx="3525">
                  <c:v>-161.20622588488584</c:v>
                </c:pt>
                <c:pt idx="3526">
                  <c:v>-161.63390571496333</c:v>
                </c:pt>
                <c:pt idx="3527">
                  <c:v>-418.58425833012114</c:v>
                </c:pt>
                <c:pt idx="3528">
                  <c:v>-162.51311271487776</c:v>
                </c:pt>
                <c:pt idx="3529">
                  <c:v>-162.96500308183226</c:v>
                </c:pt>
                <c:pt idx="3530">
                  <c:v>-430.52726386217194</c:v>
                </c:pt>
                <c:pt idx="3531">
                  <c:v>-163.89432715546968</c:v>
                </c:pt>
                <c:pt idx="3532">
                  <c:v>-164.37217536090091</c:v>
                </c:pt>
                <c:pt idx="3533">
                  <c:v>-417.33985089089686</c:v>
                </c:pt>
                <c:pt idx="3534">
                  <c:v>-165.35535340095581</c:v>
                </c:pt>
                <c:pt idx="3535">
                  <c:v>-165.86115867238476</c:v>
                </c:pt>
                <c:pt idx="3536">
                  <c:v>-410.54276872703923</c:v>
                </c:pt>
                <c:pt idx="3537">
                  <c:v>-166.90247761477582</c:v>
                </c:pt>
                <c:pt idx="3538">
                  <c:v>-167.43853970928001</c:v>
                </c:pt>
                <c:pt idx="3539">
                  <c:v>-412.07187798588382</c:v>
                </c:pt>
                <c:pt idx="3540">
                  <c:v>-168.54294547456465</c:v>
                </c:pt>
                <c:pt idx="3541">
                  <c:v>-169.11192577636174</c:v>
                </c:pt>
                <c:pt idx="3542">
                  <c:v>-422.38348918853882</c:v>
                </c:pt>
                <c:pt idx="3543">
                  <c:v>-170.2851609543967</c:v>
                </c:pt>
                <c:pt idx="3544">
                  <c:v>-170.89016011649394</c:v>
                </c:pt>
                <c:pt idx="3545">
                  <c:v>-411.40665817401919</c:v>
                </c:pt>
                <c:pt idx="3546">
                  <c:v>-172.13893997679719</c:v>
                </c:pt>
                <c:pt idx="3547">
                  <c:v>-172.78359777749046</c:v>
                </c:pt>
                <c:pt idx="3548">
                  <c:v>-411.82088365137412</c:v>
                </c:pt>
                <c:pt idx="3549">
                  <c:v>-174.11583813757633</c:v>
                </c:pt>
                <c:pt idx="3550">
                  <c:v>-174.80446362915995</c:v>
                </c:pt>
                <c:pt idx="3551">
                  <c:v>-424.66309087951697</c:v>
                </c:pt>
                <c:pt idx="3552">
                  <c:v>-176.22958003933365</c:v>
                </c:pt>
                <c:pt idx="3553">
                  <c:v>-176.96732371511715</c:v>
                </c:pt>
                <c:pt idx="3554">
                  <c:v>-423.04142327407766</c:v>
                </c:pt>
                <c:pt idx="3555">
                  <c:v>-178.49663050924337</c:v>
                </c:pt>
                <c:pt idx="3556">
                  <c:v>-179.28971587800876</c:v>
                </c:pt>
                <c:pt idx="3557">
                  <c:v>-430.14787415476439</c:v>
                </c:pt>
                <c:pt idx="3558">
                  <c:v>-180.93696793243498</c:v>
                </c:pt>
                <c:pt idx="3559">
                  <c:v>-181.79300890889053</c:v>
                </c:pt>
                <c:pt idx="3560">
                  <c:v>-423.31061787325348</c:v>
                </c:pt>
                <c:pt idx="3561">
                  <c:v>-183.57515205326177</c:v>
                </c:pt>
                <c:pt idx="3562">
                  <c:v>-184.50359736781635</c:v>
                </c:pt>
                <c:pt idx="3563">
                  <c:v>-425.6540854136577</c:v>
                </c:pt>
                <c:pt idx="3564">
                  <c:v>-186.44183192214064</c:v>
                </c:pt>
                <c:pt idx="3565">
                  <c:v>-187.45460284472389</c:v>
                </c:pt>
                <c:pt idx="3566">
                  <c:v>-440.00249031671336</c:v>
                </c:pt>
                <c:pt idx="3567">
                  <c:v>-189.57593136719967</c:v>
                </c:pt>
                <c:pt idx="3568">
                  <c:v>-190.68836325936741</c:v>
                </c:pt>
                <c:pt idx="3569">
                  <c:v>-428.26058693720756</c:v>
                </c:pt>
                <c:pt idx="3570">
                  <c:v>-193.02791362067467</c:v>
                </c:pt>
                <c:pt idx="3571">
                  <c:v>-194.26019331251067</c:v>
                </c:pt>
                <c:pt idx="3572">
                  <c:v>-443.55775277952137</c:v>
                </c:pt>
                <c:pt idx="3573">
                  <c:v>-196.86483525311675</c:v>
                </c:pt>
                <c:pt idx="3574">
                  <c:v>-198.24428447560001</c:v>
                </c:pt>
                <c:pt idx="3575">
                  <c:v>-441.12800580850285</c:v>
                </c:pt>
                <c:pt idx="3576">
                  <c:v>-201.17851271407909</c:v>
                </c:pt>
                <c:pt idx="3577">
                  <c:v>-202.7433950071418</c:v>
                </c:pt>
                <c:pt idx="3578">
                  <c:v>-484.23287484036257</c:v>
                </c:pt>
                <c:pt idx="3579">
                  <c:v>-206.09942916664261</c:v>
                </c:pt>
                <c:pt idx="3580">
                  <c:v>-207.90568809253398</c:v>
                </c:pt>
                <c:pt idx="3581">
                  <c:v>-464.54421400711976</c:v>
                </c:pt>
                <c:pt idx="3582">
                  <c:v>-211.82202763922305</c:v>
                </c:pt>
                <c:pt idx="3583">
                  <c:v>-213.95615879348756</c:v>
                </c:pt>
                <c:pt idx="3584">
                  <c:v>-459.66288761482014</c:v>
                </c:pt>
                <c:pt idx="3585">
                  <c:v>-218.65480958647171</c:v>
                </c:pt>
                <c:pt idx="3586">
                  <c:v>-221.26106180055871</c:v>
                </c:pt>
                <c:pt idx="3587">
                  <c:v>-468.95149036789809</c:v>
                </c:pt>
                <c:pt idx="3588">
                  <c:v>-227.13172715392238</c:v>
                </c:pt>
                <c:pt idx="3589">
                  <c:v>-230.4782753079584</c:v>
                </c:pt>
                <c:pt idx="3590">
                  <c:v>-485.03877273035141</c:v>
                </c:pt>
                <c:pt idx="3591">
                  <c:v>-238.30499541348814</c:v>
                </c:pt>
                <c:pt idx="3592">
                  <c:v>-242.98313613514819</c:v>
                </c:pt>
                <c:pt idx="3593">
                  <c:v>-509.02937667394951</c:v>
                </c:pt>
                <c:pt idx="3594">
                  <c:v>-254.7545982958431</c:v>
                </c:pt>
                <c:pt idx="3595">
                  <c:v>-262.54983325321177</c:v>
                </c:pt>
                <c:pt idx="3596">
                  <c:v>-511.36763429938867</c:v>
                </c:pt>
                <c:pt idx="3597">
                  <c:v>-286.72074861709893</c:v>
                </c:pt>
                <c:pt idx="3598">
                  <c:v>-310.84922997058499</c:v>
                </c:pt>
                <c:pt idx="3599">
                  <c:v>-1637.899738748192</c:v>
                </c:pt>
                <c:pt idx="3600">
                  <c:v>-310.94504124209652</c:v>
                </c:pt>
                <c:pt idx="3601">
                  <c:v>-286.91237139841832</c:v>
                </c:pt>
                <c:pt idx="3602">
                  <c:v>-519.11180873945295</c:v>
                </c:pt>
                <c:pt idx="3603">
                  <c:v>-262.93308072217133</c:v>
                </c:pt>
                <c:pt idx="3604">
                  <c:v>-255.23365941926014</c:v>
                </c:pt>
                <c:pt idx="3605">
                  <c:v>-492.28722942390101</c:v>
                </c:pt>
                <c:pt idx="3606">
                  <c:v>-243.65382838037792</c:v>
                </c:pt>
                <c:pt idx="3607">
                  <c:v>-239.07150560278097</c:v>
                </c:pt>
                <c:pt idx="3608">
                  <c:v>-476.19940446433696</c:v>
                </c:pt>
                <c:pt idx="3609">
                  <c:v>-231.43642734361902</c:v>
                </c:pt>
                <c:pt idx="3610">
                  <c:v>-228.18570356875387</c:v>
                </c:pt>
                <c:pt idx="3611">
                  <c:v>-500.06140626707474</c:v>
                </c:pt>
                <c:pt idx="3612">
                  <c:v>-222.50669507814209</c:v>
                </c:pt>
                <c:pt idx="3613">
                  <c:v>-219.99627582472465</c:v>
                </c:pt>
                <c:pt idx="3614">
                  <c:v>-471.15299265098167</c:v>
                </c:pt>
                <c:pt idx="3615">
                  <c:v>-215.48930120470339</c:v>
                </c:pt>
                <c:pt idx="3616">
                  <c:v>-213.45101374011199</c:v>
                </c:pt>
                <c:pt idx="3617">
                  <c:v>-459.3820057019766</c:v>
                </c:pt>
                <c:pt idx="3618">
                  <c:v>-209.72637397299334</c:v>
                </c:pt>
                <c:pt idx="3619">
                  <c:v>-208.01597161474285</c:v>
                </c:pt>
                <c:pt idx="3620">
                  <c:v>-453.30013217215645</c:v>
                </c:pt>
                <c:pt idx="3621">
                  <c:v>-204.85166514098978</c:v>
                </c:pt>
                <c:pt idx="3622">
                  <c:v>-203.38265444419181</c:v>
                </c:pt>
                <c:pt idx="3623">
                  <c:v>-453.74793659749747</c:v>
                </c:pt>
                <c:pt idx="3624">
                  <c:v>-200.64018610091563</c:v>
                </c:pt>
                <c:pt idx="3625">
                  <c:v>-199.35662565599694</c:v>
                </c:pt>
                <c:pt idx="3626">
                  <c:v>-438.2508251425798</c:v>
                </c:pt>
                <c:pt idx="3627">
                  <c:v>-196.94378012763451</c:v>
                </c:pt>
                <c:pt idx="3628">
                  <c:v>-195.80740854965052</c:v>
                </c:pt>
                <c:pt idx="3629">
                  <c:v>-452.50018753324912</c:v>
                </c:pt>
                <c:pt idx="3630">
                  <c:v>-193.65969543009808</c:v>
                </c:pt>
                <c:pt idx="3631">
                  <c:v>-192.64319314560942</c:v>
                </c:pt>
                <c:pt idx="3632">
                  <c:v>-441.49019530083677</c:v>
                </c:pt>
                <c:pt idx="3633">
                  <c:v>-190.71374701231827</c:v>
                </c:pt>
                <c:pt idx="3634">
                  <c:v>-189.79692935168774</c:v>
                </c:pt>
                <c:pt idx="3635">
                  <c:v>-434.65578531570327</c:v>
                </c:pt>
                <c:pt idx="3636">
                  <c:v>-188.050626657956</c:v>
                </c:pt>
                <c:pt idx="3637">
                  <c:v>-187.21816042322001</c:v>
                </c:pt>
                <c:pt idx="3638">
                  <c:v>-435.76560802480981</c:v>
                </c:pt>
                <c:pt idx="3639">
                  <c:v>-185.62800294143568</c:v>
                </c:pt>
                <c:pt idx="3640">
                  <c:v>-184.86796902972844</c:v>
                </c:pt>
                <c:pt idx="3641">
                  <c:v>-440.77738046885634</c:v>
                </c:pt>
                <c:pt idx="3642">
                  <c:v>-183.41276077769936</c:v>
                </c:pt>
                <c:pt idx="3643">
                  <c:v>-182.71571262943357</c:v>
                </c:pt>
                <c:pt idx="3644">
                  <c:v>-448.70523813445664</c:v>
                </c:pt>
                <c:pt idx="3645">
                  <c:v>-181.37851212310738</c:v>
                </c:pt>
                <c:pt idx="3646">
                  <c:v>-180.73683799841649</c:v>
                </c:pt>
                <c:pt idx="3647">
                  <c:v>-432.51053840763075</c:v>
                </c:pt>
                <c:pt idx="3648">
                  <c:v>-179.50389471546134</c:v>
                </c:pt>
                <c:pt idx="3649">
                  <c:v>-178.91137328478064</c:v>
                </c:pt>
                <c:pt idx="3650">
                  <c:v>-422.53187773037428</c:v>
                </c:pt>
                <c:pt idx="3651">
                  <c:v>-177.77137725430384</c:v>
                </c:pt>
                <c:pt idx="3652">
                  <c:v>-177.22286020815858</c:v>
                </c:pt>
                <c:pt idx="3653">
                  <c:v>-420.74320128507918</c:v>
                </c:pt>
                <c:pt idx="3654">
                  <c:v>-176.16640025240866</c:v>
                </c:pt>
                <c:pt idx="3655">
                  <c:v>-175.65758072730759</c:v>
                </c:pt>
                <c:pt idx="3656">
                  <c:v>-427.93732501209058</c:v>
                </c:pt>
                <c:pt idx="3657">
                  <c:v>-174.67674541152678</c:v>
                </c:pt>
                <c:pt idx="3658">
                  <c:v>-174.20398582317239</c:v>
                </c:pt>
                <c:pt idx="3659">
                  <c:v>-442.56841732245698</c:v>
                </c:pt>
                <c:pt idx="3660">
                  <c:v>-173.29206427136569</c:v>
                </c:pt>
                <c:pt idx="3661">
                  <c:v>-172.85226616633324</c:v>
                </c:pt>
                <c:pt idx="3662">
                  <c:v>-428.48735255330541</c:v>
                </c:pt>
                <c:pt idx="3663">
                  <c:v>-172.00352019356262</c:v>
                </c:pt>
                <c:pt idx="3664">
                  <c:v>-171.59402439306132</c:v>
                </c:pt>
                <c:pt idx="3665">
                  <c:v>-420.29209348437962</c:v>
                </c:pt>
                <c:pt idx="3666">
                  <c:v>-170.80351249569446</c:v>
                </c:pt>
                <c:pt idx="3667">
                  <c:v>-170.42202145419554</c:v>
                </c:pt>
                <c:pt idx="3668">
                  <c:v>-415.33185287768777</c:v>
                </c:pt>
                <c:pt idx="3669">
                  <c:v>-169.68546112584707</c:v>
                </c:pt>
                <c:pt idx="3670">
                  <c:v>-169.32997783388717</c:v>
                </c:pt>
                <c:pt idx="3671">
                  <c:v>-419.09054078125246</c:v>
                </c:pt>
                <c:pt idx="3672">
                  <c:v>-168.64363662463208</c:v>
                </c:pt>
                <c:pt idx="3673">
                  <c:v>-168.31241600541097</c:v>
                </c:pt>
                <c:pt idx="3674">
                  <c:v>-408.60637405819551</c:v>
                </c:pt>
                <c:pt idx="3675">
                  <c:v>-167.67302442651174</c:v>
                </c:pt>
                <c:pt idx="3676">
                  <c:v>-167.36453428851496</c:v>
                </c:pt>
                <c:pt idx="3677">
                  <c:v>-407.27886129185686</c:v>
                </c:pt>
                <c:pt idx="3678">
                  <c:v>-166.76921552342168</c:v>
                </c:pt>
                <c:pt idx="3679">
                  <c:v>-166.4821049071993</c:v>
                </c:pt>
                <c:pt idx="3680">
                  <c:v>-417.63199270521176</c:v>
                </c:pt>
                <c:pt idx="3681">
                  <c:v>-165.92831759695838</c:v>
                </c:pt>
                <c:pt idx="3682">
                  <c:v>-165.66139090493377</c:v>
                </c:pt>
                <c:pt idx="3683">
                  <c:v>-401.81030838964148</c:v>
                </c:pt>
                <c:pt idx="3684">
                  <c:v>-165.14688220996925</c:v>
                </c:pt>
                <c:pt idx="3685">
                  <c:v>-164.89907790408006</c:v>
                </c:pt>
                <c:pt idx="3686">
                  <c:v>-412.72680490540722</c:v>
                </c:pt>
                <c:pt idx="3687">
                  <c:v>-164.4218447203512</c:v>
                </c:pt>
                <c:pt idx="3688">
                  <c:v>-164.1922176608885</c:v>
                </c:pt>
                <c:pt idx="3689">
                  <c:v>-405.39265523362405</c:v>
                </c:pt>
                <c:pt idx="3690">
                  <c:v>-163.7504743641079</c:v>
                </c:pt>
                <c:pt idx="3691">
                  <c:v>-163.53818107609209</c:v>
                </c:pt>
                <c:pt idx="3692">
                  <c:v>-445.37078372925384</c:v>
                </c:pt>
                <c:pt idx="3693">
                  <c:v>-163.13033253584845</c:v>
                </c:pt>
                <c:pt idx="3694">
                  <c:v>-162.93461884806715</c:v>
                </c:pt>
                <c:pt idx="3695">
                  <c:v>-417.37229899398881</c:v>
                </c:pt>
                <c:pt idx="3696">
                  <c:v>-162.55923772906584</c:v>
                </c:pt>
                <c:pt idx="3697">
                  <c:v>-162.37942835080545</c:v>
                </c:pt>
                <c:pt idx="3698">
                  <c:v>-405.66944356861893</c:v>
                </c:pt>
                <c:pt idx="3699">
                  <c:v>-162.03523592803921</c:v>
                </c:pt>
                <c:pt idx="3700">
                  <c:v>-160.6075086285577</c:v>
                </c:pt>
                <c:pt idx="3701">
                  <c:v>-408.34837040039815</c:v>
                </c:pt>
                <c:pt idx="3702">
                  <c:v>-159.07723386770994</c:v>
                </c:pt>
                <c:pt idx="3703">
                  <c:v>-158.91602979366385</c:v>
                </c:pt>
                <c:pt idx="3704">
                  <c:v>-404.84472149658592</c:v>
                </c:pt>
                <c:pt idx="3705">
                  <c:v>-159.73512716626226</c:v>
                </c:pt>
                <c:pt idx="3706">
                  <c:v>-160.71557870891371</c:v>
                </c:pt>
                <c:pt idx="3707">
                  <c:v>-405.22539495935484</c:v>
                </c:pt>
                <c:pt idx="3708">
                  <c:v>-163.88540006036251</c:v>
                </c:pt>
                <c:pt idx="3709">
                  <c:v>-166.13372814788559</c:v>
                </c:pt>
                <c:pt idx="3710">
                  <c:v>-423.41097279776108</c:v>
                </c:pt>
                <c:pt idx="3711">
                  <c:v>-172.22421254423199</c:v>
                </c:pt>
                <c:pt idx="3712">
                  <c:v>-176.25088951647064</c:v>
                </c:pt>
                <c:pt idx="3713">
                  <c:v>-420.52176704908413</c:v>
                </c:pt>
                <c:pt idx="3714">
                  <c:v>-187.12724309944218</c:v>
                </c:pt>
                <c:pt idx="3715">
                  <c:v>-194.67130710440173</c:v>
                </c:pt>
                <c:pt idx="3716">
                  <c:v>-461.50522637694144</c:v>
                </c:pt>
                <c:pt idx="3717">
                  <c:v>-218.71936849596756</c:v>
                </c:pt>
                <c:pt idx="3718">
                  <c:v>-242.9728071111914</c:v>
                </c:pt>
                <c:pt idx="3719">
                  <c:v>-1632.2377506377086</c:v>
                </c:pt>
              </c:numCache>
            </c:numRef>
          </c:yVal>
          <c:smooth val="1"/>
        </c:ser>
        <c:dLbls>
          <c:showLegendKey val="0"/>
          <c:showVal val="0"/>
          <c:showCatName val="0"/>
          <c:showSerName val="0"/>
          <c:showPercent val="0"/>
          <c:showBubbleSize val="0"/>
        </c:dLbls>
        <c:axId val="53067776"/>
        <c:axId val="53069696"/>
      </c:scatterChart>
      <c:valAx>
        <c:axId val="53067776"/>
        <c:scaling>
          <c:orientation val="minMax"/>
          <c:max val="120"/>
        </c:scaling>
        <c:delete val="0"/>
        <c:axPos val="b"/>
        <c:majorGridlines/>
        <c:title>
          <c:tx>
            <c:rich>
              <a:bodyPr/>
              <a:lstStyle/>
              <a:p>
                <a:pPr>
                  <a:defRPr/>
                </a:pPr>
                <a:r>
                  <a:rPr lang="en-US"/>
                  <a:t>Freq (kHz)</a:t>
                </a:r>
              </a:p>
            </c:rich>
          </c:tx>
          <c:overlay val="0"/>
        </c:title>
        <c:numFmt formatCode="#,##0" sourceLinked="0"/>
        <c:majorTickMark val="none"/>
        <c:minorTickMark val="none"/>
        <c:tickLblPos val="nextTo"/>
        <c:crossAx val="53069696"/>
        <c:crossesAt val="-2000"/>
        <c:crossBetween val="midCat"/>
      </c:valAx>
      <c:valAx>
        <c:axId val="53069696"/>
        <c:scaling>
          <c:orientation val="minMax"/>
          <c:max val="0"/>
          <c:min val="-140"/>
        </c:scaling>
        <c:delete val="0"/>
        <c:axPos val="l"/>
        <c:majorGridlines/>
        <c:title>
          <c:tx>
            <c:rich>
              <a:bodyPr/>
              <a:lstStyle/>
              <a:p>
                <a:pPr>
                  <a:defRPr/>
                </a:pPr>
                <a:r>
                  <a:rPr lang="en-US"/>
                  <a:t>Magnitude (dB)</a:t>
                </a:r>
              </a:p>
            </c:rich>
          </c:tx>
          <c:overlay val="0"/>
        </c:title>
        <c:numFmt formatCode="General" sourceLinked="0"/>
        <c:majorTickMark val="none"/>
        <c:minorTickMark val="none"/>
        <c:tickLblPos val="nextTo"/>
        <c:crossAx val="53067776"/>
        <c:crosses val="autoZero"/>
        <c:crossBetween val="midCat"/>
      </c:valAx>
    </c:plotArea>
    <c:plotVisOnly val="0"/>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latin typeface="Arial" panose="020B0604020202020204" pitchFamily="34" charset="0"/>
                <a:cs typeface="Arial" panose="020B0604020202020204" pitchFamily="34" charset="0"/>
              </a:rPr>
              <a:t>ADS1255/6/7 SINC Filter Response (Hz)</a:t>
            </a:r>
          </a:p>
        </c:rich>
      </c:tx>
      <c:overlay val="0"/>
    </c:title>
    <c:autoTitleDeleted val="0"/>
    <c:plotArea>
      <c:layout/>
      <c:scatterChart>
        <c:scatterStyle val="smoothMarker"/>
        <c:varyColors val="0"/>
        <c:ser>
          <c:idx val="0"/>
          <c:order val="0"/>
          <c:tx>
            <c:v>Filter Response</c:v>
          </c:tx>
          <c:marker>
            <c:symbol val="none"/>
          </c:marker>
          <c:xVal>
            <c:numRef>
              <c:f>'Digital Filter'!$C$68:$C$3787</c:f>
              <c:numCache>
                <c:formatCode>0.0</c:formatCode>
                <c:ptCount val="372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pt idx="200">
                  <c:v>20.100000000000001</c:v>
                </c:pt>
                <c:pt idx="201">
                  <c:v>20.2</c:v>
                </c:pt>
                <c:pt idx="202">
                  <c:v>20.3</c:v>
                </c:pt>
                <c:pt idx="203">
                  <c:v>20.399999999999999</c:v>
                </c:pt>
                <c:pt idx="204">
                  <c:v>20.5</c:v>
                </c:pt>
                <c:pt idx="205">
                  <c:v>20.6</c:v>
                </c:pt>
                <c:pt idx="206">
                  <c:v>20.7</c:v>
                </c:pt>
                <c:pt idx="207">
                  <c:v>20.8</c:v>
                </c:pt>
                <c:pt idx="208">
                  <c:v>20.9</c:v>
                </c:pt>
                <c:pt idx="209">
                  <c:v>21</c:v>
                </c:pt>
                <c:pt idx="210">
                  <c:v>21.1</c:v>
                </c:pt>
                <c:pt idx="211">
                  <c:v>21.2</c:v>
                </c:pt>
                <c:pt idx="212">
                  <c:v>21.3</c:v>
                </c:pt>
                <c:pt idx="213">
                  <c:v>21.4</c:v>
                </c:pt>
                <c:pt idx="214">
                  <c:v>21.5</c:v>
                </c:pt>
                <c:pt idx="215">
                  <c:v>21.6</c:v>
                </c:pt>
                <c:pt idx="216">
                  <c:v>21.7</c:v>
                </c:pt>
                <c:pt idx="217">
                  <c:v>21.8</c:v>
                </c:pt>
                <c:pt idx="218">
                  <c:v>21.9</c:v>
                </c:pt>
                <c:pt idx="219">
                  <c:v>22</c:v>
                </c:pt>
                <c:pt idx="220">
                  <c:v>22.1</c:v>
                </c:pt>
                <c:pt idx="221">
                  <c:v>22.2</c:v>
                </c:pt>
                <c:pt idx="222">
                  <c:v>22.3</c:v>
                </c:pt>
                <c:pt idx="223">
                  <c:v>22.4</c:v>
                </c:pt>
                <c:pt idx="224">
                  <c:v>22.5</c:v>
                </c:pt>
                <c:pt idx="225">
                  <c:v>22.6</c:v>
                </c:pt>
                <c:pt idx="226">
                  <c:v>22.7</c:v>
                </c:pt>
                <c:pt idx="227">
                  <c:v>22.8</c:v>
                </c:pt>
                <c:pt idx="228">
                  <c:v>22.9</c:v>
                </c:pt>
                <c:pt idx="229">
                  <c:v>23</c:v>
                </c:pt>
                <c:pt idx="230">
                  <c:v>23.1</c:v>
                </c:pt>
                <c:pt idx="231">
                  <c:v>23.2</c:v>
                </c:pt>
                <c:pt idx="232">
                  <c:v>23.3</c:v>
                </c:pt>
                <c:pt idx="233">
                  <c:v>23.4</c:v>
                </c:pt>
                <c:pt idx="234">
                  <c:v>23.5</c:v>
                </c:pt>
                <c:pt idx="235">
                  <c:v>23.6</c:v>
                </c:pt>
                <c:pt idx="236">
                  <c:v>23.7</c:v>
                </c:pt>
                <c:pt idx="237">
                  <c:v>23.8</c:v>
                </c:pt>
                <c:pt idx="238">
                  <c:v>23.9</c:v>
                </c:pt>
                <c:pt idx="239">
                  <c:v>24</c:v>
                </c:pt>
                <c:pt idx="240">
                  <c:v>24.1</c:v>
                </c:pt>
                <c:pt idx="241">
                  <c:v>24.2</c:v>
                </c:pt>
                <c:pt idx="242">
                  <c:v>24.3</c:v>
                </c:pt>
                <c:pt idx="243">
                  <c:v>24.4</c:v>
                </c:pt>
                <c:pt idx="244">
                  <c:v>24.5</c:v>
                </c:pt>
                <c:pt idx="245">
                  <c:v>24.6</c:v>
                </c:pt>
                <c:pt idx="246">
                  <c:v>24.7</c:v>
                </c:pt>
                <c:pt idx="247">
                  <c:v>24.8</c:v>
                </c:pt>
                <c:pt idx="248">
                  <c:v>24.9</c:v>
                </c:pt>
                <c:pt idx="249">
                  <c:v>25</c:v>
                </c:pt>
                <c:pt idx="250">
                  <c:v>25.1</c:v>
                </c:pt>
                <c:pt idx="251">
                  <c:v>25.2</c:v>
                </c:pt>
                <c:pt idx="252">
                  <c:v>25.3</c:v>
                </c:pt>
                <c:pt idx="253">
                  <c:v>25.4</c:v>
                </c:pt>
                <c:pt idx="254">
                  <c:v>25.5</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30</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32.200000000000003</c:v>
                </c:pt>
                <c:pt idx="322">
                  <c:v>32.299999999999997</c:v>
                </c:pt>
                <c:pt idx="323">
                  <c:v>32.4</c:v>
                </c:pt>
                <c:pt idx="324">
                  <c:v>32.5</c:v>
                </c:pt>
                <c:pt idx="325">
                  <c:v>32.6</c:v>
                </c:pt>
                <c:pt idx="326">
                  <c:v>32.700000000000003</c:v>
                </c:pt>
                <c:pt idx="327">
                  <c:v>32.799999999999997</c:v>
                </c:pt>
                <c:pt idx="328">
                  <c:v>32.9</c:v>
                </c:pt>
                <c:pt idx="329">
                  <c:v>33</c:v>
                </c:pt>
                <c:pt idx="330">
                  <c:v>33.1</c:v>
                </c:pt>
                <c:pt idx="331">
                  <c:v>33.200000000000003</c:v>
                </c:pt>
                <c:pt idx="332">
                  <c:v>33.299999999999997</c:v>
                </c:pt>
                <c:pt idx="333">
                  <c:v>33.4</c:v>
                </c:pt>
                <c:pt idx="334">
                  <c:v>33.5</c:v>
                </c:pt>
                <c:pt idx="335">
                  <c:v>33.6</c:v>
                </c:pt>
                <c:pt idx="336">
                  <c:v>33.700000000000003</c:v>
                </c:pt>
                <c:pt idx="337">
                  <c:v>33.799999999999997</c:v>
                </c:pt>
                <c:pt idx="338">
                  <c:v>33.9</c:v>
                </c:pt>
                <c:pt idx="339">
                  <c:v>34</c:v>
                </c:pt>
                <c:pt idx="340">
                  <c:v>34.1</c:v>
                </c:pt>
                <c:pt idx="341">
                  <c:v>34.200000000000003</c:v>
                </c:pt>
                <c:pt idx="342">
                  <c:v>34.299999999999997</c:v>
                </c:pt>
                <c:pt idx="343">
                  <c:v>34.4</c:v>
                </c:pt>
                <c:pt idx="344">
                  <c:v>34.5</c:v>
                </c:pt>
                <c:pt idx="345">
                  <c:v>34.6</c:v>
                </c:pt>
                <c:pt idx="346">
                  <c:v>34.700000000000003</c:v>
                </c:pt>
                <c:pt idx="347">
                  <c:v>34.799999999999997</c:v>
                </c:pt>
                <c:pt idx="348">
                  <c:v>34.9</c:v>
                </c:pt>
                <c:pt idx="349">
                  <c:v>35</c:v>
                </c:pt>
                <c:pt idx="350">
                  <c:v>35.1</c:v>
                </c:pt>
                <c:pt idx="351">
                  <c:v>35.200000000000003</c:v>
                </c:pt>
                <c:pt idx="352">
                  <c:v>35.299999999999997</c:v>
                </c:pt>
                <c:pt idx="353">
                  <c:v>35.4</c:v>
                </c:pt>
                <c:pt idx="354">
                  <c:v>35.5</c:v>
                </c:pt>
                <c:pt idx="355">
                  <c:v>35.6</c:v>
                </c:pt>
                <c:pt idx="356">
                  <c:v>35.700000000000003</c:v>
                </c:pt>
                <c:pt idx="357">
                  <c:v>35.799999999999997</c:v>
                </c:pt>
                <c:pt idx="358">
                  <c:v>35.9</c:v>
                </c:pt>
                <c:pt idx="359">
                  <c:v>36</c:v>
                </c:pt>
                <c:pt idx="360">
                  <c:v>36.1</c:v>
                </c:pt>
                <c:pt idx="361">
                  <c:v>36.200000000000003</c:v>
                </c:pt>
                <c:pt idx="362">
                  <c:v>36.299999999999997</c:v>
                </c:pt>
                <c:pt idx="363">
                  <c:v>36.4</c:v>
                </c:pt>
                <c:pt idx="364">
                  <c:v>36.5</c:v>
                </c:pt>
                <c:pt idx="365">
                  <c:v>36.6</c:v>
                </c:pt>
                <c:pt idx="366">
                  <c:v>36.700000000000003</c:v>
                </c:pt>
                <c:pt idx="367">
                  <c:v>36.799999999999997</c:v>
                </c:pt>
                <c:pt idx="368">
                  <c:v>36.9</c:v>
                </c:pt>
                <c:pt idx="369">
                  <c:v>37</c:v>
                </c:pt>
                <c:pt idx="370">
                  <c:v>37.1</c:v>
                </c:pt>
                <c:pt idx="371">
                  <c:v>37.200000000000003</c:v>
                </c:pt>
                <c:pt idx="372">
                  <c:v>37.299999999999997</c:v>
                </c:pt>
                <c:pt idx="373">
                  <c:v>37.4</c:v>
                </c:pt>
                <c:pt idx="374">
                  <c:v>37.5</c:v>
                </c:pt>
                <c:pt idx="375">
                  <c:v>37.6</c:v>
                </c:pt>
                <c:pt idx="376">
                  <c:v>37.700000000000003</c:v>
                </c:pt>
                <c:pt idx="377">
                  <c:v>37.799999999999997</c:v>
                </c:pt>
                <c:pt idx="378">
                  <c:v>37.9</c:v>
                </c:pt>
                <c:pt idx="379">
                  <c:v>38</c:v>
                </c:pt>
                <c:pt idx="380">
                  <c:v>38.1</c:v>
                </c:pt>
                <c:pt idx="381">
                  <c:v>38.200000000000003</c:v>
                </c:pt>
                <c:pt idx="382">
                  <c:v>38.299999999999997</c:v>
                </c:pt>
                <c:pt idx="383">
                  <c:v>38.4</c:v>
                </c:pt>
                <c:pt idx="384">
                  <c:v>38.5</c:v>
                </c:pt>
                <c:pt idx="385">
                  <c:v>38.6</c:v>
                </c:pt>
                <c:pt idx="386">
                  <c:v>38.700000000000003</c:v>
                </c:pt>
                <c:pt idx="387">
                  <c:v>38.799999999999997</c:v>
                </c:pt>
                <c:pt idx="388">
                  <c:v>38.9</c:v>
                </c:pt>
                <c:pt idx="389">
                  <c:v>39</c:v>
                </c:pt>
                <c:pt idx="390">
                  <c:v>39.1</c:v>
                </c:pt>
                <c:pt idx="391">
                  <c:v>39.200000000000003</c:v>
                </c:pt>
                <c:pt idx="392">
                  <c:v>39.299999999999997</c:v>
                </c:pt>
                <c:pt idx="393">
                  <c:v>39.4</c:v>
                </c:pt>
                <c:pt idx="394">
                  <c:v>39.5</c:v>
                </c:pt>
                <c:pt idx="395">
                  <c:v>39.6</c:v>
                </c:pt>
                <c:pt idx="396">
                  <c:v>39.700000000000003</c:v>
                </c:pt>
                <c:pt idx="397">
                  <c:v>39.799999999999997</c:v>
                </c:pt>
                <c:pt idx="398">
                  <c:v>39.9</c:v>
                </c:pt>
                <c:pt idx="399">
                  <c:v>40</c:v>
                </c:pt>
                <c:pt idx="400">
                  <c:v>40.1</c:v>
                </c:pt>
                <c:pt idx="401">
                  <c:v>40.200000000000003</c:v>
                </c:pt>
                <c:pt idx="402">
                  <c:v>40.299999999999997</c:v>
                </c:pt>
                <c:pt idx="403">
                  <c:v>40.4</c:v>
                </c:pt>
                <c:pt idx="404">
                  <c:v>40.5</c:v>
                </c:pt>
                <c:pt idx="405">
                  <c:v>40.6</c:v>
                </c:pt>
                <c:pt idx="406">
                  <c:v>40.700000000000003</c:v>
                </c:pt>
                <c:pt idx="407">
                  <c:v>40.799999999999997</c:v>
                </c:pt>
                <c:pt idx="408">
                  <c:v>40.9</c:v>
                </c:pt>
                <c:pt idx="409">
                  <c:v>41</c:v>
                </c:pt>
                <c:pt idx="410">
                  <c:v>41.1</c:v>
                </c:pt>
                <c:pt idx="411">
                  <c:v>41.2</c:v>
                </c:pt>
                <c:pt idx="412">
                  <c:v>41.3</c:v>
                </c:pt>
                <c:pt idx="413">
                  <c:v>41.4</c:v>
                </c:pt>
                <c:pt idx="414">
                  <c:v>41.5</c:v>
                </c:pt>
                <c:pt idx="415">
                  <c:v>41.6</c:v>
                </c:pt>
                <c:pt idx="416">
                  <c:v>41.7</c:v>
                </c:pt>
                <c:pt idx="417">
                  <c:v>41.8</c:v>
                </c:pt>
                <c:pt idx="418">
                  <c:v>41.9</c:v>
                </c:pt>
                <c:pt idx="419">
                  <c:v>42</c:v>
                </c:pt>
                <c:pt idx="420">
                  <c:v>42.1</c:v>
                </c:pt>
                <c:pt idx="421">
                  <c:v>42.2</c:v>
                </c:pt>
                <c:pt idx="422">
                  <c:v>42.3</c:v>
                </c:pt>
                <c:pt idx="423">
                  <c:v>42.4</c:v>
                </c:pt>
                <c:pt idx="424">
                  <c:v>42.5</c:v>
                </c:pt>
                <c:pt idx="425">
                  <c:v>42.6</c:v>
                </c:pt>
                <c:pt idx="426">
                  <c:v>42.7</c:v>
                </c:pt>
                <c:pt idx="427">
                  <c:v>42.8</c:v>
                </c:pt>
                <c:pt idx="428">
                  <c:v>42.9</c:v>
                </c:pt>
                <c:pt idx="429">
                  <c:v>43</c:v>
                </c:pt>
                <c:pt idx="430">
                  <c:v>43.1</c:v>
                </c:pt>
                <c:pt idx="431">
                  <c:v>43.2</c:v>
                </c:pt>
                <c:pt idx="432">
                  <c:v>43.3</c:v>
                </c:pt>
                <c:pt idx="433">
                  <c:v>43.4</c:v>
                </c:pt>
                <c:pt idx="434">
                  <c:v>43.5</c:v>
                </c:pt>
                <c:pt idx="435">
                  <c:v>43.6</c:v>
                </c:pt>
                <c:pt idx="436">
                  <c:v>43.7</c:v>
                </c:pt>
                <c:pt idx="437">
                  <c:v>43.8</c:v>
                </c:pt>
                <c:pt idx="438">
                  <c:v>43.9</c:v>
                </c:pt>
                <c:pt idx="439">
                  <c:v>44</c:v>
                </c:pt>
                <c:pt idx="440">
                  <c:v>44.1</c:v>
                </c:pt>
                <c:pt idx="441">
                  <c:v>44.2</c:v>
                </c:pt>
                <c:pt idx="442">
                  <c:v>44.3</c:v>
                </c:pt>
                <c:pt idx="443">
                  <c:v>44.4</c:v>
                </c:pt>
                <c:pt idx="444">
                  <c:v>44.5</c:v>
                </c:pt>
                <c:pt idx="445">
                  <c:v>44.6</c:v>
                </c:pt>
                <c:pt idx="446">
                  <c:v>44.7</c:v>
                </c:pt>
                <c:pt idx="447">
                  <c:v>44.8</c:v>
                </c:pt>
                <c:pt idx="448">
                  <c:v>44.9</c:v>
                </c:pt>
                <c:pt idx="449">
                  <c:v>45</c:v>
                </c:pt>
                <c:pt idx="450">
                  <c:v>45.1</c:v>
                </c:pt>
                <c:pt idx="451">
                  <c:v>45.2</c:v>
                </c:pt>
                <c:pt idx="452">
                  <c:v>45.3</c:v>
                </c:pt>
                <c:pt idx="453">
                  <c:v>45.4</c:v>
                </c:pt>
                <c:pt idx="454">
                  <c:v>45.5</c:v>
                </c:pt>
                <c:pt idx="455">
                  <c:v>45.6</c:v>
                </c:pt>
                <c:pt idx="456">
                  <c:v>45.7</c:v>
                </c:pt>
                <c:pt idx="457">
                  <c:v>45.8</c:v>
                </c:pt>
                <c:pt idx="458">
                  <c:v>45.9</c:v>
                </c:pt>
                <c:pt idx="459">
                  <c:v>46</c:v>
                </c:pt>
                <c:pt idx="460">
                  <c:v>46.1</c:v>
                </c:pt>
                <c:pt idx="461">
                  <c:v>46.2</c:v>
                </c:pt>
                <c:pt idx="462">
                  <c:v>46.3</c:v>
                </c:pt>
                <c:pt idx="463">
                  <c:v>46.4</c:v>
                </c:pt>
                <c:pt idx="464">
                  <c:v>46.5</c:v>
                </c:pt>
                <c:pt idx="465">
                  <c:v>46.6</c:v>
                </c:pt>
                <c:pt idx="466">
                  <c:v>46.7</c:v>
                </c:pt>
                <c:pt idx="467">
                  <c:v>46.8</c:v>
                </c:pt>
                <c:pt idx="468">
                  <c:v>46.9</c:v>
                </c:pt>
                <c:pt idx="469">
                  <c:v>47</c:v>
                </c:pt>
                <c:pt idx="470">
                  <c:v>47.1</c:v>
                </c:pt>
                <c:pt idx="471">
                  <c:v>47.2</c:v>
                </c:pt>
                <c:pt idx="472">
                  <c:v>47.3</c:v>
                </c:pt>
                <c:pt idx="473">
                  <c:v>47.4</c:v>
                </c:pt>
                <c:pt idx="474">
                  <c:v>47.5</c:v>
                </c:pt>
                <c:pt idx="475">
                  <c:v>47.6</c:v>
                </c:pt>
                <c:pt idx="476">
                  <c:v>47.7</c:v>
                </c:pt>
                <c:pt idx="477">
                  <c:v>47.8</c:v>
                </c:pt>
                <c:pt idx="478">
                  <c:v>47.9</c:v>
                </c:pt>
                <c:pt idx="479">
                  <c:v>48</c:v>
                </c:pt>
                <c:pt idx="480">
                  <c:v>48.1</c:v>
                </c:pt>
                <c:pt idx="481">
                  <c:v>48.2</c:v>
                </c:pt>
                <c:pt idx="482">
                  <c:v>48.3</c:v>
                </c:pt>
                <c:pt idx="483">
                  <c:v>48.4</c:v>
                </c:pt>
                <c:pt idx="484">
                  <c:v>48.5</c:v>
                </c:pt>
                <c:pt idx="485">
                  <c:v>48.6</c:v>
                </c:pt>
                <c:pt idx="486">
                  <c:v>48.7</c:v>
                </c:pt>
                <c:pt idx="487">
                  <c:v>48.8</c:v>
                </c:pt>
                <c:pt idx="488">
                  <c:v>48.9</c:v>
                </c:pt>
                <c:pt idx="489">
                  <c:v>49</c:v>
                </c:pt>
                <c:pt idx="490">
                  <c:v>49.1</c:v>
                </c:pt>
                <c:pt idx="491">
                  <c:v>49.2</c:v>
                </c:pt>
                <c:pt idx="492">
                  <c:v>49.3</c:v>
                </c:pt>
                <c:pt idx="493">
                  <c:v>49.4</c:v>
                </c:pt>
                <c:pt idx="494">
                  <c:v>49.5</c:v>
                </c:pt>
                <c:pt idx="495">
                  <c:v>49.6</c:v>
                </c:pt>
                <c:pt idx="496">
                  <c:v>49.7</c:v>
                </c:pt>
                <c:pt idx="497">
                  <c:v>49.8</c:v>
                </c:pt>
                <c:pt idx="498">
                  <c:v>49.9</c:v>
                </c:pt>
                <c:pt idx="499">
                  <c:v>50</c:v>
                </c:pt>
                <c:pt idx="500">
                  <c:v>50.1</c:v>
                </c:pt>
                <c:pt idx="501">
                  <c:v>50.2</c:v>
                </c:pt>
                <c:pt idx="502">
                  <c:v>50.3</c:v>
                </c:pt>
                <c:pt idx="503">
                  <c:v>50.4</c:v>
                </c:pt>
                <c:pt idx="504">
                  <c:v>50.5</c:v>
                </c:pt>
                <c:pt idx="505">
                  <c:v>50.6</c:v>
                </c:pt>
                <c:pt idx="506">
                  <c:v>50.7</c:v>
                </c:pt>
                <c:pt idx="507">
                  <c:v>50.8</c:v>
                </c:pt>
                <c:pt idx="508">
                  <c:v>50.9</c:v>
                </c:pt>
                <c:pt idx="509">
                  <c:v>51</c:v>
                </c:pt>
                <c:pt idx="510">
                  <c:v>51.1</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60</c:v>
                </c:pt>
                <c:pt idx="600">
                  <c:v>60.1</c:v>
                </c:pt>
                <c:pt idx="601">
                  <c:v>60.2</c:v>
                </c:pt>
                <c:pt idx="602">
                  <c:v>60.3</c:v>
                </c:pt>
                <c:pt idx="603">
                  <c:v>60.4</c:v>
                </c:pt>
                <c:pt idx="604">
                  <c:v>60.5</c:v>
                </c:pt>
                <c:pt idx="605">
                  <c:v>60.6</c:v>
                </c:pt>
                <c:pt idx="606">
                  <c:v>60.7</c:v>
                </c:pt>
                <c:pt idx="607">
                  <c:v>60.8</c:v>
                </c:pt>
                <c:pt idx="608">
                  <c:v>60.9</c:v>
                </c:pt>
                <c:pt idx="609">
                  <c:v>61</c:v>
                </c:pt>
                <c:pt idx="610">
                  <c:v>61.1</c:v>
                </c:pt>
                <c:pt idx="611">
                  <c:v>61.2</c:v>
                </c:pt>
                <c:pt idx="612">
                  <c:v>61.3</c:v>
                </c:pt>
                <c:pt idx="613">
                  <c:v>61.4</c:v>
                </c:pt>
                <c:pt idx="614">
                  <c:v>61.5</c:v>
                </c:pt>
                <c:pt idx="615">
                  <c:v>61.6</c:v>
                </c:pt>
                <c:pt idx="616">
                  <c:v>61.7</c:v>
                </c:pt>
                <c:pt idx="617">
                  <c:v>61.8</c:v>
                </c:pt>
                <c:pt idx="618">
                  <c:v>61.9</c:v>
                </c:pt>
                <c:pt idx="619">
                  <c:v>62</c:v>
                </c:pt>
                <c:pt idx="620">
                  <c:v>62.1</c:v>
                </c:pt>
                <c:pt idx="621">
                  <c:v>62.2</c:v>
                </c:pt>
                <c:pt idx="622">
                  <c:v>62.3</c:v>
                </c:pt>
                <c:pt idx="623">
                  <c:v>62.4</c:v>
                </c:pt>
                <c:pt idx="624">
                  <c:v>62.5</c:v>
                </c:pt>
                <c:pt idx="625">
                  <c:v>62.6</c:v>
                </c:pt>
                <c:pt idx="626">
                  <c:v>62.7</c:v>
                </c:pt>
                <c:pt idx="627">
                  <c:v>62.8</c:v>
                </c:pt>
                <c:pt idx="628">
                  <c:v>62.9</c:v>
                </c:pt>
                <c:pt idx="629">
                  <c:v>63</c:v>
                </c:pt>
                <c:pt idx="630">
                  <c:v>63.1</c:v>
                </c:pt>
                <c:pt idx="631">
                  <c:v>63.2</c:v>
                </c:pt>
                <c:pt idx="632">
                  <c:v>63.3</c:v>
                </c:pt>
                <c:pt idx="633">
                  <c:v>63.4</c:v>
                </c:pt>
                <c:pt idx="634">
                  <c:v>63.5</c:v>
                </c:pt>
                <c:pt idx="635">
                  <c:v>63.6</c:v>
                </c:pt>
                <c:pt idx="636">
                  <c:v>63.7</c:v>
                </c:pt>
                <c:pt idx="637">
                  <c:v>63.8</c:v>
                </c:pt>
                <c:pt idx="638">
                  <c:v>63.9</c:v>
                </c:pt>
                <c:pt idx="639">
                  <c:v>64</c:v>
                </c:pt>
                <c:pt idx="640">
                  <c:v>64.099999999999994</c:v>
                </c:pt>
                <c:pt idx="641">
                  <c:v>64.2</c:v>
                </c:pt>
                <c:pt idx="642">
                  <c:v>64.3</c:v>
                </c:pt>
                <c:pt idx="643">
                  <c:v>64.400000000000006</c:v>
                </c:pt>
                <c:pt idx="644">
                  <c:v>64.5</c:v>
                </c:pt>
                <c:pt idx="645">
                  <c:v>64.599999999999994</c:v>
                </c:pt>
                <c:pt idx="646">
                  <c:v>64.7</c:v>
                </c:pt>
                <c:pt idx="647">
                  <c:v>64.8</c:v>
                </c:pt>
                <c:pt idx="648">
                  <c:v>64.900000000000006</c:v>
                </c:pt>
                <c:pt idx="649">
                  <c:v>65</c:v>
                </c:pt>
                <c:pt idx="650">
                  <c:v>65.099999999999994</c:v>
                </c:pt>
                <c:pt idx="651">
                  <c:v>65.2</c:v>
                </c:pt>
                <c:pt idx="652">
                  <c:v>65.3</c:v>
                </c:pt>
                <c:pt idx="653">
                  <c:v>65.400000000000006</c:v>
                </c:pt>
                <c:pt idx="654">
                  <c:v>65.5</c:v>
                </c:pt>
                <c:pt idx="655">
                  <c:v>65.599999999999994</c:v>
                </c:pt>
                <c:pt idx="656">
                  <c:v>65.7</c:v>
                </c:pt>
                <c:pt idx="657">
                  <c:v>65.8</c:v>
                </c:pt>
                <c:pt idx="658">
                  <c:v>65.900000000000006</c:v>
                </c:pt>
                <c:pt idx="659">
                  <c:v>66</c:v>
                </c:pt>
                <c:pt idx="660">
                  <c:v>66.099999999999994</c:v>
                </c:pt>
                <c:pt idx="661">
                  <c:v>66.2</c:v>
                </c:pt>
                <c:pt idx="662">
                  <c:v>66.3</c:v>
                </c:pt>
                <c:pt idx="663">
                  <c:v>66.400000000000006</c:v>
                </c:pt>
                <c:pt idx="664">
                  <c:v>66.5</c:v>
                </c:pt>
                <c:pt idx="665">
                  <c:v>66.599999999999994</c:v>
                </c:pt>
                <c:pt idx="666">
                  <c:v>66.7</c:v>
                </c:pt>
                <c:pt idx="667">
                  <c:v>66.8</c:v>
                </c:pt>
                <c:pt idx="668">
                  <c:v>66.900000000000006</c:v>
                </c:pt>
                <c:pt idx="669">
                  <c:v>67</c:v>
                </c:pt>
                <c:pt idx="670">
                  <c:v>67.099999999999994</c:v>
                </c:pt>
                <c:pt idx="671">
                  <c:v>67.2</c:v>
                </c:pt>
                <c:pt idx="672">
                  <c:v>67.3</c:v>
                </c:pt>
                <c:pt idx="673">
                  <c:v>67.400000000000006</c:v>
                </c:pt>
                <c:pt idx="674">
                  <c:v>67.5</c:v>
                </c:pt>
                <c:pt idx="675">
                  <c:v>67.599999999999994</c:v>
                </c:pt>
                <c:pt idx="676">
                  <c:v>67.7</c:v>
                </c:pt>
                <c:pt idx="677">
                  <c:v>67.8</c:v>
                </c:pt>
                <c:pt idx="678">
                  <c:v>67.900000000000006</c:v>
                </c:pt>
                <c:pt idx="679">
                  <c:v>68</c:v>
                </c:pt>
                <c:pt idx="680">
                  <c:v>68.099999999999994</c:v>
                </c:pt>
                <c:pt idx="681">
                  <c:v>68.2</c:v>
                </c:pt>
                <c:pt idx="682">
                  <c:v>68.3</c:v>
                </c:pt>
                <c:pt idx="683">
                  <c:v>68.400000000000006</c:v>
                </c:pt>
                <c:pt idx="684">
                  <c:v>68.5</c:v>
                </c:pt>
                <c:pt idx="685">
                  <c:v>68.599999999999994</c:v>
                </c:pt>
                <c:pt idx="686">
                  <c:v>68.7</c:v>
                </c:pt>
                <c:pt idx="687">
                  <c:v>68.8</c:v>
                </c:pt>
                <c:pt idx="688">
                  <c:v>68.900000000000006</c:v>
                </c:pt>
                <c:pt idx="689">
                  <c:v>69</c:v>
                </c:pt>
                <c:pt idx="690">
                  <c:v>69.099999999999994</c:v>
                </c:pt>
                <c:pt idx="691">
                  <c:v>69.2</c:v>
                </c:pt>
                <c:pt idx="692">
                  <c:v>69.3</c:v>
                </c:pt>
                <c:pt idx="693">
                  <c:v>69.400000000000006</c:v>
                </c:pt>
                <c:pt idx="694">
                  <c:v>69.5</c:v>
                </c:pt>
                <c:pt idx="695">
                  <c:v>69.599999999999994</c:v>
                </c:pt>
                <c:pt idx="696">
                  <c:v>69.7</c:v>
                </c:pt>
                <c:pt idx="697">
                  <c:v>69.8</c:v>
                </c:pt>
                <c:pt idx="698">
                  <c:v>69.900000000000006</c:v>
                </c:pt>
                <c:pt idx="699">
                  <c:v>70</c:v>
                </c:pt>
                <c:pt idx="700">
                  <c:v>70.099999999999994</c:v>
                </c:pt>
                <c:pt idx="701">
                  <c:v>70.2</c:v>
                </c:pt>
                <c:pt idx="702">
                  <c:v>70.3</c:v>
                </c:pt>
                <c:pt idx="703">
                  <c:v>70.400000000000006</c:v>
                </c:pt>
                <c:pt idx="704">
                  <c:v>70.5</c:v>
                </c:pt>
                <c:pt idx="705">
                  <c:v>70.599999999999994</c:v>
                </c:pt>
                <c:pt idx="706">
                  <c:v>70.7</c:v>
                </c:pt>
                <c:pt idx="707">
                  <c:v>70.8</c:v>
                </c:pt>
                <c:pt idx="708">
                  <c:v>70.900000000000006</c:v>
                </c:pt>
                <c:pt idx="709">
                  <c:v>71</c:v>
                </c:pt>
                <c:pt idx="710">
                  <c:v>71.099999999999994</c:v>
                </c:pt>
                <c:pt idx="711">
                  <c:v>71.2</c:v>
                </c:pt>
                <c:pt idx="712">
                  <c:v>71.3</c:v>
                </c:pt>
                <c:pt idx="713">
                  <c:v>71.400000000000006</c:v>
                </c:pt>
                <c:pt idx="714">
                  <c:v>71.5</c:v>
                </c:pt>
                <c:pt idx="715">
                  <c:v>71.599999999999994</c:v>
                </c:pt>
                <c:pt idx="716">
                  <c:v>71.7</c:v>
                </c:pt>
                <c:pt idx="717">
                  <c:v>71.8</c:v>
                </c:pt>
                <c:pt idx="718">
                  <c:v>71.900000000000006</c:v>
                </c:pt>
                <c:pt idx="719">
                  <c:v>72</c:v>
                </c:pt>
                <c:pt idx="720">
                  <c:v>72.099999999999994</c:v>
                </c:pt>
                <c:pt idx="721">
                  <c:v>72.2</c:v>
                </c:pt>
                <c:pt idx="722">
                  <c:v>72.3</c:v>
                </c:pt>
                <c:pt idx="723">
                  <c:v>72.400000000000006</c:v>
                </c:pt>
                <c:pt idx="724">
                  <c:v>72.5</c:v>
                </c:pt>
                <c:pt idx="725">
                  <c:v>72.599999999999994</c:v>
                </c:pt>
                <c:pt idx="726">
                  <c:v>72.7</c:v>
                </c:pt>
                <c:pt idx="727">
                  <c:v>72.8</c:v>
                </c:pt>
                <c:pt idx="728">
                  <c:v>72.900000000000006</c:v>
                </c:pt>
                <c:pt idx="729">
                  <c:v>73</c:v>
                </c:pt>
                <c:pt idx="730">
                  <c:v>73.099999999999994</c:v>
                </c:pt>
                <c:pt idx="731">
                  <c:v>73.2</c:v>
                </c:pt>
                <c:pt idx="732">
                  <c:v>73.3</c:v>
                </c:pt>
                <c:pt idx="733">
                  <c:v>73.400000000000006</c:v>
                </c:pt>
                <c:pt idx="734">
                  <c:v>73.5</c:v>
                </c:pt>
                <c:pt idx="735">
                  <c:v>73.599999999999994</c:v>
                </c:pt>
                <c:pt idx="736">
                  <c:v>73.7</c:v>
                </c:pt>
                <c:pt idx="737">
                  <c:v>73.8</c:v>
                </c:pt>
                <c:pt idx="738">
                  <c:v>73.900000000000006</c:v>
                </c:pt>
                <c:pt idx="739">
                  <c:v>74</c:v>
                </c:pt>
                <c:pt idx="740">
                  <c:v>74.099999999999994</c:v>
                </c:pt>
                <c:pt idx="741">
                  <c:v>74.2</c:v>
                </c:pt>
                <c:pt idx="742">
                  <c:v>74.3</c:v>
                </c:pt>
                <c:pt idx="743">
                  <c:v>74.400000000000006</c:v>
                </c:pt>
                <c:pt idx="744">
                  <c:v>74.5</c:v>
                </c:pt>
                <c:pt idx="745">
                  <c:v>74.599999999999994</c:v>
                </c:pt>
                <c:pt idx="746">
                  <c:v>74.7</c:v>
                </c:pt>
                <c:pt idx="747">
                  <c:v>74.8</c:v>
                </c:pt>
                <c:pt idx="748">
                  <c:v>74.900000000000006</c:v>
                </c:pt>
                <c:pt idx="749">
                  <c:v>75</c:v>
                </c:pt>
                <c:pt idx="750">
                  <c:v>75.099999999999994</c:v>
                </c:pt>
                <c:pt idx="751">
                  <c:v>75.2</c:v>
                </c:pt>
                <c:pt idx="752">
                  <c:v>75.3</c:v>
                </c:pt>
                <c:pt idx="753">
                  <c:v>75.400000000000006</c:v>
                </c:pt>
                <c:pt idx="754">
                  <c:v>75.5</c:v>
                </c:pt>
                <c:pt idx="755">
                  <c:v>75.599999999999994</c:v>
                </c:pt>
                <c:pt idx="756">
                  <c:v>75.7</c:v>
                </c:pt>
                <c:pt idx="757">
                  <c:v>75.8</c:v>
                </c:pt>
                <c:pt idx="758">
                  <c:v>75.900000000000006</c:v>
                </c:pt>
                <c:pt idx="759">
                  <c:v>76</c:v>
                </c:pt>
                <c:pt idx="760">
                  <c:v>76.099999999999994</c:v>
                </c:pt>
                <c:pt idx="761">
                  <c:v>76.2</c:v>
                </c:pt>
                <c:pt idx="762">
                  <c:v>76.3</c:v>
                </c:pt>
                <c:pt idx="763">
                  <c:v>76.400000000000006</c:v>
                </c:pt>
                <c:pt idx="764">
                  <c:v>76.5</c:v>
                </c:pt>
                <c:pt idx="765">
                  <c:v>76.599999999999994</c:v>
                </c:pt>
                <c:pt idx="766">
                  <c:v>76.7</c:v>
                </c:pt>
                <c:pt idx="767">
                  <c:v>76.8</c:v>
                </c:pt>
                <c:pt idx="768">
                  <c:v>76.900000000000006</c:v>
                </c:pt>
                <c:pt idx="769">
                  <c:v>77</c:v>
                </c:pt>
                <c:pt idx="770">
                  <c:v>77.099999999999994</c:v>
                </c:pt>
                <c:pt idx="771">
                  <c:v>77.2</c:v>
                </c:pt>
                <c:pt idx="772">
                  <c:v>77.3</c:v>
                </c:pt>
                <c:pt idx="773">
                  <c:v>77.400000000000006</c:v>
                </c:pt>
                <c:pt idx="774">
                  <c:v>77.5</c:v>
                </c:pt>
                <c:pt idx="775">
                  <c:v>77.599999999999994</c:v>
                </c:pt>
                <c:pt idx="776">
                  <c:v>77.7</c:v>
                </c:pt>
                <c:pt idx="777">
                  <c:v>77.8</c:v>
                </c:pt>
                <c:pt idx="778">
                  <c:v>77.900000000000006</c:v>
                </c:pt>
                <c:pt idx="779">
                  <c:v>78</c:v>
                </c:pt>
                <c:pt idx="780">
                  <c:v>78.099999999999994</c:v>
                </c:pt>
                <c:pt idx="781">
                  <c:v>78.2</c:v>
                </c:pt>
                <c:pt idx="782">
                  <c:v>78.3</c:v>
                </c:pt>
                <c:pt idx="783">
                  <c:v>78.400000000000006</c:v>
                </c:pt>
                <c:pt idx="784">
                  <c:v>78.5</c:v>
                </c:pt>
                <c:pt idx="785">
                  <c:v>78.599999999999994</c:v>
                </c:pt>
                <c:pt idx="786">
                  <c:v>78.7</c:v>
                </c:pt>
                <c:pt idx="787">
                  <c:v>78.8</c:v>
                </c:pt>
                <c:pt idx="788">
                  <c:v>78.900000000000006</c:v>
                </c:pt>
                <c:pt idx="789">
                  <c:v>79</c:v>
                </c:pt>
                <c:pt idx="790">
                  <c:v>79.099999999999994</c:v>
                </c:pt>
                <c:pt idx="791">
                  <c:v>79.2</c:v>
                </c:pt>
                <c:pt idx="792">
                  <c:v>79.3</c:v>
                </c:pt>
                <c:pt idx="793">
                  <c:v>79.400000000000006</c:v>
                </c:pt>
                <c:pt idx="794">
                  <c:v>79.5</c:v>
                </c:pt>
                <c:pt idx="795">
                  <c:v>79.599999999999994</c:v>
                </c:pt>
                <c:pt idx="796">
                  <c:v>79.7</c:v>
                </c:pt>
                <c:pt idx="797">
                  <c:v>79.8</c:v>
                </c:pt>
                <c:pt idx="798">
                  <c:v>79.900000000000006</c:v>
                </c:pt>
                <c:pt idx="799">
                  <c:v>80</c:v>
                </c:pt>
                <c:pt idx="800">
                  <c:v>80.099999999999994</c:v>
                </c:pt>
                <c:pt idx="801">
                  <c:v>80.2</c:v>
                </c:pt>
                <c:pt idx="802">
                  <c:v>80.3</c:v>
                </c:pt>
                <c:pt idx="803">
                  <c:v>80.400000000000006</c:v>
                </c:pt>
                <c:pt idx="804">
                  <c:v>80.5</c:v>
                </c:pt>
                <c:pt idx="805">
                  <c:v>80.599999999999994</c:v>
                </c:pt>
                <c:pt idx="806">
                  <c:v>80.7</c:v>
                </c:pt>
                <c:pt idx="807">
                  <c:v>80.8</c:v>
                </c:pt>
                <c:pt idx="808">
                  <c:v>80.900000000000006</c:v>
                </c:pt>
                <c:pt idx="809">
                  <c:v>81</c:v>
                </c:pt>
                <c:pt idx="810">
                  <c:v>81.099999999999994</c:v>
                </c:pt>
                <c:pt idx="811">
                  <c:v>81.2</c:v>
                </c:pt>
                <c:pt idx="812">
                  <c:v>81.3</c:v>
                </c:pt>
                <c:pt idx="813">
                  <c:v>81.400000000000006</c:v>
                </c:pt>
                <c:pt idx="814">
                  <c:v>81.5</c:v>
                </c:pt>
                <c:pt idx="815">
                  <c:v>81.599999999999994</c:v>
                </c:pt>
                <c:pt idx="816">
                  <c:v>81.7</c:v>
                </c:pt>
                <c:pt idx="817">
                  <c:v>81.8</c:v>
                </c:pt>
                <c:pt idx="818">
                  <c:v>81.900000000000006</c:v>
                </c:pt>
                <c:pt idx="819">
                  <c:v>82</c:v>
                </c:pt>
                <c:pt idx="820">
                  <c:v>82.1</c:v>
                </c:pt>
                <c:pt idx="821">
                  <c:v>82.2</c:v>
                </c:pt>
                <c:pt idx="822">
                  <c:v>82.3</c:v>
                </c:pt>
                <c:pt idx="823">
                  <c:v>82.4</c:v>
                </c:pt>
                <c:pt idx="824">
                  <c:v>82.5</c:v>
                </c:pt>
                <c:pt idx="825">
                  <c:v>82.6</c:v>
                </c:pt>
                <c:pt idx="826">
                  <c:v>82.7</c:v>
                </c:pt>
                <c:pt idx="827">
                  <c:v>82.8</c:v>
                </c:pt>
                <c:pt idx="828">
                  <c:v>82.9</c:v>
                </c:pt>
                <c:pt idx="829">
                  <c:v>83</c:v>
                </c:pt>
                <c:pt idx="830">
                  <c:v>83.1</c:v>
                </c:pt>
                <c:pt idx="831">
                  <c:v>83.2</c:v>
                </c:pt>
                <c:pt idx="832">
                  <c:v>83.3</c:v>
                </c:pt>
                <c:pt idx="833">
                  <c:v>83.4</c:v>
                </c:pt>
                <c:pt idx="834">
                  <c:v>83.5</c:v>
                </c:pt>
                <c:pt idx="835">
                  <c:v>83.6</c:v>
                </c:pt>
                <c:pt idx="836">
                  <c:v>83.7</c:v>
                </c:pt>
                <c:pt idx="837">
                  <c:v>83.8</c:v>
                </c:pt>
                <c:pt idx="838">
                  <c:v>83.9</c:v>
                </c:pt>
                <c:pt idx="839">
                  <c:v>84</c:v>
                </c:pt>
                <c:pt idx="840">
                  <c:v>84.1</c:v>
                </c:pt>
                <c:pt idx="841">
                  <c:v>84.2</c:v>
                </c:pt>
                <c:pt idx="842">
                  <c:v>84.3</c:v>
                </c:pt>
                <c:pt idx="843">
                  <c:v>84.4</c:v>
                </c:pt>
                <c:pt idx="844">
                  <c:v>84.5</c:v>
                </c:pt>
                <c:pt idx="845">
                  <c:v>84.6</c:v>
                </c:pt>
                <c:pt idx="846">
                  <c:v>84.7</c:v>
                </c:pt>
                <c:pt idx="847">
                  <c:v>84.8</c:v>
                </c:pt>
                <c:pt idx="848">
                  <c:v>84.9</c:v>
                </c:pt>
                <c:pt idx="849">
                  <c:v>85</c:v>
                </c:pt>
                <c:pt idx="850">
                  <c:v>85.1</c:v>
                </c:pt>
                <c:pt idx="851">
                  <c:v>85.2</c:v>
                </c:pt>
                <c:pt idx="852">
                  <c:v>85.3</c:v>
                </c:pt>
                <c:pt idx="853">
                  <c:v>85.4</c:v>
                </c:pt>
                <c:pt idx="854">
                  <c:v>85.5</c:v>
                </c:pt>
                <c:pt idx="855">
                  <c:v>85.6</c:v>
                </c:pt>
                <c:pt idx="856">
                  <c:v>85.7</c:v>
                </c:pt>
                <c:pt idx="857">
                  <c:v>85.8</c:v>
                </c:pt>
                <c:pt idx="858">
                  <c:v>85.9</c:v>
                </c:pt>
                <c:pt idx="859">
                  <c:v>86</c:v>
                </c:pt>
                <c:pt idx="860">
                  <c:v>86.1</c:v>
                </c:pt>
                <c:pt idx="861">
                  <c:v>86.2</c:v>
                </c:pt>
                <c:pt idx="862">
                  <c:v>86.3</c:v>
                </c:pt>
                <c:pt idx="863">
                  <c:v>86.4</c:v>
                </c:pt>
                <c:pt idx="864">
                  <c:v>86.5</c:v>
                </c:pt>
                <c:pt idx="865">
                  <c:v>86.6</c:v>
                </c:pt>
                <c:pt idx="866">
                  <c:v>86.7</c:v>
                </c:pt>
                <c:pt idx="867">
                  <c:v>86.8</c:v>
                </c:pt>
                <c:pt idx="868">
                  <c:v>86.9</c:v>
                </c:pt>
                <c:pt idx="869">
                  <c:v>87</c:v>
                </c:pt>
                <c:pt idx="870">
                  <c:v>87.1</c:v>
                </c:pt>
                <c:pt idx="871">
                  <c:v>87.2</c:v>
                </c:pt>
                <c:pt idx="872">
                  <c:v>87.3</c:v>
                </c:pt>
                <c:pt idx="873">
                  <c:v>87.4</c:v>
                </c:pt>
                <c:pt idx="874">
                  <c:v>87.5</c:v>
                </c:pt>
                <c:pt idx="875">
                  <c:v>87.6</c:v>
                </c:pt>
                <c:pt idx="876">
                  <c:v>87.7</c:v>
                </c:pt>
                <c:pt idx="877">
                  <c:v>87.8</c:v>
                </c:pt>
                <c:pt idx="878">
                  <c:v>87.9</c:v>
                </c:pt>
                <c:pt idx="879">
                  <c:v>88</c:v>
                </c:pt>
                <c:pt idx="880">
                  <c:v>88.1</c:v>
                </c:pt>
                <c:pt idx="881">
                  <c:v>88.2</c:v>
                </c:pt>
                <c:pt idx="882">
                  <c:v>88.3</c:v>
                </c:pt>
                <c:pt idx="883">
                  <c:v>88.4</c:v>
                </c:pt>
                <c:pt idx="884">
                  <c:v>88.5</c:v>
                </c:pt>
                <c:pt idx="885">
                  <c:v>88.6</c:v>
                </c:pt>
                <c:pt idx="886">
                  <c:v>88.7</c:v>
                </c:pt>
                <c:pt idx="887">
                  <c:v>88.8</c:v>
                </c:pt>
                <c:pt idx="888">
                  <c:v>88.9</c:v>
                </c:pt>
                <c:pt idx="889">
                  <c:v>89</c:v>
                </c:pt>
                <c:pt idx="890">
                  <c:v>89.1</c:v>
                </c:pt>
                <c:pt idx="891">
                  <c:v>89.2</c:v>
                </c:pt>
                <c:pt idx="892">
                  <c:v>89.3</c:v>
                </c:pt>
                <c:pt idx="893">
                  <c:v>89.4</c:v>
                </c:pt>
                <c:pt idx="894">
                  <c:v>89.5</c:v>
                </c:pt>
                <c:pt idx="895">
                  <c:v>89.6</c:v>
                </c:pt>
                <c:pt idx="896">
                  <c:v>89.7</c:v>
                </c:pt>
                <c:pt idx="897">
                  <c:v>89.8</c:v>
                </c:pt>
                <c:pt idx="898">
                  <c:v>89.9</c:v>
                </c:pt>
                <c:pt idx="899">
                  <c:v>90</c:v>
                </c:pt>
                <c:pt idx="900">
                  <c:v>90.1</c:v>
                </c:pt>
                <c:pt idx="901">
                  <c:v>90.2</c:v>
                </c:pt>
                <c:pt idx="902">
                  <c:v>90.3</c:v>
                </c:pt>
                <c:pt idx="903">
                  <c:v>90.4</c:v>
                </c:pt>
                <c:pt idx="904">
                  <c:v>90.5</c:v>
                </c:pt>
                <c:pt idx="905">
                  <c:v>90.6</c:v>
                </c:pt>
                <c:pt idx="906">
                  <c:v>90.7</c:v>
                </c:pt>
                <c:pt idx="907">
                  <c:v>90.8</c:v>
                </c:pt>
                <c:pt idx="908">
                  <c:v>90.9</c:v>
                </c:pt>
                <c:pt idx="909">
                  <c:v>91</c:v>
                </c:pt>
                <c:pt idx="910">
                  <c:v>91.1</c:v>
                </c:pt>
                <c:pt idx="911">
                  <c:v>91.2</c:v>
                </c:pt>
                <c:pt idx="912">
                  <c:v>91.3</c:v>
                </c:pt>
                <c:pt idx="913">
                  <c:v>91.4</c:v>
                </c:pt>
                <c:pt idx="914">
                  <c:v>91.5</c:v>
                </c:pt>
                <c:pt idx="915">
                  <c:v>91.6</c:v>
                </c:pt>
                <c:pt idx="916">
                  <c:v>91.7</c:v>
                </c:pt>
                <c:pt idx="917">
                  <c:v>91.8</c:v>
                </c:pt>
                <c:pt idx="918">
                  <c:v>91.9</c:v>
                </c:pt>
                <c:pt idx="919">
                  <c:v>92</c:v>
                </c:pt>
                <c:pt idx="920">
                  <c:v>92.1</c:v>
                </c:pt>
                <c:pt idx="921">
                  <c:v>92.2</c:v>
                </c:pt>
                <c:pt idx="922">
                  <c:v>92.3</c:v>
                </c:pt>
                <c:pt idx="923">
                  <c:v>92.4</c:v>
                </c:pt>
                <c:pt idx="924">
                  <c:v>92.5</c:v>
                </c:pt>
                <c:pt idx="925">
                  <c:v>92.6</c:v>
                </c:pt>
                <c:pt idx="926">
                  <c:v>92.7</c:v>
                </c:pt>
                <c:pt idx="927">
                  <c:v>92.8</c:v>
                </c:pt>
                <c:pt idx="928">
                  <c:v>92.9</c:v>
                </c:pt>
                <c:pt idx="929">
                  <c:v>93</c:v>
                </c:pt>
                <c:pt idx="930">
                  <c:v>93.1</c:v>
                </c:pt>
                <c:pt idx="931">
                  <c:v>93.2</c:v>
                </c:pt>
                <c:pt idx="932">
                  <c:v>93.3</c:v>
                </c:pt>
                <c:pt idx="933">
                  <c:v>93.4</c:v>
                </c:pt>
                <c:pt idx="934">
                  <c:v>93.5</c:v>
                </c:pt>
                <c:pt idx="935">
                  <c:v>93.6</c:v>
                </c:pt>
                <c:pt idx="936">
                  <c:v>93.7</c:v>
                </c:pt>
                <c:pt idx="937">
                  <c:v>93.8</c:v>
                </c:pt>
                <c:pt idx="938">
                  <c:v>93.9</c:v>
                </c:pt>
                <c:pt idx="939">
                  <c:v>94</c:v>
                </c:pt>
                <c:pt idx="940">
                  <c:v>94.1</c:v>
                </c:pt>
                <c:pt idx="941">
                  <c:v>94.2</c:v>
                </c:pt>
                <c:pt idx="942">
                  <c:v>94.3</c:v>
                </c:pt>
                <c:pt idx="943">
                  <c:v>94.4</c:v>
                </c:pt>
                <c:pt idx="944">
                  <c:v>94.5</c:v>
                </c:pt>
                <c:pt idx="945">
                  <c:v>94.6</c:v>
                </c:pt>
                <c:pt idx="946">
                  <c:v>94.7</c:v>
                </c:pt>
                <c:pt idx="947">
                  <c:v>94.8</c:v>
                </c:pt>
                <c:pt idx="948">
                  <c:v>94.9</c:v>
                </c:pt>
                <c:pt idx="949">
                  <c:v>95</c:v>
                </c:pt>
                <c:pt idx="950">
                  <c:v>95.1</c:v>
                </c:pt>
                <c:pt idx="951">
                  <c:v>95.2</c:v>
                </c:pt>
                <c:pt idx="952">
                  <c:v>95.3</c:v>
                </c:pt>
                <c:pt idx="953">
                  <c:v>95.4</c:v>
                </c:pt>
                <c:pt idx="954">
                  <c:v>95.5</c:v>
                </c:pt>
                <c:pt idx="955">
                  <c:v>95.6</c:v>
                </c:pt>
                <c:pt idx="956">
                  <c:v>95.7</c:v>
                </c:pt>
                <c:pt idx="957">
                  <c:v>95.8</c:v>
                </c:pt>
                <c:pt idx="958">
                  <c:v>95.9</c:v>
                </c:pt>
                <c:pt idx="959">
                  <c:v>96</c:v>
                </c:pt>
                <c:pt idx="960">
                  <c:v>96.1</c:v>
                </c:pt>
                <c:pt idx="961">
                  <c:v>96.2</c:v>
                </c:pt>
                <c:pt idx="962">
                  <c:v>96.3</c:v>
                </c:pt>
                <c:pt idx="963">
                  <c:v>96.4</c:v>
                </c:pt>
                <c:pt idx="964">
                  <c:v>96.5</c:v>
                </c:pt>
                <c:pt idx="965">
                  <c:v>96.6</c:v>
                </c:pt>
                <c:pt idx="966">
                  <c:v>96.7</c:v>
                </c:pt>
                <c:pt idx="967">
                  <c:v>96.8</c:v>
                </c:pt>
                <c:pt idx="968">
                  <c:v>96.9</c:v>
                </c:pt>
                <c:pt idx="969">
                  <c:v>97</c:v>
                </c:pt>
                <c:pt idx="970">
                  <c:v>97.1</c:v>
                </c:pt>
                <c:pt idx="971">
                  <c:v>97.2</c:v>
                </c:pt>
                <c:pt idx="972">
                  <c:v>97.3</c:v>
                </c:pt>
                <c:pt idx="973">
                  <c:v>97.4</c:v>
                </c:pt>
                <c:pt idx="974">
                  <c:v>97.5</c:v>
                </c:pt>
                <c:pt idx="975">
                  <c:v>97.6</c:v>
                </c:pt>
                <c:pt idx="976">
                  <c:v>97.7</c:v>
                </c:pt>
                <c:pt idx="977">
                  <c:v>97.8</c:v>
                </c:pt>
                <c:pt idx="978">
                  <c:v>97.9</c:v>
                </c:pt>
                <c:pt idx="979">
                  <c:v>98</c:v>
                </c:pt>
                <c:pt idx="980">
                  <c:v>98.1</c:v>
                </c:pt>
                <c:pt idx="981">
                  <c:v>98.2</c:v>
                </c:pt>
                <c:pt idx="982">
                  <c:v>98.3</c:v>
                </c:pt>
                <c:pt idx="983">
                  <c:v>98.4</c:v>
                </c:pt>
                <c:pt idx="984">
                  <c:v>98.5</c:v>
                </c:pt>
                <c:pt idx="985">
                  <c:v>98.6</c:v>
                </c:pt>
                <c:pt idx="986">
                  <c:v>98.7</c:v>
                </c:pt>
                <c:pt idx="987">
                  <c:v>98.8</c:v>
                </c:pt>
                <c:pt idx="988">
                  <c:v>98.9</c:v>
                </c:pt>
                <c:pt idx="989">
                  <c:v>99</c:v>
                </c:pt>
                <c:pt idx="990">
                  <c:v>99.1</c:v>
                </c:pt>
                <c:pt idx="991">
                  <c:v>99.2</c:v>
                </c:pt>
                <c:pt idx="992">
                  <c:v>99.3</c:v>
                </c:pt>
                <c:pt idx="993">
                  <c:v>99.4</c:v>
                </c:pt>
                <c:pt idx="994">
                  <c:v>99.5</c:v>
                </c:pt>
                <c:pt idx="995">
                  <c:v>99.6</c:v>
                </c:pt>
                <c:pt idx="996">
                  <c:v>99.7</c:v>
                </c:pt>
                <c:pt idx="997">
                  <c:v>99.8</c:v>
                </c:pt>
                <c:pt idx="998">
                  <c:v>99.9</c:v>
                </c:pt>
                <c:pt idx="999">
                  <c:v>100</c:v>
                </c:pt>
                <c:pt idx="1000">
                  <c:v>101</c:v>
                </c:pt>
                <c:pt idx="1001">
                  <c:v>102</c:v>
                </c:pt>
                <c:pt idx="1002">
                  <c:v>103</c:v>
                </c:pt>
                <c:pt idx="1003">
                  <c:v>104</c:v>
                </c:pt>
                <c:pt idx="1004">
                  <c:v>105</c:v>
                </c:pt>
                <c:pt idx="1005">
                  <c:v>106</c:v>
                </c:pt>
                <c:pt idx="1006">
                  <c:v>107</c:v>
                </c:pt>
                <c:pt idx="1007">
                  <c:v>108</c:v>
                </c:pt>
                <c:pt idx="1008">
                  <c:v>109</c:v>
                </c:pt>
                <c:pt idx="1009">
                  <c:v>110</c:v>
                </c:pt>
                <c:pt idx="1010">
                  <c:v>111</c:v>
                </c:pt>
                <c:pt idx="1011">
                  <c:v>112</c:v>
                </c:pt>
                <c:pt idx="1012">
                  <c:v>113</c:v>
                </c:pt>
                <c:pt idx="1013">
                  <c:v>114</c:v>
                </c:pt>
                <c:pt idx="1014">
                  <c:v>115</c:v>
                </c:pt>
                <c:pt idx="1015">
                  <c:v>116</c:v>
                </c:pt>
                <c:pt idx="1016">
                  <c:v>117</c:v>
                </c:pt>
                <c:pt idx="1017">
                  <c:v>118</c:v>
                </c:pt>
                <c:pt idx="1018">
                  <c:v>119</c:v>
                </c:pt>
                <c:pt idx="1019">
                  <c:v>120</c:v>
                </c:pt>
                <c:pt idx="1020">
                  <c:v>121</c:v>
                </c:pt>
                <c:pt idx="1021">
                  <c:v>122</c:v>
                </c:pt>
                <c:pt idx="1022">
                  <c:v>123</c:v>
                </c:pt>
                <c:pt idx="1023">
                  <c:v>124</c:v>
                </c:pt>
                <c:pt idx="1024">
                  <c:v>125</c:v>
                </c:pt>
                <c:pt idx="1025">
                  <c:v>126</c:v>
                </c:pt>
                <c:pt idx="1026">
                  <c:v>127</c:v>
                </c:pt>
                <c:pt idx="1027">
                  <c:v>128</c:v>
                </c:pt>
                <c:pt idx="1028">
                  <c:v>129</c:v>
                </c:pt>
                <c:pt idx="1029">
                  <c:v>130</c:v>
                </c:pt>
                <c:pt idx="1030">
                  <c:v>131</c:v>
                </c:pt>
                <c:pt idx="1031">
                  <c:v>132</c:v>
                </c:pt>
                <c:pt idx="1032">
                  <c:v>133</c:v>
                </c:pt>
                <c:pt idx="1033">
                  <c:v>134</c:v>
                </c:pt>
                <c:pt idx="1034">
                  <c:v>135</c:v>
                </c:pt>
                <c:pt idx="1035">
                  <c:v>136</c:v>
                </c:pt>
                <c:pt idx="1036">
                  <c:v>137</c:v>
                </c:pt>
                <c:pt idx="1037">
                  <c:v>138</c:v>
                </c:pt>
                <c:pt idx="1038">
                  <c:v>139</c:v>
                </c:pt>
                <c:pt idx="1039">
                  <c:v>140</c:v>
                </c:pt>
                <c:pt idx="1040">
                  <c:v>141</c:v>
                </c:pt>
                <c:pt idx="1041">
                  <c:v>142</c:v>
                </c:pt>
                <c:pt idx="1042">
                  <c:v>143</c:v>
                </c:pt>
                <c:pt idx="1043">
                  <c:v>144</c:v>
                </c:pt>
                <c:pt idx="1044">
                  <c:v>145</c:v>
                </c:pt>
                <c:pt idx="1045">
                  <c:v>146</c:v>
                </c:pt>
                <c:pt idx="1046">
                  <c:v>147</c:v>
                </c:pt>
                <c:pt idx="1047">
                  <c:v>148</c:v>
                </c:pt>
                <c:pt idx="1048">
                  <c:v>149</c:v>
                </c:pt>
                <c:pt idx="1049">
                  <c:v>150</c:v>
                </c:pt>
                <c:pt idx="1050">
                  <c:v>151</c:v>
                </c:pt>
                <c:pt idx="1051">
                  <c:v>152</c:v>
                </c:pt>
                <c:pt idx="1052">
                  <c:v>153</c:v>
                </c:pt>
                <c:pt idx="1053">
                  <c:v>154</c:v>
                </c:pt>
                <c:pt idx="1054">
                  <c:v>155</c:v>
                </c:pt>
                <c:pt idx="1055">
                  <c:v>156</c:v>
                </c:pt>
                <c:pt idx="1056">
                  <c:v>157</c:v>
                </c:pt>
                <c:pt idx="1057">
                  <c:v>158</c:v>
                </c:pt>
                <c:pt idx="1058">
                  <c:v>159</c:v>
                </c:pt>
                <c:pt idx="1059">
                  <c:v>160</c:v>
                </c:pt>
                <c:pt idx="1060">
                  <c:v>161</c:v>
                </c:pt>
                <c:pt idx="1061">
                  <c:v>162</c:v>
                </c:pt>
                <c:pt idx="1062">
                  <c:v>163</c:v>
                </c:pt>
                <c:pt idx="1063">
                  <c:v>164</c:v>
                </c:pt>
                <c:pt idx="1064">
                  <c:v>165</c:v>
                </c:pt>
                <c:pt idx="1065">
                  <c:v>166</c:v>
                </c:pt>
                <c:pt idx="1066">
                  <c:v>167</c:v>
                </c:pt>
                <c:pt idx="1067">
                  <c:v>168</c:v>
                </c:pt>
                <c:pt idx="1068">
                  <c:v>169</c:v>
                </c:pt>
                <c:pt idx="1069">
                  <c:v>170</c:v>
                </c:pt>
                <c:pt idx="1070">
                  <c:v>171</c:v>
                </c:pt>
                <c:pt idx="1071">
                  <c:v>172</c:v>
                </c:pt>
                <c:pt idx="1072">
                  <c:v>173</c:v>
                </c:pt>
                <c:pt idx="1073">
                  <c:v>174</c:v>
                </c:pt>
                <c:pt idx="1074">
                  <c:v>175</c:v>
                </c:pt>
                <c:pt idx="1075">
                  <c:v>176</c:v>
                </c:pt>
                <c:pt idx="1076">
                  <c:v>177</c:v>
                </c:pt>
                <c:pt idx="1077">
                  <c:v>178</c:v>
                </c:pt>
                <c:pt idx="1078">
                  <c:v>179</c:v>
                </c:pt>
                <c:pt idx="1079">
                  <c:v>180</c:v>
                </c:pt>
                <c:pt idx="1080">
                  <c:v>181</c:v>
                </c:pt>
                <c:pt idx="1081">
                  <c:v>182</c:v>
                </c:pt>
                <c:pt idx="1082">
                  <c:v>183</c:v>
                </c:pt>
                <c:pt idx="1083">
                  <c:v>184</c:v>
                </c:pt>
                <c:pt idx="1084">
                  <c:v>185</c:v>
                </c:pt>
                <c:pt idx="1085">
                  <c:v>186</c:v>
                </c:pt>
                <c:pt idx="1086">
                  <c:v>187</c:v>
                </c:pt>
                <c:pt idx="1087">
                  <c:v>188</c:v>
                </c:pt>
                <c:pt idx="1088">
                  <c:v>189</c:v>
                </c:pt>
                <c:pt idx="1089">
                  <c:v>190</c:v>
                </c:pt>
                <c:pt idx="1090">
                  <c:v>191</c:v>
                </c:pt>
                <c:pt idx="1091">
                  <c:v>192</c:v>
                </c:pt>
                <c:pt idx="1092">
                  <c:v>193</c:v>
                </c:pt>
                <c:pt idx="1093">
                  <c:v>194</c:v>
                </c:pt>
                <c:pt idx="1094">
                  <c:v>195</c:v>
                </c:pt>
                <c:pt idx="1095">
                  <c:v>196</c:v>
                </c:pt>
                <c:pt idx="1096">
                  <c:v>197</c:v>
                </c:pt>
                <c:pt idx="1097">
                  <c:v>198</c:v>
                </c:pt>
                <c:pt idx="1098">
                  <c:v>199</c:v>
                </c:pt>
                <c:pt idx="1099">
                  <c:v>200</c:v>
                </c:pt>
                <c:pt idx="1100">
                  <c:v>201</c:v>
                </c:pt>
                <c:pt idx="1101">
                  <c:v>202</c:v>
                </c:pt>
                <c:pt idx="1102">
                  <c:v>203</c:v>
                </c:pt>
                <c:pt idx="1103">
                  <c:v>204</c:v>
                </c:pt>
                <c:pt idx="1104">
                  <c:v>205</c:v>
                </c:pt>
                <c:pt idx="1105">
                  <c:v>206</c:v>
                </c:pt>
                <c:pt idx="1106">
                  <c:v>207</c:v>
                </c:pt>
                <c:pt idx="1107">
                  <c:v>208</c:v>
                </c:pt>
                <c:pt idx="1108">
                  <c:v>209</c:v>
                </c:pt>
                <c:pt idx="1109">
                  <c:v>210</c:v>
                </c:pt>
                <c:pt idx="1110">
                  <c:v>211</c:v>
                </c:pt>
                <c:pt idx="1111">
                  <c:v>212</c:v>
                </c:pt>
                <c:pt idx="1112">
                  <c:v>213</c:v>
                </c:pt>
                <c:pt idx="1113">
                  <c:v>214</c:v>
                </c:pt>
                <c:pt idx="1114">
                  <c:v>215</c:v>
                </c:pt>
                <c:pt idx="1115">
                  <c:v>216</c:v>
                </c:pt>
                <c:pt idx="1116">
                  <c:v>217</c:v>
                </c:pt>
                <c:pt idx="1117">
                  <c:v>218</c:v>
                </c:pt>
                <c:pt idx="1118">
                  <c:v>219</c:v>
                </c:pt>
                <c:pt idx="1119">
                  <c:v>220</c:v>
                </c:pt>
                <c:pt idx="1120">
                  <c:v>221</c:v>
                </c:pt>
                <c:pt idx="1121">
                  <c:v>222</c:v>
                </c:pt>
                <c:pt idx="1122">
                  <c:v>223</c:v>
                </c:pt>
                <c:pt idx="1123">
                  <c:v>224</c:v>
                </c:pt>
                <c:pt idx="1124">
                  <c:v>225</c:v>
                </c:pt>
                <c:pt idx="1125">
                  <c:v>226</c:v>
                </c:pt>
                <c:pt idx="1126">
                  <c:v>227</c:v>
                </c:pt>
                <c:pt idx="1127">
                  <c:v>228</c:v>
                </c:pt>
                <c:pt idx="1128">
                  <c:v>229</c:v>
                </c:pt>
                <c:pt idx="1129">
                  <c:v>230</c:v>
                </c:pt>
                <c:pt idx="1130">
                  <c:v>231</c:v>
                </c:pt>
                <c:pt idx="1131">
                  <c:v>232</c:v>
                </c:pt>
                <c:pt idx="1132">
                  <c:v>233</c:v>
                </c:pt>
                <c:pt idx="1133">
                  <c:v>234</c:v>
                </c:pt>
                <c:pt idx="1134">
                  <c:v>235</c:v>
                </c:pt>
                <c:pt idx="1135">
                  <c:v>236</c:v>
                </c:pt>
                <c:pt idx="1136">
                  <c:v>237</c:v>
                </c:pt>
                <c:pt idx="1137">
                  <c:v>238</c:v>
                </c:pt>
                <c:pt idx="1138">
                  <c:v>239</c:v>
                </c:pt>
                <c:pt idx="1139">
                  <c:v>240</c:v>
                </c:pt>
                <c:pt idx="1140">
                  <c:v>241</c:v>
                </c:pt>
                <c:pt idx="1141">
                  <c:v>242</c:v>
                </c:pt>
                <c:pt idx="1142">
                  <c:v>243</c:v>
                </c:pt>
                <c:pt idx="1143">
                  <c:v>244</c:v>
                </c:pt>
                <c:pt idx="1144">
                  <c:v>245</c:v>
                </c:pt>
                <c:pt idx="1145">
                  <c:v>246</c:v>
                </c:pt>
                <c:pt idx="1146">
                  <c:v>247</c:v>
                </c:pt>
                <c:pt idx="1147">
                  <c:v>248</c:v>
                </c:pt>
                <c:pt idx="1148">
                  <c:v>249</c:v>
                </c:pt>
                <c:pt idx="1149">
                  <c:v>250</c:v>
                </c:pt>
                <c:pt idx="1150">
                  <c:v>251</c:v>
                </c:pt>
                <c:pt idx="1151">
                  <c:v>252</c:v>
                </c:pt>
                <c:pt idx="1152">
                  <c:v>253</c:v>
                </c:pt>
                <c:pt idx="1153">
                  <c:v>254</c:v>
                </c:pt>
                <c:pt idx="1154">
                  <c:v>255</c:v>
                </c:pt>
                <c:pt idx="1155">
                  <c:v>256</c:v>
                </c:pt>
                <c:pt idx="1156">
                  <c:v>257</c:v>
                </c:pt>
                <c:pt idx="1157">
                  <c:v>258</c:v>
                </c:pt>
                <c:pt idx="1158">
                  <c:v>259</c:v>
                </c:pt>
                <c:pt idx="1159">
                  <c:v>260</c:v>
                </c:pt>
                <c:pt idx="1160">
                  <c:v>261</c:v>
                </c:pt>
                <c:pt idx="1161">
                  <c:v>262</c:v>
                </c:pt>
                <c:pt idx="1162">
                  <c:v>263</c:v>
                </c:pt>
                <c:pt idx="1163">
                  <c:v>264</c:v>
                </c:pt>
                <c:pt idx="1164">
                  <c:v>265</c:v>
                </c:pt>
                <c:pt idx="1165">
                  <c:v>266</c:v>
                </c:pt>
                <c:pt idx="1166">
                  <c:v>267</c:v>
                </c:pt>
                <c:pt idx="1167">
                  <c:v>268</c:v>
                </c:pt>
                <c:pt idx="1168">
                  <c:v>269</c:v>
                </c:pt>
                <c:pt idx="1169">
                  <c:v>270</c:v>
                </c:pt>
                <c:pt idx="1170">
                  <c:v>271</c:v>
                </c:pt>
                <c:pt idx="1171">
                  <c:v>272</c:v>
                </c:pt>
                <c:pt idx="1172">
                  <c:v>273</c:v>
                </c:pt>
                <c:pt idx="1173">
                  <c:v>274</c:v>
                </c:pt>
                <c:pt idx="1174">
                  <c:v>275</c:v>
                </c:pt>
                <c:pt idx="1175">
                  <c:v>276</c:v>
                </c:pt>
                <c:pt idx="1176">
                  <c:v>277</c:v>
                </c:pt>
                <c:pt idx="1177">
                  <c:v>278</c:v>
                </c:pt>
                <c:pt idx="1178">
                  <c:v>279</c:v>
                </c:pt>
                <c:pt idx="1179">
                  <c:v>280</c:v>
                </c:pt>
                <c:pt idx="1180">
                  <c:v>281</c:v>
                </c:pt>
                <c:pt idx="1181">
                  <c:v>282</c:v>
                </c:pt>
                <c:pt idx="1182">
                  <c:v>283</c:v>
                </c:pt>
                <c:pt idx="1183">
                  <c:v>284</c:v>
                </c:pt>
                <c:pt idx="1184">
                  <c:v>285</c:v>
                </c:pt>
                <c:pt idx="1185">
                  <c:v>286</c:v>
                </c:pt>
                <c:pt idx="1186">
                  <c:v>287</c:v>
                </c:pt>
                <c:pt idx="1187">
                  <c:v>288</c:v>
                </c:pt>
                <c:pt idx="1188">
                  <c:v>289</c:v>
                </c:pt>
                <c:pt idx="1189">
                  <c:v>290</c:v>
                </c:pt>
                <c:pt idx="1190">
                  <c:v>291</c:v>
                </c:pt>
                <c:pt idx="1191">
                  <c:v>292</c:v>
                </c:pt>
                <c:pt idx="1192">
                  <c:v>293</c:v>
                </c:pt>
                <c:pt idx="1193">
                  <c:v>294</c:v>
                </c:pt>
                <c:pt idx="1194">
                  <c:v>295</c:v>
                </c:pt>
                <c:pt idx="1195">
                  <c:v>296</c:v>
                </c:pt>
                <c:pt idx="1196">
                  <c:v>297</c:v>
                </c:pt>
                <c:pt idx="1197">
                  <c:v>298</c:v>
                </c:pt>
                <c:pt idx="1198">
                  <c:v>299</c:v>
                </c:pt>
                <c:pt idx="1199">
                  <c:v>300</c:v>
                </c:pt>
                <c:pt idx="1200">
                  <c:v>301</c:v>
                </c:pt>
                <c:pt idx="1201">
                  <c:v>302</c:v>
                </c:pt>
                <c:pt idx="1202">
                  <c:v>303</c:v>
                </c:pt>
                <c:pt idx="1203">
                  <c:v>304</c:v>
                </c:pt>
                <c:pt idx="1204">
                  <c:v>305</c:v>
                </c:pt>
                <c:pt idx="1205">
                  <c:v>306</c:v>
                </c:pt>
                <c:pt idx="1206">
                  <c:v>307</c:v>
                </c:pt>
                <c:pt idx="1207">
                  <c:v>308</c:v>
                </c:pt>
                <c:pt idx="1208">
                  <c:v>309</c:v>
                </c:pt>
                <c:pt idx="1209">
                  <c:v>310</c:v>
                </c:pt>
                <c:pt idx="1210">
                  <c:v>311</c:v>
                </c:pt>
                <c:pt idx="1211">
                  <c:v>312</c:v>
                </c:pt>
                <c:pt idx="1212">
                  <c:v>313</c:v>
                </c:pt>
                <c:pt idx="1213">
                  <c:v>314</c:v>
                </c:pt>
                <c:pt idx="1214">
                  <c:v>315</c:v>
                </c:pt>
                <c:pt idx="1215">
                  <c:v>316</c:v>
                </c:pt>
                <c:pt idx="1216">
                  <c:v>317</c:v>
                </c:pt>
                <c:pt idx="1217">
                  <c:v>318</c:v>
                </c:pt>
                <c:pt idx="1218">
                  <c:v>319</c:v>
                </c:pt>
                <c:pt idx="1219">
                  <c:v>320</c:v>
                </c:pt>
                <c:pt idx="1220">
                  <c:v>321</c:v>
                </c:pt>
                <c:pt idx="1221">
                  <c:v>322</c:v>
                </c:pt>
                <c:pt idx="1222">
                  <c:v>323</c:v>
                </c:pt>
                <c:pt idx="1223">
                  <c:v>324</c:v>
                </c:pt>
                <c:pt idx="1224">
                  <c:v>325</c:v>
                </c:pt>
                <c:pt idx="1225">
                  <c:v>326</c:v>
                </c:pt>
                <c:pt idx="1226">
                  <c:v>327</c:v>
                </c:pt>
                <c:pt idx="1227">
                  <c:v>328</c:v>
                </c:pt>
                <c:pt idx="1228">
                  <c:v>329</c:v>
                </c:pt>
                <c:pt idx="1229">
                  <c:v>330</c:v>
                </c:pt>
                <c:pt idx="1230">
                  <c:v>331</c:v>
                </c:pt>
                <c:pt idx="1231">
                  <c:v>332</c:v>
                </c:pt>
                <c:pt idx="1232">
                  <c:v>333</c:v>
                </c:pt>
                <c:pt idx="1233">
                  <c:v>334</c:v>
                </c:pt>
                <c:pt idx="1234">
                  <c:v>335</c:v>
                </c:pt>
                <c:pt idx="1235">
                  <c:v>336</c:v>
                </c:pt>
                <c:pt idx="1236">
                  <c:v>337</c:v>
                </c:pt>
                <c:pt idx="1237">
                  <c:v>338</c:v>
                </c:pt>
                <c:pt idx="1238">
                  <c:v>339</c:v>
                </c:pt>
                <c:pt idx="1239">
                  <c:v>340</c:v>
                </c:pt>
                <c:pt idx="1240">
                  <c:v>341</c:v>
                </c:pt>
                <c:pt idx="1241">
                  <c:v>342</c:v>
                </c:pt>
                <c:pt idx="1242">
                  <c:v>343</c:v>
                </c:pt>
                <c:pt idx="1243">
                  <c:v>344</c:v>
                </c:pt>
                <c:pt idx="1244">
                  <c:v>345</c:v>
                </c:pt>
                <c:pt idx="1245">
                  <c:v>346</c:v>
                </c:pt>
                <c:pt idx="1246">
                  <c:v>347</c:v>
                </c:pt>
                <c:pt idx="1247">
                  <c:v>348</c:v>
                </c:pt>
                <c:pt idx="1248">
                  <c:v>349</c:v>
                </c:pt>
                <c:pt idx="1249">
                  <c:v>350</c:v>
                </c:pt>
                <c:pt idx="1250">
                  <c:v>351</c:v>
                </c:pt>
                <c:pt idx="1251">
                  <c:v>352</c:v>
                </c:pt>
                <c:pt idx="1252">
                  <c:v>353</c:v>
                </c:pt>
                <c:pt idx="1253">
                  <c:v>354</c:v>
                </c:pt>
                <c:pt idx="1254">
                  <c:v>355</c:v>
                </c:pt>
                <c:pt idx="1255">
                  <c:v>356</c:v>
                </c:pt>
                <c:pt idx="1256">
                  <c:v>357</c:v>
                </c:pt>
                <c:pt idx="1257">
                  <c:v>358</c:v>
                </c:pt>
                <c:pt idx="1258">
                  <c:v>359</c:v>
                </c:pt>
                <c:pt idx="1259">
                  <c:v>360</c:v>
                </c:pt>
                <c:pt idx="1260">
                  <c:v>361</c:v>
                </c:pt>
                <c:pt idx="1261">
                  <c:v>362</c:v>
                </c:pt>
                <c:pt idx="1262">
                  <c:v>363</c:v>
                </c:pt>
                <c:pt idx="1263">
                  <c:v>364</c:v>
                </c:pt>
                <c:pt idx="1264">
                  <c:v>365</c:v>
                </c:pt>
                <c:pt idx="1265">
                  <c:v>366</c:v>
                </c:pt>
                <c:pt idx="1266">
                  <c:v>367</c:v>
                </c:pt>
                <c:pt idx="1267">
                  <c:v>368</c:v>
                </c:pt>
                <c:pt idx="1268">
                  <c:v>369</c:v>
                </c:pt>
                <c:pt idx="1269">
                  <c:v>370</c:v>
                </c:pt>
                <c:pt idx="1270">
                  <c:v>371</c:v>
                </c:pt>
                <c:pt idx="1271">
                  <c:v>372</c:v>
                </c:pt>
                <c:pt idx="1272">
                  <c:v>373</c:v>
                </c:pt>
                <c:pt idx="1273">
                  <c:v>374</c:v>
                </c:pt>
                <c:pt idx="1274">
                  <c:v>375</c:v>
                </c:pt>
                <c:pt idx="1275">
                  <c:v>376</c:v>
                </c:pt>
                <c:pt idx="1276">
                  <c:v>377</c:v>
                </c:pt>
                <c:pt idx="1277">
                  <c:v>378</c:v>
                </c:pt>
                <c:pt idx="1278">
                  <c:v>379</c:v>
                </c:pt>
                <c:pt idx="1279">
                  <c:v>380</c:v>
                </c:pt>
                <c:pt idx="1280">
                  <c:v>381</c:v>
                </c:pt>
                <c:pt idx="1281">
                  <c:v>382</c:v>
                </c:pt>
                <c:pt idx="1282">
                  <c:v>383</c:v>
                </c:pt>
                <c:pt idx="1283">
                  <c:v>384</c:v>
                </c:pt>
                <c:pt idx="1284">
                  <c:v>385</c:v>
                </c:pt>
                <c:pt idx="1285">
                  <c:v>386</c:v>
                </c:pt>
                <c:pt idx="1286">
                  <c:v>387</c:v>
                </c:pt>
                <c:pt idx="1287">
                  <c:v>388</c:v>
                </c:pt>
                <c:pt idx="1288">
                  <c:v>389</c:v>
                </c:pt>
                <c:pt idx="1289">
                  <c:v>390</c:v>
                </c:pt>
                <c:pt idx="1290">
                  <c:v>391</c:v>
                </c:pt>
                <c:pt idx="1291">
                  <c:v>392</c:v>
                </c:pt>
                <c:pt idx="1292">
                  <c:v>393</c:v>
                </c:pt>
                <c:pt idx="1293">
                  <c:v>394</c:v>
                </c:pt>
                <c:pt idx="1294">
                  <c:v>395</c:v>
                </c:pt>
                <c:pt idx="1295">
                  <c:v>396</c:v>
                </c:pt>
                <c:pt idx="1296">
                  <c:v>397</c:v>
                </c:pt>
                <c:pt idx="1297">
                  <c:v>398</c:v>
                </c:pt>
                <c:pt idx="1298">
                  <c:v>399</c:v>
                </c:pt>
                <c:pt idx="1299">
                  <c:v>400</c:v>
                </c:pt>
                <c:pt idx="1300">
                  <c:v>401</c:v>
                </c:pt>
                <c:pt idx="1301">
                  <c:v>402</c:v>
                </c:pt>
                <c:pt idx="1302">
                  <c:v>403</c:v>
                </c:pt>
                <c:pt idx="1303">
                  <c:v>404</c:v>
                </c:pt>
                <c:pt idx="1304">
                  <c:v>405</c:v>
                </c:pt>
                <c:pt idx="1305">
                  <c:v>406</c:v>
                </c:pt>
                <c:pt idx="1306">
                  <c:v>407</c:v>
                </c:pt>
                <c:pt idx="1307">
                  <c:v>408</c:v>
                </c:pt>
                <c:pt idx="1308">
                  <c:v>409</c:v>
                </c:pt>
                <c:pt idx="1309">
                  <c:v>410</c:v>
                </c:pt>
                <c:pt idx="1310">
                  <c:v>411</c:v>
                </c:pt>
                <c:pt idx="1311">
                  <c:v>412</c:v>
                </c:pt>
                <c:pt idx="1312">
                  <c:v>413</c:v>
                </c:pt>
                <c:pt idx="1313">
                  <c:v>414</c:v>
                </c:pt>
                <c:pt idx="1314">
                  <c:v>415</c:v>
                </c:pt>
                <c:pt idx="1315">
                  <c:v>416</c:v>
                </c:pt>
                <c:pt idx="1316">
                  <c:v>417</c:v>
                </c:pt>
                <c:pt idx="1317">
                  <c:v>418</c:v>
                </c:pt>
                <c:pt idx="1318">
                  <c:v>419</c:v>
                </c:pt>
                <c:pt idx="1319">
                  <c:v>420</c:v>
                </c:pt>
                <c:pt idx="1320">
                  <c:v>421</c:v>
                </c:pt>
                <c:pt idx="1321">
                  <c:v>422</c:v>
                </c:pt>
                <c:pt idx="1322">
                  <c:v>423</c:v>
                </c:pt>
                <c:pt idx="1323">
                  <c:v>424</c:v>
                </c:pt>
                <c:pt idx="1324">
                  <c:v>425</c:v>
                </c:pt>
                <c:pt idx="1325">
                  <c:v>426</c:v>
                </c:pt>
                <c:pt idx="1326">
                  <c:v>427</c:v>
                </c:pt>
                <c:pt idx="1327">
                  <c:v>428</c:v>
                </c:pt>
                <c:pt idx="1328">
                  <c:v>429</c:v>
                </c:pt>
                <c:pt idx="1329">
                  <c:v>430</c:v>
                </c:pt>
                <c:pt idx="1330">
                  <c:v>431</c:v>
                </c:pt>
                <c:pt idx="1331">
                  <c:v>432</c:v>
                </c:pt>
                <c:pt idx="1332">
                  <c:v>433</c:v>
                </c:pt>
                <c:pt idx="1333">
                  <c:v>434</c:v>
                </c:pt>
                <c:pt idx="1334">
                  <c:v>435</c:v>
                </c:pt>
                <c:pt idx="1335">
                  <c:v>436</c:v>
                </c:pt>
                <c:pt idx="1336">
                  <c:v>437</c:v>
                </c:pt>
                <c:pt idx="1337">
                  <c:v>438</c:v>
                </c:pt>
                <c:pt idx="1338">
                  <c:v>439</c:v>
                </c:pt>
                <c:pt idx="1339">
                  <c:v>440</c:v>
                </c:pt>
                <c:pt idx="1340">
                  <c:v>441</c:v>
                </c:pt>
                <c:pt idx="1341">
                  <c:v>442</c:v>
                </c:pt>
                <c:pt idx="1342">
                  <c:v>443</c:v>
                </c:pt>
                <c:pt idx="1343">
                  <c:v>444</c:v>
                </c:pt>
                <c:pt idx="1344">
                  <c:v>445</c:v>
                </c:pt>
                <c:pt idx="1345">
                  <c:v>446</c:v>
                </c:pt>
                <c:pt idx="1346">
                  <c:v>447</c:v>
                </c:pt>
                <c:pt idx="1347">
                  <c:v>448</c:v>
                </c:pt>
                <c:pt idx="1348">
                  <c:v>449</c:v>
                </c:pt>
                <c:pt idx="1349">
                  <c:v>450</c:v>
                </c:pt>
                <c:pt idx="1350">
                  <c:v>451</c:v>
                </c:pt>
                <c:pt idx="1351">
                  <c:v>452</c:v>
                </c:pt>
                <c:pt idx="1352">
                  <c:v>453</c:v>
                </c:pt>
                <c:pt idx="1353">
                  <c:v>454</c:v>
                </c:pt>
                <c:pt idx="1354">
                  <c:v>455</c:v>
                </c:pt>
                <c:pt idx="1355">
                  <c:v>456</c:v>
                </c:pt>
                <c:pt idx="1356">
                  <c:v>457</c:v>
                </c:pt>
                <c:pt idx="1357">
                  <c:v>458</c:v>
                </c:pt>
                <c:pt idx="1358">
                  <c:v>459</c:v>
                </c:pt>
                <c:pt idx="1359">
                  <c:v>460</c:v>
                </c:pt>
                <c:pt idx="1360">
                  <c:v>461</c:v>
                </c:pt>
                <c:pt idx="1361">
                  <c:v>462</c:v>
                </c:pt>
                <c:pt idx="1362">
                  <c:v>463</c:v>
                </c:pt>
                <c:pt idx="1363">
                  <c:v>464</c:v>
                </c:pt>
                <c:pt idx="1364">
                  <c:v>465</c:v>
                </c:pt>
                <c:pt idx="1365">
                  <c:v>466</c:v>
                </c:pt>
                <c:pt idx="1366">
                  <c:v>467</c:v>
                </c:pt>
                <c:pt idx="1367">
                  <c:v>468</c:v>
                </c:pt>
                <c:pt idx="1368">
                  <c:v>469</c:v>
                </c:pt>
                <c:pt idx="1369">
                  <c:v>470</c:v>
                </c:pt>
                <c:pt idx="1370">
                  <c:v>471</c:v>
                </c:pt>
                <c:pt idx="1371">
                  <c:v>472</c:v>
                </c:pt>
                <c:pt idx="1372">
                  <c:v>473</c:v>
                </c:pt>
                <c:pt idx="1373">
                  <c:v>474</c:v>
                </c:pt>
                <c:pt idx="1374">
                  <c:v>475</c:v>
                </c:pt>
                <c:pt idx="1375">
                  <c:v>476</c:v>
                </c:pt>
                <c:pt idx="1376">
                  <c:v>477</c:v>
                </c:pt>
                <c:pt idx="1377">
                  <c:v>478</c:v>
                </c:pt>
                <c:pt idx="1378">
                  <c:v>479</c:v>
                </c:pt>
                <c:pt idx="1379">
                  <c:v>480</c:v>
                </c:pt>
                <c:pt idx="1380">
                  <c:v>481</c:v>
                </c:pt>
                <c:pt idx="1381">
                  <c:v>482</c:v>
                </c:pt>
                <c:pt idx="1382">
                  <c:v>483</c:v>
                </c:pt>
                <c:pt idx="1383">
                  <c:v>484</c:v>
                </c:pt>
                <c:pt idx="1384">
                  <c:v>485</c:v>
                </c:pt>
                <c:pt idx="1385">
                  <c:v>486</c:v>
                </c:pt>
                <c:pt idx="1386">
                  <c:v>487</c:v>
                </c:pt>
                <c:pt idx="1387">
                  <c:v>488</c:v>
                </c:pt>
                <c:pt idx="1388">
                  <c:v>489</c:v>
                </c:pt>
                <c:pt idx="1389">
                  <c:v>490</c:v>
                </c:pt>
                <c:pt idx="1390">
                  <c:v>491</c:v>
                </c:pt>
                <c:pt idx="1391">
                  <c:v>492</c:v>
                </c:pt>
                <c:pt idx="1392">
                  <c:v>493</c:v>
                </c:pt>
                <c:pt idx="1393">
                  <c:v>494</c:v>
                </c:pt>
                <c:pt idx="1394">
                  <c:v>495</c:v>
                </c:pt>
                <c:pt idx="1395">
                  <c:v>496</c:v>
                </c:pt>
                <c:pt idx="1396">
                  <c:v>497</c:v>
                </c:pt>
                <c:pt idx="1397">
                  <c:v>498</c:v>
                </c:pt>
                <c:pt idx="1398">
                  <c:v>499</c:v>
                </c:pt>
                <c:pt idx="1399">
                  <c:v>500</c:v>
                </c:pt>
                <c:pt idx="1400">
                  <c:v>501</c:v>
                </c:pt>
                <c:pt idx="1401">
                  <c:v>502</c:v>
                </c:pt>
                <c:pt idx="1402">
                  <c:v>503</c:v>
                </c:pt>
                <c:pt idx="1403">
                  <c:v>504</c:v>
                </c:pt>
                <c:pt idx="1404">
                  <c:v>505</c:v>
                </c:pt>
                <c:pt idx="1405">
                  <c:v>506</c:v>
                </c:pt>
                <c:pt idx="1406">
                  <c:v>507</c:v>
                </c:pt>
                <c:pt idx="1407">
                  <c:v>508</c:v>
                </c:pt>
                <c:pt idx="1408">
                  <c:v>509</c:v>
                </c:pt>
                <c:pt idx="1409">
                  <c:v>510</c:v>
                </c:pt>
                <c:pt idx="1410">
                  <c:v>511</c:v>
                </c:pt>
                <c:pt idx="1411">
                  <c:v>512</c:v>
                </c:pt>
                <c:pt idx="1412">
                  <c:v>513</c:v>
                </c:pt>
                <c:pt idx="1413">
                  <c:v>514</c:v>
                </c:pt>
                <c:pt idx="1414">
                  <c:v>515</c:v>
                </c:pt>
                <c:pt idx="1415">
                  <c:v>516</c:v>
                </c:pt>
                <c:pt idx="1416">
                  <c:v>517</c:v>
                </c:pt>
                <c:pt idx="1417">
                  <c:v>518</c:v>
                </c:pt>
                <c:pt idx="1418">
                  <c:v>519</c:v>
                </c:pt>
                <c:pt idx="1419">
                  <c:v>520</c:v>
                </c:pt>
                <c:pt idx="1420">
                  <c:v>521</c:v>
                </c:pt>
                <c:pt idx="1421">
                  <c:v>522</c:v>
                </c:pt>
                <c:pt idx="1422">
                  <c:v>523</c:v>
                </c:pt>
                <c:pt idx="1423">
                  <c:v>524</c:v>
                </c:pt>
                <c:pt idx="1424">
                  <c:v>525</c:v>
                </c:pt>
                <c:pt idx="1425">
                  <c:v>526</c:v>
                </c:pt>
                <c:pt idx="1426">
                  <c:v>527</c:v>
                </c:pt>
                <c:pt idx="1427">
                  <c:v>528</c:v>
                </c:pt>
                <c:pt idx="1428">
                  <c:v>529</c:v>
                </c:pt>
                <c:pt idx="1429">
                  <c:v>530</c:v>
                </c:pt>
                <c:pt idx="1430">
                  <c:v>531</c:v>
                </c:pt>
                <c:pt idx="1431">
                  <c:v>532</c:v>
                </c:pt>
                <c:pt idx="1432">
                  <c:v>533</c:v>
                </c:pt>
                <c:pt idx="1433">
                  <c:v>534</c:v>
                </c:pt>
                <c:pt idx="1434">
                  <c:v>535</c:v>
                </c:pt>
                <c:pt idx="1435">
                  <c:v>536</c:v>
                </c:pt>
                <c:pt idx="1436">
                  <c:v>537</c:v>
                </c:pt>
                <c:pt idx="1437">
                  <c:v>538</c:v>
                </c:pt>
                <c:pt idx="1438">
                  <c:v>539</c:v>
                </c:pt>
                <c:pt idx="1439">
                  <c:v>540</c:v>
                </c:pt>
                <c:pt idx="1440">
                  <c:v>541</c:v>
                </c:pt>
                <c:pt idx="1441">
                  <c:v>542</c:v>
                </c:pt>
                <c:pt idx="1442">
                  <c:v>543</c:v>
                </c:pt>
                <c:pt idx="1443">
                  <c:v>544</c:v>
                </c:pt>
                <c:pt idx="1444">
                  <c:v>545</c:v>
                </c:pt>
                <c:pt idx="1445">
                  <c:v>546</c:v>
                </c:pt>
                <c:pt idx="1446">
                  <c:v>547</c:v>
                </c:pt>
                <c:pt idx="1447">
                  <c:v>548</c:v>
                </c:pt>
                <c:pt idx="1448">
                  <c:v>549</c:v>
                </c:pt>
                <c:pt idx="1449">
                  <c:v>550</c:v>
                </c:pt>
                <c:pt idx="1450">
                  <c:v>551</c:v>
                </c:pt>
                <c:pt idx="1451">
                  <c:v>552</c:v>
                </c:pt>
                <c:pt idx="1452">
                  <c:v>553</c:v>
                </c:pt>
                <c:pt idx="1453">
                  <c:v>554</c:v>
                </c:pt>
                <c:pt idx="1454">
                  <c:v>555</c:v>
                </c:pt>
                <c:pt idx="1455">
                  <c:v>556</c:v>
                </c:pt>
                <c:pt idx="1456">
                  <c:v>557</c:v>
                </c:pt>
                <c:pt idx="1457">
                  <c:v>558</c:v>
                </c:pt>
                <c:pt idx="1458">
                  <c:v>559</c:v>
                </c:pt>
                <c:pt idx="1459">
                  <c:v>560</c:v>
                </c:pt>
                <c:pt idx="1460">
                  <c:v>561</c:v>
                </c:pt>
                <c:pt idx="1461">
                  <c:v>562</c:v>
                </c:pt>
                <c:pt idx="1462">
                  <c:v>563</c:v>
                </c:pt>
                <c:pt idx="1463">
                  <c:v>564</c:v>
                </c:pt>
                <c:pt idx="1464">
                  <c:v>565</c:v>
                </c:pt>
                <c:pt idx="1465">
                  <c:v>566</c:v>
                </c:pt>
                <c:pt idx="1466">
                  <c:v>567</c:v>
                </c:pt>
                <c:pt idx="1467">
                  <c:v>568</c:v>
                </c:pt>
                <c:pt idx="1468">
                  <c:v>569</c:v>
                </c:pt>
                <c:pt idx="1469">
                  <c:v>570</c:v>
                </c:pt>
                <c:pt idx="1470">
                  <c:v>571</c:v>
                </c:pt>
                <c:pt idx="1471">
                  <c:v>572</c:v>
                </c:pt>
                <c:pt idx="1472">
                  <c:v>573</c:v>
                </c:pt>
                <c:pt idx="1473">
                  <c:v>574</c:v>
                </c:pt>
                <c:pt idx="1474">
                  <c:v>575</c:v>
                </c:pt>
                <c:pt idx="1475">
                  <c:v>576</c:v>
                </c:pt>
                <c:pt idx="1476">
                  <c:v>577</c:v>
                </c:pt>
                <c:pt idx="1477">
                  <c:v>578</c:v>
                </c:pt>
                <c:pt idx="1478">
                  <c:v>579</c:v>
                </c:pt>
                <c:pt idx="1479">
                  <c:v>580</c:v>
                </c:pt>
                <c:pt idx="1480">
                  <c:v>581</c:v>
                </c:pt>
                <c:pt idx="1481">
                  <c:v>582</c:v>
                </c:pt>
                <c:pt idx="1482">
                  <c:v>583</c:v>
                </c:pt>
                <c:pt idx="1483">
                  <c:v>584</c:v>
                </c:pt>
                <c:pt idx="1484">
                  <c:v>585</c:v>
                </c:pt>
                <c:pt idx="1485">
                  <c:v>586</c:v>
                </c:pt>
                <c:pt idx="1486">
                  <c:v>587</c:v>
                </c:pt>
                <c:pt idx="1487">
                  <c:v>588</c:v>
                </c:pt>
                <c:pt idx="1488">
                  <c:v>589</c:v>
                </c:pt>
                <c:pt idx="1489">
                  <c:v>590</c:v>
                </c:pt>
                <c:pt idx="1490">
                  <c:v>591</c:v>
                </c:pt>
                <c:pt idx="1491">
                  <c:v>592</c:v>
                </c:pt>
                <c:pt idx="1492">
                  <c:v>593</c:v>
                </c:pt>
                <c:pt idx="1493">
                  <c:v>594</c:v>
                </c:pt>
                <c:pt idx="1494">
                  <c:v>595</c:v>
                </c:pt>
                <c:pt idx="1495">
                  <c:v>596</c:v>
                </c:pt>
                <c:pt idx="1496">
                  <c:v>597</c:v>
                </c:pt>
                <c:pt idx="1497">
                  <c:v>598</c:v>
                </c:pt>
                <c:pt idx="1498">
                  <c:v>599</c:v>
                </c:pt>
                <c:pt idx="1499">
                  <c:v>600</c:v>
                </c:pt>
                <c:pt idx="1500">
                  <c:v>601</c:v>
                </c:pt>
                <c:pt idx="1501">
                  <c:v>602</c:v>
                </c:pt>
                <c:pt idx="1502">
                  <c:v>603</c:v>
                </c:pt>
                <c:pt idx="1503">
                  <c:v>604</c:v>
                </c:pt>
                <c:pt idx="1504">
                  <c:v>605</c:v>
                </c:pt>
                <c:pt idx="1505">
                  <c:v>606</c:v>
                </c:pt>
                <c:pt idx="1506">
                  <c:v>607</c:v>
                </c:pt>
                <c:pt idx="1507">
                  <c:v>608</c:v>
                </c:pt>
                <c:pt idx="1508">
                  <c:v>609</c:v>
                </c:pt>
                <c:pt idx="1509">
                  <c:v>610</c:v>
                </c:pt>
                <c:pt idx="1510">
                  <c:v>611</c:v>
                </c:pt>
                <c:pt idx="1511">
                  <c:v>612</c:v>
                </c:pt>
                <c:pt idx="1512">
                  <c:v>613</c:v>
                </c:pt>
                <c:pt idx="1513">
                  <c:v>614</c:v>
                </c:pt>
                <c:pt idx="1514">
                  <c:v>615</c:v>
                </c:pt>
                <c:pt idx="1515">
                  <c:v>616</c:v>
                </c:pt>
                <c:pt idx="1516">
                  <c:v>617</c:v>
                </c:pt>
                <c:pt idx="1517">
                  <c:v>618</c:v>
                </c:pt>
                <c:pt idx="1518">
                  <c:v>619</c:v>
                </c:pt>
                <c:pt idx="1519">
                  <c:v>620</c:v>
                </c:pt>
                <c:pt idx="1520">
                  <c:v>621</c:v>
                </c:pt>
                <c:pt idx="1521">
                  <c:v>622</c:v>
                </c:pt>
                <c:pt idx="1522">
                  <c:v>623</c:v>
                </c:pt>
                <c:pt idx="1523">
                  <c:v>624</c:v>
                </c:pt>
                <c:pt idx="1524">
                  <c:v>625</c:v>
                </c:pt>
                <c:pt idx="1525">
                  <c:v>626</c:v>
                </c:pt>
                <c:pt idx="1526">
                  <c:v>627</c:v>
                </c:pt>
                <c:pt idx="1527">
                  <c:v>628</c:v>
                </c:pt>
                <c:pt idx="1528">
                  <c:v>629</c:v>
                </c:pt>
                <c:pt idx="1529">
                  <c:v>630</c:v>
                </c:pt>
                <c:pt idx="1530">
                  <c:v>631</c:v>
                </c:pt>
                <c:pt idx="1531">
                  <c:v>632</c:v>
                </c:pt>
                <c:pt idx="1532">
                  <c:v>633</c:v>
                </c:pt>
                <c:pt idx="1533">
                  <c:v>634</c:v>
                </c:pt>
                <c:pt idx="1534">
                  <c:v>635</c:v>
                </c:pt>
                <c:pt idx="1535">
                  <c:v>636</c:v>
                </c:pt>
                <c:pt idx="1536">
                  <c:v>637</c:v>
                </c:pt>
                <c:pt idx="1537">
                  <c:v>638</c:v>
                </c:pt>
                <c:pt idx="1538">
                  <c:v>639</c:v>
                </c:pt>
                <c:pt idx="1539">
                  <c:v>640</c:v>
                </c:pt>
                <c:pt idx="1540">
                  <c:v>641</c:v>
                </c:pt>
                <c:pt idx="1541">
                  <c:v>642</c:v>
                </c:pt>
                <c:pt idx="1542">
                  <c:v>643</c:v>
                </c:pt>
                <c:pt idx="1543">
                  <c:v>644</c:v>
                </c:pt>
                <c:pt idx="1544">
                  <c:v>645</c:v>
                </c:pt>
                <c:pt idx="1545">
                  <c:v>646</c:v>
                </c:pt>
                <c:pt idx="1546">
                  <c:v>647</c:v>
                </c:pt>
                <c:pt idx="1547">
                  <c:v>648</c:v>
                </c:pt>
                <c:pt idx="1548">
                  <c:v>649</c:v>
                </c:pt>
                <c:pt idx="1549">
                  <c:v>650</c:v>
                </c:pt>
                <c:pt idx="1550">
                  <c:v>651</c:v>
                </c:pt>
                <c:pt idx="1551">
                  <c:v>652</c:v>
                </c:pt>
                <c:pt idx="1552">
                  <c:v>653</c:v>
                </c:pt>
                <c:pt idx="1553">
                  <c:v>654</c:v>
                </c:pt>
                <c:pt idx="1554">
                  <c:v>655</c:v>
                </c:pt>
                <c:pt idx="1555">
                  <c:v>656</c:v>
                </c:pt>
                <c:pt idx="1556">
                  <c:v>657</c:v>
                </c:pt>
                <c:pt idx="1557">
                  <c:v>658</c:v>
                </c:pt>
                <c:pt idx="1558">
                  <c:v>659</c:v>
                </c:pt>
                <c:pt idx="1559">
                  <c:v>660</c:v>
                </c:pt>
                <c:pt idx="1560">
                  <c:v>661</c:v>
                </c:pt>
                <c:pt idx="1561">
                  <c:v>662</c:v>
                </c:pt>
                <c:pt idx="1562">
                  <c:v>663</c:v>
                </c:pt>
                <c:pt idx="1563">
                  <c:v>664</c:v>
                </c:pt>
                <c:pt idx="1564">
                  <c:v>665</c:v>
                </c:pt>
                <c:pt idx="1565">
                  <c:v>666</c:v>
                </c:pt>
                <c:pt idx="1566">
                  <c:v>667</c:v>
                </c:pt>
                <c:pt idx="1567">
                  <c:v>668</c:v>
                </c:pt>
                <c:pt idx="1568">
                  <c:v>669</c:v>
                </c:pt>
                <c:pt idx="1569">
                  <c:v>670</c:v>
                </c:pt>
                <c:pt idx="1570">
                  <c:v>671</c:v>
                </c:pt>
                <c:pt idx="1571">
                  <c:v>672</c:v>
                </c:pt>
                <c:pt idx="1572">
                  <c:v>673</c:v>
                </c:pt>
                <c:pt idx="1573">
                  <c:v>674</c:v>
                </c:pt>
                <c:pt idx="1574">
                  <c:v>675</c:v>
                </c:pt>
                <c:pt idx="1575">
                  <c:v>676</c:v>
                </c:pt>
                <c:pt idx="1576">
                  <c:v>677</c:v>
                </c:pt>
                <c:pt idx="1577">
                  <c:v>678</c:v>
                </c:pt>
                <c:pt idx="1578">
                  <c:v>679</c:v>
                </c:pt>
                <c:pt idx="1579">
                  <c:v>680</c:v>
                </c:pt>
                <c:pt idx="1580">
                  <c:v>681</c:v>
                </c:pt>
                <c:pt idx="1581">
                  <c:v>682</c:v>
                </c:pt>
                <c:pt idx="1582">
                  <c:v>683</c:v>
                </c:pt>
                <c:pt idx="1583">
                  <c:v>684</c:v>
                </c:pt>
                <c:pt idx="1584">
                  <c:v>685</c:v>
                </c:pt>
                <c:pt idx="1585">
                  <c:v>686</c:v>
                </c:pt>
                <c:pt idx="1586">
                  <c:v>687</c:v>
                </c:pt>
                <c:pt idx="1587">
                  <c:v>688</c:v>
                </c:pt>
                <c:pt idx="1588">
                  <c:v>689</c:v>
                </c:pt>
                <c:pt idx="1589">
                  <c:v>690</c:v>
                </c:pt>
                <c:pt idx="1590">
                  <c:v>691</c:v>
                </c:pt>
                <c:pt idx="1591">
                  <c:v>692</c:v>
                </c:pt>
                <c:pt idx="1592">
                  <c:v>693</c:v>
                </c:pt>
                <c:pt idx="1593">
                  <c:v>694</c:v>
                </c:pt>
                <c:pt idx="1594">
                  <c:v>695</c:v>
                </c:pt>
                <c:pt idx="1595">
                  <c:v>696</c:v>
                </c:pt>
                <c:pt idx="1596">
                  <c:v>697</c:v>
                </c:pt>
                <c:pt idx="1597">
                  <c:v>698</c:v>
                </c:pt>
                <c:pt idx="1598">
                  <c:v>699</c:v>
                </c:pt>
                <c:pt idx="1599">
                  <c:v>700</c:v>
                </c:pt>
                <c:pt idx="1600">
                  <c:v>701</c:v>
                </c:pt>
                <c:pt idx="1601">
                  <c:v>702</c:v>
                </c:pt>
                <c:pt idx="1602">
                  <c:v>703</c:v>
                </c:pt>
                <c:pt idx="1603">
                  <c:v>704</c:v>
                </c:pt>
                <c:pt idx="1604">
                  <c:v>705</c:v>
                </c:pt>
                <c:pt idx="1605">
                  <c:v>706</c:v>
                </c:pt>
                <c:pt idx="1606">
                  <c:v>707</c:v>
                </c:pt>
                <c:pt idx="1607">
                  <c:v>708</c:v>
                </c:pt>
                <c:pt idx="1608">
                  <c:v>709</c:v>
                </c:pt>
                <c:pt idx="1609">
                  <c:v>710</c:v>
                </c:pt>
                <c:pt idx="1610">
                  <c:v>711</c:v>
                </c:pt>
                <c:pt idx="1611">
                  <c:v>712</c:v>
                </c:pt>
                <c:pt idx="1612">
                  <c:v>713</c:v>
                </c:pt>
                <c:pt idx="1613">
                  <c:v>714</c:v>
                </c:pt>
                <c:pt idx="1614">
                  <c:v>715</c:v>
                </c:pt>
                <c:pt idx="1615">
                  <c:v>716</c:v>
                </c:pt>
                <c:pt idx="1616">
                  <c:v>717</c:v>
                </c:pt>
                <c:pt idx="1617">
                  <c:v>718</c:v>
                </c:pt>
                <c:pt idx="1618">
                  <c:v>719</c:v>
                </c:pt>
                <c:pt idx="1619">
                  <c:v>720</c:v>
                </c:pt>
                <c:pt idx="1620">
                  <c:v>721</c:v>
                </c:pt>
                <c:pt idx="1621">
                  <c:v>722</c:v>
                </c:pt>
                <c:pt idx="1622">
                  <c:v>723</c:v>
                </c:pt>
                <c:pt idx="1623">
                  <c:v>724</c:v>
                </c:pt>
                <c:pt idx="1624">
                  <c:v>725</c:v>
                </c:pt>
                <c:pt idx="1625">
                  <c:v>726</c:v>
                </c:pt>
                <c:pt idx="1626">
                  <c:v>727</c:v>
                </c:pt>
                <c:pt idx="1627">
                  <c:v>728</c:v>
                </c:pt>
                <c:pt idx="1628">
                  <c:v>729</c:v>
                </c:pt>
                <c:pt idx="1629">
                  <c:v>730</c:v>
                </c:pt>
                <c:pt idx="1630">
                  <c:v>731</c:v>
                </c:pt>
                <c:pt idx="1631">
                  <c:v>732</c:v>
                </c:pt>
                <c:pt idx="1632">
                  <c:v>733</c:v>
                </c:pt>
                <c:pt idx="1633">
                  <c:v>734</c:v>
                </c:pt>
                <c:pt idx="1634">
                  <c:v>735</c:v>
                </c:pt>
                <c:pt idx="1635">
                  <c:v>736</c:v>
                </c:pt>
                <c:pt idx="1636">
                  <c:v>737</c:v>
                </c:pt>
                <c:pt idx="1637">
                  <c:v>738</c:v>
                </c:pt>
                <c:pt idx="1638">
                  <c:v>739</c:v>
                </c:pt>
                <c:pt idx="1639">
                  <c:v>740</c:v>
                </c:pt>
                <c:pt idx="1640">
                  <c:v>741</c:v>
                </c:pt>
                <c:pt idx="1641">
                  <c:v>742</c:v>
                </c:pt>
                <c:pt idx="1642">
                  <c:v>743</c:v>
                </c:pt>
                <c:pt idx="1643">
                  <c:v>744</c:v>
                </c:pt>
                <c:pt idx="1644">
                  <c:v>745</c:v>
                </c:pt>
                <c:pt idx="1645">
                  <c:v>746</c:v>
                </c:pt>
                <c:pt idx="1646">
                  <c:v>747</c:v>
                </c:pt>
                <c:pt idx="1647">
                  <c:v>748</c:v>
                </c:pt>
                <c:pt idx="1648">
                  <c:v>749</c:v>
                </c:pt>
                <c:pt idx="1649">
                  <c:v>750</c:v>
                </c:pt>
                <c:pt idx="1650">
                  <c:v>751</c:v>
                </c:pt>
                <c:pt idx="1651">
                  <c:v>752</c:v>
                </c:pt>
                <c:pt idx="1652">
                  <c:v>753</c:v>
                </c:pt>
                <c:pt idx="1653">
                  <c:v>754</c:v>
                </c:pt>
                <c:pt idx="1654">
                  <c:v>755</c:v>
                </c:pt>
                <c:pt idx="1655">
                  <c:v>756</c:v>
                </c:pt>
                <c:pt idx="1656">
                  <c:v>757</c:v>
                </c:pt>
                <c:pt idx="1657">
                  <c:v>758</c:v>
                </c:pt>
                <c:pt idx="1658">
                  <c:v>759</c:v>
                </c:pt>
                <c:pt idx="1659">
                  <c:v>760</c:v>
                </c:pt>
                <c:pt idx="1660">
                  <c:v>761</c:v>
                </c:pt>
                <c:pt idx="1661">
                  <c:v>762</c:v>
                </c:pt>
                <c:pt idx="1662">
                  <c:v>763</c:v>
                </c:pt>
                <c:pt idx="1663">
                  <c:v>764</c:v>
                </c:pt>
                <c:pt idx="1664">
                  <c:v>765</c:v>
                </c:pt>
                <c:pt idx="1665">
                  <c:v>766</c:v>
                </c:pt>
                <c:pt idx="1666">
                  <c:v>767</c:v>
                </c:pt>
                <c:pt idx="1667">
                  <c:v>768</c:v>
                </c:pt>
                <c:pt idx="1668">
                  <c:v>769</c:v>
                </c:pt>
                <c:pt idx="1669">
                  <c:v>770</c:v>
                </c:pt>
                <c:pt idx="1670">
                  <c:v>771</c:v>
                </c:pt>
                <c:pt idx="1671">
                  <c:v>772</c:v>
                </c:pt>
                <c:pt idx="1672">
                  <c:v>773</c:v>
                </c:pt>
                <c:pt idx="1673">
                  <c:v>774</c:v>
                </c:pt>
                <c:pt idx="1674">
                  <c:v>775</c:v>
                </c:pt>
                <c:pt idx="1675">
                  <c:v>776</c:v>
                </c:pt>
                <c:pt idx="1676">
                  <c:v>777</c:v>
                </c:pt>
                <c:pt idx="1677">
                  <c:v>778</c:v>
                </c:pt>
                <c:pt idx="1678">
                  <c:v>779</c:v>
                </c:pt>
                <c:pt idx="1679">
                  <c:v>780</c:v>
                </c:pt>
                <c:pt idx="1680">
                  <c:v>781</c:v>
                </c:pt>
                <c:pt idx="1681">
                  <c:v>782</c:v>
                </c:pt>
                <c:pt idx="1682">
                  <c:v>783</c:v>
                </c:pt>
                <c:pt idx="1683">
                  <c:v>784</c:v>
                </c:pt>
                <c:pt idx="1684">
                  <c:v>785</c:v>
                </c:pt>
                <c:pt idx="1685">
                  <c:v>786</c:v>
                </c:pt>
                <c:pt idx="1686">
                  <c:v>787</c:v>
                </c:pt>
                <c:pt idx="1687">
                  <c:v>788</c:v>
                </c:pt>
                <c:pt idx="1688">
                  <c:v>789</c:v>
                </c:pt>
                <c:pt idx="1689">
                  <c:v>790</c:v>
                </c:pt>
                <c:pt idx="1690">
                  <c:v>791</c:v>
                </c:pt>
                <c:pt idx="1691">
                  <c:v>792</c:v>
                </c:pt>
                <c:pt idx="1692">
                  <c:v>793</c:v>
                </c:pt>
                <c:pt idx="1693">
                  <c:v>794</c:v>
                </c:pt>
                <c:pt idx="1694">
                  <c:v>795</c:v>
                </c:pt>
                <c:pt idx="1695">
                  <c:v>796</c:v>
                </c:pt>
                <c:pt idx="1696">
                  <c:v>797</c:v>
                </c:pt>
                <c:pt idx="1697">
                  <c:v>798</c:v>
                </c:pt>
                <c:pt idx="1698">
                  <c:v>799</c:v>
                </c:pt>
                <c:pt idx="1699">
                  <c:v>800</c:v>
                </c:pt>
                <c:pt idx="1700">
                  <c:v>801</c:v>
                </c:pt>
                <c:pt idx="1701">
                  <c:v>802</c:v>
                </c:pt>
                <c:pt idx="1702">
                  <c:v>803</c:v>
                </c:pt>
                <c:pt idx="1703">
                  <c:v>804</c:v>
                </c:pt>
                <c:pt idx="1704">
                  <c:v>805</c:v>
                </c:pt>
                <c:pt idx="1705">
                  <c:v>806</c:v>
                </c:pt>
                <c:pt idx="1706">
                  <c:v>807</c:v>
                </c:pt>
                <c:pt idx="1707">
                  <c:v>808</c:v>
                </c:pt>
                <c:pt idx="1708">
                  <c:v>809</c:v>
                </c:pt>
                <c:pt idx="1709">
                  <c:v>810</c:v>
                </c:pt>
                <c:pt idx="1710">
                  <c:v>811</c:v>
                </c:pt>
                <c:pt idx="1711">
                  <c:v>812</c:v>
                </c:pt>
                <c:pt idx="1712">
                  <c:v>813</c:v>
                </c:pt>
                <c:pt idx="1713">
                  <c:v>814</c:v>
                </c:pt>
                <c:pt idx="1714">
                  <c:v>815</c:v>
                </c:pt>
                <c:pt idx="1715">
                  <c:v>816</c:v>
                </c:pt>
                <c:pt idx="1716">
                  <c:v>817</c:v>
                </c:pt>
                <c:pt idx="1717">
                  <c:v>818</c:v>
                </c:pt>
                <c:pt idx="1718">
                  <c:v>819</c:v>
                </c:pt>
                <c:pt idx="1719">
                  <c:v>820</c:v>
                </c:pt>
                <c:pt idx="1720">
                  <c:v>821</c:v>
                </c:pt>
                <c:pt idx="1721">
                  <c:v>822</c:v>
                </c:pt>
                <c:pt idx="1722">
                  <c:v>823</c:v>
                </c:pt>
                <c:pt idx="1723">
                  <c:v>824</c:v>
                </c:pt>
                <c:pt idx="1724">
                  <c:v>825</c:v>
                </c:pt>
                <c:pt idx="1725">
                  <c:v>826</c:v>
                </c:pt>
                <c:pt idx="1726">
                  <c:v>827</c:v>
                </c:pt>
                <c:pt idx="1727">
                  <c:v>828</c:v>
                </c:pt>
                <c:pt idx="1728">
                  <c:v>829</c:v>
                </c:pt>
                <c:pt idx="1729">
                  <c:v>830</c:v>
                </c:pt>
                <c:pt idx="1730">
                  <c:v>831</c:v>
                </c:pt>
                <c:pt idx="1731">
                  <c:v>832</c:v>
                </c:pt>
                <c:pt idx="1732">
                  <c:v>833</c:v>
                </c:pt>
                <c:pt idx="1733">
                  <c:v>834</c:v>
                </c:pt>
                <c:pt idx="1734">
                  <c:v>835</c:v>
                </c:pt>
                <c:pt idx="1735">
                  <c:v>836</c:v>
                </c:pt>
                <c:pt idx="1736">
                  <c:v>837</c:v>
                </c:pt>
                <c:pt idx="1737">
                  <c:v>838</c:v>
                </c:pt>
                <c:pt idx="1738">
                  <c:v>839</c:v>
                </c:pt>
                <c:pt idx="1739">
                  <c:v>840</c:v>
                </c:pt>
                <c:pt idx="1740">
                  <c:v>841</c:v>
                </c:pt>
                <c:pt idx="1741">
                  <c:v>842</c:v>
                </c:pt>
                <c:pt idx="1742">
                  <c:v>843</c:v>
                </c:pt>
                <c:pt idx="1743">
                  <c:v>844</c:v>
                </c:pt>
                <c:pt idx="1744">
                  <c:v>845</c:v>
                </c:pt>
                <c:pt idx="1745">
                  <c:v>846</c:v>
                </c:pt>
                <c:pt idx="1746">
                  <c:v>847</c:v>
                </c:pt>
                <c:pt idx="1747">
                  <c:v>848</c:v>
                </c:pt>
                <c:pt idx="1748">
                  <c:v>849</c:v>
                </c:pt>
                <c:pt idx="1749">
                  <c:v>850</c:v>
                </c:pt>
                <c:pt idx="1750">
                  <c:v>851</c:v>
                </c:pt>
                <c:pt idx="1751">
                  <c:v>852</c:v>
                </c:pt>
                <c:pt idx="1752">
                  <c:v>853</c:v>
                </c:pt>
                <c:pt idx="1753">
                  <c:v>854</c:v>
                </c:pt>
                <c:pt idx="1754">
                  <c:v>855</c:v>
                </c:pt>
                <c:pt idx="1755">
                  <c:v>856</c:v>
                </c:pt>
                <c:pt idx="1756">
                  <c:v>857</c:v>
                </c:pt>
                <c:pt idx="1757">
                  <c:v>858</c:v>
                </c:pt>
                <c:pt idx="1758">
                  <c:v>859</c:v>
                </c:pt>
                <c:pt idx="1759">
                  <c:v>860</c:v>
                </c:pt>
                <c:pt idx="1760">
                  <c:v>861</c:v>
                </c:pt>
                <c:pt idx="1761">
                  <c:v>862</c:v>
                </c:pt>
                <c:pt idx="1762">
                  <c:v>863</c:v>
                </c:pt>
                <c:pt idx="1763">
                  <c:v>864</c:v>
                </c:pt>
                <c:pt idx="1764">
                  <c:v>865</c:v>
                </c:pt>
                <c:pt idx="1765">
                  <c:v>866</c:v>
                </c:pt>
                <c:pt idx="1766">
                  <c:v>867</c:v>
                </c:pt>
                <c:pt idx="1767">
                  <c:v>868</c:v>
                </c:pt>
                <c:pt idx="1768">
                  <c:v>869</c:v>
                </c:pt>
                <c:pt idx="1769">
                  <c:v>870</c:v>
                </c:pt>
                <c:pt idx="1770">
                  <c:v>871</c:v>
                </c:pt>
                <c:pt idx="1771">
                  <c:v>872</c:v>
                </c:pt>
                <c:pt idx="1772">
                  <c:v>873</c:v>
                </c:pt>
                <c:pt idx="1773">
                  <c:v>874</c:v>
                </c:pt>
                <c:pt idx="1774">
                  <c:v>875</c:v>
                </c:pt>
                <c:pt idx="1775">
                  <c:v>876</c:v>
                </c:pt>
                <c:pt idx="1776">
                  <c:v>877</c:v>
                </c:pt>
                <c:pt idx="1777">
                  <c:v>878</c:v>
                </c:pt>
                <c:pt idx="1778">
                  <c:v>879</c:v>
                </c:pt>
                <c:pt idx="1779">
                  <c:v>880</c:v>
                </c:pt>
                <c:pt idx="1780">
                  <c:v>881</c:v>
                </c:pt>
                <c:pt idx="1781">
                  <c:v>882</c:v>
                </c:pt>
                <c:pt idx="1782">
                  <c:v>883</c:v>
                </c:pt>
                <c:pt idx="1783">
                  <c:v>884</c:v>
                </c:pt>
                <c:pt idx="1784">
                  <c:v>885</c:v>
                </c:pt>
                <c:pt idx="1785">
                  <c:v>886</c:v>
                </c:pt>
                <c:pt idx="1786">
                  <c:v>887</c:v>
                </c:pt>
                <c:pt idx="1787">
                  <c:v>888</c:v>
                </c:pt>
                <c:pt idx="1788">
                  <c:v>889</c:v>
                </c:pt>
                <c:pt idx="1789">
                  <c:v>890</c:v>
                </c:pt>
                <c:pt idx="1790">
                  <c:v>891</c:v>
                </c:pt>
                <c:pt idx="1791">
                  <c:v>892</c:v>
                </c:pt>
                <c:pt idx="1792">
                  <c:v>893</c:v>
                </c:pt>
                <c:pt idx="1793">
                  <c:v>894</c:v>
                </c:pt>
                <c:pt idx="1794">
                  <c:v>895</c:v>
                </c:pt>
                <c:pt idx="1795">
                  <c:v>896</c:v>
                </c:pt>
                <c:pt idx="1796">
                  <c:v>897</c:v>
                </c:pt>
                <c:pt idx="1797">
                  <c:v>898</c:v>
                </c:pt>
                <c:pt idx="1798">
                  <c:v>899</c:v>
                </c:pt>
                <c:pt idx="1799">
                  <c:v>900</c:v>
                </c:pt>
                <c:pt idx="1800">
                  <c:v>901</c:v>
                </c:pt>
                <c:pt idx="1801">
                  <c:v>902</c:v>
                </c:pt>
                <c:pt idx="1802">
                  <c:v>903</c:v>
                </c:pt>
                <c:pt idx="1803">
                  <c:v>904</c:v>
                </c:pt>
                <c:pt idx="1804">
                  <c:v>905</c:v>
                </c:pt>
                <c:pt idx="1805">
                  <c:v>906</c:v>
                </c:pt>
                <c:pt idx="1806">
                  <c:v>907</c:v>
                </c:pt>
                <c:pt idx="1807">
                  <c:v>908</c:v>
                </c:pt>
                <c:pt idx="1808">
                  <c:v>909</c:v>
                </c:pt>
                <c:pt idx="1809">
                  <c:v>910</c:v>
                </c:pt>
                <c:pt idx="1810">
                  <c:v>911</c:v>
                </c:pt>
                <c:pt idx="1811">
                  <c:v>912</c:v>
                </c:pt>
                <c:pt idx="1812">
                  <c:v>913</c:v>
                </c:pt>
                <c:pt idx="1813">
                  <c:v>914</c:v>
                </c:pt>
                <c:pt idx="1814">
                  <c:v>915</c:v>
                </c:pt>
                <c:pt idx="1815">
                  <c:v>916</c:v>
                </c:pt>
                <c:pt idx="1816">
                  <c:v>917</c:v>
                </c:pt>
                <c:pt idx="1817">
                  <c:v>918</c:v>
                </c:pt>
                <c:pt idx="1818">
                  <c:v>919</c:v>
                </c:pt>
                <c:pt idx="1819">
                  <c:v>920</c:v>
                </c:pt>
                <c:pt idx="1820">
                  <c:v>921</c:v>
                </c:pt>
                <c:pt idx="1821">
                  <c:v>922</c:v>
                </c:pt>
                <c:pt idx="1822">
                  <c:v>923</c:v>
                </c:pt>
                <c:pt idx="1823">
                  <c:v>924</c:v>
                </c:pt>
                <c:pt idx="1824">
                  <c:v>925</c:v>
                </c:pt>
                <c:pt idx="1825">
                  <c:v>926</c:v>
                </c:pt>
                <c:pt idx="1826">
                  <c:v>927</c:v>
                </c:pt>
                <c:pt idx="1827">
                  <c:v>928</c:v>
                </c:pt>
                <c:pt idx="1828">
                  <c:v>929</c:v>
                </c:pt>
                <c:pt idx="1829">
                  <c:v>930</c:v>
                </c:pt>
                <c:pt idx="1830">
                  <c:v>931</c:v>
                </c:pt>
                <c:pt idx="1831">
                  <c:v>932</c:v>
                </c:pt>
                <c:pt idx="1832">
                  <c:v>933</c:v>
                </c:pt>
                <c:pt idx="1833">
                  <c:v>934</c:v>
                </c:pt>
                <c:pt idx="1834">
                  <c:v>935</c:v>
                </c:pt>
                <c:pt idx="1835">
                  <c:v>936</c:v>
                </c:pt>
                <c:pt idx="1836">
                  <c:v>937</c:v>
                </c:pt>
                <c:pt idx="1837">
                  <c:v>938</c:v>
                </c:pt>
                <c:pt idx="1838">
                  <c:v>939</c:v>
                </c:pt>
                <c:pt idx="1839">
                  <c:v>940</c:v>
                </c:pt>
                <c:pt idx="1840">
                  <c:v>941</c:v>
                </c:pt>
                <c:pt idx="1841">
                  <c:v>942</c:v>
                </c:pt>
                <c:pt idx="1842">
                  <c:v>943</c:v>
                </c:pt>
                <c:pt idx="1843">
                  <c:v>944</c:v>
                </c:pt>
                <c:pt idx="1844">
                  <c:v>945</c:v>
                </c:pt>
                <c:pt idx="1845">
                  <c:v>946</c:v>
                </c:pt>
                <c:pt idx="1846">
                  <c:v>947</c:v>
                </c:pt>
                <c:pt idx="1847">
                  <c:v>948</c:v>
                </c:pt>
                <c:pt idx="1848">
                  <c:v>949</c:v>
                </c:pt>
                <c:pt idx="1849">
                  <c:v>950</c:v>
                </c:pt>
                <c:pt idx="1850">
                  <c:v>951</c:v>
                </c:pt>
                <c:pt idx="1851">
                  <c:v>952</c:v>
                </c:pt>
                <c:pt idx="1852">
                  <c:v>953</c:v>
                </c:pt>
                <c:pt idx="1853">
                  <c:v>954</c:v>
                </c:pt>
                <c:pt idx="1854">
                  <c:v>955</c:v>
                </c:pt>
                <c:pt idx="1855">
                  <c:v>956</c:v>
                </c:pt>
                <c:pt idx="1856">
                  <c:v>957</c:v>
                </c:pt>
                <c:pt idx="1857">
                  <c:v>958</c:v>
                </c:pt>
                <c:pt idx="1858">
                  <c:v>959</c:v>
                </c:pt>
                <c:pt idx="1859">
                  <c:v>960</c:v>
                </c:pt>
                <c:pt idx="1860">
                  <c:v>961</c:v>
                </c:pt>
                <c:pt idx="1861">
                  <c:v>962</c:v>
                </c:pt>
                <c:pt idx="1862">
                  <c:v>963</c:v>
                </c:pt>
                <c:pt idx="1863">
                  <c:v>964</c:v>
                </c:pt>
                <c:pt idx="1864">
                  <c:v>965</c:v>
                </c:pt>
                <c:pt idx="1865">
                  <c:v>966</c:v>
                </c:pt>
                <c:pt idx="1866">
                  <c:v>967</c:v>
                </c:pt>
                <c:pt idx="1867">
                  <c:v>968</c:v>
                </c:pt>
                <c:pt idx="1868">
                  <c:v>969</c:v>
                </c:pt>
                <c:pt idx="1869">
                  <c:v>970</c:v>
                </c:pt>
                <c:pt idx="1870">
                  <c:v>971</c:v>
                </c:pt>
                <c:pt idx="1871">
                  <c:v>972</c:v>
                </c:pt>
                <c:pt idx="1872">
                  <c:v>973</c:v>
                </c:pt>
                <c:pt idx="1873">
                  <c:v>974</c:v>
                </c:pt>
                <c:pt idx="1874">
                  <c:v>975</c:v>
                </c:pt>
                <c:pt idx="1875">
                  <c:v>976</c:v>
                </c:pt>
                <c:pt idx="1876">
                  <c:v>977</c:v>
                </c:pt>
                <c:pt idx="1877">
                  <c:v>978</c:v>
                </c:pt>
                <c:pt idx="1878">
                  <c:v>979</c:v>
                </c:pt>
                <c:pt idx="1879">
                  <c:v>980</c:v>
                </c:pt>
                <c:pt idx="1880">
                  <c:v>981</c:v>
                </c:pt>
                <c:pt idx="1881">
                  <c:v>982</c:v>
                </c:pt>
                <c:pt idx="1882">
                  <c:v>983</c:v>
                </c:pt>
                <c:pt idx="1883">
                  <c:v>984</c:v>
                </c:pt>
                <c:pt idx="1884">
                  <c:v>985</c:v>
                </c:pt>
                <c:pt idx="1885">
                  <c:v>986</c:v>
                </c:pt>
                <c:pt idx="1886">
                  <c:v>987</c:v>
                </c:pt>
                <c:pt idx="1887">
                  <c:v>988</c:v>
                </c:pt>
                <c:pt idx="1888">
                  <c:v>989</c:v>
                </c:pt>
                <c:pt idx="1889">
                  <c:v>990</c:v>
                </c:pt>
                <c:pt idx="1890">
                  <c:v>991</c:v>
                </c:pt>
                <c:pt idx="1891">
                  <c:v>992</c:v>
                </c:pt>
                <c:pt idx="1892">
                  <c:v>993</c:v>
                </c:pt>
                <c:pt idx="1893">
                  <c:v>994</c:v>
                </c:pt>
                <c:pt idx="1894">
                  <c:v>995</c:v>
                </c:pt>
                <c:pt idx="1895">
                  <c:v>996</c:v>
                </c:pt>
                <c:pt idx="1896">
                  <c:v>997</c:v>
                </c:pt>
                <c:pt idx="1897">
                  <c:v>998</c:v>
                </c:pt>
                <c:pt idx="1898">
                  <c:v>999</c:v>
                </c:pt>
                <c:pt idx="1899">
                  <c:v>1000</c:v>
                </c:pt>
                <c:pt idx="1900">
                  <c:v>1010</c:v>
                </c:pt>
                <c:pt idx="1901">
                  <c:v>1020</c:v>
                </c:pt>
                <c:pt idx="1902">
                  <c:v>1030</c:v>
                </c:pt>
                <c:pt idx="1903">
                  <c:v>1040</c:v>
                </c:pt>
                <c:pt idx="1904">
                  <c:v>1050</c:v>
                </c:pt>
                <c:pt idx="1905">
                  <c:v>1060</c:v>
                </c:pt>
                <c:pt idx="1906">
                  <c:v>1070</c:v>
                </c:pt>
                <c:pt idx="1907">
                  <c:v>1080</c:v>
                </c:pt>
                <c:pt idx="1908">
                  <c:v>1090</c:v>
                </c:pt>
                <c:pt idx="1909">
                  <c:v>1100</c:v>
                </c:pt>
                <c:pt idx="1910">
                  <c:v>1110</c:v>
                </c:pt>
                <c:pt idx="1911">
                  <c:v>1120</c:v>
                </c:pt>
                <c:pt idx="1912">
                  <c:v>1130</c:v>
                </c:pt>
                <c:pt idx="1913">
                  <c:v>1140</c:v>
                </c:pt>
                <c:pt idx="1914">
                  <c:v>1150</c:v>
                </c:pt>
                <c:pt idx="1915">
                  <c:v>1160</c:v>
                </c:pt>
                <c:pt idx="1916">
                  <c:v>1170</c:v>
                </c:pt>
                <c:pt idx="1917">
                  <c:v>1180</c:v>
                </c:pt>
                <c:pt idx="1918">
                  <c:v>1190</c:v>
                </c:pt>
                <c:pt idx="1919">
                  <c:v>1200</c:v>
                </c:pt>
                <c:pt idx="1920">
                  <c:v>1210</c:v>
                </c:pt>
                <c:pt idx="1921">
                  <c:v>1220</c:v>
                </c:pt>
                <c:pt idx="1922">
                  <c:v>1230</c:v>
                </c:pt>
                <c:pt idx="1923">
                  <c:v>1240</c:v>
                </c:pt>
                <c:pt idx="1924">
                  <c:v>1250</c:v>
                </c:pt>
                <c:pt idx="1925">
                  <c:v>1260</c:v>
                </c:pt>
                <c:pt idx="1926">
                  <c:v>1270</c:v>
                </c:pt>
                <c:pt idx="1927">
                  <c:v>1280</c:v>
                </c:pt>
                <c:pt idx="1928">
                  <c:v>1290</c:v>
                </c:pt>
                <c:pt idx="1929">
                  <c:v>1300</c:v>
                </c:pt>
                <c:pt idx="1930">
                  <c:v>1310</c:v>
                </c:pt>
                <c:pt idx="1931">
                  <c:v>1320</c:v>
                </c:pt>
                <c:pt idx="1932">
                  <c:v>1330</c:v>
                </c:pt>
                <c:pt idx="1933">
                  <c:v>1340</c:v>
                </c:pt>
                <c:pt idx="1934">
                  <c:v>1350</c:v>
                </c:pt>
                <c:pt idx="1935">
                  <c:v>1360</c:v>
                </c:pt>
                <c:pt idx="1936">
                  <c:v>1370</c:v>
                </c:pt>
                <c:pt idx="1937">
                  <c:v>1380</c:v>
                </c:pt>
                <c:pt idx="1938">
                  <c:v>1390</c:v>
                </c:pt>
                <c:pt idx="1939">
                  <c:v>1400</c:v>
                </c:pt>
                <c:pt idx="1940">
                  <c:v>1410</c:v>
                </c:pt>
                <c:pt idx="1941">
                  <c:v>1420</c:v>
                </c:pt>
                <c:pt idx="1942">
                  <c:v>1430</c:v>
                </c:pt>
                <c:pt idx="1943">
                  <c:v>1440</c:v>
                </c:pt>
                <c:pt idx="1944">
                  <c:v>1450</c:v>
                </c:pt>
                <c:pt idx="1945">
                  <c:v>1460</c:v>
                </c:pt>
                <c:pt idx="1946">
                  <c:v>1470</c:v>
                </c:pt>
                <c:pt idx="1947">
                  <c:v>1480</c:v>
                </c:pt>
                <c:pt idx="1948">
                  <c:v>1490</c:v>
                </c:pt>
                <c:pt idx="1949">
                  <c:v>1500</c:v>
                </c:pt>
                <c:pt idx="1950">
                  <c:v>1510</c:v>
                </c:pt>
                <c:pt idx="1951">
                  <c:v>1520</c:v>
                </c:pt>
                <c:pt idx="1952">
                  <c:v>1530</c:v>
                </c:pt>
                <c:pt idx="1953">
                  <c:v>1540</c:v>
                </c:pt>
                <c:pt idx="1954">
                  <c:v>1550</c:v>
                </c:pt>
                <c:pt idx="1955">
                  <c:v>1560</c:v>
                </c:pt>
                <c:pt idx="1956">
                  <c:v>1570</c:v>
                </c:pt>
                <c:pt idx="1957">
                  <c:v>1580</c:v>
                </c:pt>
                <c:pt idx="1958">
                  <c:v>1590</c:v>
                </c:pt>
                <c:pt idx="1959">
                  <c:v>1600</c:v>
                </c:pt>
                <c:pt idx="1960">
                  <c:v>1610</c:v>
                </c:pt>
                <c:pt idx="1961">
                  <c:v>1620</c:v>
                </c:pt>
                <c:pt idx="1962">
                  <c:v>1630</c:v>
                </c:pt>
                <c:pt idx="1963">
                  <c:v>1640</c:v>
                </c:pt>
                <c:pt idx="1964">
                  <c:v>1650</c:v>
                </c:pt>
                <c:pt idx="1965">
                  <c:v>1660</c:v>
                </c:pt>
                <c:pt idx="1966">
                  <c:v>1670</c:v>
                </c:pt>
                <c:pt idx="1967">
                  <c:v>1680</c:v>
                </c:pt>
                <c:pt idx="1968">
                  <c:v>1690</c:v>
                </c:pt>
                <c:pt idx="1969">
                  <c:v>1700</c:v>
                </c:pt>
                <c:pt idx="1970">
                  <c:v>1710</c:v>
                </c:pt>
                <c:pt idx="1971">
                  <c:v>1720</c:v>
                </c:pt>
                <c:pt idx="1972">
                  <c:v>1730</c:v>
                </c:pt>
                <c:pt idx="1973">
                  <c:v>1740</c:v>
                </c:pt>
                <c:pt idx="1974">
                  <c:v>1750</c:v>
                </c:pt>
                <c:pt idx="1975">
                  <c:v>1760</c:v>
                </c:pt>
                <c:pt idx="1976">
                  <c:v>1770</c:v>
                </c:pt>
                <c:pt idx="1977">
                  <c:v>1780</c:v>
                </c:pt>
                <c:pt idx="1978">
                  <c:v>1790</c:v>
                </c:pt>
                <c:pt idx="1979">
                  <c:v>1800</c:v>
                </c:pt>
                <c:pt idx="1980">
                  <c:v>1810</c:v>
                </c:pt>
                <c:pt idx="1981">
                  <c:v>1820</c:v>
                </c:pt>
                <c:pt idx="1982">
                  <c:v>1830</c:v>
                </c:pt>
                <c:pt idx="1983">
                  <c:v>1840</c:v>
                </c:pt>
                <c:pt idx="1984">
                  <c:v>1850</c:v>
                </c:pt>
                <c:pt idx="1985">
                  <c:v>1860</c:v>
                </c:pt>
                <c:pt idx="1986">
                  <c:v>1870</c:v>
                </c:pt>
                <c:pt idx="1987">
                  <c:v>1880</c:v>
                </c:pt>
                <c:pt idx="1988">
                  <c:v>1890</c:v>
                </c:pt>
                <c:pt idx="1989">
                  <c:v>1900</c:v>
                </c:pt>
                <c:pt idx="1990">
                  <c:v>1910</c:v>
                </c:pt>
                <c:pt idx="1991">
                  <c:v>1920</c:v>
                </c:pt>
                <c:pt idx="1992">
                  <c:v>1930</c:v>
                </c:pt>
                <c:pt idx="1993">
                  <c:v>1940</c:v>
                </c:pt>
                <c:pt idx="1994">
                  <c:v>1950</c:v>
                </c:pt>
                <c:pt idx="1995">
                  <c:v>1960</c:v>
                </c:pt>
                <c:pt idx="1996">
                  <c:v>1970</c:v>
                </c:pt>
                <c:pt idx="1997">
                  <c:v>1980</c:v>
                </c:pt>
                <c:pt idx="1998">
                  <c:v>1990</c:v>
                </c:pt>
                <c:pt idx="1999">
                  <c:v>2000</c:v>
                </c:pt>
                <c:pt idx="2000">
                  <c:v>2010</c:v>
                </c:pt>
                <c:pt idx="2001">
                  <c:v>2020</c:v>
                </c:pt>
                <c:pt idx="2002">
                  <c:v>2030</c:v>
                </c:pt>
                <c:pt idx="2003">
                  <c:v>2040</c:v>
                </c:pt>
                <c:pt idx="2004">
                  <c:v>2050</c:v>
                </c:pt>
                <c:pt idx="2005">
                  <c:v>2060</c:v>
                </c:pt>
                <c:pt idx="2006">
                  <c:v>2070</c:v>
                </c:pt>
                <c:pt idx="2007">
                  <c:v>2080</c:v>
                </c:pt>
                <c:pt idx="2008">
                  <c:v>2090</c:v>
                </c:pt>
                <c:pt idx="2009">
                  <c:v>2100</c:v>
                </c:pt>
                <c:pt idx="2010">
                  <c:v>2110</c:v>
                </c:pt>
                <c:pt idx="2011">
                  <c:v>2120</c:v>
                </c:pt>
                <c:pt idx="2012">
                  <c:v>2130</c:v>
                </c:pt>
                <c:pt idx="2013">
                  <c:v>2140</c:v>
                </c:pt>
                <c:pt idx="2014">
                  <c:v>2150</c:v>
                </c:pt>
                <c:pt idx="2015">
                  <c:v>2160</c:v>
                </c:pt>
                <c:pt idx="2016">
                  <c:v>2170</c:v>
                </c:pt>
                <c:pt idx="2017">
                  <c:v>2180</c:v>
                </c:pt>
                <c:pt idx="2018">
                  <c:v>2190</c:v>
                </c:pt>
                <c:pt idx="2019">
                  <c:v>2200</c:v>
                </c:pt>
                <c:pt idx="2020">
                  <c:v>2210</c:v>
                </c:pt>
                <c:pt idx="2021">
                  <c:v>2220</c:v>
                </c:pt>
                <c:pt idx="2022">
                  <c:v>2230</c:v>
                </c:pt>
                <c:pt idx="2023">
                  <c:v>2240</c:v>
                </c:pt>
                <c:pt idx="2024">
                  <c:v>2250</c:v>
                </c:pt>
                <c:pt idx="2025">
                  <c:v>2260</c:v>
                </c:pt>
                <c:pt idx="2026">
                  <c:v>2270</c:v>
                </c:pt>
                <c:pt idx="2027">
                  <c:v>2280</c:v>
                </c:pt>
                <c:pt idx="2028">
                  <c:v>2290</c:v>
                </c:pt>
                <c:pt idx="2029">
                  <c:v>2300</c:v>
                </c:pt>
                <c:pt idx="2030">
                  <c:v>2310</c:v>
                </c:pt>
                <c:pt idx="2031">
                  <c:v>2320</c:v>
                </c:pt>
                <c:pt idx="2032">
                  <c:v>2330</c:v>
                </c:pt>
                <c:pt idx="2033">
                  <c:v>2340</c:v>
                </c:pt>
                <c:pt idx="2034">
                  <c:v>2350</c:v>
                </c:pt>
                <c:pt idx="2035">
                  <c:v>2360</c:v>
                </c:pt>
                <c:pt idx="2036">
                  <c:v>2370</c:v>
                </c:pt>
                <c:pt idx="2037">
                  <c:v>2380</c:v>
                </c:pt>
                <c:pt idx="2038">
                  <c:v>2390</c:v>
                </c:pt>
                <c:pt idx="2039">
                  <c:v>2400</c:v>
                </c:pt>
                <c:pt idx="2040">
                  <c:v>2410</c:v>
                </c:pt>
                <c:pt idx="2041">
                  <c:v>2420</c:v>
                </c:pt>
                <c:pt idx="2042">
                  <c:v>2430</c:v>
                </c:pt>
                <c:pt idx="2043">
                  <c:v>2440</c:v>
                </c:pt>
                <c:pt idx="2044">
                  <c:v>2450</c:v>
                </c:pt>
                <c:pt idx="2045">
                  <c:v>2460</c:v>
                </c:pt>
                <c:pt idx="2046">
                  <c:v>2470</c:v>
                </c:pt>
                <c:pt idx="2047">
                  <c:v>2480</c:v>
                </c:pt>
                <c:pt idx="2048">
                  <c:v>2490</c:v>
                </c:pt>
                <c:pt idx="2049">
                  <c:v>2500</c:v>
                </c:pt>
                <c:pt idx="2050">
                  <c:v>2510</c:v>
                </c:pt>
                <c:pt idx="2051">
                  <c:v>2520</c:v>
                </c:pt>
                <c:pt idx="2052">
                  <c:v>2530</c:v>
                </c:pt>
                <c:pt idx="2053">
                  <c:v>2540</c:v>
                </c:pt>
                <c:pt idx="2054">
                  <c:v>2550</c:v>
                </c:pt>
                <c:pt idx="2055">
                  <c:v>2560</c:v>
                </c:pt>
                <c:pt idx="2056">
                  <c:v>2570</c:v>
                </c:pt>
                <c:pt idx="2057">
                  <c:v>2580</c:v>
                </c:pt>
                <c:pt idx="2058">
                  <c:v>2590</c:v>
                </c:pt>
                <c:pt idx="2059">
                  <c:v>2600</c:v>
                </c:pt>
                <c:pt idx="2060">
                  <c:v>2610</c:v>
                </c:pt>
                <c:pt idx="2061">
                  <c:v>2620</c:v>
                </c:pt>
                <c:pt idx="2062">
                  <c:v>2630</c:v>
                </c:pt>
                <c:pt idx="2063">
                  <c:v>2640</c:v>
                </c:pt>
                <c:pt idx="2064">
                  <c:v>2650</c:v>
                </c:pt>
                <c:pt idx="2065">
                  <c:v>2660</c:v>
                </c:pt>
                <c:pt idx="2066">
                  <c:v>2670</c:v>
                </c:pt>
                <c:pt idx="2067">
                  <c:v>2680</c:v>
                </c:pt>
                <c:pt idx="2068">
                  <c:v>2690</c:v>
                </c:pt>
                <c:pt idx="2069">
                  <c:v>2700</c:v>
                </c:pt>
                <c:pt idx="2070">
                  <c:v>2710</c:v>
                </c:pt>
                <c:pt idx="2071">
                  <c:v>2720</c:v>
                </c:pt>
                <c:pt idx="2072">
                  <c:v>2730</c:v>
                </c:pt>
                <c:pt idx="2073">
                  <c:v>2740</c:v>
                </c:pt>
                <c:pt idx="2074">
                  <c:v>2750</c:v>
                </c:pt>
                <c:pt idx="2075">
                  <c:v>2760</c:v>
                </c:pt>
                <c:pt idx="2076">
                  <c:v>2770</c:v>
                </c:pt>
                <c:pt idx="2077">
                  <c:v>2780</c:v>
                </c:pt>
                <c:pt idx="2078">
                  <c:v>2790</c:v>
                </c:pt>
                <c:pt idx="2079">
                  <c:v>2800</c:v>
                </c:pt>
                <c:pt idx="2080">
                  <c:v>2810</c:v>
                </c:pt>
                <c:pt idx="2081">
                  <c:v>2820</c:v>
                </c:pt>
                <c:pt idx="2082">
                  <c:v>2830</c:v>
                </c:pt>
                <c:pt idx="2083">
                  <c:v>2840</c:v>
                </c:pt>
                <c:pt idx="2084">
                  <c:v>2850</c:v>
                </c:pt>
                <c:pt idx="2085">
                  <c:v>2860</c:v>
                </c:pt>
                <c:pt idx="2086">
                  <c:v>2870</c:v>
                </c:pt>
                <c:pt idx="2087">
                  <c:v>2880</c:v>
                </c:pt>
                <c:pt idx="2088">
                  <c:v>2890</c:v>
                </c:pt>
                <c:pt idx="2089">
                  <c:v>2900</c:v>
                </c:pt>
                <c:pt idx="2090">
                  <c:v>2910</c:v>
                </c:pt>
                <c:pt idx="2091">
                  <c:v>2920</c:v>
                </c:pt>
                <c:pt idx="2092">
                  <c:v>2930</c:v>
                </c:pt>
                <c:pt idx="2093">
                  <c:v>2940</c:v>
                </c:pt>
                <c:pt idx="2094">
                  <c:v>2950</c:v>
                </c:pt>
                <c:pt idx="2095">
                  <c:v>2960</c:v>
                </c:pt>
                <c:pt idx="2096">
                  <c:v>2970</c:v>
                </c:pt>
                <c:pt idx="2097">
                  <c:v>2980</c:v>
                </c:pt>
                <c:pt idx="2098">
                  <c:v>2990</c:v>
                </c:pt>
                <c:pt idx="2099">
                  <c:v>3000</c:v>
                </c:pt>
                <c:pt idx="2100">
                  <c:v>3010</c:v>
                </c:pt>
                <c:pt idx="2101">
                  <c:v>3020</c:v>
                </c:pt>
                <c:pt idx="2102">
                  <c:v>3030</c:v>
                </c:pt>
                <c:pt idx="2103">
                  <c:v>3040</c:v>
                </c:pt>
                <c:pt idx="2104">
                  <c:v>3050</c:v>
                </c:pt>
                <c:pt idx="2105">
                  <c:v>3060</c:v>
                </c:pt>
                <c:pt idx="2106">
                  <c:v>3070</c:v>
                </c:pt>
                <c:pt idx="2107">
                  <c:v>3080</c:v>
                </c:pt>
                <c:pt idx="2108">
                  <c:v>3090</c:v>
                </c:pt>
                <c:pt idx="2109">
                  <c:v>3100</c:v>
                </c:pt>
                <c:pt idx="2110">
                  <c:v>3110</c:v>
                </c:pt>
                <c:pt idx="2111">
                  <c:v>3120</c:v>
                </c:pt>
                <c:pt idx="2112">
                  <c:v>3130</c:v>
                </c:pt>
                <c:pt idx="2113">
                  <c:v>3140</c:v>
                </c:pt>
                <c:pt idx="2114">
                  <c:v>3150</c:v>
                </c:pt>
                <c:pt idx="2115">
                  <c:v>3160</c:v>
                </c:pt>
                <c:pt idx="2116">
                  <c:v>3170</c:v>
                </c:pt>
                <c:pt idx="2117">
                  <c:v>3180</c:v>
                </c:pt>
                <c:pt idx="2118">
                  <c:v>3190</c:v>
                </c:pt>
                <c:pt idx="2119">
                  <c:v>3200</c:v>
                </c:pt>
                <c:pt idx="2120">
                  <c:v>3210</c:v>
                </c:pt>
                <c:pt idx="2121">
                  <c:v>3220</c:v>
                </c:pt>
                <c:pt idx="2122">
                  <c:v>3230</c:v>
                </c:pt>
                <c:pt idx="2123">
                  <c:v>3240</c:v>
                </c:pt>
                <c:pt idx="2124">
                  <c:v>3250</c:v>
                </c:pt>
                <c:pt idx="2125">
                  <c:v>3260</c:v>
                </c:pt>
                <c:pt idx="2126">
                  <c:v>3270</c:v>
                </c:pt>
                <c:pt idx="2127">
                  <c:v>3280</c:v>
                </c:pt>
                <c:pt idx="2128">
                  <c:v>3290</c:v>
                </c:pt>
                <c:pt idx="2129">
                  <c:v>3300</c:v>
                </c:pt>
                <c:pt idx="2130">
                  <c:v>3310</c:v>
                </c:pt>
                <c:pt idx="2131">
                  <c:v>3320</c:v>
                </c:pt>
                <c:pt idx="2132">
                  <c:v>3330</c:v>
                </c:pt>
                <c:pt idx="2133">
                  <c:v>3340</c:v>
                </c:pt>
                <c:pt idx="2134">
                  <c:v>3350</c:v>
                </c:pt>
                <c:pt idx="2135">
                  <c:v>3360</c:v>
                </c:pt>
                <c:pt idx="2136">
                  <c:v>3370</c:v>
                </c:pt>
                <c:pt idx="2137">
                  <c:v>3380</c:v>
                </c:pt>
                <c:pt idx="2138">
                  <c:v>3390</c:v>
                </c:pt>
                <c:pt idx="2139">
                  <c:v>3400</c:v>
                </c:pt>
                <c:pt idx="2140">
                  <c:v>3410</c:v>
                </c:pt>
                <c:pt idx="2141">
                  <c:v>3420</c:v>
                </c:pt>
                <c:pt idx="2142">
                  <c:v>3430</c:v>
                </c:pt>
                <c:pt idx="2143">
                  <c:v>3440</c:v>
                </c:pt>
                <c:pt idx="2144">
                  <c:v>3450</c:v>
                </c:pt>
                <c:pt idx="2145">
                  <c:v>3460</c:v>
                </c:pt>
                <c:pt idx="2146">
                  <c:v>3470</c:v>
                </c:pt>
                <c:pt idx="2147">
                  <c:v>3480</c:v>
                </c:pt>
                <c:pt idx="2148">
                  <c:v>3490</c:v>
                </c:pt>
                <c:pt idx="2149">
                  <c:v>3500</c:v>
                </c:pt>
                <c:pt idx="2150">
                  <c:v>3510</c:v>
                </c:pt>
                <c:pt idx="2151">
                  <c:v>3520</c:v>
                </c:pt>
                <c:pt idx="2152">
                  <c:v>3530</c:v>
                </c:pt>
                <c:pt idx="2153">
                  <c:v>3540</c:v>
                </c:pt>
                <c:pt idx="2154">
                  <c:v>3550</c:v>
                </c:pt>
                <c:pt idx="2155">
                  <c:v>3560</c:v>
                </c:pt>
                <c:pt idx="2156">
                  <c:v>3570</c:v>
                </c:pt>
                <c:pt idx="2157">
                  <c:v>3580</c:v>
                </c:pt>
                <c:pt idx="2158">
                  <c:v>3590</c:v>
                </c:pt>
                <c:pt idx="2159">
                  <c:v>3600</c:v>
                </c:pt>
                <c:pt idx="2160">
                  <c:v>3610</c:v>
                </c:pt>
                <c:pt idx="2161">
                  <c:v>3620</c:v>
                </c:pt>
                <c:pt idx="2162">
                  <c:v>3630</c:v>
                </c:pt>
                <c:pt idx="2163">
                  <c:v>3640</c:v>
                </c:pt>
                <c:pt idx="2164">
                  <c:v>3650</c:v>
                </c:pt>
                <c:pt idx="2165">
                  <c:v>3660</c:v>
                </c:pt>
                <c:pt idx="2166">
                  <c:v>3670</c:v>
                </c:pt>
                <c:pt idx="2167">
                  <c:v>3680</c:v>
                </c:pt>
                <c:pt idx="2168">
                  <c:v>3690</c:v>
                </c:pt>
                <c:pt idx="2169">
                  <c:v>3700</c:v>
                </c:pt>
                <c:pt idx="2170">
                  <c:v>3710</c:v>
                </c:pt>
                <c:pt idx="2171">
                  <c:v>3720</c:v>
                </c:pt>
                <c:pt idx="2172">
                  <c:v>3730</c:v>
                </c:pt>
                <c:pt idx="2173">
                  <c:v>3740</c:v>
                </c:pt>
                <c:pt idx="2174">
                  <c:v>3750</c:v>
                </c:pt>
                <c:pt idx="2175">
                  <c:v>3760</c:v>
                </c:pt>
                <c:pt idx="2176">
                  <c:v>3770</c:v>
                </c:pt>
                <c:pt idx="2177">
                  <c:v>3780</c:v>
                </c:pt>
                <c:pt idx="2178">
                  <c:v>3790</c:v>
                </c:pt>
                <c:pt idx="2179">
                  <c:v>3800</c:v>
                </c:pt>
                <c:pt idx="2180">
                  <c:v>3810</c:v>
                </c:pt>
                <c:pt idx="2181">
                  <c:v>3820</c:v>
                </c:pt>
                <c:pt idx="2182">
                  <c:v>3830</c:v>
                </c:pt>
                <c:pt idx="2183">
                  <c:v>3840</c:v>
                </c:pt>
                <c:pt idx="2184">
                  <c:v>3850</c:v>
                </c:pt>
                <c:pt idx="2185">
                  <c:v>3860</c:v>
                </c:pt>
                <c:pt idx="2186">
                  <c:v>3870</c:v>
                </c:pt>
                <c:pt idx="2187">
                  <c:v>3880</c:v>
                </c:pt>
                <c:pt idx="2188">
                  <c:v>3890</c:v>
                </c:pt>
                <c:pt idx="2189">
                  <c:v>3900</c:v>
                </c:pt>
                <c:pt idx="2190">
                  <c:v>3910</c:v>
                </c:pt>
                <c:pt idx="2191">
                  <c:v>3920</c:v>
                </c:pt>
                <c:pt idx="2192">
                  <c:v>3930</c:v>
                </c:pt>
                <c:pt idx="2193">
                  <c:v>3940</c:v>
                </c:pt>
                <c:pt idx="2194">
                  <c:v>3950</c:v>
                </c:pt>
                <c:pt idx="2195">
                  <c:v>3960</c:v>
                </c:pt>
                <c:pt idx="2196">
                  <c:v>3970</c:v>
                </c:pt>
                <c:pt idx="2197">
                  <c:v>3980</c:v>
                </c:pt>
                <c:pt idx="2198">
                  <c:v>3990</c:v>
                </c:pt>
                <c:pt idx="2199">
                  <c:v>4000</c:v>
                </c:pt>
                <c:pt idx="2200">
                  <c:v>4010</c:v>
                </c:pt>
                <c:pt idx="2201">
                  <c:v>4020</c:v>
                </c:pt>
                <c:pt idx="2202">
                  <c:v>4030</c:v>
                </c:pt>
                <c:pt idx="2203">
                  <c:v>4040</c:v>
                </c:pt>
                <c:pt idx="2204">
                  <c:v>4050</c:v>
                </c:pt>
                <c:pt idx="2205">
                  <c:v>4060</c:v>
                </c:pt>
                <c:pt idx="2206">
                  <c:v>4070</c:v>
                </c:pt>
                <c:pt idx="2207">
                  <c:v>4080</c:v>
                </c:pt>
                <c:pt idx="2208">
                  <c:v>4090</c:v>
                </c:pt>
                <c:pt idx="2209">
                  <c:v>4100</c:v>
                </c:pt>
                <c:pt idx="2210">
                  <c:v>4110</c:v>
                </c:pt>
                <c:pt idx="2211">
                  <c:v>4120</c:v>
                </c:pt>
                <c:pt idx="2212">
                  <c:v>4130</c:v>
                </c:pt>
                <c:pt idx="2213">
                  <c:v>4140</c:v>
                </c:pt>
                <c:pt idx="2214">
                  <c:v>4150</c:v>
                </c:pt>
                <c:pt idx="2215">
                  <c:v>4160</c:v>
                </c:pt>
                <c:pt idx="2216">
                  <c:v>4170</c:v>
                </c:pt>
                <c:pt idx="2217">
                  <c:v>4180</c:v>
                </c:pt>
                <c:pt idx="2218">
                  <c:v>4190</c:v>
                </c:pt>
                <c:pt idx="2219">
                  <c:v>4200</c:v>
                </c:pt>
                <c:pt idx="2220">
                  <c:v>4210</c:v>
                </c:pt>
                <c:pt idx="2221">
                  <c:v>4220</c:v>
                </c:pt>
                <c:pt idx="2222">
                  <c:v>4230</c:v>
                </c:pt>
                <c:pt idx="2223">
                  <c:v>4240</c:v>
                </c:pt>
                <c:pt idx="2224">
                  <c:v>4250</c:v>
                </c:pt>
                <c:pt idx="2225">
                  <c:v>4260</c:v>
                </c:pt>
                <c:pt idx="2226">
                  <c:v>4270</c:v>
                </c:pt>
                <c:pt idx="2227">
                  <c:v>4280</c:v>
                </c:pt>
                <c:pt idx="2228">
                  <c:v>4290</c:v>
                </c:pt>
                <c:pt idx="2229">
                  <c:v>4300</c:v>
                </c:pt>
                <c:pt idx="2230">
                  <c:v>4310</c:v>
                </c:pt>
                <c:pt idx="2231">
                  <c:v>4320</c:v>
                </c:pt>
                <c:pt idx="2232">
                  <c:v>4330</c:v>
                </c:pt>
                <c:pt idx="2233">
                  <c:v>4340</c:v>
                </c:pt>
                <c:pt idx="2234">
                  <c:v>4350</c:v>
                </c:pt>
                <c:pt idx="2235">
                  <c:v>4360</c:v>
                </c:pt>
                <c:pt idx="2236">
                  <c:v>4370</c:v>
                </c:pt>
                <c:pt idx="2237">
                  <c:v>4380</c:v>
                </c:pt>
                <c:pt idx="2238">
                  <c:v>4390</c:v>
                </c:pt>
                <c:pt idx="2239">
                  <c:v>4400</c:v>
                </c:pt>
                <c:pt idx="2240">
                  <c:v>4410</c:v>
                </c:pt>
                <c:pt idx="2241">
                  <c:v>4420</c:v>
                </c:pt>
                <c:pt idx="2242">
                  <c:v>4430</c:v>
                </c:pt>
                <c:pt idx="2243">
                  <c:v>4440</c:v>
                </c:pt>
                <c:pt idx="2244">
                  <c:v>4450</c:v>
                </c:pt>
                <c:pt idx="2245">
                  <c:v>4460</c:v>
                </c:pt>
                <c:pt idx="2246">
                  <c:v>4470</c:v>
                </c:pt>
                <c:pt idx="2247">
                  <c:v>4480</c:v>
                </c:pt>
                <c:pt idx="2248">
                  <c:v>4490</c:v>
                </c:pt>
                <c:pt idx="2249">
                  <c:v>4500</c:v>
                </c:pt>
                <c:pt idx="2250">
                  <c:v>4510</c:v>
                </c:pt>
                <c:pt idx="2251">
                  <c:v>4520</c:v>
                </c:pt>
                <c:pt idx="2252">
                  <c:v>4530</c:v>
                </c:pt>
                <c:pt idx="2253">
                  <c:v>4540</c:v>
                </c:pt>
                <c:pt idx="2254">
                  <c:v>4550</c:v>
                </c:pt>
                <c:pt idx="2255">
                  <c:v>4560</c:v>
                </c:pt>
                <c:pt idx="2256">
                  <c:v>4570</c:v>
                </c:pt>
                <c:pt idx="2257">
                  <c:v>4580</c:v>
                </c:pt>
                <c:pt idx="2258">
                  <c:v>4590</c:v>
                </c:pt>
                <c:pt idx="2259">
                  <c:v>4600</c:v>
                </c:pt>
                <c:pt idx="2260">
                  <c:v>4610</c:v>
                </c:pt>
                <c:pt idx="2261">
                  <c:v>4620</c:v>
                </c:pt>
                <c:pt idx="2262">
                  <c:v>4630</c:v>
                </c:pt>
                <c:pt idx="2263">
                  <c:v>4640</c:v>
                </c:pt>
                <c:pt idx="2264">
                  <c:v>4650</c:v>
                </c:pt>
                <c:pt idx="2265">
                  <c:v>4660</c:v>
                </c:pt>
                <c:pt idx="2266">
                  <c:v>4670</c:v>
                </c:pt>
                <c:pt idx="2267">
                  <c:v>4680</c:v>
                </c:pt>
                <c:pt idx="2268">
                  <c:v>4690</c:v>
                </c:pt>
                <c:pt idx="2269">
                  <c:v>4700</c:v>
                </c:pt>
                <c:pt idx="2270">
                  <c:v>4710</c:v>
                </c:pt>
                <c:pt idx="2271">
                  <c:v>4720</c:v>
                </c:pt>
                <c:pt idx="2272">
                  <c:v>4730</c:v>
                </c:pt>
                <c:pt idx="2273">
                  <c:v>4740</c:v>
                </c:pt>
                <c:pt idx="2274">
                  <c:v>4750</c:v>
                </c:pt>
                <c:pt idx="2275">
                  <c:v>4760</c:v>
                </c:pt>
                <c:pt idx="2276">
                  <c:v>4770</c:v>
                </c:pt>
                <c:pt idx="2277">
                  <c:v>4780</c:v>
                </c:pt>
                <c:pt idx="2278">
                  <c:v>4790</c:v>
                </c:pt>
                <c:pt idx="2279">
                  <c:v>4800</c:v>
                </c:pt>
                <c:pt idx="2280">
                  <c:v>4810</c:v>
                </c:pt>
                <c:pt idx="2281">
                  <c:v>4820</c:v>
                </c:pt>
                <c:pt idx="2282">
                  <c:v>4830</c:v>
                </c:pt>
                <c:pt idx="2283">
                  <c:v>4840</c:v>
                </c:pt>
                <c:pt idx="2284">
                  <c:v>4850</c:v>
                </c:pt>
                <c:pt idx="2285">
                  <c:v>4860</c:v>
                </c:pt>
                <c:pt idx="2286">
                  <c:v>4870</c:v>
                </c:pt>
                <c:pt idx="2287">
                  <c:v>4880</c:v>
                </c:pt>
                <c:pt idx="2288">
                  <c:v>4890</c:v>
                </c:pt>
                <c:pt idx="2289">
                  <c:v>4900</c:v>
                </c:pt>
                <c:pt idx="2290">
                  <c:v>4910</c:v>
                </c:pt>
                <c:pt idx="2291">
                  <c:v>4920</c:v>
                </c:pt>
                <c:pt idx="2292">
                  <c:v>4930</c:v>
                </c:pt>
                <c:pt idx="2293">
                  <c:v>4940</c:v>
                </c:pt>
                <c:pt idx="2294">
                  <c:v>4950</c:v>
                </c:pt>
                <c:pt idx="2295">
                  <c:v>4960</c:v>
                </c:pt>
                <c:pt idx="2296">
                  <c:v>4970</c:v>
                </c:pt>
                <c:pt idx="2297">
                  <c:v>4980</c:v>
                </c:pt>
                <c:pt idx="2298">
                  <c:v>4990</c:v>
                </c:pt>
                <c:pt idx="2299">
                  <c:v>5000</c:v>
                </c:pt>
                <c:pt idx="2300">
                  <c:v>5010</c:v>
                </c:pt>
                <c:pt idx="2301">
                  <c:v>5020</c:v>
                </c:pt>
                <c:pt idx="2302">
                  <c:v>5030</c:v>
                </c:pt>
                <c:pt idx="2303">
                  <c:v>5040</c:v>
                </c:pt>
                <c:pt idx="2304">
                  <c:v>5050</c:v>
                </c:pt>
                <c:pt idx="2305">
                  <c:v>5060</c:v>
                </c:pt>
                <c:pt idx="2306">
                  <c:v>5070</c:v>
                </c:pt>
                <c:pt idx="2307">
                  <c:v>5080</c:v>
                </c:pt>
                <c:pt idx="2308">
                  <c:v>5090</c:v>
                </c:pt>
                <c:pt idx="2309">
                  <c:v>5100</c:v>
                </c:pt>
                <c:pt idx="2310">
                  <c:v>5110</c:v>
                </c:pt>
                <c:pt idx="2311">
                  <c:v>5120</c:v>
                </c:pt>
                <c:pt idx="2312">
                  <c:v>5130</c:v>
                </c:pt>
                <c:pt idx="2313">
                  <c:v>5140</c:v>
                </c:pt>
                <c:pt idx="2314">
                  <c:v>5150</c:v>
                </c:pt>
                <c:pt idx="2315">
                  <c:v>5160</c:v>
                </c:pt>
                <c:pt idx="2316">
                  <c:v>5170</c:v>
                </c:pt>
                <c:pt idx="2317">
                  <c:v>5180</c:v>
                </c:pt>
                <c:pt idx="2318">
                  <c:v>5190</c:v>
                </c:pt>
                <c:pt idx="2319">
                  <c:v>5200</c:v>
                </c:pt>
                <c:pt idx="2320">
                  <c:v>5210</c:v>
                </c:pt>
                <c:pt idx="2321">
                  <c:v>5220</c:v>
                </c:pt>
                <c:pt idx="2322">
                  <c:v>5230</c:v>
                </c:pt>
                <c:pt idx="2323">
                  <c:v>5240</c:v>
                </c:pt>
                <c:pt idx="2324">
                  <c:v>5250</c:v>
                </c:pt>
                <c:pt idx="2325">
                  <c:v>5260</c:v>
                </c:pt>
                <c:pt idx="2326">
                  <c:v>5270</c:v>
                </c:pt>
                <c:pt idx="2327">
                  <c:v>5280</c:v>
                </c:pt>
                <c:pt idx="2328">
                  <c:v>5290</c:v>
                </c:pt>
                <c:pt idx="2329">
                  <c:v>5300</c:v>
                </c:pt>
                <c:pt idx="2330">
                  <c:v>5310</c:v>
                </c:pt>
                <c:pt idx="2331">
                  <c:v>5320</c:v>
                </c:pt>
                <c:pt idx="2332">
                  <c:v>5330</c:v>
                </c:pt>
                <c:pt idx="2333">
                  <c:v>5340</c:v>
                </c:pt>
                <c:pt idx="2334">
                  <c:v>5350</c:v>
                </c:pt>
                <c:pt idx="2335">
                  <c:v>5360</c:v>
                </c:pt>
                <c:pt idx="2336">
                  <c:v>5370</c:v>
                </c:pt>
                <c:pt idx="2337">
                  <c:v>5380</c:v>
                </c:pt>
                <c:pt idx="2338">
                  <c:v>5390</c:v>
                </c:pt>
                <c:pt idx="2339">
                  <c:v>5400</c:v>
                </c:pt>
                <c:pt idx="2340">
                  <c:v>5410</c:v>
                </c:pt>
                <c:pt idx="2341">
                  <c:v>5420</c:v>
                </c:pt>
                <c:pt idx="2342">
                  <c:v>5430</c:v>
                </c:pt>
                <c:pt idx="2343">
                  <c:v>5440</c:v>
                </c:pt>
                <c:pt idx="2344">
                  <c:v>5450</c:v>
                </c:pt>
                <c:pt idx="2345">
                  <c:v>5460</c:v>
                </c:pt>
                <c:pt idx="2346">
                  <c:v>5470</c:v>
                </c:pt>
                <c:pt idx="2347">
                  <c:v>5480</c:v>
                </c:pt>
                <c:pt idx="2348">
                  <c:v>5490</c:v>
                </c:pt>
                <c:pt idx="2349">
                  <c:v>5500</c:v>
                </c:pt>
                <c:pt idx="2350">
                  <c:v>5510</c:v>
                </c:pt>
                <c:pt idx="2351">
                  <c:v>5520</c:v>
                </c:pt>
                <c:pt idx="2352">
                  <c:v>5530</c:v>
                </c:pt>
                <c:pt idx="2353">
                  <c:v>5540</c:v>
                </c:pt>
                <c:pt idx="2354">
                  <c:v>5550</c:v>
                </c:pt>
                <c:pt idx="2355">
                  <c:v>5560</c:v>
                </c:pt>
                <c:pt idx="2356">
                  <c:v>5570</c:v>
                </c:pt>
                <c:pt idx="2357">
                  <c:v>5580</c:v>
                </c:pt>
                <c:pt idx="2358">
                  <c:v>5590</c:v>
                </c:pt>
                <c:pt idx="2359">
                  <c:v>5600</c:v>
                </c:pt>
                <c:pt idx="2360">
                  <c:v>5610</c:v>
                </c:pt>
                <c:pt idx="2361">
                  <c:v>5620</c:v>
                </c:pt>
                <c:pt idx="2362">
                  <c:v>5630</c:v>
                </c:pt>
                <c:pt idx="2363">
                  <c:v>5640</c:v>
                </c:pt>
                <c:pt idx="2364">
                  <c:v>5650</c:v>
                </c:pt>
                <c:pt idx="2365">
                  <c:v>5660</c:v>
                </c:pt>
                <c:pt idx="2366">
                  <c:v>5670</c:v>
                </c:pt>
                <c:pt idx="2367">
                  <c:v>5680</c:v>
                </c:pt>
                <c:pt idx="2368">
                  <c:v>5690</c:v>
                </c:pt>
                <c:pt idx="2369">
                  <c:v>5700</c:v>
                </c:pt>
                <c:pt idx="2370">
                  <c:v>5710</c:v>
                </c:pt>
                <c:pt idx="2371">
                  <c:v>5720</c:v>
                </c:pt>
                <c:pt idx="2372">
                  <c:v>5730</c:v>
                </c:pt>
                <c:pt idx="2373">
                  <c:v>5740</c:v>
                </c:pt>
                <c:pt idx="2374">
                  <c:v>5750</c:v>
                </c:pt>
                <c:pt idx="2375">
                  <c:v>5760</c:v>
                </c:pt>
                <c:pt idx="2376">
                  <c:v>5770</c:v>
                </c:pt>
                <c:pt idx="2377">
                  <c:v>5780</c:v>
                </c:pt>
                <c:pt idx="2378">
                  <c:v>5790</c:v>
                </c:pt>
                <c:pt idx="2379">
                  <c:v>5800</c:v>
                </c:pt>
                <c:pt idx="2380">
                  <c:v>5810</c:v>
                </c:pt>
                <c:pt idx="2381">
                  <c:v>5820</c:v>
                </c:pt>
                <c:pt idx="2382">
                  <c:v>5830</c:v>
                </c:pt>
                <c:pt idx="2383">
                  <c:v>5840</c:v>
                </c:pt>
                <c:pt idx="2384">
                  <c:v>5850</c:v>
                </c:pt>
                <c:pt idx="2385">
                  <c:v>5860</c:v>
                </c:pt>
                <c:pt idx="2386">
                  <c:v>5870</c:v>
                </c:pt>
                <c:pt idx="2387">
                  <c:v>5880</c:v>
                </c:pt>
                <c:pt idx="2388">
                  <c:v>5890</c:v>
                </c:pt>
                <c:pt idx="2389">
                  <c:v>5900</c:v>
                </c:pt>
                <c:pt idx="2390">
                  <c:v>5910</c:v>
                </c:pt>
                <c:pt idx="2391">
                  <c:v>5920</c:v>
                </c:pt>
                <c:pt idx="2392">
                  <c:v>5930</c:v>
                </c:pt>
                <c:pt idx="2393">
                  <c:v>5940</c:v>
                </c:pt>
                <c:pt idx="2394">
                  <c:v>5950</c:v>
                </c:pt>
                <c:pt idx="2395">
                  <c:v>5960</c:v>
                </c:pt>
                <c:pt idx="2396">
                  <c:v>5970</c:v>
                </c:pt>
                <c:pt idx="2397">
                  <c:v>5980</c:v>
                </c:pt>
                <c:pt idx="2398">
                  <c:v>5990</c:v>
                </c:pt>
                <c:pt idx="2399">
                  <c:v>6000</c:v>
                </c:pt>
                <c:pt idx="2400">
                  <c:v>6010</c:v>
                </c:pt>
                <c:pt idx="2401">
                  <c:v>6020</c:v>
                </c:pt>
                <c:pt idx="2402">
                  <c:v>6030</c:v>
                </c:pt>
                <c:pt idx="2403">
                  <c:v>6040</c:v>
                </c:pt>
                <c:pt idx="2404">
                  <c:v>6050</c:v>
                </c:pt>
                <c:pt idx="2405">
                  <c:v>6060</c:v>
                </c:pt>
                <c:pt idx="2406">
                  <c:v>6070</c:v>
                </c:pt>
                <c:pt idx="2407">
                  <c:v>6080</c:v>
                </c:pt>
                <c:pt idx="2408">
                  <c:v>6090</c:v>
                </c:pt>
                <c:pt idx="2409">
                  <c:v>6100</c:v>
                </c:pt>
                <c:pt idx="2410">
                  <c:v>6110</c:v>
                </c:pt>
                <c:pt idx="2411">
                  <c:v>6120</c:v>
                </c:pt>
                <c:pt idx="2412">
                  <c:v>6130</c:v>
                </c:pt>
                <c:pt idx="2413">
                  <c:v>6140</c:v>
                </c:pt>
                <c:pt idx="2414">
                  <c:v>6150</c:v>
                </c:pt>
                <c:pt idx="2415">
                  <c:v>6160</c:v>
                </c:pt>
                <c:pt idx="2416">
                  <c:v>6170</c:v>
                </c:pt>
                <c:pt idx="2417">
                  <c:v>6180</c:v>
                </c:pt>
                <c:pt idx="2418">
                  <c:v>6190</c:v>
                </c:pt>
                <c:pt idx="2419">
                  <c:v>6200</c:v>
                </c:pt>
                <c:pt idx="2420">
                  <c:v>6210</c:v>
                </c:pt>
                <c:pt idx="2421">
                  <c:v>6220</c:v>
                </c:pt>
                <c:pt idx="2422">
                  <c:v>6230</c:v>
                </c:pt>
                <c:pt idx="2423">
                  <c:v>6240</c:v>
                </c:pt>
                <c:pt idx="2424">
                  <c:v>6250</c:v>
                </c:pt>
                <c:pt idx="2425">
                  <c:v>6260</c:v>
                </c:pt>
                <c:pt idx="2426">
                  <c:v>6270</c:v>
                </c:pt>
                <c:pt idx="2427">
                  <c:v>6280</c:v>
                </c:pt>
                <c:pt idx="2428">
                  <c:v>6290</c:v>
                </c:pt>
                <c:pt idx="2429">
                  <c:v>6300</c:v>
                </c:pt>
                <c:pt idx="2430">
                  <c:v>6310</c:v>
                </c:pt>
                <c:pt idx="2431">
                  <c:v>6320</c:v>
                </c:pt>
                <c:pt idx="2432">
                  <c:v>6330</c:v>
                </c:pt>
                <c:pt idx="2433">
                  <c:v>6340</c:v>
                </c:pt>
                <c:pt idx="2434">
                  <c:v>6350</c:v>
                </c:pt>
                <c:pt idx="2435">
                  <c:v>6360</c:v>
                </c:pt>
                <c:pt idx="2436">
                  <c:v>6370</c:v>
                </c:pt>
                <c:pt idx="2437">
                  <c:v>6380</c:v>
                </c:pt>
                <c:pt idx="2438">
                  <c:v>6390</c:v>
                </c:pt>
                <c:pt idx="2439">
                  <c:v>6400</c:v>
                </c:pt>
                <c:pt idx="2440">
                  <c:v>6410</c:v>
                </c:pt>
                <c:pt idx="2441">
                  <c:v>6420</c:v>
                </c:pt>
                <c:pt idx="2442">
                  <c:v>6430</c:v>
                </c:pt>
                <c:pt idx="2443">
                  <c:v>6440</c:v>
                </c:pt>
                <c:pt idx="2444">
                  <c:v>6450</c:v>
                </c:pt>
                <c:pt idx="2445">
                  <c:v>6460</c:v>
                </c:pt>
                <c:pt idx="2446">
                  <c:v>6470</c:v>
                </c:pt>
                <c:pt idx="2447">
                  <c:v>6480</c:v>
                </c:pt>
                <c:pt idx="2448">
                  <c:v>6490</c:v>
                </c:pt>
                <c:pt idx="2449">
                  <c:v>6500</c:v>
                </c:pt>
                <c:pt idx="2450">
                  <c:v>6510</c:v>
                </c:pt>
                <c:pt idx="2451">
                  <c:v>6520</c:v>
                </c:pt>
                <c:pt idx="2452">
                  <c:v>6530</c:v>
                </c:pt>
                <c:pt idx="2453">
                  <c:v>6540</c:v>
                </c:pt>
                <c:pt idx="2454">
                  <c:v>6550</c:v>
                </c:pt>
                <c:pt idx="2455">
                  <c:v>6560</c:v>
                </c:pt>
                <c:pt idx="2456">
                  <c:v>6570</c:v>
                </c:pt>
                <c:pt idx="2457">
                  <c:v>6580</c:v>
                </c:pt>
                <c:pt idx="2458">
                  <c:v>6590</c:v>
                </c:pt>
                <c:pt idx="2459">
                  <c:v>6600</c:v>
                </c:pt>
                <c:pt idx="2460">
                  <c:v>6610</c:v>
                </c:pt>
                <c:pt idx="2461">
                  <c:v>6620</c:v>
                </c:pt>
                <c:pt idx="2462">
                  <c:v>6630</c:v>
                </c:pt>
                <c:pt idx="2463">
                  <c:v>6640</c:v>
                </c:pt>
                <c:pt idx="2464">
                  <c:v>6650</c:v>
                </c:pt>
                <c:pt idx="2465">
                  <c:v>6660</c:v>
                </c:pt>
                <c:pt idx="2466">
                  <c:v>6670</c:v>
                </c:pt>
                <c:pt idx="2467">
                  <c:v>6680</c:v>
                </c:pt>
                <c:pt idx="2468">
                  <c:v>6690</c:v>
                </c:pt>
                <c:pt idx="2469">
                  <c:v>6700</c:v>
                </c:pt>
                <c:pt idx="2470">
                  <c:v>6710</c:v>
                </c:pt>
                <c:pt idx="2471">
                  <c:v>6720</c:v>
                </c:pt>
                <c:pt idx="2472">
                  <c:v>6730</c:v>
                </c:pt>
                <c:pt idx="2473">
                  <c:v>6740</c:v>
                </c:pt>
                <c:pt idx="2474">
                  <c:v>6750</c:v>
                </c:pt>
                <c:pt idx="2475">
                  <c:v>6760</c:v>
                </c:pt>
                <c:pt idx="2476">
                  <c:v>6770</c:v>
                </c:pt>
                <c:pt idx="2477">
                  <c:v>6780</c:v>
                </c:pt>
                <c:pt idx="2478">
                  <c:v>6790</c:v>
                </c:pt>
                <c:pt idx="2479">
                  <c:v>6800</c:v>
                </c:pt>
                <c:pt idx="2480">
                  <c:v>6810</c:v>
                </c:pt>
                <c:pt idx="2481">
                  <c:v>6820</c:v>
                </c:pt>
                <c:pt idx="2482">
                  <c:v>6830</c:v>
                </c:pt>
                <c:pt idx="2483">
                  <c:v>6840</c:v>
                </c:pt>
                <c:pt idx="2484">
                  <c:v>6850</c:v>
                </c:pt>
                <c:pt idx="2485">
                  <c:v>6860</c:v>
                </c:pt>
                <c:pt idx="2486">
                  <c:v>6870</c:v>
                </c:pt>
                <c:pt idx="2487">
                  <c:v>6880</c:v>
                </c:pt>
                <c:pt idx="2488">
                  <c:v>6890</c:v>
                </c:pt>
                <c:pt idx="2489">
                  <c:v>6900</c:v>
                </c:pt>
                <c:pt idx="2490">
                  <c:v>6910</c:v>
                </c:pt>
                <c:pt idx="2491">
                  <c:v>6920</c:v>
                </c:pt>
                <c:pt idx="2492">
                  <c:v>6930</c:v>
                </c:pt>
                <c:pt idx="2493">
                  <c:v>6940</c:v>
                </c:pt>
                <c:pt idx="2494">
                  <c:v>6950</c:v>
                </c:pt>
                <c:pt idx="2495">
                  <c:v>6960</c:v>
                </c:pt>
                <c:pt idx="2496">
                  <c:v>6970</c:v>
                </c:pt>
                <c:pt idx="2497">
                  <c:v>6980</c:v>
                </c:pt>
                <c:pt idx="2498">
                  <c:v>6990</c:v>
                </c:pt>
                <c:pt idx="2499">
                  <c:v>7000</c:v>
                </c:pt>
                <c:pt idx="2500">
                  <c:v>7010</c:v>
                </c:pt>
                <c:pt idx="2501">
                  <c:v>7020</c:v>
                </c:pt>
                <c:pt idx="2502">
                  <c:v>7030</c:v>
                </c:pt>
                <c:pt idx="2503">
                  <c:v>7040</c:v>
                </c:pt>
                <c:pt idx="2504">
                  <c:v>7050</c:v>
                </c:pt>
                <c:pt idx="2505">
                  <c:v>7060</c:v>
                </c:pt>
                <c:pt idx="2506">
                  <c:v>7070</c:v>
                </c:pt>
                <c:pt idx="2507">
                  <c:v>7080</c:v>
                </c:pt>
                <c:pt idx="2508">
                  <c:v>7090</c:v>
                </c:pt>
                <c:pt idx="2509">
                  <c:v>7100</c:v>
                </c:pt>
                <c:pt idx="2510">
                  <c:v>7110</c:v>
                </c:pt>
                <c:pt idx="2511">
                  <c:v>7120</c:v>
                </c:pt>
                <c:pt idx="2512">
                  <c:v>7130</c:v>
                </c:pt>
                <c:pt idx="2513">
                  <c:v>7140</c:v>
                </c:pt>
                <c:pt idx="2514">
                  <c:v>7150</c:v>
                </c:pt>
                <c:pt idx="2515">
                  <c:v>7160</c:v>
                </c:pt>
                <c:pt idx="2516">
                  <c:v>7170</c:v>
                </c:pt>
                <c:pt idx="2517">
                  <c:v>7180</c:v>
                </c:pt>
                <c:pt idx="2518">
                  <c:v>7190</c:v>
                </c:pt>
                <c:pt idx="2519">
                  <c:v>7200</c:v>
                </c:pt>
                <c:pt idx="2520">
                  <c:v>7210</c:v>
                </c:pt>
                <c:pt idx="2521">
                  <c:v>7220</c:v>
                </c:pt>
                <c:pt idx="2522">
                  <c:v>7230</c:v>
                </c:pt>
                <c:pt idx="2523">
                  <c:v>7240</c:v>
                </c:pt>
                <c:pt idx="2524">
                  <c:v>7250</c:v>
                </c:pt>
                <c:pt idx="2525">
                  <c:v>7260</c:v>
                </c:pt>
                <c:pt idx="2526">
                  <c:v>7270</c:v>
                </c:pt>
                <c:pt idx="2527">
                  <c:v>7280</c:v>
                </c:pt>
                <c:pt idx="2528">
                  <c:v>7290</c:v>
                </c:pt>
                <c:pt idx="2529">
                  <c:v>7300</c:v>
                </c:pt>
                <c:pt idx="2530">
                  <c:v>7310</c:v>
                </c:pt>
                <c:pt idx="2531">
                  <c:v>7320</c:v>
                </c:pt>
                <c:pt idx="2532">
                  <c:v>7330</c:v>
                </c:pt>
                <c:pt idx="2533">
                  <c:v>7340</c:v>
                </c:pt>
                <c:pt idx="2534">
                  <c:v>7350</c:v>
                </c:pt>
                <c:pt idx="2535">
                  <c:v>7360</c:v>
                </c:pt>
                <c:pt idx="2536">
                  <c:v>7370</c:v>
                </c:pt>
                <c:pt idx="2537">
                  <c:v>7380</c:v>
                </c:pt>
                <c:pt idx="2538">
                  <c:v>7390</c:v>
                </c:pt>
                <c:pt idx="2539">
                  <c:v>7400</c:v>
                </c:pt>
                <c:pt idx="2540">
                  <c:v>7410</c:v>
                </c:pt>
                <c:pt idx="2541">
                  <c:v>7420</c:v>
                </c:pt>
                <c:pt idx="2542">
                  <c:v>7430</c:v>
                </c:pt>
                <c:pt idx="2543">
                  <c:v>7440</c:v>
                </c:pt>
                <c:pt idx="2544">
                  <c:v>7450</c:v>
                </c:pt>
                <c:pt idx="2545">
                  <c:v>7460</c:v>
                </c:pt>
                <c:pt idx="2546">
                  <c:v>7470</c:v>
                </c:pt>
                <c:pt idx="2547">
                  <c:v>7480</c:v>
                </c:pt>
                <c:pt idx="2548">
                  <c:v>7490</c:v>
                </c:pt>
                <c:pt idx="2549">
                  <c:v>7500</c:v>
                </c:pt>
                <c:pt idx="2550">
                  <c:v>7510</c:v>
                </c:pt>
                <c:pt idx="2551">
                  <c:v>7520</c:v>
                </c:pt>
                <c:pt idx="2552">
                  <c:v>7530</c:v>
                </c:pt>
                <c:pt idx="2553">
                  <c:v>7540</c:v>
                </c:pt>
                <c:pt idx="2554">
                  <c:v>7550</c:v>
                </c:pt>
                <c:pt idx="2555">
                  <c:v>7560</c:v>
                </c:pt>
                <c:pt idx="2556">
                  <c:v>7570</c:v>
                </c:pt>
                <c:pt idx="2557">
                  <c:v>7580</c:v>
                </c:pt>
                <c:pt idx="2558">
                  <c:v>7590</c:v>
                </c:pt>
                <c:pt idx="2559">
                  <c:v>7600</c:v>
                </c:pt>
                <c:pt idx="2560">
                  <c:v>7610</c:v>
                </c:pt>
                <c:pt idx="2561">
                  <c:v>7620</c:v>
                </c:pt>
                <c:pt idx="2562">
                  <c:v>7630</c:v>
                </c:pt>
                <c:pt idx="2563">
                  <c:v>7640</c:v>
                </c:pt>
                <c:pt idx="2564">
                  <c:v>7650</c:v>
                </c:pt>
                <c:pt idx="2565">
                  <c:v>7660</c:v>
                </c:pt>
                <c:pt idx="2566">
                  <c:v>7670</c:v>
                </c:pt>
                <c:pt idx="2567">
                  <c:v>7680</c:v>
                </c:pt>
                <c:pt idx="2568">
                  <c:v>7690</c:v>
                </c:pt>
                <c:pt idx="2569">
                  <c:v>7700</c:v>
                </c:pt>
                <c:pt idx="2570">
                  <c:v>7710</c:v>
                </c:pt>
                <c:pt idx="2571">
                  <c:v>7720</c:v>
                </c:pt>
                <c:pt idx="2572">
                  <c:v>7730</c:v>
                </c:pt>
                <c:pt idx="2573">
                  <c:v>7740</c:v>
                </c:pt>
                <c:pt idx="2574">
                  <c:v>7750</c:v>
                </c:pt>
                <c:pt idx="2575">
                  <c:v>7760</c:v>
                </c:pt>
                <c:pt idx="2576">
                  <c:v>7770</c:v>
                </c:pt>
                <c:pt idx="2577">
                  <c:v>7780</c:v>
                </c:pt>
                <c:pt idx="2578">
                  <c:v>7790</c:v>
                </c:pt>
                <c:pt idx="2579">
                  <c:v>7800</c:v>
                </c:pt>
                <c:pt idx="2580">
                  <c:v>7810</c:v>
                </c:pt>
                <c:pt idx="2581">
                  <c:v>7820</c:v>
                </c:pt>
                <c:pt idx="2582">
                  <c:v>7830</c:v>
                </c:pt>
                <c:pt idx="2583">
                  <c:v>7840</c:v>
                </c:pt>
                <c:pt idx="2584">
                  <c:v>7850</c:v>
                </c:pt>
                <c:pt idx="2585">
                  <c:v>7860</c:v>
                </c:pt>
                <c:pt idx="2586">
                  <c:v>7870</c:v>
                </c:pt>
                <c:pt idx="2587">
                  <c:v>7880</c:v>
                </c:pt>
                <c:pt idx="2588">
                  <c:v>7890</c:v>
                </c:pt>
                <c:pt idx="2589">
                  <c:v>7900</c:v>
                </c:pt>
                <c:pt idx="2590">
                  <c:v>7910</c:v>
                </c:pt>
                <c:pt idx="2591">
                  <c:v>7920</c:v>
                </c:pt>
                <c:pt idx="2592">
                  <c:v>7930</c:v>
                </c:pt>
                <c:pt idx="2593">
                  <c:v>7940</c:v>
                </c:pt>
                <c:pt idx="2594">
                  <c:v>7950</c:v>
                </c:pt>
                <c:pt idx="2595">
                  <c:v>7960</c:v>
                </c:pt>
                <c:pt idx="2596">
                  <c:v>7970</c:v>
                </c:pt>
                <c:pt idx="2597">
                  <c:v>7980</c:v>
                </c:pt>
                <c:pt idx="2598">
                  <c:v>7990</c:v>
                </c:pt>
                <c:pt idx="2599">
                  <c:v>8000</c:v>
                </c:pt>
                <c:pt idx="2600">
                  <c:v>8010</c:v>
                </c:pt>
                <c:pt idx="2601">
                  <c:v>8020</c:v>
                </c:pt>
                <c:pt idx="2602">
                  <c:v>8030</c:v>
                </c:pt>
                <c:pt idx="2603">
                  <c:v>8040</c:v>
                </c:pt>
                <c:pt idx="2604">
                  <c:v>8050</c:v>
                </c:pt>
                <c:pt idx="2605">
                  <c:v>8060</c:v>
                </c:pt>
                <c:pt idx="2606">
                  <c:v>8070</c:v>
                </c:pt>
                <c:pt idx="2607">
                  <c:v>8080</c:v>
                </c:pt>
                <c:pt idx="2608">
                  <c:v>8090</c:v>
                </c:pt>
                <c:pt idx="2609">
                  <c:v>8100</c:v>
                </c:pt>
                <c:pt idx="2610">
                  <c:v>8110</c:v>
                </c:pt>
                <c:pt idx="2611">
                  <c:v>8120</c:v>
                </c:pt>
                <c:pt idx="2612">
                  <c:v>8130</c:v>
                </c:pt>
                <c:pt idx="2613">
                  <c:v>8140</c:v>
                </c:pt>
                <c:pt idx="2614">
                  <c:v>8150</c:v>
                </c:pt>
                <c:pt idx="2615">
                  <c:v>8160</c:v>
                </c:pt>
                <c:pt idx="2616">
                  <c:v>8170</c:v>
                </c:pt>
                <c:pt idx="2617">
                  <c:v>8180</c:v>
                </c:pt>
                <c:pt idx="2618">
                  <c:v>8190</c:v>
                </c:pt>
                <c:pt idx="2619">
                  <c:v>8200</c:v>
                </c:pt>
                <c:pt idx="2620">
                  <c:v>8210</c:v>
                </c:pt>
                <c:pt idx="2621">
                  <c:v>8220</c:v>
                </c:pt>
                <c:pt idx="2622">
                  <c:v>8230</c:v>
                </c:pt>
                <c:pt idx="2623">
                  <c:v>8240</c:v>
                </c:pt>
                <c:pt idx="2624">
                  <c:v>8250</c:v>
                </c:pt>
                <c:pt idx="2625">
                  <c:v>8260</c:v>
                </c:pt>
                <c:pt idx="2626">
                  <c:v>8270</c:v>
                </c:pt>
                <c:pt idx="2627">
                  <c:v>8280</c:v>
                </c:pt>
                <c:pt idx="2628">
                  <c:v>8290</c:v>
                </c:pt>
                <c:pt idx="2629">
                  <c:v>8300</c:v>
                </c:pt>
                <c:pt idx="2630">
                  <c:v>8310</c:v>
                </c:pt>
                <c:pt idx="2631">
                  <c:v>8320</c:v>
                </c:pt>
                <c:pt idx="2632">
                  <c:v>8330</c:v>
                </c:pt>
                <c:pt idx="2633">
                  <c:v>8340</c:v>
                </c:pt>
                <c:pt idx="2634">
                  <c:v>8350</c:v>
                </c:pt>
                <c:pt idx="2635">
                  <c:v>8360</c:v>
                </c:pt>
                <c:pt idx="2636">
                  <c:v>8370</c:v>
                </c:pt>
                <c:pt idx="2637">
                  <c:v>8380</c:v>
                </c:pt>
                <c:pt idx="2638">
                  <c:v>8390</c:v>
                </c:pt>
                <c:pt idx="2639">
                  <c:v>8400</c:v>
                </c:pt>
                <c:pt idx="2640">
                  <c:v>8410</c:v>
                </c:pt>
                <c:pt idx="2641">
                  <c:v>8420</c:v>
                </c:pt>
                <c:pt idx="2642">
                  <c:v>8430</c:v>
                </c:pt>
                <c:pt idx="2643">
                  <c:v>8440</c:v>
                </c:pt>
                <c:pt idx="2644">
                  <c:v>8450</c:v>
                </c:pt>
                <c:pt idx="2645">
                  <c:v>8460</c:v>
                </c:pt>
                <c:pt idx="2646">
                  <c:v>8470</c:v>
                </c:pt>
                <c:pt idx="2647">
                  <c:v>8480</c:v>
                </c:pt>
                <c:pt idx="2648">
                  <c:v>8490</c:v>
                </c:pt>
                <c:pt idx="2649">
                  <c:v>8500</c:v>
                </c:pt>
                <c:pt idx="2650">
                  <c:v>8510</c:v>
                </c:pt>
                <c:pt idx="2651">
                  <c:v>8520</c:v>
                </c:pt>
                <c:pt idx="2652">
                  <c:v>8530</c:v>
                </c:pt>
                <c:pt idx="2653">
                  <c:v>8540</c:v>
                </c:pt>
                <c:pt idx="2654">
                  <c:v>8550</c:v>
                </c:pt>
                <c:pt idx="2655">
                  <c:v>8560</c:v>
                </c:pt>
                <c:pt idx="2656">
                  <c:v>8570</c:v>
                </c:pt>
                <c:pt idx="2657">
                  <c:v>8580</c:v>
                </c:pt>
                <c:pt idx="2658">
                  <c:v>8590</c:v>
                </c:pt>
                <c:pt idx="2659">
                  <c:v>8600</c:v>
                </c:pt>
                <c:pt idx="2660">
                  <c:v>8610</c:v>
                </c:pt>
                <c:pt idx="2661">
                  <c:v>8620</c:v>
                </c:pt>
                <c:pt idx="2662">
                  <c:v>8630</c:v>
                </c:pt>
                <c:pt idx="2663">
                  <c:v>8640</c:v>
                </c:pt>
                <c:pt idx="2664">
                  <c:v>8650</c:v>
                </c:pt>
                <c:pt idx="2665">
                  <c:v>8660</c:v>
                </c:pt>
                <c:pt idx="2666">
                  <c:v>8670</c:v>
                </c:pt>
                <c:pt idx="2667">
                  <c:v>8680</c:v>
                </c:pt>
                <c:pt idx="2668">
                  <c:v>8690</c:v>
                </c:pt>
                <c:pt idx="2669">
                  <c:v>8700</c:v>
                </c:pt>
                <c:pt idx="2670">
                  <c:v>8710</c:v>
                </c:pt>
                <c:pt idx="2671">
                  <c:v>8720</c:v>
                </c:pt>
                <c:pt idx="2672">
                  <c:v>8730</c:v>
                </c:pt>
                <c:pt idx="2673">
                  <c:v>8740</c:v>
                </c:pt>
                <c:pt idx="2674">
                  <c:v>8750</c:v>
                </c:pt>
                <c:pt idx="2675">
                  <c:v>8760</c:v>
                </c:pt>
                <c:pt idx="2676">
                  <c:v>8770</c:v>
                </c:pt>
                <c:pt idx="2677">
                  <c:v>8780</c:v>
                </c:pt>
                <c:pt idx="2678">
                  <c:v>8790</c:v>
                </c:pt>
                <c:pt idx="2679">
                  <c:v>8800</c:v>
                </c:pt>
                <c:pt idx="2680">
                  <c:v>8810</c:v>
                </c:pt>
                <c:pt idx="2681">
                  <c:v>8820</c:v>
                </c:pt>
                <c:pt idx="2682">
                  <c:v>8830</c:v>
                </c:pt>
                <c:pt idx="2683">
                  <c:v>8840</c:v>
                </c:pt>
                <c:pt idx="2684">
                  <c:v>8850</c:v>
                </c:pt>
                <c:pt idx="2685">
                  <c:v>8860</c:v>
                </c:pt>
                <c:pt idx="2686">
                  <c:v>8870</c:v>
                </c:pt>
                <c:pt idx="2687">
                  <c:v>8880</c:v>
                </c:pt>
                <c:pt idx="2688">
                  <c:v>8890</c:v>
                </c:pt>
                <c:pt idx="2689">
                  <c:v>8900</c:v>
                </c:pt>
                <c:pt idx="2690">
                  <c:v>8910</c:v>
                </c:pt>
                <c:pt idx="2691">
                  <c:v>8920</c:v>
                </c:pt>
                <c:pt idx="2692">
                  <c:v>8930</c:v>
                </c:pt>
                <c:pt idx="2693">
                  <c:v>8940</c:v>
                </c:pt>
                <c:pt idx="2694">
                  <c:v>8950</c:v>
                </c:pt>
                <c:pt idx="2695">
                  <c:v>8960</c:v>
                </c:pt>
                <c:pt idx="2696">
                  <c:v>8970</c:v>
                </c:pt>
                <c:pt idx="2697">
                  <c:v>8980</c:v>
                </c:pt>
                <c:pt idx="2698">
                  <c:v>8990</c:v>
                </c:pt>
                <c:pt idx="2699">
                  <c:v>9000</c:v>
                </c:pt>
                <c:pt idx="2700">
                  <c:v>9010</c:v>
                </c:pt>
                <c:pt idx="2701">
                  <c:v>9020</c:v>
                </c:pt>
                <c:pt idx="2702">
                  <c:v>9030</c:v>
                </c:pt>
                <c:pt idx="2703">
                  <c:v>9040</c:v>
                </c:pt>
                <c:pt idx="2704">
                  <c:v>9050</c:v>
                </c:pt>
                <c:pt idx="2705">
                  <c:v>9060</c:v>
                </c:pt>
                <c:pt idx="2706">
                  <c:v>9070</c:v>
                </c:pt>
                <c:pt idx="2707">
                  <c:v>9080</c:v>
                </c:pt>
                <c:pt idx="2708">
                  <c:v>9090</c:v>
                </c:pt>
                <c:pt idx="2709">
                  <c:v>9100</c:v>
                </c:pt>
                <c:pt idx="2710">
                  <c:v>9110</c:v>
                </c:pt>
                <c:pt idx="2711">
                  <c:v>9120</c:v>
                </c:pt>
                <c:pt idx="2712">
                  <c:v>9130</c:v>
                </c:pt>
                <c:pt idx="2713">
                  <c:v>9140</c:v>
                </c:pt>
                <c:pt idx="2714">
                  <c:v>9150</c:v>
                </c:pt>
                <c:pt idx="2715">
                  <c:v>9160</c:v>
                </c:pt>
                <c:pt idx="2716">
                  <c:v>9170</c:v>
                </c:pt>
                <c:pt idx="2717">
                  <c:v>9180</c:v>
                </c:pt>
                <c:pt idx="2718">
                  <c:v>9190</c:v>
                </c:pt>
                <c:pt idx="2719">
                  <c:v>9200</c:v>
                </c:pt>
                <c:pt idx="2720">
                  <c:v>9210</c:v>
                </c:pt>
                <c:pt idx="2721">
                  <c:v>9220</c:v>
                </c:pt>
                <c:pt idx="2722">
                  <c:v>9230</c:v>
                </c:pt>
                <c:pt idx="2723">
                  <c:v>9240</c:v>
                </c:pt>
                <c:pt idx="2724">
                  <c:v>9250</c:v>
                </c:pt>
                <c:pt idx="2725">
                  <c:v>9260</c:v>
                </c:pt>
                <c:pt idx="2726">
                  <c:v>9270</c:v>
                </c:pt>
                <c:pt idx="2727">
                  <c:v>9280</c:v>
                </c:pt>
                <c:pt idx="2728">
                  <c:v>9290</c:v>
                </c:pt>
                <c:pt idx="2729">
                  <c:v>9300</c:v>
                </c:pt>
                <c:pt idx="2730">
                  <c:v>9310</c:v>
                </c:pt>
                <c:pt idx="2731">
                  <c:v>9320</c:v>
                </c:pt>
                <c:pt idx="2732">
                  <c:v>9330</c:v>
                </c:pt>
                <c:pt idx="2733">
                  <c:v>9340</c:v>
                </c:pt>
                <c:pt idx="2734">
                  <c:v>9350</c:v>
                </c:pt>
                <c:pt idx="2735">
                  <c:v>9360</c:v>
                </c:pt>
                <c:pt idx="2736">
                  <c:v>9370</c:v>
                </c:pt>
                <c:pt idx="2737">
                  <c:v>9380</c:v>
                </c:pt>
                <c:pt idx="2738">
                  <c:v>9390</c:v>
                </c:pt>
                <c:pt idx="2739">
                  <c:v>9400</c:v>
                </c:pt>
                <c:pt idx="2740">
                  <c:v>9410</c:v>
                </c:pt>
                <c:pt idx="2741">
                  <c:v>9420</c:v>
                </c:pt>
                <c:pt idx="2742">
                  <c:v>9430</c:v>
                </c:pt>
                <c:pt idx="2743">
                  <c:v>9440</c:v>
                </c:pt>
                <c:pt idx="2744">
                  <c:v>9450</c:v>
                </c:pt>
                <c:pt idx="2745">
                  <c:v>9460</c:v>
                </c:pt>
                <c:pt idx="2746">
                  <c:v>9470</c:v>
                </c:pt>
                <c:pt idx="2747">
                  <c:v>9480</c:v>
                </c:pt>
                <c:pt idx="2748">
                  <c:v>9490</c:v>
                </c:pt>
                <c:pt idx="2749">
                  <c:v>9500</c:v>
                </c:pt>
                <c:pt idx="2750">
                  <c:v>9510</c:v>
                </c:pt>
                <c:pt idx="2751">
                  <c:v>9520</c:v>
                </c:pt>
                <c:pt idx="2752">
                  <c:v>9530</c:v>
                </c:pt>
                <c:pt idx="2753">
                  <c:v>9540</c:v>
                </c:pt>
                <c:pt idx="2754">
                  <c:v>9550</c:v>
                </c:pt>
                <c:pt idx="2755">
                  <c:v>9560</c:v>
                </c:pt>
                <c:pt idx="2756">
                  <c:v>9570</c:v>
                </c:pt>
                <c:pt idx="2757">
                  <c:v>9580</c:v>
                </c:pt>
                <c:pt idx="2758">
                  <c:v>9590</c:v>
                </c:pt>
                <c:pt idx="2759">
                  <c:v>9600</c:v>
                </c:pt>
                <c:pt idx="2760">
                  <c:v>9610</c:v>
                </c:pt>
                <c:pt idx="2761">
                  <c:v>9620</c:v>
                </c:pt>
                <c:pt idx="2762">
                  <c:v>9630</c:v>
                </c:pt>
                <c:pt idx="2763">
                  <c:v>9640</c:v>
                </c:pt>
                <c:pt idx="2764">
                  <c:v>9650</c:v>
                </c:pt>
                <c:pt idx="2765">
                  <c:v>9660</c:v>
                </c:pt>
                <c:pt idx="2766">
                  <c:v>9670</c:v>
                </c:pt>
                <c:pt idx="2767">
                  <c:v>9680</c:v>
                </c:pt>
                <c:pt idx="2768">
                  <c:v>9690</c:v>
                </c:pt>
                <c:pt idx="2769">
                  <c:v>9700</c:v>
                </c:pt>
                <c:pt idx="2770">
                  <c:v>9710</c:v>
                </c:pt>
                <c:pt idx="2771">
                  <c:v>9720</c:v>
                </c:pt>
                <c:pt idx="2772">
                  <c:v>9730</c:v>
                </c:pt>
                <c:pt idx="2773">
                  <c:v>9740</c:v>
                </c:pt>
                <c:pt idx="2774">
                  <c:v>9750</c:v>
                </c:pt>
                <c:pt idx="2775">
                  <c:v>9760</c:v>
                </c:pt>
                <c:pt idx="2776">
                  <c:v>9770</c:v>
                </c:pt>
                <c:pt idx="2777">
                  <c:v>9780</c:v>
                </c:pt>
                <c:pt idx="2778">
                  <c:v>9790</c:v>
                </c:pt>
                <c:pt idx="2779">
                  <c:v>9800</c:v>
                </c:pt>
                <c:pt idx="2780">
                  <c:v>9810</c:v>
                </c:pt>
                <c:pt idx="2781">
                  <c:v>9820</c:v>
                </c:pt>
                <c:pt idx="2782">
                  <c:v>9830</c:v>
                </c:pt>
                <c:pt idx="2783">
                  <c:v>9840</c:v>
                </c:pt>
                <c:pt idx="2784">
                  <c:v>9850</c:v>
                </c:pt>
                <c:pt idx="2785">
                  <c:v>9860</c:v>
                </c:pt>
                <c:pt idx="2786">
                  <c:v>9870</c:v>
                </c:pt>
                <c:pt idx="2787">
                  <c:v>9880</c:v>
                </c:pt>
                <c:pt idx="2788">
                  <c:v>9890</c:v>
                </c:pt>
                <c:pt idx="2789">
                  <c:v>9900</c:v>
                </c:pt>
                <c:pt idx="2790">
                  <c:v>9910</c:v>
                </c:pt>
                <c:pt idx="2791">
                  <c:v>9920</c:v>
                </c:pt>
                <c:pt idx="2792">
                  <c:v>9930</c:v>
                </c:pt>
                <c:pt idx="2793">
                  <c:v>9940</c:v>
                </c:pt>
                <c:pt idx="2794">
                  <c:v>9950</c:v>
                </c:pt>
                <c:pt idx="2795">
                  <c:v>9960</c:v>
                </c:pt>
                <c:pt idx="2796">
                  <c:v>9970</c:v>
                </c:pt>
                <c:pt idx="2797">
                  <c:v>9980</c:v>
                </c:pt>
                <c:pt idx="2798">
                  <c:v>9990</c:v>
                </c:pt>
                <c:pt idx="2799">
                  <c:v>10000</c:v>
                </c:pt>
                <c:pt idx="2800">
                  <c:v>10100</c:v>
                </c:pt>
                <c:pt idx="2801">
                  <c:v>10200</c:v>
                </c:pt>
                <c:pt idx="2802">
                  <c:v>10300</c:v>
                </c:pt>
                <c:pt idx="2803">
                  <c:v>10400</c:v>
                </c:pt>
                <c:pt idx="2804">
                  <c:v>10500</c:v>
                </c:pt>
                <c:pt idx="2805">
                  <c:v>10600</c:v>
                </c:pt>
                <c:pt idx="2806">
                  <c:v>10700</c:v>
                </c:pt>
                <c:pt idx="2807">
                  <c:v>10800</c:v>
                </c:pt>
                <c:pt idx="2808">
                  <c:v>10900</c:v>
                </c:pt>
                <c:pt idx="2809">
                  <c:v>11000</c:v>
                </c:pt>
                <c:pt idx="2810">
                  <c:v>11100</c:v>
                </c:pt>
                <c:pt idx="2811">
                  <c:v>11200</c:v>
                </c:pt>
                <c:pt idx="2812">
                  <c:v>11300</c:v>
                </c:pt>
                <c:pt idx="2813">
                  <c:v>11400</c:v>
                </c:pt>
                <c:pt idx="2814">
                  <c:v>11500</c:v>
                </c:pt>
                <c:pt idx="2815">
                  <c:v>11600</c:v>
                </c:pt>
                <c:pt idx="2816">
                  <c:v>11700</c:v>
                </c:pt>
                <c:pt idx="2817">
                  <c:v>11800</c:v>
                </c:pt>
                <c:pt idx="2818">
                  <c:v>11900</c:v>
                </c:pt>
                <c:pt idx="2819">
                  <c:v>12000</c:v>
                </c:pt>
                <c:pt idx="2820">
                  <c:v>12100</c:v>
                </c:pt>
                <c:pt idx="2821">
                  <c:v>12200</c:v>
                </c:pt>
                <c:pt idx="2822">
                  <c:v>12300</c:v>
                </c:pt>
                <c:pt idx="2823">
                  <c:v>12400</c:v>
                </c:pt>
                <c:pt idx="2824">
                  <c:v>12500</c:v>
                </c:pt>
                <c:pt idx="2825">
                  <c:v>12600</c:v>
                </c:pt>
                <c:pt idx="2826">
                  <c:v>12700</c:v>
                </c:pt>
                <c:pt idx="2827">
                  <c:v>12800</c:v>
                </c:pt>
                <c:pt idx="2828">
                  <c:v>12900</c:v>
                </c:pt>
                <c:pt idx="2829">
                  <c:v>13000</c:v>
                </c:pt>
                <c:pt idx="2830">
                  <c:v>13100</c:v>
                </c:pt>
                <c:pt idx="2831">
                  <c:v>13200</c:v>
                </c:pt>
                <c:pt idx="2832">
                  <c:v>13300</c:v>
                </c:pt>
                <c:pt idx="2833">
                  <c:v>13400</c:v>
                </c:pt>
                <c:pt idx="2834">
                  <c:v>13500</c:v>
                </c:pt>
                <c:pt idx="2835">
                  <c:v>13600</c:v>
                </c:pt>
                <c:pt idx="2836">
                  <c:v>13700</c:v>
                </c:pt>
                <c:pt idx="2837">
                  <c:v>13800</c:v>
                </c:pt>
                <c:pt idx="2838">
                  <c:v>13900</c:v>
                </c:pt>
                <c:pt idx="2839">
                  <c:v>14000</c:v>
                </c:pt>
                <c:pt idx="2840">
                  <c:v>14100</c:v>
                </c:pt>
                <c:pt idx="2841">
                  <c:v>14200</c:v>
                </c:pt>
                <c:pt idx="2842">
                  <c:v>14300</c:v>
                </c:pt>
                <c:pt idx="2843">
                  <c:v>14400</c:v>
                </c:pt>
                <c:pt idx="2844">
                  <c:v>14500</c:v>
                </c:pt>
                <c:pt idx="2845">
                  <c:v>14600</c:v>
                </c:pt>
                <c:pt idx="2846">
                  <c:v>14700</c:v>
                </c:pt>
                <c:pt idx="2847">
                  <c:v>14800</c:v>
                </c:pt>
                <c:pt idx="2848">
                  <c:v>14900</c:v>
                </c:pt>
                <c:pt idx="2849">
                  <c:v>15000</c:v>
                </c:pt>
                <c:pt idx="2850">
                  <c:v>15100</c:v>
                </c:pt>
                <c:pt idx="2851">
                  <c:v>15200</c:v>
                </c:pt>
                <c:pt idx="2852">
                  <c:v>15300</c:v>
                </c:pt>
                <c:pt idx="2853">
                  <c:v>15400</c:v>
                </c:pt>
                <c:pt idx="2854">
                  <c:v>15500</c:v>
                </c:pt>
                <c:pt idx="2855">
                  <c:v>15600</c:v>
                </c:pt>
                <c:pt idx="2856">
                  <c:v>15700</c:v>
                </c:pt>
                <c:pt idx="2857">
                  <c:v>15800</c:v>
                </c:pt>
                <c:pt idx="2858">
                  <c:v>15900</c:v>
                </c:pt>
                <c:pt idx="2859">
                  <c:v>16000</c:v>
                </c:pt>
                <c:pt idx="2860">
                  <c:v>16100</c:v>
                </c:pt>
                <c:pt idx="2861">
                  <c:v>16200</c:v>
                </c:pt>
                <c:pt idx="2862">
                  <c:v>16300</c:v>
                </c:pt>
                <c:pt idx="2863">
                  <c:v>16400</c:v>
                </c:pt>
                <c:pt idx="2864">
                  <c:v>16500</c:v>
                </c:pt>
                <c:pt idx="2865">
                  <c:v>16600</c:v>
                </c:pt>
                <c:pt idx="2866">
                  <c:v>16700</c:v>
                </c:pt>
                <c:pt idx="2867">
                  <c:v>16800</c:v>
                </c:pt>
                <c:pt idx="2868">
                  <c:v>16900</c:v>
                </c:pt>
                <c:pt idx="2869">
                  <c:v>17000</c:v>
                </c:pt>
                <c:pt idx="2870">
                  <c:v>17100</c:v>
                </c:pt>
                <c:pt idx="2871">
                  <c:v>17200</c:v>
                </c:pt>
                <c:pt idx="2872">
                  <c:v>17300</c:v>
                </c:pt>
                <c:pt idx="2873">
                  <c:v>17400</c:v>
                </c:pt>
                <c:pt idx="2874">
                  <c:v>17500</c:v>
                </c:pt>
                <c:pt idx="2875">
                  <c:v>17600</c:v>
                </c:pt>
                <c:pt idx="2876">
                  <c:v>17700</c:v>
                </c:pt>
                <c:pt idx="2877">
                  <c:v>17800</c:v>
                </c:pt>
                <c:pt idx="2878">
                  <c:v>17900</c:v>
                </c:pt>
                <c:pt idx="2879">
                  <c:v>18000</c:v>
                </c:pt>
                <c:pt idx="2880">
                  <c:v>18100</c:v>
                </c:pt>
                <c:pt idx="2881">
                  <c:v>18200</c:v>
                </c:pt>
                <c:pt idx="2882">
                  <c:v>18300</c:v>
                </c:pt>
                <c:pt idx="2883">
                  <c:v>18400</c:v>
                </c:pt>
                <c:pt idx="2884">
                  <c:v>18500</c:v>
                </c:pt>
                <c:pt idx="2885">
                  <c:v>18600</c:v>
                </c:pt>
                <c:pt idx="2886">
                  <c:v>18700</c:v>
                </c:pt>
                <c:pt idx="2887">
                  <c:v>18800</c:v>
                </c:pt>
                <c:pt idx="2888">
                  <c:v>18900</c:v>
                </c:pt>
                <c:pt idx="2889">
                  <c:v>19000</c:v>
                </c:pt>
                <c:pt idx="2890">
                  <c:v>19100</c:v>
                </c:pt>
                <c:pt idx="2891">
                  <c:v>19200</c:v>
                </c:pt>
                <c:pt idx="2892">
                  <c:v>19300</c:v>
                </c:pt>
                <c:pt idx="2893">
                  <c:v>19400</c:v>
                </c:pt>
                <c:pt idx="2894">
                  <c:v>19500</c:v>
                </c:pt>
                <c:pt idx="2895">
                  <c:v>19600</c:v>
                </c:pt>
                <c:pt idx="2896">
                  <c:v>19700</c:v>
                </c:pt>
                <c:pt idx="2897">
                  <c:v>19800</c:v>
                </c:pt>
                <c:pt idx="2898">
                  <c:v>19900</c:v>
                </c:pt>
                <c:pt idx="2899">
                  <c:v>20000</c:v>
                </c:pt>
                <c:pt idx="2900">
                  <c:v>20100</c:v>
                </c:pt>
                <c:pt idx="2901">
                  <c:v>20200</c:v>
                </c:pt>
                <c:pt idx="2902">
                  <c:v>20300</c:v>
                </c:pt>
                <c:pt idx="2903">
                  <c:v>20400</c:v>
                </c:pt>
                <c:pt idx="2904">
                  <c:v>20500</c:v>
                </c:pt>
                <c:pt idx="2905">
                  <c:v>20600</c:v>
                </c:pt>
                <c:pt idx="2906">
                  <c:v>20700</c:v>
                </c:pt>
                <c:pt idx="2907">
                  <c:v>20800</c:v>
                </c:pt>
                <c:pt idx="2908">
                  <c:v>20900</c:v>
                </c:pt>
                <c:pt idx="2909">
                  <c:v>21000</c:v>
                </c:pt>
                <c:pt idx="2910">
                  <c:v>21100</c:v>
                </c:pt>
                <c:pt idx="2911">
                  <c:v>21200</c:v>
                </c:pt>
                <c:pt idx="2912">
                  <c:v>21300</c:v>
                </c:pt>
                <c:pt idx="2913">
                  <c:v>21400</c:v>
                </c:pt>
                <c:pt idx="2914">
                  <c:v>21500</c:v>
                </c:pt>
                <c:pt idx="2915">
                  <c:v>21600</c:v>
                </c:pt>
                <c:pt idx="2916">
                  <c:v>21700</c:v>
                </c:pt>
                <c:pt idx="2917">
                  <c:v>21800</c:v>
                </c:pt>
                <c:pt idx="2918">
                  <c:v>21900</c:v>
                </c:pt>
                <c:pt idx="2919">
                  <c:v>22000</c:v>
                </c:pt>
                <c:pt idx="2920">
                  <c:v>22100</c:v>
                </c:pt>
                <c:pt idx="2921">
                  <c:v>22200</c:v>
                </c:pt>
                <c:pt idx="2922">
                  <c:v>22300</c:v>
                </c:pt>
                <c:pt idx="2923">
                  <c:v>22400</c:v>
                </c:pt>
                <c:pt idx="2924">
                  <c:v>22500</c:v>
                </c:pt>
                <c:pt idx="2925">
                  <c:v>22600</c:v>
                </c:pt>
                <c:pt idx="2926">
                  <c:v>22700</c:v>
                </c:pt>
                <c:pt idx="2927">
                  <c:v>22800</c:v>
                </c:pt>
                <c:pt idx="2928">
                  <c:v>22900</c:v>
                </c:pt>
                <c:pt idx="2929">
                  <c:v>23000</c:v>
                </c:pt>
                <c:pt idx="2930">
                  <c:v>23100</c:v>
                </c:pt>
                <c:pt idx="2931">
                  <c:v>23200</c:v>
                </c:pt>
                <c:pt idx="2932">
                  <c:v>23300</c:v>
                </c:pt>
                <c:pt idx="2933">
                  <c:v>23400</c:v>
                </c:pt>
                <c:pt idx="2934">
                  <c:v>23500</c:v>
                </c:pt>
                <c:pt idx="2935">
                  <c:v>23600</c:v>
                </c:pt>
                <c:pt idx="2936">
                  <c:v>23700</c:v>
                </c:pt>
                <c:pt idx="2937">
                  <c:v>23800</c:v>
                </c:pt>
                <c:pt idx="2938">
                  <c:v>23900</c:v>
                </c:pt>
                <c:pt idx="2939">
                  <c:v>24000</c:v>
                </c:pt>
                <c:pt idx="2940">
                  <c:v>24100</c:v>
                </c:pt>
                <c:pt idx="2941">
                  <c:v>24200</c:v>
                </c:pt>
                <c:pt idx="2942">
                  <c:v>24300</c:v>
                </c:pt>
                <c:pt idx="2943">
                  <c:v>24400</c:v>
                </c:pt>
                <c:pt idx="2944">
                  <c:v>24500</c:v>
                </c:pt>
                <c:pt idx="2945">
                  <c:v>24600</c:v>
                </c:pt>
                <c:pt idx="2946">
                  <c:v>24700</c:v>
                </c:pt>
                <c:pt idx="2947">
                  <c:v>24800</c:v>
                </c:pt>
                <c:pt idx="2948">
                  <c:v>24900</c:v>
                </c:pt>
                <c:pt idx="2949">
                  <c:v>25000</c:v>
                </c:pt>
                <c:pt idx="2950">
                  <c:v>25100</c:v>
                </c:pt>
                <c:pt idx="2951">
                  <c:v>25200</c:v>
                </c:pt>
                <c:pt idx="2952">
                  <c:v>25300</c:v>
                </c:pt>
                <c:pt idx="2953">
                  <c:v>25400</c:v>
                </c:pt>
                <c:pt idx="2954">
                  <c:v>25500</c:v>
                </c:pt>
                <c:pt idx="2955">
                  <c:v>25600</c:v>
                </c:pt>
                <c:pt idx="2956">
                  <c:v>25700</c:v>
                </c:pt>
                <c:pt idx="2957">
                  <c:v>25800</c:v>
                </c:pt>
                <c:pt idx="2958">
                  <c:v>25900</c:v>
                </c:pt>
                <c:pt idx="2959">
                  <c:v>26000</c:v>
                </c:pt>
                <c:pt idx="2960">
                  <c:v>26100</c:v>
                </c:pt>
                <c:pt idx="2961">
                  <c:v>26200</c:v>
                </c:pt>
                <c:pt idx="2962">
                  <c:v>26300</c:v>
                </c:pt>
                <c:pt idx="2963">
                  <c:v>26400</c:v>
                </c:pt>
                <c:pt idx="2964">
                  <c:v>26500</c:v>
                </c:pt>
                <c:pt idx="2965">
                  <c:v>26600</c:v>
                </c:pt>
                <c:pt idx="2966">
                  <c:v>26700</c:v>
                </c:pt>
                <c:pt idx="2967">
                  <c:v>26800</c:v>
                </c:pt>
                <c:pt idx="2968">
                  <c:v>26900</c:v>
                </c:pt>
                <c:pt idx="2969">
                  <c:v>27000</c:v>
                </c:pt>
                <c:pt idx="2970">
                  <c:v>27100</c:v>
                </c:pt>
                <c:pt idx="2971">
                  <c:v>27200</c:v>
                </c:pt>
                <c:pt idx="2972">
                  <c:v>27300</c:v>
                </c:pt>
                <c:pt idx="2973">
                  <c:v>27400</c:v>
                </c:pt>
                <c:pt idx="2974">
                  <c:v>27500</c:v>
                </c:pt>
                <c:pt idx="2975">
                  <c:v>27600</c:v>
                </c:pt>
                <c:pt idx="2976">
                  <c:v>27700</c:v>
                </c:pt>
                <c:pt idx="2977">
                  <c:v>27800</c:v>
                </c:pt>
                <c:pt idx="2978">
                  <c:v>27900</c:v>
                </c:pt>
                <c:pt idx="2979">
                  <c:v>28000</c:v>
                </c:pt>
                <c:pt idx="2980">
                  <c:v>28100</c:v>
                </c:pt>
                <c:pt idx="2981">
                  <c:v>28200</c:v>
                </c:pt>
                <c:pt idx="2982">
                  <c:v>28300</c:v>
                </c:pt>
                <c:pt idx="2983">
                  <c:v>28400</c:v>
                </c:pt>
                <c:pt idx="2984">
                  <c:v>28500</c:v>
                </c:pt>
                <c:pt idx="2985">
                  <c:v>28600</c:v>
                </c:pt>
                <c:pt idx="2986">
                  <c:v>28700</c:v>
                </c:pt>
                <c:pt idx="2987">
                  <c:v>28800</c:v>
                </c:pt>
                <c:pt idx="2988">
                  <c:v>28900</c:v>
                </c:pt>
                <c:pt idx="2989">
                  <c:v>29000</c:v>
                </c:pt>
                <c:pt idx="2990">
                  <c:v>29100</c:v>
                </c:pt>
                <c:pt idx="2991">
                  <c:v>29200</c:v>
                </c:pt>
                <c:pt idx="2992">
                  <c:v>29300</c:v>
                </c:pt>
                <c:pt idx="2993">
                  <c:v>29400</c:v>
                </c:pt>
                <c:pt idx="2994">
                  <c:v>29500</c:v>
                </c:pt>
                <c:pt idx="2995">
                  <c:v>29600</c:v>
                </c:pt>
                <c:pt idx="2996">
                  <c:v>29700</c:v>
                </c:pt>
                <c:pt idx="2997">
                  <c:v>29800</c:v>
                </c:pt>
                <c:pt idx="2998">
                  <c:v>29900</c:v>
                </c:pt>
                <c:pt idx="2999">
                  <c:v>30000</c:v>
                </c:pt>
                <c:pt idx="3000">
                  <c:v>30100</c:v>
                </c:pt>
                <c:pt idx="3001">
                  <c:v>30200</c:v>
                </c:pt>
                <c:pt idx="3002">
                  <c:v>30300</c:v>
                </c:pt>
                <c:pt idx="3003">
                  <c:v>30400</c:v>
                </c:pt>
                <c:pt idx="3004">
                  <c:v>30500</c:v>
                </c:pt>
                <c:pt idx="3005">
                  <c:v>30600</c:v>
                </c:pt>
                <c:pt idx="3006">
                  <c:v>30700</c:v>
                </c:pt>
                <c:pt idx="3007">
                  <c:v>30800</c:v>
                </c:pt>
                <c:pt idx="3008">
                  <c:v>30900</c:v>
                </c:pt>
                <c:pt idx="3009">
                  <c:v>31000</c:v>
                </c:pt>
                <c:pt idx="3010">
                  <c:v>31100</c:v>
                </c:pt>
                <c:pt idx="3011">
                  <c:v>31200</c:v>
                </c:pt>
                <c:pt idx="3012">
                  <c:v>31300</c:v>
                </c:pt>
                <c:pt idx="3013">
                  <c:v>31400</c:v>
                </c:pt>
                <c:pt idx="3014">
                  <c:v>31500</c:v>
                </c:pt>
                <c:pt idx="3015">
                  <c:v>31600</c:v>
                </c:pt>
                <c:pt idx="3016">
                  <c:v>31700</c:v>
                </c:pt>
                <c:pt idx="3017">
                  <c:v>31800</c:v>
                </c:pt>
                <c:pt idx="3018">
                  <c:v>31900</c:v>
                </c:pt>
                <c:pt idx="3019">
                  <c:v>32000</c:v>
                </c:pt>
                <c:pt idx="3020">
                  <c:v>32100</c:v>
                </c:pt>
                <c:pt idx="3021">
                  <c:v>32200</c:v>
                </c:pt>
                <c:pt idx="3022">
                  <c:v>32300</c:v>
                </c:pt>
                <c:pt idx="3023">
                  <c:v>32400</c:v>
                </c:pt>
                <c:pt idx="3024">
                  <c:v>32500</c:v>
                </c:pt>
                <c:pt idx="3025">
                  <c:v>32600</c:v>
                </c:pt>
                <c:pt idx="3026">
                  <c:v>32700</c:v>
                </c:pt>
                <c:pt idx="3027">
                  <c:v>32800</c:v>
                </c:pt>
                <c:pt idx="3028">
                  <c:v>32900</c:v>
                </c:pt>
                <c:pt idx="3029">
                  <c:v>33000</c:v>
                </c:pt>
                <c:pt idx="3030">
                  <c:v>33100</c:v>
                </c:pt>
                <c:pt idx="3031">
                  <c:v>33200</c:v>
                </c:pt>
                <c:pt idx="3032">
                  <c:v>33300</c:v>
                </c:pt>
                <c:pt idx="3033">
                  <c:v>33400</c:v>
                </c:pt>
                <c:pt idx="3034">
                  <c:v>33500</c:v>
                </c:pt>
                <c:pt idx="3035">
                  <c:v>33600</c:v>
                </c:pt>
                <c:pt idx="3036">
                  <c:v>33700</c:v>
                </c:pt>
                <c:pt idx="3037">
                  <c:v>33800</c:v>
                </c:pt>
                <c:pt idx="3038">
                  <c:v>33900</c:v>
                </c:pt>
                <c:pt idx="3039">
                  <c:v>34000</c:v>
                </c:pt>
                <c:pt idx="3040">
                  <c:v>34100</c:v>
                </c:pt>
                <c:pt idx="3041">
                  <c:v>34200</c:v>
                </c:pt>
                <c:pt idx="3042">
                  <c:v>34300</c:v>
                </c:pt>
                <c:pt idx="3043">
                  <c:v>34400</c:v>
                </c:pt>
                <c:pt idx="3044">
                  <c:v>34500</c:v>
                </c:pt>
                <c:pt idx="3045">
                  <c:v>34600</c:v>
                </c:pt>
                <c:pt idx="3046">
                  <c:v>34700</c:v>
                </c:pt>
                <c:pt idx="3047">
                  <c:v>34800</c:v>
                </c:pt>
                <c:pt idx="3048">
                  <c:v>34900</c:v>
                </c:pt>
                <c:pt idx="3049">
                  <c:v>35000</c:v>
                </c:pt>
                <c:pt idx="3050">
                  <c:v>35100</c:v>
                </c:pt>
                <c:pt idx="3051">
                  <c:v>35200</c:v>
                </c:pt>
                <c:pt idx="3052">
                  <c:v>35300</c:v>
                </c:pt>
                <c:pt idx="3053">
                  <c:v>35400</c:v>
                </c:pt>
                <c:pt idx="3054">
                  <c:v>35500</c:v>
                </c:pt>
                <c:pt idx="3055">
                  <c:v>35600</c:v>
                </c:pt>
                <c:pt idx="3056">
                  <c:v>35700</c:v>
                </c:pt>
                <c:pt idx="3057">
                  <c:v>35800</c:v>
                </c:pt>
                <c:pt idx="3058">
                  <c:v>35900</c:v>
                </c:pt>
                <c:pt idx="3059">
                  <c:v>36000</c:v>
                </c:pt>
                <c:pt idx="3060">
                  <c:v>36100</c:v>
                </c:pt>
                <c:pt idx="3061">
                  <c:v>36200</c:v>
                </c:pt>
                <c:pt idx="3062">
                  <c:v>36300</c:v>
                </c:pt>
                <c:pt idx="3063">
                  <c:v>36400</c:v>
                </c:pt>
                <c:pt idx="3064">
                  <c:v>36500</c:v>
                </c:pt>
                <c:pt idx="3065">
                  <c:v>36600</c:v>
                </c:pt>
                <c:pt idx="3066">
                  <c:v>36700</c:v>
                </c:pt>
                <c:pt idx="3067">
                  <c:v>36800</c:v>
                </c:pt>
                <c:pt idx="3068">
                  <c:v>36900</c:v>
                </c:pt>
                <c:pt idx="3069">
                  <c:v>37000</c:v>
                </c:pt>
                <c:pt idx="3070">
                  <c:v>37100</c:v>
                </c:pt>
                <c:pt idx="3071">
                  <c:v>37200</c:v>
                </c:pt>
                <c:pt idx="3072">
                  <c:v>37300</c:v>
                </c:pt>
                <c:pt idx="3073">
                  <c:v>37400</c:v>
                </c:pt>
                <c:pt idx="3074">
                  <c:v>37500</c:v>
                </c:pt>
                <c:pt idx="3075">
                  <c:v>37600</c:v>
                </c:pt>
                <c:pt idx="3076">
                  <c:v>37700</c:v>
                </c:pt>
                <c:pt idx="3077">
                  <c:v>37800</c:v>
                </c:pt>
                <c:pt idx="3078">
                  <c:v>37900</c:v>
                </c:pt>
                <c:pt idx="3079">
                  <c:v>38000</c:v>
                </c:pt>
                <c:pt idx="3080">
                  <c:v>38100</c:v>
                </c:pt>
                <c:pt idx="3081">
                  <c:v>38200</c:v>
                </c:pt>
                <c:pt idx="3082">
                  <c:v>38300</c:v>
                </c:pt>
                <c:pt idx="3083">
                  <c:v>38400</c:v>
                </c:pt>
                <c:pt idx="3084">
                  <c:v>38500</c:v>
                </c:pt>
                <c:pt idx="3085">
                  <c:v>38600</c:v>
                </c:pt>
                <c:pt idx="3086">
                  <c:v>38700</c:v>
                </c:pt>
                <c:pt idx="3087">
                  <c:v>38800</c:v>
                </c:pt>
                <c:pt idx="3088">
                  <c:v>38900</c:v>
                </c:pt>
                <c:pt idx="3089">
                  <c:v>39000</c:v>
                </c:pt>
                <c:pt idx="3090">
                  <c:v>39100</c:v>
                </c:pt>
                <c:pt idx="3091">
                  <c:v>39200</c:v>
                </c:pt>
                <c:pt idx="3092">
                  <c:v>39300</c:v>
                </c:pt>
                <c:pt idx="3093">
                  <c:v>39400</c:v>
                </c:pt>
                <c:pt idx="3094">
                  <c:v>39500</c:v>
                </c:pt>
                <c:pt idx="3095">
                  <c:v>39600</c:v>
                </c:pt>
                <c:pt idx="3096">
                  <c:v>39700</c:v>
                </c:pt>
                <c:pt idx="3097">
                  <c:v>39800</c:v>
                </c:pt>
                <c:pt idx="3098">
                  <c:v>39900</c:v>
                </c:pt>
                <c:pt idx="3099">
                  <c:v>40000</c:v>
                </c:pt>
                <c:pt idx="3100">
                  <c:v>40100</c:v>
                </c:pt>
                <c:pt idx="3101">
                  <c:v>40200</c:v>
                </c:pt>
                <c:pt idx="3102">
                  <c:v>40300</c:v>
                </c:pt>
                <c:pt idx="3103">
                  <c:v>40400</c:v>
                </c:pt>
                <c:pt idx="3104">
                  <c:v>40500</c:v>
                </c:pt>
                <c:pt idx="3105">
                  <c:v>40600</c:v>
                </c:pt>
                <c:pt idx="3106">
                  <c:v>40700</c:v>
                </c:pt>
                <c:pt idx="3107">
                  <c:v>40800</c:v>
                </c:pt>
                <c:pt idx="3108">
                  <c:v>40900</c:v>
                </c:pt>
                <c:pt idx="3109">
                  <c:v>41000</c:v>
                </c:pt>
                <c:pt idx="3110">
                  <c:v>41100</c:v>
                </c:pt>
                <c:pt idx="3111">
                  <c:v>41200</c:v>
                </c:pt>
                <c:pt idx="3112">
                  <c:v>41300</c:v>
                </c:pt>
                <c:pt idx="3113">
                  <c:v>41400</c:v>
                </c:pt>
                <c:pt idx="3114">
                  <c:v>41500</c:v>
                </c:pt>
                <c:pt idx="3115">
                  <c:v>41600</c:v>
                </c:pt>
                <c:pt idx="3116">
                  <c:v>41700</c:v>
                </c:pt>
                <c:pt idx="3117">
                  <c:v>41800</c:v>
                </c:pt>
                <c:pt idx="3118">
                  <c:v>41900</c:v>
                </c:pt>
                <c:pt idx="3119">
                  <c:v>42000</c:v>
                </c:pt>
                <c:pt idx="3120">
                  <c:v>42100</c:v>
                </c:pt>
                <c:pt idx="3121">
                  <c:v>42200</c:v>
                </c:pt>
                <c:pt idx="3122">
                  <c:v>42300</c:v>
                </c:pt>
                <c:pt idx="3123">
                  <c:v>42400</c:v>
                </c:pt>
                <c:pt idx="3124">
                  <c:v>42500</c:v>
                </c:pt>
                <c:pt idx="3125">
                  <c:v>42600</c:v>
                </c:pt>
                <c:pt idx="3126">
                  <c:v>42700</c:v>
                </c:pt>
                <c:pt idx="3127">
                  <c:v>42800</c:v>
                </c:pt>
                <c:pt idx="3128">
                  <c:v>42900</c:v>
                </c:pt>
                <c:pt idx="3129">
                  <c:v>43000</c:v>
                </c:pt>
                <c:pt idx="3130">
                  <c:v>43100</c:v>
                </c:pt>
                <c:pt idx="3131">
                  <c:v>43200</c:v>
                </c:pt>
                <c:pt idx="3132">
                  <c:v>43300</c:v>
                </c:pt>
                <c:pt idx="3133">
                  <c:v>43400</c:v>
                </c:pt>
                <c:pt idx="3134">
                  <c:v>43500</c:v>
                </c:pt>
                <c:pt idx="3135">
                  <c:v>43600</c:v>
                </c:pt>
                <c:pt idx="3136">
                  <c:v>43700</c:v>
                </c:pt>
                <c:pt idx="3137">
                  <c:v>43800</c:v>
                </c:pt>
                <c:pt idx="3138">
                  <c:v>43900</c:v>
                </c:pt>
                <c:pt idx="3139">
                  <c:v>44000</c:v>
                </c:pt>
                <c:pt idx="3140">
                  <c:v>44100</c:v>
                </c:pt>
                <c:pt idx="3141">
                  <c:v>44200</c:v>
                </c:pt>
                <c:pt idx="3142">
                  <c:v>44300</c:v>
                </c:pt>
                <c:pt idx="3143">
                  <c:v>44400</c:v>
                </c:pt>
                <c:pt idx="3144">
                  <c:v>44500</c:v>
                </c:pt>
                <c:pt idx="3145">
                  <c:v>44600</c:v>
                </c:pt>
                <c:pt idx="3146">
                  <c:v>44700</c:v>
                </c:pt>
                <c:pt idx="3147">
                  <c:v>44800</c:v>
                </c:pt>
                <c:pt idx="3148">
                  <c:v>44900</c:v>
                </c:pt>
                <c:pt idx="3149">
                  <c:v>45000</c:v>
                </c:pt>
                <c:pt idx="3150">
                  <c:v>45100</c:v>
                </c:pt>
                <c:pt idx="3151">
                  <c:v>45200</c:v>
                </c:pt>
                <c:pt idx="3152">
                  <c:v>45300</c:v>
                </c:pt>
                <c:pt idx="3153">
                  <c:v>45400</c:v>
                </c:pt>
                <c:pt idx="3154">
                  <c:v>45500</c:v>
                </c:pt>
                <c:pt idx="3155">
                  <c:v>45600</c:v>
                </c:pt>
                <c:pt idx="3156">
                  <c:v>45700</c:v>
                </c:pt>
                <c:pt idx="3157">
                  <c:v>45800</c:v>
                </c:pt>
                <c:pt idx="3158">
                  <c:v>45900</c:v>
                </c:pt>
                <c:pt idx="3159">
                  <c:v>46000</c:v>
                </c:pt>
                <c:pt idx="3160">
                  <c:v>46100</c:v>
                </c:pt>
                <c:pt idx="3161">
                  <c:v>46200</c:v>
                </c:pt>
                <c:pt idx="3162">
                  <c:v>46300</c:v>
                </c:pt>
                <c:pt idx="3163">
                  <c:v>46400</c:v>
                </c:pt>
                <c:pt idx="3164">
                  <c:v>46500</c:v>
                </c:pt>
                <c:pt idx="3165">
                  <c:v>46600</c:v>
                </c:pt>
                <c:pt idx="3166">
                  <c:v>46700</c:v>
                </c:pt>
                <c:pt idx="3167">
                  <c:v>46800</c:v>
                </c:pt>
                <c:pt idx="3168">
                  <c:v>46900</c:v>
                </c:pt>
                <c:pt idx="3169">
                  <c:v>47000</c:v>
                </c:pt>
                <c:pt idx="3170">
                  <c:v>47100</c:v>
                </c:pt>
                <c:pt idx="3171">
                  <c:v>47200</c:v>
                </c:pt>
                <c:pt idx="3172">
                  <c:v>47300</c:v>
                </c:pt>
                <c:pt idx="3173">
                  <c:v>47400</c:v>
                </c:pt>
                <c:pt idx="3174">
                  <c:v>47500</c:v>
                </c:pt>
                <c:pt idx="3175">
                  <c:v>47600</c:v>
                </c:pt>
                <c:pt idx="3176">
                  <c:v>47700</c:v>
                </c:pt>
                <c:pt idx="3177">
                  <c:v>47800</c:v>
                </c:pt>
                <c:pt idx="3178">
                  <c:v>47900</c:v>
                </c:pt>
                <c:pt idx="3179">
                  <c:v>48000</c:v>
                </c:pt>
                <c:pt idx="3180">
                  <c:v>48100</c:v>
                </c:pt>
                <c:pt idx="3181">
                  <c:v>48200</c:v>
                </c:pt>
                <c:pt idx="3182">
                  <c:v>48300</c:v>
                </c:pt>
                <c:pt idx="3183">
                  <c:v>48400</c:v>
                </c:pt>
                <c:pt idx="3184">
                  <c:v>48500</c:v>
                </c:pt>
                <c:pt idx="3185">
                  <c:v>48600</c:v>
                </c:pt>
                <c:pt idx="3186">
                  <c:v>48700</c:v>
                </c:pt>
                <c:pt idx="3187">
                  <c:v>48800</c:v>
                </c:pt>
                <c:pt idx="3188">
                  <c:v>48900</c:v>
                </c:pt>
                <c:pt idx="3189">
                  <c:v>49000</c:v>
                </c:pt>
                <c:pt idx="3190">
                  <c:v>49100</c:v>
                </c:pt>
                <c:pt idx="3191">
                  <c:v>49200</c:v>
                </c:pt>
                <c:pt idx="3192">
                  <c:v>49300</c:v>
                </c:pt>
                <c:pt idx="3193">
                  <c:v>49400</c:v>
                </c:pt>
                <c:pt idx="3194">
                  <c:v>49500</c:v>
                </c:pt>
                <c:pt idx="3195">
                  <c:v>49600</c:v>
                </c:pt>
                <c:pt idx="3196">
                  <c:v>49700</c:v>
                </c:pt>
                <c:pt idx="3197">
                  <c:v>49800</c:v>
                </c:pt>
                <c:pt idx="3198">
                  <c:v>49900</c:v>
                </c:pt>
                <c:pt idx="3199">
                  <c:v>50000</c:v>
                </c:pt>
                <c:pt idx="3200">
                  <c:v>50100</c:v>
                </c:pt>
                <c:pt idx="3201">
                  <c:v>50200</c:v>
                </c:pt>
                <c:pt idx="3202">
                  <c:v>50300</c:v>
                </c:pt>
                <c:pt idx="3203">
                  <c:v>50400</c:v>
                </c:pt>
                <c:pt idx="3204">
                  <c:v>50500</c:v>
                </c:pt>
                <c:pt idx="3205">
                  <c:v>50600</c:v>
                </c:pt>
                <c:pt idx="3206">
                  <c:v>50700</c:v>
                </c:pt>
                <c:pt idx="3207">
                  <c:v>50800</c:v>
                </c:pt>
                <c:pt idx="3208">
                  <c:v>50900</c:v>
                </c:pt>
                <c:pt idx="3209">
                  <c:v>51000</c:v>
                </c:pt>
                <c:pt idx="3210">
                  <c:v>51100</c:v>
                </c:pt>
                <c:pt idx="3211">
                  <c:v>51200</c:v>
                </c:pt>
                <c:pt idx="3212">
                  <c:v>51300</c:v>
                </c:pt>
                <c:pt idx="3213">
                  <c:v>51400</c:v>
                </c:pt>
                <c:pt idx="3214">
                  <c:v>51500</c:v>
                </c:pt>
                <c:pt idx="3215">
                  <c:v>51600</c:v>
                </c:pt>
                <c:pt idx="3216">
                  <c:v>51700</c:v>
                </c:pt>
                <c:pt idx="3217">
                  <c:v>51800</c:v>
                </c:pt>
                <c:pt idx="3218">
                  <c:v>51900</c:v>
                </c:pt>
                <c:pt idx="3219">
                  <c:v>52000</c:v>
                </c:pt>
                <c:pt idx="3220">
                  <c:v>52100</c:v>
                </c:pt>
                <c:pt idx="3221">
                  <c:v>52200</c:v>
                </c:pt>
                <c:pt idx="3222">
                  <c:v>52300</c:v>
                </c:pt>
                <c:pt idx="3223">
                  <c:v>52400</c:v>
                </c:pt>
                <c:pt idx="3224">
                  <c:v>52500</c:v>
                </c:pt>
                <c:pt idx="3225">
                  <c:v>52600</c:v>
                </c:pt>
                <c:pt idx="3226">
                  <c:v>52700</c:v>
                </c:pt>
                <c:pt idx="3227">
                  <c:v>52800</c:v>
                </c:pt>
                <c:pt idx="3228">
                  <c:v>52900</c:v>
                </c:pt>
                <c:pt idx="3229">
                  <c:v>53000</c:v>
                </c:pt>
                <c:pt idx="3230">
                  <c:v>53100</c:v>
                </c:pt>
                <c:pt idx="3231">
                  <c:v>53200</c:v>
                </c:pt>
                <c:pt idx="3232">
                  <c:v>53300</c:v>
                </c:pt>
                <c:pt idx="3233">
                  <c:v>53400</c:v>
                </c:pt>
                <c:pt idx="3234">
                  <c:v>53500</c:v>
                </c:pt>
                <c:pt idx="3235">
                  <c:v>53600</c:v>
                </c:pt>
                <c:pt idx="3236">
                  <c:v>53700</c:v>
                </c:pt>
                <c:pt idx="3237">
                  <c:v>53800</c:v>
                </c:pt>
                <c:pt idx="3238">
                  <c:v>53900</c:v>
                </c:pt>
                <c:pt idx="3239">
                  <c:v>54000</c:v>
                </c:pt>
                <c:pt idx="3240">
                  <c:v>54100</c:v>
                </c:pt>
                <c:pt idx="3241">
                  <c:v>54200</c:v>
                </c:pt>
                <c:pt idx="3242">
                  <c:v>54300</c:v>
                </c:pt>
                <c:pt idx="3243">
                  <c:v>54400</c:v>
                </c:pt>
                <c:pt idx="3244">
                  <c:v>54500</c:v>
                </c:pt>
                <c:pt idx="3245">
                  <c:v>54600</c:v>
                </c:pt>
                <c:pt idx="3246">
                  <c:v>54700</c:v>
                </c:pt>
                <c:pt idx="3247">
                  <c:v>54800</c:v>
                </c:pt>
                <c:pt idx="3248">
                  <c:v>54900</c:v>
                </c:pt>
                <c:pt idx="3249">
                  <c:v>55000</c:v>
                </c:pt>
                <c:pt idx="3250">
                  <c:v>55100</c:v>
                </c:pt>
                <c:pt idx="3251">
                  <c:v>55200</c:v>
                </c:pt>
                <c:pt idx="3252">
                  <c:v>55300</c:v>
                </c:pt>
                <c:pt idx="3253">
                  <c:v>55400</c:v>
                </c:pt>
                <c:pt idx="3254">
                  <c:v>55500</c:v>
                </c:pt>
                <c:pt idx="3255">
                  <c:v>55600</c:v>
                </c:pt>
                <c:pt idx="3256">
                  <c:v>55700</c:v>
                </c:pt>
                <c:pt idx="3257">
                  <c:v>55800</c:v>
                </c:pt>
                <c:pt idx="3258">
                  <c:v>55900</c:v>
                </c:pt>
                <c:pt idx="3259">
                  <c:v>56000</c:v>
                </c:pt>
                <c:pt idx="3260">
                  <c:v>56100</c:v>
                </c:pt>
                <c:pt idx="3261">
                  <c:v>56200</c:v>
                </c:pt>
                <c:pt idx="3262">
                  <c:v>56300</c:v>
                </c:pt>
                <c:pt idx="3263">
                  <c:v>56400</c:v>
                </c:pt>
                <c:pt idx="3264">
                  <c:v>56500</c:v>
                </c:pt>
                <c:pt idx="3265">
                  <c:v>56600</c:v>
                </c:pt>
                <c:pt idx="3266">
                  <c:v>56700</c:v>
                </c:pt>
                <c:pt idx="3267">
                  <c:v>56800</c:v>
                </c:pt>
                <c:pt idx="3268">
                  <c:v>56900</c:v>
                </c:pt>
                <c:pt idx="3269">
                  <c:v>57000</c:v>
                </c:pt>
                <c:pt idx="3270">
                  <c:v>57100</c:v>
                </c:pt>
                <c:pt idx="3271">
                  <c:v>57200</c:v>
                </c:pt>
                <c:pt idx="3272">
                  <c:v>57300</c:v>
                </c:pt>
                <c:pt idx="3273">
                  <c:v>57400</c:v>
                </c:pt>
                <c:pt idx="3274">
                  <c:v>57500</c:v>
                </c:pt>
                <c:pt idx="3275">
                  <c:v>57600</c:v>
                </c:pt>
                <c:pt idx="3276">
                  <c:v>57700</c:v>
                </c:pt>
                <c:pt idx="3277">
                  <c:v>57800</c:v>
                </c:pt>
                <c:pt idx="3278">
                  <c:v>57900</c:v>
                </c:pt>
                <c:pt idx="3279">
                  <c:v>58000</c:v>
                </c:pt>
                <c:pt idx="3280">
                  <c:v>58100</c:v>
                </c:pt>
                <c:pt idx="3281">
                  <c:v>58200</c:v>
                </c:pt>
                <c:pt idx="3282">
                  <c:v>58300</c:v>
                </c:pt>
                <c:pt idx="3283">
                  <c:v>58400</c:v>
                </c:pt>
                <c:pt idx="3284">
                  <c:v>58500</c:v>
                </c:pt>
                <c:pt idx="3285">
                  <c:v>58600</c:v>
                </c:pt>
                <c:pt idx="3286">
                  <c:v>58700</c:v>
                </c:pt>
                <c:pt idx="3287">
                  <c:v>58800</c:v>
                </c:pt>
                <c:pt idx="3288">
                  <c:v>58900</c:v>
                </c:pt>
                <c:pt idx="3289">
                  <c:v>59000</c:v>
                </c:pt>
                <c:pt idx="3290">
                  <c:v>59100</c:v>
                </c:pt>
                <c:pt idx="3291">
                  <c:v>59200</c:v>
                </c:pt>
                <c:pt idx="3292">
                  <c:v>59300</c:v>
                </c:pt>
                <c:pt idx="3293">
                  <c:v>59400</c:v>
                </c:pt>
                <c:pt idx="3294">
                  <c:v>59500</c:v>
                </c:pt>
                <c:pt idx="3295">
                  <c:v>59600</c:v>
                </c:pt>
                <c:pt idx="3296">
                  <c:v>59700</c:v>
                </c:pt>
                <c:pt idx="3297">
                  <c:v>59800</c:v>
                </c:pt>
                <c:pt idx="3298">
                  <c:v>59900</c:v>
                </c:pt>
                <c:pt idx="3299">
                  <c:v>60000</c:v>
                </c:pt>
                <c:pt idx="3300">
                  <c:v>60100</c:v>
                </c:pt>
                <c:pt idx="3301">
                  <c:v>60200</c:v>
                </c:pt>
                <c:pt idx="3302">
                  <c:v>60300</c:v>
                </c:pt>
                <c:pt idx="3303">
                  <c:v>60400</c:v>
                </c:pt>
                <c:pt idx="3304">
                  <c:v>60500</c:v>
                </c:pt>
                <c:pt idx="3305">
                  <c:v>60600</c:v>
                </c:pt>
                <c:pt idx="3306">
                  <c:v>60700</c:v>
                </c:pt>
                <c:pt idx="3307">
                  <c:v>60800</c:v>
                </c:pt>
                <c:pt idx="3308">
                  <c:v>60900</c:v>
                </c:pt>
                <c:pt idx="3309">
                  <c:v>61000</c:v>
                </c:pt>
                <c:pt idx="3310">
                  <c:v>61100</c:v>
                </c:pt>
                <c:pt idx="3311">
                  <c:v>61200</c:v>
                </c:pt>
                <c:pt idx="3312">
                  <c:v>61300</c:v>
                </c:pt>
                <c:pt idx="3313">
                  <c:v>61400</c:v>
                </c:pt>
                <c:pt idx="3314">
                  <c:v>61500</c:v>
                </c:pt>
                <c:pt idx="3315">
                  <c:v>61600</c:v>
                </c:pt>
                <c:pt idx="3316">
                  <c:v>61700</c:v>
                </c:pt>
                <c:pt idx="3317">
                  <c:v>61800</c:v>
                </c:pt>
                <c:pt idx="3318">
                  <c:v>61900</c:v>
                </c:pt>
                <c:pt idx="3319">
                  <c:v>62000</c:v>
                </c:pt>
                <c:pt idx="3320">
                  <c:v>62100</c:v>
                </c:pt>
                <c:pt idx="3321">
                  <c:v>62200</c:v>
                </c:pt>
                <c:pt idx="3322">
                  <c:v>62300</c:v>
                </c:pt>
                <c:pt idx="3323">
                  <c:v>62400</c:v>
                </c:pt>
                <c:pt idx="3324">
                  <c:v>62500</c:v>
                </c:pt>
                <c:pt idx="3325">
                  <c:v>62600</c:v>
                </c:pt>
                <c:pt idx="3326">
                  <c:v>62700</c:v>
                </c:pt>
                <c:pt idx="3327">
                  <c:v>62800</c:v>
                </c:pt>
                <c:pt idx="3328">
                  <c:v>62900</c:v>
                </c:pt>
                <c:pt idx="3329">
                  <c:v>63000</c:v>
                </c:pt>
                <c:pt idx="3330">
                  <c:v>63100</c:v>
                </c:pt>
                <c:pt idx="3331">
                  <c:v>63200</c:v>
                </c:pt>
                <c:pt idx="3332">
                  <c:v>63300</c:v>
                </c:pt>
                <c:pt idx="3333">
                  <c:v>63400</c:v>
                </c:pt>
                <c:pt idx="3334">
                  <c:v>63500</c:v>
                </c:pt>
                <c:pt idx="3335">
                  <c:v>63600</c:v>
                </c:pt>
                <c:pt idx="3336">
                  <c:v>63700</c:v>
                </c:pt>
                <c:pt idx="3337">
                  <c:v>63800</c:v>
                </c:pt>
                <c:pt idx="3338">
                  <c:v>63900</c:v>
                </c:pt>
                <c:pt idx="3339">
                  <c:v>64000</c:v>
                </c:pt>
                <c:pt idx="3340">
                  <c:v>64100</c:v>
                </c:pt>
                <c:pt idx="3341">
                  <c:v>64200</c:v>
                </c:pt>
                <c:pt idx="3342">
                  <c:v>64300</c:v>
                </c:pt>
                <c:pt idx="3343">
                  <c:v>64400</c:v>
                </c:pt>
                <c:pt idx="3344">
                  <c:v>64500</c:v>
                </c:pt>
                <c:pt idx="3345">
                  <c:v>64600</c:v>
                </c:pt>
                <c:pt idx="3346">
                  <c:v>64700</c:v>
                </c:pt>
                <c:pt idx="3347">
                  <c:v>64800</c:v>
                </c:pt>
                <c:pt idx="3348">
                  <c:v>64900</c:v>
                </c:pt>
                <c:pt idx="3349">
                  <c:v>65000</c:v>
                </c:pt>
                <c:pt idx="3350">
                  <c:v>65100</c:v>
                </c:pt>
                <c:pt idx="3351">
                  <c:v>65200</c:v>
                </c:pt>
                <c:pt idx="3352">
                  <c:v>65300</c:v>
                </c:pt>
                <c:pt idx="3353">
                  <c:v>65400</c:v>
                </c:pt>
                <c:pt idx="3354">
                  <c:v>65500</c:v>
                </c:pt>
                <c:pt idx="3355">
                  <c:v>65600</c:v>
                </c:pt>
                <c:pt idx="3356">
                  <c:v>65700</c:v>
                </c:pt>
                <c:pt idx="3357">
                  <c:v>65800</c:v>
                </c:pt>
                <c:pt idx="3358">
                  <c:v>65900</c:v>
                </c:pt>
                <c:pt idx="3359">
                  <c:v>66000</c:v>
                </c:pt>
                <c:pt idx="3360">
                  <c:v>66100</c:v>
                </c:pt>
                <c:pt idx="3361">
                  <c:v>66200</c:v>
                </c:pt>
                <c:pt idx="3362">
                  <c:v>66300</c:v>
                </c:pt>
                <c:pt idx="3363">
                  <c:v>66400</c:v>
                </c:pt>
                <c:pt idx="3364">
                  <c:v>66500</c:v>
                </c:pt>
                <c:pt idx="3365">
                  <c:v>66600</c:v>
                </c:pt>
                <c:pt idx="3366">
                  <c:v>66700</c:v>
                </c:pt>
                <c:pt idx="3367">
                  <c:v>66800</c:v>
                </c:pt>
                <c:pt idx="3368">
                  <c:v>66900</c:v>
                </c:pt>
                <c:pt idx="3369">
                  <c:v>67000</c:v>
                </c:pt>
                <c:pt idx="3370">
                  <c:v>67100</c:v>
                </c:pt>
                <c:pt idx="3371">
                  <c:v>67200</c:v>
                </c:pt>
                <c:pt idx="3372">
                  <c:v>67300</c:v>
                </c:pt>
                <c:pt idx="3373">
                  <c:v>67400</c:v>
                </c:pt>
                <c:pt idx="3374">
                  <c:v>67500</c:v>
                </c:pt>
                <c:pt idx="3375">
                  <c:v>67600</c:v>
                </c:pt>
                <c:pt idx="3376">
                  <c:v>67700</c:v>
                </c:pt>
                <c:pt idx="3377">
                  <c:v>67800</c:v>
                </c:pt>
                <c:pt idx="3378">
                  <c:v>67900</c:v>
                </c:pt>
                <c:pt idx="3379">
                  <c:v>68000</c:v>
                </c:pt>
                <c:pt idx="3380">
                  <c:v>68100</c:v>
                </c:pt>
                <c:pt idx="3381">
                  <c:v>68200</c:v>
                </c:pt>
                <c:pt idx="3382">
                  <c:v>68300</c:v>
                </c:pt>
                <c:pt idx="3383">
                  <c:v>68400</c:v>
                </c:pt>
                <c:pt idx="3384">
                  <c:v>68500</c:v>
                </c:pt>
                <c:pt idx="3385">
                  <c:v>68600</c:v>
                </c:pt>
                <c:pt idx="3386">
                  <c:v>68700</c:v>
                </c:pt>
                <c:pt idx="3387">
                  <c:v>68800</c:v>
                </c:pt>
                <c:pt idx="3388">
                  <c:v>68900</c:v>
                </c:pt>
                <c:pt idx="3389">
                  <c:v>69000</c:v>
                </c:pt>
                <c:pt idx="3390">
                  <c:v>69100</c:v>
                </c:pt>
                <c:pt idx="3391">
                  <c:v>69200</c:v>
                </c:pt>
                <c:pt idx="3392">
                  <c:v>69300</c:v>
                </c:pt>
                <c:pt idx="3393">
                  <c:v>69400</c:v>
                </c:pt>
                <c:pt idx="3394">
                  <c:v>69500</c:v>
                </c:pt>
                <c:pt idx="3395">
                  <c:v>69600</c:v>
                </c:pt>
                <c:pt idx="3396">
                  <c:v>69700</c:v>
                </c:pt>
                <c:pt idx="3397">
                  <c:v>69800</c:v>
                </c:pt>
                <c:pt idx="3398">
                  <c:v>69900</c:v>
                </c:pt>
                <c:pt idx="3399">
                  <c:v>70000</c:v>
                </c:pt>
                <c:pt idx="3400">
                  <c:v>70100</c:v>
                </c:pt>
                <c:pt idx="3401">
                  <c:v>70200</c:v>
                </c:pt>
                <c:pt idx="3402">
                  <c:v>70300</c:v>
                </c:pt>
                <c:pt idx="3403">
                  <c:v>70400</c:v>
                </c:pt>
                <c:pt idx="3404">
                  <c:v>70500</c:v>
                </c:pt>
                <c:pt idx="3405">
                  <c:v>70600</c:v>
                </c:pt>
                <c:pt idx="3406">
                  <c:v>70700</c:v>
                </c:pt>
                <c:pt idx="3407">
                  <c:v>70800</c:v>
                </c:pt>
                <c:pt idx="3408">
                  <c:v>70900</c:v>
                </c:pt>
                <c:pt idx="3409">
                  <c:v>71000</c:v>
                </c:pt>
                <c:pt idx="3410">
                  <c:v>71100</c:v>
                </c:pt>
                <c:pt idx="3411">
                  <c:v>71200</c:v>
                </c:pt>
                <c:pt idx="3412">
                  <c:v>71300</c:v>
                </c:pt>
                <c:pt idx="3413">
                  <c:v>71400</c:v>
                </c:pt>
                <c:pt idx="3414">
                  <c:v>71500</c:v>
                </c:pt>
                <c:pt idx="3415">
                  <c:v>71600</c:v>
                </c:pt>
                <c:pt idx="3416">
                  <c:v>71700</c:v>
                </c:pt>
                <c:pt idx="3417">
                  <c:v>71800</c:v>
                </c:pt>
                <c:pt idx="3418">
                  <c:v>71900</c:v>
                </c:pt>
                <c:pt idx="3419">
                  <c:v>72000</c:v>
                </c:pt>
                <c:pt idx="3420">
                  <c:v>72100</c:v>
                </c:pt>
                <c:pt idx="3421">
                  <c:v>72200</c:v>
                </c:pt>
                <c:pt idx="3422">
                  <c:v>72300</c:v>
                </c:pt>
                <c:pt idx="3423">
                  <c:v>72400</c:v>
                </c:pt>
                <c:pt idx="3424">
                  <c:v>72500</c:v>
                </c:pt>
                <c:pt idx="3425">
                  <c:v>72600</c:v>
                </c:pt>
                <c:pt idx="3426">
                  <c:v>72700</c:v>
                </c:pt>
                <c:pt idx="3427">
                  <c:v>72800</c:v>
                </c:pt>
                <c:pt idx="3428">
                  <c:v>72900</c:v>
                </c:pt>
                <c:pt idx="3429">
                  <c:v>73000</c:v>
                </c:pt>
                <c:pt idx="3430">
                  <c:v>73100</c:v>
                </c:pt>
                <c:pt idx="3431">
                  <c:v>73200</c:v>
                </c:pt>
                <c:pt idx="3432">
                  <c:v>73300</c:v>
                </c:pt>
                <c:pt idx="3433">
                  <c:v>73400</c:v>
                </c:pt>
                <c:pt idx="3434">
                  <c:v>73500</c:v>
                </c:pt>
                <c:pt idx="3435">
                  <c:v>73600</c:v>
                </c:pt>
                <c:pt idx="3436">
                  <c:v>73700</c:v>
                </c:pt>
                <c:pt idx="3437">
                  <c:v>73800</c:v>
                </c:pt>
                <c:pt idx="3438">
                  <c:v>73900</c:v>
                </c:pt>
                <c:pt idx="3439">
                  <c:v>74000</c:v>
                </c:pt>
                <c:pt idx="3440">
                  <c:v>74100</c:v>
                </c:pt>
                <c:pt idx="3441">
                  <c:v>74200</c:v>
                </c:pt>
                <c:pt idx="3442">
                  <c:v>74300</c:v>
                </c:pt>
                <c:pt idx="3443">
                  <c:v>74400</c:v>
                </c:pt>
                <c:pt idx="3444">
                  <c:v>74500</c:v>
                </c:pt>
                <c:pt idx="3445">
                  <c:v>74600</c:v>
                </c:pt>
                <c:pt idx="3446">
                  <c:v>74700</c:v>
                </c:pt>
                <c:pt idx="3447">
                  <c:v>74800</c:v>
                </c:pt>
                <c:pt idx="3448">
                  <c:v>74900</c:v>
                </c:pt>
                <c:pt idx="3449">
                  <c:v>75000</c:v>
                </c:pt>
                <c:pt idx="3450">
                  <c:v>75100</c:v>
                </c:pt>
                <c:pt idx="3451">
                  <c:v>75200</c:v>
                </c:pt>
                <c:pt idx="3452">
                  <c:v>75300</c:v>
                </c:pt>
                <c:pt idx="3453">
                  <c:v>75400</c:v>
                </c:pt>
                <c:pt idx="3454">
                  <c:v>75500</c:v>
                </c:pt>
                <c:pt idx="3455">
                  <c:v>75600</c:v>
                </c:pt>
                <c:pt idx="3456">
                  <c:v>75700</c:v>
                </c:pt>
                <c:pt idx="3457">
                  <c:v>75800</c:v>
                </c:pt>
                <c:pt idx="3458">
                  <c:v>75900</c:v>
                </c:pt>
                <c:pt idx="3459">
                  <c:v>76000</c:v>
                </c:pt>
                <c:pt idx="3460">
                  <c:v>76100</c:v>
                </c:pt>
                <c:pt idx="3461">
                  <c:v>76200</c:v>
                </c:pt>
                <c:pt idx="3462">
                  <c:v>76300</c:v>
                </c:pt>
                <c:pt idx="3463">
                  <c:v>76400</c:v>
                </c:pt>
                <c:pt idx="3464">
                  <c:v>76500</c:v>
                </c:pt>
                <c:pt idx="3465">
                  <c:v>76600</c:v>
                </c:pt>
                <c:pt idx="3466">
                  <c:v>76700</c:v>
                </c:pt>
                <c:pt idx="3467">
                  <c:v>76800</c:v>
                </c:pt>
                <c:pt idx="3468">
                  <c:v>76900</c:v>
                </c:pt>
                <c:pt idx="3469">
                  <c:v>77000</c:v>
                </c:pt>
                <c:pt idx="3470">
                  <c:v>77100</c:v>
                </c:pt>
                <c:pt idx="3471">
                  <c:v>77200</c:v>
                </c:pt>
                <c:pt idx="3472">
                  <c:v>77300</c:v>
                </c:pt>
                <c:pt idx="3473">
                  <c:v>77400</c:v>
                </c:pt>
                <c:pt idx="3474">
                  <c:v>77500</c:v>
                </c:pt>
                <c:pt idx="3475">
                  <c:v>77600</c:v>
                </c:pt>
                <c:pt idx="3476">
                  <c:v>77700</c:v>
                </c:pt>
                <c:pt idx="3477">
                  <c:v>77800</c:v>
                </c:pt>
                <c:pt idx="3478">
                  <c:v>77900</c:v>
                </c:pt>
                <c:pt idx="3479">
                  <c:v>78000</c:v>
                </c:pt>
                <c:pt idx="3480">
                  <c:v>78100</c:v>
                </c:pt>
                <c:pt idx="3481">
                  <c:v>78200</c:v>
                </c:pt>
                <c:pt idx="3482">
                  <c:v>78300</c:v>
                </c:pt>
                <c:pt idx="3483">
                  <c:v>78400</c:v>
                </c:pt>
                <c:pt idx="3484">
                  <c:v>78500</c:v>
                </c:pt>
                <c:pt idx="3485">
                  <c:v>78600</c:v>
                </c:pt>
                <c:pt idx="3486">
                  <c:v>78700</c:v>
                </c:pt>
                <c:pt idx="3487">
                  <c:v>78800</c:v>
                </c:pt>
                <c:pt idx="3488">
                  <c:v>78900</c:v>
                </c:pt>
                <c:pt idx="3489">
                  <c:v>79000</c:v>
                </c:pt>
                <c:pt idx="3490">
                  <c:v>79100</c:v>
                </c:pt>
                <c:pt idx="3491">
                  <c:v>79200</c:v>
                </c:pt>
                <c:pt idx="3492">
                  <c:v>79300</c:v>
                </c:pt>
                <c:pt idx="3493">
                  <c:v>79400</c:v>
                </c:pt>
                <c:pt idx="3494">
                  <c:v>79500</c:v>
                </c:pt>
                <c:pt idx="3495">
                  <c:v>79600</c:v>
                </c:pt>
                <c:pt idx="3496">
                  <c:v>79700</c:v>
                </c:pt>
                <c:pt idx="3497">
                  <c:v>79800</c:v>
                </c:pt>
                <c:pt idx="3498">
                  <c:v>79900</c:v>
                </c:pt>
                <c:pt idx="3499">
                  <c:v>80000</c:v>
                </c:pt>
                <c:pt idx="3500">
                  <c:v>80100</c:v>
                </c:pt>
                <c:pt idx="3501">
                  <c:v>80200</c:v>
                </c:pt>
                <c:pt idx="3502">
                  <c:v>80300</c:v>
                </c:pt>
                <c:pt idx="3503">
                  <c:v>80400</c:v>
                </c:pt>
                <c:pt idx="3504">
                  <c:v>80500</c:v>
                </c:pt>
                <c:pt idx="3505">
                  <c:v>80600</c:v>
                </c:pt>
                <c:pt idx="3506">
                  <c:v>80700</c:v>
                </c:pt>
                <c:pt idx="3507">
                  <c:v>80800</c:v>
                </c:pt>
                <c:pt idx="3508">
                  <c:v>80900</c:v>
                </c:pt>
                <c:pt idx="3509">
                  <c:v>81000</c:v>
                </c:pt>
                <c:pt idx="3510">
                  <c:v>81100</c:v>
                </c:pt>
                <c:pt idx="3511">
                  <c:v>81200</c:v>
                </c:pt>
                <c:pt idx="3512">
                  <c:v>81300</c:v>
                </c:pt>
                <c:pt idx="3513">
                  <c:v>81400</c:v>
                </c:pt>
                <c:pt idx="3514">
                  <c:v>81500</c:v>
                </c:pt>
                <c:pt idx="3515">
                  <c:v>81600</c:v>
                </c:pt>
                <c:pt idx="3516">
                  <c:v>81700</c:v>
                </c:pt>
                <c:pt idx="3517">
                  <c:v>81800</c:v>
                </c:pt>
                <c:pt idx="3518">
                  <c:v>81900</c:v>
                </c:pt>
                <c:pt idx="3519">
                  <c:v>82000</c:v>
                </c:pt>
                <c:pt idx="3520">
                  <c:v>82100</c:v>
                </c:pt>
                <c:pt idx="3521">
                  <c:v>82200</c:v>
                </c:pt>
                <c:pt idx="3522">
                  <c:v>82300</c:v>
                </c:pt>
                <c:pt idx="3523">
                  <c:v>82400</c:v>
                </c:pt>
                <c:pt idx="3524">
                  <c:v>82500</c:v>
                </c:pt>
                <c:pt idx="3525">
                  <c:v>82600</c:v>
                </c:pt>
                <c:pt idx="3526">
                  <c:v>82700</c:v>
                </c:pt>
                <c:pt idx="3527">
                  <c:v>82800</c:v>
                </c:pt>
                <c:pt idx="3528">
                  <c:v>82900</c:v>
                </c:pt>
                <c:pt idx="3529">
                  <c:v>83000</c:v>
                </c:pt>
                <c:pt idx="3530">
                  <c:v>83100</c:v>
                </c:pt>
                <c:pt idx="3531">
                  <c:v>83200</c:v>
                </c:pt>
                <c:pt idx="3532">
                  <c:v>83300</c:v>
                </c:pt>
                <c:pt idx="3533">
                  <c:v>83400</c:v>
                </c:pt>
                <c:pt idx="3534">
                  <c:v>83500</c:v>
                </c:pt>
                <c:pt idx="3535">
                  <c:v>83600</c:v>
                </c:pt>
                <c:pt idx="3536">
                  <c:v>83700</c:v>
                </c:pt>
                <c:pt idx="3537">
                  <c:v>83800</c:v>
                </c:pt>
                <c:pt idx="3538">
                  <c:v>83900</c:v>
                </c:pt>
                <c:pt idx="3539">
                  <c:v>84000</c:v>
                </c:pt>
                <c:pt idx="3540">
                  <c:v>84100</c:v>
                </c:pt>
                <c:pt idx="3541">
                  <c:v>84200</c:v>
                </c:pt>
                <c:pt idx="3542">
                  <c:v>84300</c:v>
                </c:pt>
                <c:pt idx="3543">
                  <c:v>84400</c:v>
                </c:pt>
                <c:pt idx="3544">
                  <c:v>84500</c:v>
                </c:pt>
                <c:pt idx="3545">
                  <c:v>84600</c:v>
                </c:pt>
                <c:pt idx="3546">
                  <c:v>84700</c:v>
                </c:pt>
                <c:pt idx="3547">
                  <c:v>84800</c:v>
                </c:pt>
                <c:pt idx="3548">
                  <c:v>84900</c:v>
                </c:pt>
                <c:pt idx="3549">
                  <c:v>85000</c:v>
                </c:pt>
                <c:pt idx="3550">
                  <c:v>85100</c:v>
                </c:pt>
                <c:pt idx="3551">
                  <c:v>85200</c:v>
                </c:pt>
                <c:pt idx="3552">
                  <c:v>85300</c:v>
                </c:pt>
                <c:pt idx="3553">
                  <c:v>85400</c:v>
                </c:pt>
                <c:pt idx="3554">
                  <c:v>85500</c:v>
                </c:pt>
                <c:pt idx="3555">
                  <c:v>85600</c:v>
                </c:pt>
                <c:pt idx="3556">
                  <c:v>85700</c:v>
                </c:pt>
                <c:pt idx="3557">
                  <c:v>85800</c:v>
                </c:pt>
                <c:pt idx="3558">
                  <c:v>85900</c:v>
                </c:pt>
                <c:pt idx="3559">
                  <c:v>86000</c:v>
                </c:pt>
                <c:pt idx="3560">
                  <c:v>86100</c:v>
                </c:pt>
                <c:pt idx="3561">
                  <c:v>86200</c:v>
                </c:pt>
                <c:pt idx="3562">
                  <c:v>86300</c:v>
                </c:pt>
                <c:pt idx="3563">
                  <c:v>86400</c:v>
                </c:pt>
                <c:pt idx="3564">
                  <c:v>86500</c:v>
                </c:pt>
                <c:pt idx="3565">
                  <c:v>86600</c:v>
                </c:pt>
                <c:pt idx="3566">
                  <c:v>86700</c:v>
                </c:pt>
                <c:pt idx="3567">
                  <c:v>86800</c:v>
                </c:pt>
                <c:pt idx="3568">
                  <c:v>86900</c:v>
                </c:pt>
                <c:pt idx="3569">
                  <c:v>87000</c:v>
                </c:pt>
                <c:pt idx="3570">
                  <c:v>87100</c:v>
                </c:pt>
                <c:pt idx="3571">
                  <c:v>87200</c:v>
                </c:pt>
                <c:pt idx="3572">
                  <c:v>87300</c:v>
                </c:pt>
                <c:pt idx="3573">
                  <c:v>87400</c:v>
                </c:pt>
                <c:pt idx="3574">
                  <c:v>87500</c:v>
                </c:pt>
                <c:pt idx="3575">
                  <c:v>87600</c:v>
                </c:pt>
                <c:pt idx="3576">
                  <c:v>87700</c:v>
                </c:pt>
                <c:pt idx="3577">
                  <c:v>87800</c:v>
                </c:pt>
                <c:pt idx="3578">
                  <c:v>87900</c:v>
                </c:pt>
                <c:pt idx="3579">
                  <c:v>88000</c:v>
                </c:pt>
                <c:pt idx="3580">
                  <c:v>88100</c:v>
                </c:pt>
                <c:pt idx="3581">
                  <c:v>88200</c:v>
                </c:pt>
                <c:pt idx="3582">
                  <c:v>88300</c:v>
                </c:pt>
                <c:pt idx="3583">
                  <c:v>88400</c:v>
                </c:pt>
                <c:pt idx="3584">
                  <c:v>88500</c:v>
                </c:pt>
                <c:pt idx="3585">
                  <c:v>88600</c:v>
                </c:pt>
                <c:pt idx="3586">
                  <c:v>88700</c:v>
                </c:pt>
                <c:pt idx="3587">
                  <c:v>88800</c:v>
                </c:pt>
                <c:pt idx="3588">
                  <c:v>88900</c:v>
                </c:pt>
                <c:pt idx="3589">
                  <c:v>89000</c:v>
                </c:pt>
                <c:pt idx="3590">
                  <c:v>89100</c:v>
                </c:pt>
                <c:pt idx="3591">
                  <c:v>89200</c:v>
                </c:pt>
                <c:pt idx="3592">
                  <c:v>89300</c:v>
                </c:pt>
                <c:pt idx="3593">
                  <c:v>89400</c:v>
                </c:pt>
                <c:pt idx="3594">
                  <c:v>89500</c:v>
                </c:pt>
                <c:pt idx="3595">
                  <c:v>89600</c:v>
                </c:pt>
                <c:pt idx="3596">
                  <c:v>89700</c:v>
                </c:pt>
                <c:pt idx="3597">
                  <c:v>89800</c:v>
                </c:pt>
                <c:pt idx="3598">
                  <c:v>89900</c:v>
                </c:pt>
                <c:pt idx="3599">
                  <c:v>90000</c:v>
                </c:pt>
                <c:pt idx="3600">
                  <c:v>90100</c:v>
                </c:pt>
                <c:pt idx="3601">
                  <c:v>90200</c:v>
                </c:pt>
                <c:pt idx="3602">
                  <c:v>90300</c:v>
                </c:pt>
                <c:pt idx="3603">
                  <c:v>90400</c:v>
                </c:pt>
                <c:pt idx="3604">
                  <c:v>90500</c:v>
                </c:pt>
                <c:pt idx="3605">
                  <c:v>90600</c:v>
                </c:pt>
                <c:pt idx="3606">
                  <c:v>90700</c:v>
                </c:pt>
                <c:pt idx="3607">
                  <c:v>90800</c:v>
                </c:pt>
                <c:pt idx="3608">
                  <c:v>90900</c:v>
                </c:pt>
                <c:pt idx="3609">
                  <c:v>91000</c:v>
                </c:pt>
                <c:pt idx="3610">
                  <c:v>91100</c:v>
                </c:pt>
                <c:pt idx="3611">
                  <c:v>91200</c:v>
                </c:pt>
                <c:pt idx="3612">
                  <c:v>91300</c:v>
                </c:pt>
                <c:pt idx="3613">
                  <c:v>91400</c:v>
                </c:pt>
                <c:pt idx="3614">
                  <c:v>91500</c:v>
                </c:pt>
                <c:pt idx="3615">
                  <c:v>91600</c:v>
                </c:pt>
                <c:pt idx="3616">
                  <c:v>91700</c:v>
                </c:pt>
                <c:pt idx="3617">
                  <c:v>91800</c:v>
                </c:pt>
                <c:pt idx="3618">
                  <c:v>91900</c:v>
                </c:pt>
                <c:pt idx="3619">
                  <c:v>92000</c:v>
                </c:pt>
                <c:pt idx="3620">
                  <c:v>92100</c:v>
                </c:pt>
                <c:pt idx="3621">
                  <c:v>92200</c:v>
                </c:pt>
                <c:pt idx="3622">
                  <c:v>92300</c:v>
                </c:pt>
                <c:pt idx="3623">
                  <c:v>92400</c:v>
                </c:pt>
                <c:pt idx="3624">
                  <c:v>92500</c:v>
                </c:pt>
                <c:pt idx="3625">
                  <c:v>92600</c:v>
                </c:pt>
                <c:pt idx="3626">
                  <c:v>92700</c:v>
                </c:pt>
                <c:pt idx="3627">
                  <c:v>92800</c:v>
                </c:pt>
                <c:pt idx="3628">
                  <c:v>92900</c:v>
                </c:pt>
                <c:pt idx="3629">
                  <c:v>93000</c:v>
                </c:pt>
                <c:pt idx="3630">
                  <c:v>93100</c:v>
                </c:pt>
                <c:pt idx="3631">
                  <c:v>93200</c:v>
                </c:pt>
                <c:pt idx="3632">
                  <c:v>93300</c:v>
                </c:pt>
                <c:pt idx="3633">
                  <c:v>93400</c:v>
                </c:pt>
                <c:pt idx="3634">
                  <c:v>93500</c:v>
                </c:pt>
                <c:pt idx="3635">
                  <c:v>93600</c:v>
                </c:pt>
                <c:pt idx="3636">
                  <c:v>93700</c:v>
                </c:pt>
                <c:pt idx="3637">
                  <c:v>93800</c:v>
                </c:pt>
                <c:pt idx="3638">
                  <c:v>93900</c:v>
                </c:pt>
                <c:pt idx="3639">
                  <c:v>94000</c:v>
                </c:pt>
                <c:pt idx="3640">
                  <c:v>94100</c:v>
                </c:pt>
                <c:pt idx="3641">
                  <c:v>94200</c:v>
                </c:pt>
                <c:pt idx="3642">
                  <c:v>94300</c:v>
                </c:pt>
                <c:pt idx="3643">
                  <c:v>94400</c:v>
                </c:pt>
                <c:pt idx="3644">
                  <c:v>94500</c:v>
                </c:pt>
                <c:pt idx="3645">
                  <c:v>94600</c:v>
                </c:pt>
                <c:pt idx="3646">
                  <c:v>94700</c:v>
                </c:pt>
                <c:pt idx="3647">
                  <c:v>94800</c:v>
                </c:pt>
                <c:pt idx="3648">
                  <c:v>94900</c:v>
                </c:pt>
                <c:pt idx="3649">
                  <c:v>95000</c:v>
                </c:pt>
                <c:pt idx="3650">
                  <c:v>95100</c:v>
                </c:pt>
                <c:pt idx="3651">
                  <c:v>95200</c:v>
                </c:pt>
                <c:pt idx="3652">
                  <c:v>95300</c:v>
                </c:pt>
                <c:pt idx="3653">
                  <c:v>95400</c:v>
                </c:pt>
                <c:pt idx="3654">
                  <c:v>95500</c:v>
                </c:pt>
                <c:pt idx="3655">
                  <c:v>95600</c:v>
                </c:pt>
                <c:pt idx="3656">
                  <c:v>95700</c:v>
                </c:pt>
                <c:pt idx="3657">
                  <c:v>95800</c:v>
                </c:pt>
                <c:pt idx="3658">
                  <c:v>95900</c:v>
                </c:pt>
                <c:pt idx="3659">
                  <c:v>96000</c:v>
                </c:pt>
                <c:pt idx="3660">
                  <c:v>96100</c:v>
                </c:pt>
                <c:pt idx="3661">
                  <c:v>96200</c:v>
                </c:pt>
                <c:pt idx="3662">
                  <c:v>96300</c:v>
                </c:pt>
                <c:pt idx="3663">
                  <c:v>96400</c:v>
                </c:pt>
                <c:pt idx="3664">
                  <c:v>96500</c:v>
                </c:pt>
                <c:pt idx="3665">
                  <c:v>96600</c:v>
                </c:pt>
                <c:pt idx="3666">
                  <c:v>96700</c:v>
                </c:pt>
                <c:pt idx="3667">
                  <c:v>96800</c:v>
                </c:pt>
                <c:pt idx="3668">
                  <c:v>96900</c:v>
                </c:pt>
                <c:pt idx="3669">
                  <c:v>97000</c:v>
                </c:pt>
                <c:pt idx="3670">
                  <c:v>97100</c:v>
                </c:pt>
                <c:pt idx="3671">
                  <c:v>97200</c:v>
                </c:pt>
                <c:pt idx="3672">
                  <c:v>97300</c:v>
                </c:pt>
                <c:pt idx="3673">
                  <c:v>97400</c:v>
                </c:pt>
                <c:pt idx="3674">
                  <c:v>97500</c:v>
                </c:pt>
                <c:pt idx="3675">
                  <c:v>97600</c:v>
                </c:pt>
                <c:pt idx="3676">
                  <c:v>97700</c:v>
                </c:pt>
                <c:pt idx="3677">
                  <c:v>97800</c:v>
                </c:pt>
                <c:pt idx="3678">
                  <c:v>97900</c:v>
                </c:pt>
                <c:pt idx="3679">
                  <c:v>98000</c:v>
                </c:pt>
                <c:pt idx="3680">
                  <c:v>98100</c:v>
                </c:pt>
                <c:pt idx="3681">
                  <c:v>98200</c:v>
                </c:pt>
                <c:pt idx="3682">
                  <c:v>98300</c:v>
                </c:pt>
                <c:pt idx="3683">
                  <c:v>98400</c:v>
                </c:pt>
                <c:pt idx="3684">
                  <c:v>98500</c:v>
                </c:pt>
                <c:pt idx="3685">
                  <c:v>98600</c:v>
                </c:pt>
                <c:pt idx="3686">
                  <c:v>98700</c:v>
                </c:pt>
                <c:pt idx="3687">
                  <c:v>98800</c:v>
                </c:pt>
                <c:pt idx="3688">
                  <c:v>98900</c:v>
                </c:pt>
                <c:pt idx="3689">
                  <c:v>99000</c:v>
                </c:pt>
                <c:pt idx="3690">
                  <c:v>99100</c:v>
                </c:pt>
                <c:pt idx="3691">
                  <c:v>99200</c:v>
                </c:pt>
                <c:pt idx="3692">
                  <c:v>99300</c:v>
                </c:pt>
                <c:pt idx="3693">
                  <c:v>99400</c:v>
                </c:pt>
                <c:pt idx="3694">
                  <c:v>99500</c:v>
                </c:pt>
                <c:pt idx="3695">
                  <c:v>99600</c:v>
                </c:pt>
                <c:pt idx="3696">
                  <c:v>99700</c:v>
                </c:pt>
                <c:pt idx="3697">
                  <c:v>99800</c:v>
                </c:pt>
                <c:pt idx="3698">
                  <c:v>99900</c:v>
                </c:pt>
                <c:pt idx="3699">
                  <c:v>100000</c:v>
                </c:pt>
                <c:pt idx="3700">
                  <c:v>101000</c:v>
                </c:pt>
                <c:pt idx="3701">
                  <c:v>102000</c:v>
                </c:pt>
                <c:pt idx="3702">
                  <c:v>103000</c:v>
                </c:pt>
                <c:pt idx="3703">
                  <c:v>104000</c:v>
                </c:pt>
                <c:pt idx="3704">
                  <c:v>105000</c:v>
                </c:pt>
                <c:pt idx="3705">
                  <c:v>106000</c:v>
                </c:pt>
                <c:pt idx="3706">
                  <c:v>107000</c:v>
                </c:pt>
                <c:pt idx="3707">
                  <c:v>108000</c:v>
                </c:pt>
                <c:pt idx="3708">
                  <c:v>109000</c:v>
                </c:pt>
                <c:pt idx="3709">
                  <c:v>110000</c:v>
                </c:pt>
                <c:pt idx="3710">
                  <c:v>111000</c:v>
                </c:pt>
                <c:pt idx="3711">
                  <c:v>112000</c:v>
                </c:pt>
                <c:pt idx="3712">
                  <c:v>113000</c:v>
                </c:pt>
                <c:pt idx="3713">
                  <c:v>114000</c:v>
                </c:pt>
                <c:pt idx="3714">
                  <c:v>115000</c:v>
                </c:pt>
                <c:pt idx="3715">
                  <c:v>116000</c:v>
                </c:pt>
                <c:pt idx="3716">
                  <c:v>117000</c:v>
                </c:pt>
                <c:pt idx="3717">
                  <c:v>118000</c:v>
                </c:pt>
                <c:pt idx="3718">
                  <c:v>119000</c:v>
                </c:pt>
                <c:pt idx="3719">
                  <c:v>120000</c:v>
                </c:pt>
              </c:numCache>
            </c:numRef>
          </c:xVal>
          <c:yVal>
            <c:numRef>
              <c:f>'Digital Filter'!$H$68:$H$3787</c:f>
              <c:numCache>
                <c:formatCode>0.000</c:formatCode>
                <c:ptCount val="3720"/>
                <c:pt idx="0">
                  <c:v>-3.9688770436233965E-5</c:v>
                </c:pt>
                <c:pt idx="1">
                  <c:v>-1.5875551698034005E-4</c:v>
                </c:pt>
                <c:pt idx="2">
                  <c:v>-3.5720154534750882E-4</c:v>
                </c:pt>
                <c:pt idx="3">
                  <c:v>-6.3502903181462218E-4</c:v>
                </c:pt>
                <c:pt idx="4">
                  <c:v>-9.9224102333169794E-4</c:v>
                </c:pt>
                <c:pt idx="5">
                  <c:v>-1.4288414376657809E-3</c:v>
                </c:pt>
                <c:pt idx="6">
                  <c:v>-1.9448350636342019E-3</c:v>
                </c:pt>
                <c:pt idx="7">
                  <c:v>-2.5402275613307869E-3</c:v>
                </c:pt>
                <c:pt idx="8">
                  <c:v>-3.2150254623980862E-3</c:v>
                </c:pt>
                <c:pt idx="9">
                  <c:v>-3.9692361704691415E-3</c:v>
                </c:pt>
                <c:pt idx="10">
                  <c:v>-4.8028679614132361E-3</c:v>
                </c:pt>
                <c:pt idx="11">
                  <c:v>-5.715929983872825E-3</c:v>
                </c:pt>
                <c:pt idx="12">
                  <c:v>-6.70843225970583E-3</c:v>
                </c:pt>
                <c:pt idx="13">
                  <c:v>-7.7803856845176343E-3</c:v>
                </c:pt>
                <c:pt idx="14">
                  <c:v>-8.9318020282210635E-3</c:v>
                </c:pt>
                <c:pt idx="15">
                  <c:v>-1.0162693935640853E-2</c:v>
                </c:pt>
                <c:pt idx="16">
                  <c:v>-1.1473074927219632E-2</c:v>
                </c:pt>
                <c:pt idx="17">
                  <c:v>-1.2862959399678773E-2</c:v>
                </c:pt>
                <c:pt idx="18">
                  <c:v>-1.4332362626794442E-2</c:v>
                </c:pt>
                <c:pt idx="19">
                  <c:v>-1.5881300760200161E-2</c:v>
                </c:pt>
                <c:pt idx="20">
                  <c:v>-1.7509790830239097E-2</c:v>
                </c:pt>
                <c:pt idx="21">
                  <c:v>-1.9217850746801535E-2</c:v>
                </c:pt>
                <c:pt idx="22">
                  <c:v>-2.1005499300366881E-2</c:v>
                </c:pt>
                <c:pt idx="23">
                  <c:v>-2.2872756162880314E-2</c:v>
                </c:pt>
                <c:pt idx="24">
                  <c:v>-2.4819641888878752E-2</c:v>
                </c:pt>
                <c:pt idx="25">
                  <c:v>-2.6846177916488349E-2</c:v>
                </c:pt>
                <c:pt idx="26">
                  <c:v>-2.895238656862623E-2</c:v>
                </c:pt>
                <c:pt idx="27">
                  <c:v>-3.1138291054116529E-2</c:v>
                </c:pt>
                <c:pt idx="28">
                  <c:v>-3.3403915468939394E-2</c:v>
                </c:pt>
                <c:pt idx="29">
                  <c:v>-3.5749284797502986E-2</c:v>
                </c:pt>
                <c:pt idx="30">
                  <c:v>-3.8174424913922936E-2</c:v>
                </c:pt>
                <c:pt idx="31">
                  <c:v>-4.0679362583454816E-2</c:v>
                </c:pt>
                <c:pt idx="32">
                  <c:v>-4.326412546382119E-2</c:v>
                </c:pt>
                <c:pt idx="33">
                  <c:v>-4.5928742106750131E-2</c:v>
                </c:pt>
                <c:pt idx="34">
                  <c:v>-4.8673241959407615E-2</c:v>
                </c:pt>
                <c:pt idx="35">
                  <c:v>-5.1497655366034144E-2</c:v>
                </c:pt>
                <c:pt idx="36">
                  <c:v>-5.440201356946589E-2</c:v>
                </c:pt>
                <c:pt idx="37">
                  <c:v>-5.738634871286924E-2</c:v>
                </c:pt>
                <c:pt idx="38">
                  <c:v>-6.0450693841368919E-2</c:v>
                </c:pt>
                <c:pt idx="39">
                  <c:v>-6.3595082903852171E-2</c:v>
                </c:pt>
                <c:pt idx="40">
                  <c:v>-6.6819550754752419E-2</c:v>
                </c:pt>
                <c:pt idx="41">
                  <c:v>-7.0124133155875359E-2</c:v>
                </c:pt>
                <c:pt idx="42">
                  <c:v>-7.3508866778346837E-2</c:v>
                </c:pt>
                <c:pt idx="43">
                  <c:v>-7.6973789204526064E-2</c:v>
                </c:pt>
                <c:pt idx="44">
                  <c:v>-8.051893893001455E-2</c:v>
                </c:pt>
                <c:pt idx="45">
                  <c:v>-8.4144355365702153E-2</c:v>
                </c:pt>
                <c:pt idx="46">
                  <c:v>-8.7850078839898649E-2</c:v>
                </c:pt>
                <c:pt idx="47">
                  <c:v>-9.1636150600431732E-2</c:v>
                </c:pt>
                <c:pt idx="48">
                  <c:v>-9.550261281690918E-2</c:v>
                </c:pt>
                <c:pt idx="49">
                  <c:v>-9.9449508582917623E-2</c:v>
                </c:pt>
                <c:pt idx="50">
                  <c:v>-0.10347688191836965</c:v>
                </c:pt>
                <c:pt idx="51">
                  <c:v>-0.10758477777186422</c:v>
                </c:pt>
                <c:pt idx="52">
                  <c:v>-0.11177324202305236</c:v>
                </c:pt>
                <c:pt idx="53">
                  <c:v>-0.11604232148515166</c:v>
                </c:pt>
                <c:pt idx="54">
                  <c:v>-0.12039206390744141</c:v>
                </c:pt>
                <c:pt idx="55">
                  <c:v>-0.12482251797781405</c:v>
                </c:pt>
                <c:pt idx="56">
                  <c:v>-0.12933373332543432</c:v>
                </c:pt>
                <c:pt idx="57">
                  <c:v>-0.13392576052339569</c:v>
                </c:pt>
                <c:pt idx="58">
                  <c:v>-0.13859865109144295</c:v>
                </c:pt>
                <c:pt idx="59">
                  <c:v>-0.14335245749878986</c:v>
                </c:pt>
                <c:pt idx="60">
                  <c:v>-0.14818723316689106</c:v>
                </c:pt>
                <c:pt idx="61">
                  <c:v>-0.15310303247243803</c:v>
                </c:pt>
                <c:pt idx="62">
                  <c:v>-0.15809991075021906</c:v>
                </c:pt>
                <c:pt idx="63">
                  <c:v>-0.1631779242961735</c:v>
                </c:pt>
                <c:pt idx="64">
                  <c:v>-0.16833713037043049</c:v>
                </c:pt>
                <c:pt idx="65">
                  <c:v>-0.1735775872004674</c:v>
                </c:pt>
                <c:pt idx="66">
                  <c:v>-0.17889935398422185</c:v>
                </c:pt>
                <c:pt idx="67">
                  <c:v>-0.18430249089338466</c:v>
                </c:pt>
                <c:pt idx="68">
                  <c:v>-0.18978705907665938</c:v>
                </c:pt>
                <c:pt idx="69">
                  <c:v>-0.19535312066311747</c:v>
                </c:pt>
                <c:pt idx="70">
                  <c:v>-0.20100073876561952</c:v>
                </c:pt>
                <c:pt idx="71">
                  <c:v>-0.20672997748426178</c:v>
                </c:pt>
                <c:pt idx="72">
                  <c:v>-0.2125409019099074</c:v>
                </c:pt>
                <c:pt idx="73">
                  <c:v>-0.21843357812777869</c:v>
                </c:pt>
                <c:pt idx="74">
                  <c:v>-0.22440807322109926</c:v>
                </c:pt>
                <c:pt idx="75">
                  <c:v>-0.23046445527482504</c:v>
                </c:pt>
                <c:pt idx="76">
                  <c:v>-0.23660279337934303</c:v>
                </c:pt>
                <c:pt idx="77">
                  <c:v>-0.24282315763438742</c:v>
                </c:pt>
                <c:pt idx="78">
                  <c:v>-0.24912561915287415</c:v>
                </c:pt>
                <c:pt idx="79">
                  <c:v>-0.25551025006488459</c:v>
                </c:pt>
                <c:pt idx="80">
                  <c:v>-0.26197712352163904</c:v>
                </c:pt>
                <c:pt idx="81">
                  <c:v>-0.26852631369965302</c:v>
                </c:pt>
                <c:pt idx="82">
                  <c:v>-0.27515789580481215</c:v>
                </c:pt>
                <c:pt idx="83">
                  <c:v>-0.28187194607660521</c:v>
                </c:pt>
                <c:pt idx="84">
                  <c:v>-0.28866854179242685</c:v>
                </c:pt>
                <c:pt idx="85">
                  <c:v>-0.29554776127186289</c:v>
                </c:pt>
                <c:pt idx="86">
                  <c:v>-0.30250968388116728</c:v>
                </c:pt>
                <c:pt idx="87">
                  <c:v>-0.30955439003764273</c:v>
                </c:pt>
                <c:pt idx="88">
                  <c:v>-0.31668196121428688</c:v>
                </c:pt>
                <c:pt idx="89">
                  <c:v>-0.3238924799443354</c:v>
                </c:pt>
                <c:pt idx="90">
                  <c:v>-0.33118602982593492</c:v>
                </c:pt>
                <c:pt idx="91">
                  <c:v>-0.33856269552692786</c:v>
                </c:pt>
                <c:pt idx="92">
                  <c:v>-0.34602256278965021</c:v>
                </c:pt>
                <c:pt idx="93">
                  <c:v>-0.35356571843581586</c:v>
                </c:pt>
                <c:pt idx="94">
                  <c:v>-0.36119225037148706</c:v>
                </c:pt>
                <c:pt idx="95">
                  <c:v>-0.36890224759206941</c:v>
                </c:pt>
                <c:pt idx="96">
                  <c:v>-0.37669580018746424</c:v>
                </c:pt>
                <c:pt idx="97">
                  <c:v>-0.38457299934719941</c:v>
                </c:pt>
                <c:pt idx="98">
                  <c:v>-0.39253393736572295</c:v>
                </c:pt>
                <c:pt idx="99">
                  <c:v>-0.40057870764765413</c:v>
                </c:pt>
                <c:pt idx="100">
                  <c:v>-0.40870740471328759</c:v>
                </c:pt>
                <c:pt idx="101">
                  <c:v>-0.41692012420393781</c:v>
                </c:pt>
                <c:pt idx="102">
                  <c:v>-0.42521696288762117</c:v>
                </c:pt>
                <c:pt idx="103">
                  <c:v>-0.43359801866456688</c:v>
                </c:pt>
                <c:pt idx="104">
                  <c:v>-0.4420633905730123</c:v>
                </c:pt>
                <c:pt idx="105">
                  <c:v>-0.45061317879492496</c:v>
                </c:pt>
                <c:pt idx="106">
                  <c:v>-0.45924748466190213</c:v>
                </c:pt>
                <c:pt idx="107">
                  <c:v>-0.46796641066108197</c:v>
                </c:pt>
                <c:pt idx="108">
                  <c:v>-0.47677006044124143</c:v>
                </c:pt>
                <c:pt idx="109">
                  <c:v>-0.48565853881877774</c:v>
                </c:pt>
                <c:pt idx="110">
                  <c:v>-0.49463195178402092</c:v>
                </c:pt>
                <c:pt idx="111">
                  <c:v>-0.50369040650743202</c:v>
                </c:pt>
                <c:pt idx="112">
                  <c:v>-0.51283401134598317</c:v>
                </c:pt>
                <c:pt idx="113">
                  <c:v>-0.52206287584961586</c:v>
                </c:pt>
                <c:pt idx="114">
                  <c:v>-0.53137711076773519</c:v>
                </c:pt>
                <c:pt idx="115">
                  <c:v>-0.54077682805584359</c:v>
                </c:pt>
                <c:pt idx="116">
                  <c:v>-0.55026214088226011</c:v>
                </c:pt>
                <c:pt idx="117">
                  <c:v>-0.5598331636348729</c:v>
                </c:pt>
                <c:pt idx="118">
                  <c:v>-0.56949001192805682</c:v>
                </c:pt>
                <c:pt idx="119">
                  <c:v>-0.57923280260961796</c:v>
                </c:pt>
                <c:pt idx="120">
                  <c:v>-0.58906165376790365</c:v>
                </c:pt>
                <c:pt idx="121">
                  <c:v>-0.5989766847388891</c:v>
                </c:pt>
                <c:pt idx="122">
                  <c:v>-0.60897801611350955</c:v>
                </c:pt>
                <c:pt idx="123">
                  <c:v>-0.61906576974490191</c:v>
                </c:pt>
                <c:pt idx="124">
                  <c:v>-0.62924006875596228</c:v>
                </c:pt>
                <c:pt idx="125">
                  <c:v>-0.63950103754680077</c:v>
                </c:pt>
                <c:pt idx="126">
                  <c:v>-0.64984880180240889</c:v>
                </c:pt>
                <c:pt idx="127">
                  <c:v>-0.66028348850036889</c:v>
                </c:pt>
                <c:pt idx="128">
                  <c:v>-0.67080522591874847</c:v>
                </c:pt>
                <c:pt idx="129">
                  <c:v>-0.68141414364394892</c:v>
                </c:pt>
                <c:pt idx="130">
                  <c:v>-0.69211037257881036</c:v>
                </c:pt>
                <c:pt idx="131">
                  <c:v>-0.70289404495073615</c:v>
                </c:pt>
                <c:pt idx="132">
                  <c:v>-0.7137652943199102</c:v>
                </c:pt>
                <c:pt idx="133">
                  <c:v>-0.72472425558768117</c:v>
                </c:pt>
                <c:pt idx="134">
                  <c:v>-0.7357710650050171</c:v>
                </c:pt>
                <c:pt idx="135">
                  <c:v>-0.74690586018105731</c:v>
                </c:pt>
                <c:pt idx="136">
                  <c:v>-0.75812878009178808</c:v>
                </c:pt>
                <c:pt idx="137">
                  <c:v>-0.76943996508883239</c:v>
                </c:pt>
                <c:pt idx="138">
                  <c:v>-0.78083955690837725</c:v>
                </c:pt>
                <c:pt idx="139">
                  <c:v>-0.79232769868014707</c:v>
                </c:pt>
                <c:pt idx="140">
                  <c:v>-0.80390453493650582</c:v>
                </c:pt>
                <c:pt idx="141">
                  <c:v>-0.81557021162179455</c:v>
                </c:pt>
                <c:pt idx="142">
                  <c:v>-0.827324876101595</c:v>
                </c:pt>
                <c:pt idx="143">
                  <c:v>-0.83916867717226951</c:v>
                </c:pt>
                <c:pt idx="144">
                  <c:v>-0.85110176507050084</c:v>
                </c:pt>
                <c:pt idx="145">
                  <c:v>-0.86312429148309056</c:v>
                </c:pt>
                <c:pt idx="146">
                  <c:v>-0.87523640955672433</c:v>
                </c:pt>
                <c:pt idx="147">
                  <c:v>-0.88743827390799246</c:v>
                </c:pt>
                <c:pt idx="148">
                  <c:v>-0.89973004063346917</c:v>
                </c:pt>
                <c:pt idx="149">
                  <c:v>-0.91211186731991711</c:v>
                </c:pt>
                <c:pt idx="150">
                  <c:v>-0.9245839130546627</c:v>
                </c:pt>
                <c:pt idx="151">
                  <c:v>-0.93714633843607686</c:v>
                </c:pt>
                <c:pt idx="152">
                  <c:v>-0.94979930558414472</c:v>
                </c:pt>
                <c:pt idx="153">
                  <c:v>-0.9625429781512993</c:v>
                </c:pt>
                <c:pt idx="154">
                  <c:v>-0.97537752133321931</c:v>
                </c:pt>
                <c:pt idx="155">
                  <c:v>-0.98830310187989923</c:v>
                </c:pt>
                <c:pt idx="156">
                  <c:v>-1.0013198881067875</c:v>
                </c:pt>
                <c:pt idx="157">
                  <c:v>-1.0144280499061149</c:v>
                </c:pt>
                <c:pt idx="158">
                  <c:v>-1.0276277587583136</c:v>
                </c:pt>
                <c:pt idx="159">
                  <c:v>-1.0409191877436068</c:v>
                </c:pt>
                <c:pt idx="160">
                  <c:v>-1.054302511553769</c:v>
                </c:pt>
                <c:pt idx="161">
                  <c:v>-1.0677779065039767</c:v>
                </c:pt>
                <c:pt idx="162">
                  <c:v>-1.0813455505448564</c:v>
                </c:pt>
                <c:pt idx="163">
                  <c:v>-1.0950056232746699</c:v>
                </c:pt>
                <c:pt idx="164">
                  <c:v>-1.1087583059516701</c:v>
                </c:pt>
                <c:pt idx="165">
                  <c:v>-1.1226037815065517</c:v>
                </c:pt>
                <c:pt idx="166">
                  <c:v>-1.1365422345551761</c:v>
                </c:pt>
                <c:pt idx="167">
                  <c:v>-1.1505738514112904</c:v>
                </c:pt>
                <c:pt idx="168">
                  <c:v>-1.1646988200996009</c:v>
                </c:pt>
                <c:pt idx="169">
                  <c:v>-1.1789173303688407</c:v>
                </c:pt>
                <c:pt idx="170">
                  <c:v>-1.1932295737051237</c:v>
                </c:pt>
                <c:pt idx="171">
                  <c:v>-1.2076357433453786</c:v>
                </c:pt>
                <c:pt idx="172">
                  <c:v>-1.2221360342910466</c:v>
                </c:pt>
                <c:pt idx="173">
                  <c:v>-1.2367306433218492</c:v>
                </c:pt>
                <c:pt idx="174">
                  <c:v>-1.2514197690098134</c:v>
                </c:pt>
                <c:pt idx="175">
                  <c:v>-1.2662036117334472</c:v>
                </c:pt>
                <c:pt idx="176">
                  <c:v>-1.2810823736920918</c:v>
                </c:pt>
                <c:pt idx="177">
                  <c:v>-1.296056258920435</c:v>
                </c:pt>
                <c:pt idx="178">
                  <c:v>-1.3111254733032498</c:v>
                </c:pt>
                <c:pt idx="179">
                  <c:v>-1.3262902245903319</c:v>
                </c:pt>
                <c:pt idx="180">
                  <c:v>-1.3415507224115617</c:v>
                </c:pt>
                <c:pt idx="181">
                  <c:v>-1.3569071782921907</c:v>
                </c:pt>
                <c:pt idx="182">
                  <c:v>-1.3723598056683795</c:v>
                </c:pt>
                <c:pt idx="183">
                  <c:v>-1.3879088199028486</c:v>
                </c:pt>
                <c:pt idx="184">
                  <c:v>-1.4035544383007681</c:v>
                </c:pt>
                <c:pt idx="185">
                  <c:v>-1.4192968801258692</c:v>
                </c:pt>
                <c:pt idx="186">
                  <c:v>-1.4351363666167136</c:v>
                </c:pt>
                <c:pt idx="187">
                  <c:v>-1.4510731210032373</c:v>
                </c:pt>
                <c:pt idx="188">
                  <c:v>-1.4671073685234535</c:v>
                </c:pt>
                <c:pt idx="189">
                  <c:v>-1.4832393364404073</c:v>
                </c:pt>
                <c:pt idx="190">
                  <c:v>-1.4994692540592733</c:v>
                </c:pt>
                <c:pt idx="191">
                  <c:v>-1.5157973527448365</c:v>
                </c:pt>
                <c:pt idx="192">
                  <c:v>-1.5322238659389897</c:v>
                </c:pt>
                <c:pt idx="193">
                  <c:v>-1.5487490291786505</c:v>
                </c:pt>
                <c:pt idx="194">
                  <c:v>-1.5653730801137549</c:v>
                </c:pt>
                <c:pt idx="195">
                  <c:v>-1.5820962585256015</c:v>
                </c:pt>
                <c:pt idx="196">
                  <c:v>-1.5989188063453583</c:v>
                </c:pt>
                <c:pt idx="197">
                  <c:v>-1.6158409676728567</c:v>
                </c:pt>
                <c:pt idx="198">
                  <c:v>-1.6328629887956403</c:v>
                </c:pt>
                <c:pt idx="199">
                  <c:v>-1.6499851182081506</c:v>
                </c:pt>
                <c:pt idx="200">
                  <c:v>-1.6672076066313295</c:v>
                </c:pt>
                <c:pt idx="201">
                  <c:v>-1.6845307070324016</c:v>
                </c:pt>
                <c:pt idx="202">
                  <c:v>-1.7019546746448277</c:v>
                </c:pt>
                <c:pt idx="203">
                  <c:v>-1.719479766988701</c:v>
                </c:pt>
                <c:pt idx="204">
                  <c:v>-1.7371062438912865</c:v>
                </c:pt>
                <c:pt idx="205">
                  <c:v>-1.7548343675078157</c:v>
                </c:pt>
                <c:pt idx="206">
                  <c:v>-1.7726644023426856</c:v>
                </c:pt>
                <c:pt idx="207">
                  <c:v>-1.7905966152707877</c:v>
                </c:pt>
                <c:pt idx="208">
                  <c:v>-1.8086312755592295</c:v>
                </c:pt>
                <c:pt idx="209">
                  <c:v>-1.8267686548892701</c:v>
                </c:pt>
                <c:pt idx="210">
                  <c:v>-1.8450090273785924</c:v>
                </c:pt>
                <c:pt idx="211">
                  <c:v>-1.8633526696038936</c:v>
                </c:pt>
                <c:pt idx="212">
                  <c:v>-1.8817998606236908</c:v>
                </c:pt>
                <c:pt idx="213">
                  <c:v>-1.9003508820015058</c:v>
                </c:pt>
                <c:pt idx="214">
                  <c:v>-1.9190060178293613</c:v>
                </c:pt>
                <c:pt idx="215">
                  <c:v>-1.9377655547515276</c:v>
                </c:pt>
                <c:pt idx="216">
                  <c:v>-1.9566297819887024</c:v>
                </c:pt>
                <c:pt idx="217">
                  <c:v>-1.9755989913623488</c:v>
                </c:pt>
                <c:pt idx="218">
                  <c:v>-1.9946734773195407</c:v>
                </c:pt>
                <c:pt idx="219">
                  <c:v>-2.0138535369580333</c:v>
                </c:pt>
                <c:pt idx="220">
                  <c:v>-2.0331394700517031</c:v>
                </c:pt>
                <c:pt idx="221">
                  <c:v>-2.0525315790763359</c:v>
                </c:pt>
                <c:pt idx="222">
                  <c:v>-2.0720301692357777</c:v>
                </c:pt>
                <c:pt idx="223">
                  <c:v>-2.0916355484883948</c:v>
                </c:pt>
                <c:pt idx="224">
                  <c:v>-2.1113480275739698</c:v>
                </c:pt>
                <c:pt idx="225">
                  <c:v>-2.1311679200408982</c:v>
                </c:pt>
                <c:pt idx="226">
                  <c:v>-2.1510955422737843</c:v>
                </c:pt>
                <c:pt idx="227">
                  <c:v>-2.1711312135214507</c:v>
                </c:pt>
                <c:pt idx="228">
                  <c:v>-2.191275255925262</c:v>
                </c:pt>
                <c:pt idx="229">
                  <c:v>-2.2115279945479025</c:v>
                </c:pt>
                <c:pt idx="230">
                  <c:v>-2.2318897574025258</c:v>
                </c:pt>
                <c:pt idx="231">
                  <c:v>-2.2523608754822986</c:v>
                </c:pt>
                <c:pt idx="232">
                  <c:v>-2.2729416827903717</c:v>
                </c:pt>
                <c:pt idx="233">
                  <c:v>-2.293632516370308</c:v>
                </c:pt>
                <c:pt idx="234">
                  <c:v>-2.314433716336791</c:v>
                </c:pt>
                <c:pt idx="235">
                  <c:v>-2.3353456259069989</c:v>
                </c:pt>
                <c:pt idx="236">
                  <c:v>-2.3563685914321777</c:v>
                </c:pt>
                <c:pt idx="237">
                  <c:v>-2.3775029624298152</c:v>
                </c:pt>
                <c:pt idx="238">
                  <c:v>-2.398749091616188</c:v>
                </c:pt>
                <c:pt idx="239">
                  <c:v>-2.4201073349394542</c:v>
                </c:pt>
                <c:pt idx="240">
                  <c:v>-2.4415780516130896</c:v>
                </c:pt>
                <c:pt idx="241">
                  <c:v>-2.46316160414991</c:v>
                </c:pt>
                <c:pt idx="242">
                  <c:v>-2.484858358396532</c:v>
                </c:pt>
                <c:pt idx="243">
                  <c:v>-2.5066686835683134</c:v>
                </c:pt>
                <c:pt idx="244">
                  <c:v>-2.5285929522848494</c:v>
                </c:pt>
                <c:pt idx="245">
                  <c:v>-2.5506315406058637</c:v>
                </c:pt>
                <c:pt idx="246">
                  <c:v>-2.5727848280677517</c:v>
                </c:pt>
                <c:pt idx="247">
                  <c:v>-2.59505319772056</c:v>
                </c:pt>
                <c:pt idx="248">
                  <c:v>-2.6174370361655215</c:v>
                </c:pt>
                <c:pt idx="249">
                  <c:v>-2.6399367335931556</c:v>
                </c:pt>
                <c:pt idx="250">
                  <c:v>-2.6625526838218931</c:v>
                </c:pt>
                <c:pt idx="251">
                  <c:v>-2.6852852843372581</c:v>
                </c:pt>
                <c:pt idx="252">
                  <c:v>-2.7081349363316631</c:v>
                </c:pt>
                <c:pt idx="253">
                  <c:v>-2.7311020447447487</c:v>
                </c:pt>
                <c:pt idx="254">
                  <c:v>-2.7541870183043153</c:v>
                </c:pt>
                <c:pt idx="255">
                  <c:v>-2.7773902695678601</c:v>
                </c:pt>
                <c:pt idx="256">
                  <c:v>-2.8007122149647614</c:v>
                </c:pt>
                <c:pt idx="257">
                  <c:v>-2.8241532748390257</c:v>
                </c:pt>
                <c:pt idx="258">
                  <c:v>-2.8477138734926948</c:v>
                </c:pt>
                <c:pt idx="259">
                  <c:v>-2.8713944392299497</c:v>
                </c:pt>
                <c:pt idx="260">
                  <c:v>-2.8951954044017505</c:v>
                </c:pt>
                <c:pt idx="261">
                  <c:v>-2.9191172054512631</c:v>
                </c:pt>
                <c:pt idx="262">
                  <c:v>-2.9431602829598988</c:v>
                </c:pt>
                <c:pt idx="263">
                  <c:v>-2.9673250816940469</c:v>
                </c:pt>
                <c:pt idx="264">
                  <c:v>-2.991612050652563</c:v>
                </c:pt>
                <c:pt idx="265">
                  <c:v>-3.0160216431149118</c:v>
                </c:pt>
                <c:pt idx="266">
                  <c:v>-3.0405543166900619</c:v>
                </c:pt>
                <c:pt idx="267">
                  <c:v>-3.065210533366125</c:v>
                </c:pt>
                <c:pt idx="268">
                  <c:v>-3.089990759560759</c:v>
                </c:pt>
                <c:pt idx="269">
                  <c:v>-3.1148954661723156</c:v>
                </c:pt>
                <c:pt idx="270">
                  <c:v>-3.139925128631778</c:v>
                </c:pt>
                <c:pt idx="271">
                  <c:v>-3.1650802269555527</c:v>
                </c:pt>
                <c:pt idx="272">
                  <c:v>-3.1903612457989405</c:v>
                </c:pt>
                <c:pt idx="273">
                  <c:v>-3.2157686745105618</c:v>
                </c:pt>
                <c:pt idx="274">
                  <c:v>-3.2413030071876059</c:v>
                </c:pt>
                <c:pt idx="275">
                  <c:v>-3.2669647427318487</c:v>
                </c:pt>
                <c:pt idx="276">
                  <c:v>-3.2927543849066221</c:v>
                </c:pt>
                <c:pt idx="277">
                  <c:v>-3.3186724423946572</c:v>
                </c:pt>
                <c:pt idx="278">
                  <c:v>-3.3447194288568429</c:v>
                </c:pt>
                <c:pt idx="279">
                  <c:v>-3.3708958629918633</c:v>
                </c:pt>
                <c:pt idx="280">
                  <c:v>-3.3972022685968222</c:v>
                </c:pt>
                <c:pt idx="281">
                  <c:v>-3.423639174628784</c:v>
                </c:pt>
                <c:pt idx="282">
                  <c:v>-3.4502071152673368</c:v>
                </c:pt>
                <c:pt idx="283">
                  <c:v>-3.4769066299781022</c:v>
                </c:pt>
                <c:pt idx="284">
                  <c:v>-3.5037382635772958</c:v>
                </c:pt>
                <c:pt idx="285">
                  <c:v>-3.5307025662972795</c:v>
                </c:pt>
                <c:pt idx="286">
                  <c:v>-3.5578000938532091</c:v>
                </c:pt>
                <c:pt idx="287">
                  <c:v>-3.5850314075106944</c:v>
                </c:pt>
                <c:pt idx="288">
                  <c:v>-3.6123970741546465</c:v>
                </c:pt>
                <c:pt idx="289">
                  <c:v>-3.6398976663591247</c:v>
                </c:pt>
                <c:pt idx="290">
                  <c:v>-3.6675337624583939</c:v>
                </c:pt>
                <c:pt idx="291">
                  <c:v>-3.6953059466191012</c:v>
                </c:pt>
                <c:pt idx="292">
                  <c:v>-3.7232148089136792</c:v>
                </c:pt>
                <c:pt idx="293">
                  <c:v>-3.7512609453948813</c:v>
                </c:pt>
                <c:pt idx="294">
                  <c:v>-3.7794449581715988</c:v>
                </c:pt>
                <c:pt idx="295">
                  <c:v>-3.8077674554858856</c:v>
                </c:pt>
                <c:pt idx="296">
                  <c:v>-3.8362290517913129</c:v>
                </c:pt>
                <c:pt idx="297">
                  <c:v>-3.8648303678325702</c:v>
                </c:pt>
                <c:pt idx="298">
                  <c:v>-3.8935720307263848</c:v>
                </c:pt>
                <c:pt idx="299">
                  <c:v>-3.9224546740438555</c:v>
                </c:pt>
                <c:pt idx="300">
                  <c:v>-3.9514789378941289</c:v>
                </c:pt>
                <c:pt idx="301">
                  <c:v>-3.9806454690093966</c:v>
                </c:pt>
                <c:pt idx="302">
                  <c:v>-4.0099549208315572</c:v>
                </c:pt>
                <c:pt idx="303">
                  <c:v>-4.0394079536000325</c:v>
                </c:pt>
                <c:pt idx="304">
                  <c:v>-4.0690052344413612</c:v>
                </c:pt>
                <c:pt idx="305">
                  <c:v>-4.0987474374601041</c:v>
                </c:pt>
                <c:pt idx="306">
                  <c:v>-4.1286352438314546</c:v>
                </c:pt>
                <c:pt idx="307">
                  <c:v>-4.1586693418953189</c:v>
                </c:pt>
                <c:pt idx="308">
                  <c:v>-4.1888504272520946</c:v>
                </c:pt>
                <c:pt idx="309">
                  <c:v>-4.2191792028600803</c:v>
                </c:pt>
                <c:pt idx="310">
                  <c:v>-4.2496563791345263</c:v>
                </c:pt>
                <c:pt idx="311">
                  <c:v>-4.2802826740484861</c:v>
                </c:pt>
                <c:pt idx="312">
                  <c:v>-4.3110588132353405</c:v>
                </c:pt>
                <c:pt idx="313">
                  <c:v>-4.3419855300931962</c:v>
                </c:pt>
                <c:pt idx="314">
                  <c:v>-4.3730635658910373</c:v>
                </c:pt>
                <c:pt idx="315">
                  <c:v>-4.404293669876834</c:v>
                </c:pt>
                <c:pt idx="316">
                  <c:v>-4.4356765993874339</c:v>
                </c:pt>
                <c:pt idx="317">
                  <c:v>-4.4672131199605545</c:v>
                </c:pt>
                <c:pt idx="318">
                  <c:v>-4.4989040054486544</c:v>
                </c:pt>
                <c:pt idx="319">
                  <c:v>-4.5307500381348733</c:v>
                </c:pt>
                <c:pt idx="320">
                  <c:v>-4.5627520088510725</c:v>
                </c:pt>
                <c:pt idx="321">
                  <c:v>-4.5949107170979646</c:v>
                </c:pt>
                <c:pt idx="322">
                  <c:v>-4.627226971167385</c:v>
                </c:pt>
                <c:pt idx="323">
                  <c:v>-4.6597015882668931</c:v>
                </c:pt>
                <c:pt idx="324">
                  <c:v>-4.692335394646471</c:v>
                </c:pt>
                <c:pt idx="325">
                  <c:v>-4.7251292257276853</c:v>
                </c:pt>
                <c:pt idx="326">
                  <c:v>-4.7580839262351056</c:v>
                </c:pt>
                <c:pt idx="327">
                  <c:v>-4.7912003503302012</c:v>
                </c:pt>
                <c:pt idx="328">
                  <c:v>-4.8244793617476676</c:v>
                </c:pt>
                <c:pt idx="329">
                  <c:v>-4.8579218339343111</c:v>
                </c:pt>
                <c:pt idx="330">
                  <c:v>-4.8915286501904429</c:v>
                </c:pt>
                <c:pt idx="331">
                  <c:v>-4.9253007038140248</c:v>
                </c:pt>
                <c:pt idx="332">
                  <c:v>-4.9592388982473885</c:v>
                </c:pt>
                <c:pt idx="333">
                  <c:v>-4.9933441472267734</c:v>
                </c:pt>
                <c:pt idx="334">
                  <c:v>-5.0276173749347066</c:v>
                </c:pt>
                <c:pt idx="335">
                  <c:v>-5.0620595161551769</c:v>
                </c:pt>
                <c:pt idx="336">
                  <c:v>-5.0966715164318668</c:v>
                </c:pt>
                <c:pt idx="337">
                  <c:v>-5.1314543322292936</c:v>
                </c:pt>
                <c:pt idx="338">
                  <c:v>-5.1664089310971004</c:v>
                </c:pt>
                <c:pt idx="339">
                  <c:v>-5.2015362918375105</c:v>
                </c:pt>
                <c:pt idx="340">
                  <c:v>-5.2368374046759216</c:v>
                </c:pt>
                <c:pt idx="341">
                  <c:v>-5.2723132714349106</c:v>
                </c:pt>
                <c:pt idx="342">
                  <c:v>-5.3079649057115645</c:v>
                </c:pt>
                <c:pt idx="343">
                  <c:v>-5.3437933330582545</c:v>
                </c:pt>
                <c:pt idx="344">
                  <c:v>-5.3797995911669645</c:v>
                </c:pt>
                <c:pt idx="345">
                  <c:v>-5.4159847300572892</c:v>
                </c:pt>
                <c:pt idx="346">
                  <c:v>-5.4523498122680518</c:v>
                </c:pt>
                <c:pt idx="347">
                  <c:v>-5.4888959130527599</c:v>
                </c:pt>
                <c:pt idx="348">
                  <c:v>-5.5256241205789989</c:v>
                </c:pt>
                <c:pt idx="349">
                  <c:v>-5.5625355361316862</c:v>
                </c:pt>
                <c:pt idx="350">
                  <c:v>-5.5996312743205525</c:v>
                </c:pt>
                <c:pt idx="351">
                  <c:v>-5.6369124632916385</c:v>
                </c:pt>
                <c:pt idx="352">
                  <c:v>-5.6743802449431824</c:v>
                </c:pt>
                <c:pt idx="353">
                  <c:v>-5.7120357751458357</c:v>
                </c:pt>
                <c:pt idx="354">
                  <c:v>-5.7498802239673967</c:v>
                </c:pt>
                <c:pt idx="355">
                  <c:v>-5.7879147759020562</c:v>
                </c:pt>
                <c:pt idx="356">
                  <c:v>-5.8261406301044891</c:v>
                </c:pt>
                <c:pt idx="357">
                  <c:v>-5.8645590006286152</c:v>
                </c:pt>
                <c:pt idx="358">
                  <c:v>-5.9031711166714738</c:v>
                </c:pt>
                <c:pt idx="359">
                  <c:v>-5.9419782228219677</c:v>
                </c:pt>
                <c:pt idx="360">
                  <c:v>-5.9809815793150092</c:v>
                </c:pt>
                <c:pt idx="361">
                  <c:v>-6.0201824622908298</c:v>
                </c:pt>
                <c:pt idx="362">
                  <c:v>-6.0595821640598215</c:v>
                </c:pt>
                <c:pt idx="363">
                  <c:v>-6.0991819933729827</c:v>
                </c:pt>
                <c:pt idx="364">
                  <c:v>-6.1389832756980898</c:v>
                </c:pt>
                <c:pt idx="365">
                  <c:v>-6.1789873535017197</c:v>
                </c:pt>
                <c:pt idx="366">
                  <c:v>-6.2191955865373796</c:v>
                </c:pt>
                <c:pt idx="367">
                  <c:v>-6.2596093521397878</c:v>
                </c:pt>
                <c:pt idx="368">
                  <c:v>-6.3002300455255211</c:v>
                </c:pt>
                <c:pt idx="369">
                  <c:v>-6.3410590801001661</c:v>
                </c:pt>
                <c:pt idx="370">
                  <c:v>-6.382097887772181</c:v>
                </c:pt>
                <c:pt idx="371">
                  <c:v>-6.4233479192736329</c:v>
                </c:pt>
                <c:pt idx="372">
                  <c:v>-6.4648106444879314</c:v>
                </c:pt>
                <c:pt idx="373">
                  <c:v>-6.5064875527848809</c:v>
                </c:pt>
                <c:pt idx="374">
                  <c:v>-6.5483801533630608</c:v>
                </c:pt>
                <c:pt idx="375">
                  <c:v>-6.59048997559987</c:v>
                </c:pt>
                <c:pt idx="376">
                  <c:v>-6.632818569409503</c:v>
                </c:pt>
                <c:pt idx="377">
                  <c:v>-6.6753675056087092</c:v>
                </c:pt>
                <c:pt idx="378">
                  <c:v>-6.7181383762911304</c:v>
                </c:pt>
                <c:pt idx="379">
                  <c:v>-6.7611327952098765</c:v>
                </c:pt>
                <c:pt idx="380">
                  <c:v>-6.8043523981688985</c:v>
                </c:pt>
                <c:pt idx="381">
                  <c:v>-6.8477988434233321</c:v>
                </c:pt>
                <c:pt idx="382">
                  <c:v>-6.8914738120890515</c:v>
                </c:pt>
                <c:pt idx="383">
                  <c:v>-6.9353790085615996</c:v>
                </c:pt>
                <c:pt idx="384">
                  <c:v>-6.9795161609449119</c:v>
                </c:pt>
                <c:pt idx="385">
                  <c:v>-7.0238870214900135</c:v>
                </c:pt>
                <c:pt idx="386">
                  <c:v>-7.0684933670439758</c:v>
                </c:pt>
                <c:pt idx="387">
                  <c:v>-7.1133369995094178</c:v>
                </c:pt>
                <c:pt idx="388">
                  <c:v>-7.1584197463148946</c:v>
                </c:pt>
                <c:pt idx="389">
                  <c:v>-7.203743460896459</c:v>
                </c:pt>
                <c:pt idx="390">
                  <c:v>-7.2493100231906737</c:v>
                </c:pt>
                <c:pt idx="391">
                  <c:v>-7.2951213401394979</c:v>
                </c:pt>
                <c:pt idx="392">
                  <c:v>-7.3411793462072676</c:v>
                </c:pt>
                <c:pt idx="393">
                  <c:v>-7.387486003910233</c:v>
                </c:pt>
                <c:pt idx="394">
                  <c:v>-7.4340433043590171</c:v>
                </c:pt>
                <c:pt idx="395">
                  <c:v>-7.4808532678141972</c:v>
                </c:pt>
                <c:pt idx="396">
                  <c:v>-7.5279179442557167</c:v>
                </c:pt>
                <c:pt idx="397">
                  <c:v>-7.5752394139661465</c:v>
                </c:pt>
                <c:pt idx="398">
                  <c:v>-7.6228197881286075</c:v>
                </c:pt>
                <c:pt idx="399">
                  <c:v>-7.6706612094394835</c:v>
                </c:pt>
                <c:pt idx="400">
                  <c:v>-7.7187658527364889</c:v>
                </c:pt>
                <c:pt idx="401">
                  <c:v>-7.76713592564262</c:v>
                </c:pt>
                <c:pt idx="402">
                  <c:v>-7.8157736692262976</c:v>
                </c:pt>
                <c:pt idx="403">
                  <c:v>-7.8646813586784292</c:v>
                </c:pt>
                <c:pt idx="404">
                  <c:v>-7.9138613040066677</c:v>
                </c:pt>
                <c:pt idx="405">
                  <c:v>-7.9633158507475628</c:v>
                </c:pt>
                <c:pt idx="406">
                  <c:v>-8.0130473806971256</c:v>
                </c:pt>
                <c:pt idx="407">
                  <c:v>-8.0630583126602975</c:v>
                </c:pt>
                <c:pt idx="408">
                  <c:v>-8.1133511032200705</c:v>
                </c:pt>
                <c:pt idx="409">
                  <c:v>-8.1639282475267034</c:v>
                </c:pt>
                <c:pt idx="410">
                  <c:v>-8.2147922801078046</c:v>
                </c:pt>
                <c:pt idx="411">
                  <c:v>-8.265945775699846</c:v>
                </c:pt>
                <c:pt idx="412">
                  <c:v>-8.3173913501019321</c:v>
                </c:pt>
                <c:pt idx="413">
                  <c:v>-8.3691316610523785</c:v>
                </c:pt>
                <c:pt idx="414">
                  <c:v>-8.4211694091288969</c:v>
                </c:pt>
                <c:pt idx="415">
                  <c:v>-8.4735073386732065</c:v>
                </c:pt>
                <c:pt idx="416">
                  <c:v>-8.5261482387408609</c:v>
                </c:pt>
                <c:pt idx="417">
                  <c:v>-8.5790949440770028</c:v>
                </c:pt>
                <c:pt idx="418">
                  <c:v>-8.632350336119071</c:v>
                </c:pt>
                <c:pt idx="419">
                  <c:v>-8.6859173440272244</c:v>
                </c:pt>
                <c:pt idx="420">
                  <c:v>-8.7397989457434626</c:v>
                </c:pt>
                <c:pt idx="421">
                  <c:v>-8.7939981690804476</c:v>
                </c:pt>
                <c:pt idx="422">
                  <c:v>-8.8485180928409317</c:v>
                </c:pt>
                <c:pt idx="423">
                  <c:v>-8.903361847968954</c:v>
                </c:pt>
                <c:pt idx="424">
                  <c:v>-8.9585326187337202</c:v>
                </c:pt>
                <c:pt idx="425">
                  <c:v>-9.0140336439475188</c:v>
                </c:pt>
                <c:pt idx="426">
                  <c:v>-9.0698682182186339</c:v>
                </c:pt>
                <c:pt idx="427">
                  <c:v>-9.1260396932405925</c:v>
                </c:pt>
                <c:pt idx="428">
                  <c:v>-9.1825514791190272</c:v>
                </c:pt>
                <c:pt idx="429">
                  <c:v>-9.2394070457373196</c:v>
                </c:pt>
                <c:pt idx="430">
                  <c:v>-9.2966099241627322</c:v>
                </c:pt>
                <c:pt idx="431">
                  <c:v>-9.3541637080940028</c:v>
                </c:pt>
                <c:pt idx="432">
                  <c:v>-9.412072055352299</c:v>
                </c:pt>
                <c:pt idx="433">
                  <c:v>-9.4703386894169146</c:v>
                </c:pt>
                <c:pt idx="434">
                  <c:v>-9.5289674010072929</c:v>
                </c:pt>
                <c:pt idx="435">
                  <c:v>-9.5879620497132052</c:v>
                </c:pt>
                <c:pt idx="436">
                  <c:v>-9.6473265656746836</c:v>
                </c:pt>
                <c:pt idx="437">
                  <c:v>-9.7070649513136704</c:v>
                </c:pt>
                <c:pt idx="438">
                  <c:v>-9.7671812831193137</c:v>
                </c:pt>
                <c:pt idx="439">
                  <c:v>-9.8276797134887524</c:v>
                </c:pt>
                <c:pt idx="440">
                  <c:v>-9.8885644726257329</c:v>
                </c:pt>
                <c:pt idx="441">
                  <c:v>-9.9498398704989803</c:v>
                </c:pt>
                <c:pt idx="442">
                  <c:v>-10.011510298862783</c:v>
                </c:pt>
                <c:pt idx="443">
                  <c:v>-10.073580233342144</c:v>
                </c:pt>
                <c:pt idx="444">
                  <c:v>-10.136054235584918</c:v>
                </c:pt>
                <c:pt idx="445">
                  <c:v>-10.198936955483584</c:v>
                </c:pt>
                <c:pt idx="446">
                  <c:v>-10.262233133469431</c:v>
                </c:pt>
                <c:pt idx="447">
                  <c:v>-10.325947602881856</c:v>
                </c:pt>
                <c:pt idx="448">
                  <c:v>-10.390085292415932</c:v>
                </c:pt>
                <c:pt idx="449">
                  <c:v>-10.454651228651183</c:v>
                </c:pt>
                <c:pt idx="450">
                  <c:v>-10.519650538665053</c:v>
                </c:pt>
                <c:pt idx="451">
                  <c:v>-10.585088452734199</c:v>
                </c:pt>
                <c:pt idx="452">
                  <c:v>-10.650970307127395</c:v>
                </c:pt>
                <c:pt idx="453">
                  <c:v>-10.717301546993836</c:v>
                </c:pt>
                <c:pt idx="454">
                  <c:v>-10.784087729350523</c:v>
                </c:pt>
                <c:pt idx="455">
                  <c:v>-10.851334526173112</c:v>
                </c:pt>
                <c:pt idx="456">
                  <c:v>-10.919047727594368</c:v>
                </c:pt>
                <c:pt idx="457">
                  <c:v>-10.98723324521492</c:v>
                </c:pt>
                <c:pt idx="458">
                  <c:v>-11.055897115530893</c:v>
                </c:pt>
                <c:pt idx="459">
                  <c:v>-11.125045503483522</c:v>
                </c:pt>
                <c:pt idx="460">
                  <c:v>-11.194684706135988</c:v>
                </c:pt>
                <c:pt idx="461">
                  <c:v>-11.264821156483061</c:v>
                </c:pt>
                <c:pt idx="462">
                  <c:v>-11.335461427399059</c:v>
                </c:pt>
                <c:pt idx="463">
                  <c:v>-11.406612235730577</c:v>
                </c:pt>
                <c:pt idx="464">
                  <c:v>-11.478280446540134</c:v>
                </c:pt>
                <c:pt idx="465">
                  <c:v>-11.550473077507625</c:v>
                </c:pt>
                <c:pt idx="466">
                  <c:v>-11.623197303496442</c:v>
                </c:pt>
                <c:pt idx="467">
                  <c:v>-11.696460461292148</c:v>
                </c:pt>
                <c:pt idx="468">
                  <c:v>-11.770270054521072</c:v>
                </c:pt>
                <c:pt idx="469">
                  <c:v>-11.844633758757379</c:v>
                </c:pt>
                <c:pt idx="470">
                  <c:v>-11.91955942682746</c:v>
                </c:pt>
                <c:pt idx="471">
                  <c:v>-11.995055094320485</c:v>
                </c:pt>
                <c:pt idx="472">
                  <c:v>-12.071128985315177</c:v>
                </c:pt>
                <c:pt idx="473">
                  <c:v>-12.147789518332878</c:v>
                </c:pt>
                <c:pt idx="474">
                  <c:v>-12.225045312527779</c:v>
                </c:pt>
                <c:pt idx="475">
                  <c:v>-12.302905194125644</c:v>
                </c:pt>
                <c:pt idx="476">
                  <c:v>-12.381378203123404</c:v>
                </c:pt>
                <c:pt idx="477">
                  <c:v>-12.460473600261873</c:v>
                </c:pt>
                <c:pt idx="478">
                  <c:v>-12.540200874285723</c:v>
                </c:pt>
                <c:pt idx="479">
                  <c:v>-12.620569749504419</c:v>
                </c:pt>
                <c:pt idx="480">
                  <c:v>-12.701590193669638</c:v>
                </c:pt>
                <c:pt idx="481">
                  <c:v>-12.783272426184915</c:v>
                </c:pt>
                <c:pt idx="482">
                  <c:v>-12.86562692666485</c:v>
                </c:pt>
                <c:pt idx="483">
                  <c:v>-12.948664443861338</c:v>
                </c:pt>
                <c:pt idx="484">
                  <c:v>-13.032396004976416</c:v>
                </c:pt>
                <c:pt idx="485">
                  <c:v>-13.11683292538172</c:v>
                </c:pt>
                <c:pt idx="486">
                  <c:v>-13.201986818765999</c:v>
                </c:pt>
                <c:pt idx="487">
                  <c:v>-13.287869607733784</c:v>
                </c:pt>
                <c:pt idx="488">
                  <c:v>-13.374493534879106</c:v>
                </c:pt>
                <c:pt idx="489">
                  <c:v>-13.461871174360436</c:v>
                </c:pt>
                <c:pt idx="490">
                  <c:v>-13.550015444004099</c:v>
                </c:pt>
                <c:pt idx="491">
                  <c:v>-13.63893961796534</c:v>
                </c:pt>
                <c:pt idx="492">
                  <c:v>-13.728657339978408</c:v>
                </c:pt>
                <c:pt idx="493">
                  <c:v>-13.819182637228664</c:v>
                </c:pt>
                <c:pt idx="494">
                  <c:v>-13.910529934881929</c:v>
                </c:pt>
                <c:pt idx="495">
                  <c:v>-14.002714071309315</c:v>
                </c:pt>
                <c:pt idx="496">
                  <c:v>-14.095750314047319</c:v>
                </c:pt>
                <c:pt idx="497">
                  <c:v>-14.189654376536554</c:v>
                </c:pt>
                <c:pt idx="498">
                  <c:v>-14.28444243568496</c:v>
                </c:pt>
                <c:pt idx="499">
                  <c:v>-14.3801311503049</c:v>
                </c:pt>
                <c:pt idx="500">
                  <c:v>-14.476737680476628</c:v>
                </c:pt>
                <c:pt idx="501">
                  <c:v>-14.574279707894833</c:v>
                </c:pt>
                <c:pt idx="502">
                  <c:v>-14.672775457258398</c:v>
                </c:pt>
                <c:pt idx="503">
                  <c:v>-14.772243718768635</c:v>
                </c:pt>
                <c:pt idx="504">
                  <c:v>-14.872703871805363</c:v>
                </c:pt>
                <c:pt idx="505">
                  <c:v>-14.974175909855605</c:v>
                </c:pt>
                <c:pt idx="506">
                  <c:v>-15.076680466775604</c:v>
                </c:pt>
                <c:pt idx="507">
                  <c:v>-15.180238844472314</c:v>
                </c:pt>
                <c:pt idx="508">
                  <c:v>-15.284873042097534</c:v>
                </c:pt>
                <c:pt idx="509">
                  <c:v>-15.390605786855051</c:v>
                </c:pt>
                <c:pt idx="510">
                  <c:v>-15.497460566529004</c:v>
                </c:pt>
                <c:pt idx="511">
                  <c:v>-15.6054616638498</c:v>
                </c:pt>
                <c:pt idx="512">
                  <c:v>-15.714634192824244</c:v>
                </c:pt>
                <c:pt idx="513">
                  <c:v>-15.825004137165386</c:v>
                </c:pt>
                <c:pt idx="514">
                  <c:v>-15.936598390969968</c:v>
                </c:pt>
                <c:pt idx="515">
                  <c:v>-16.04944480180302</c:v>
                </c:pt>
                <c:pt idx="516">
                  <c:v>-16.163572216362251</c:v>
                </c:pt>
                <c:pt idx="517">
                  <c:v>-16.279010528910291</c:v>
                </c:pt>
                <c:pt idx="518">
                  <c:v>-16.395790732678382</c:v>
                </c:pt>
                <c:pt idx="519">
                  <c:v>-16.513944974462838</c:v>
                </c:pt>
                <c:pt idx="520">
                  <c:v>-16.633506612655658</c:v>
                </c:pt>
                <c:pt idx="521">
                  <c:v>-16.754510278971427</c:v>
                </c:pt>
                <c:pt idx="522">
                  <c:v>-16.87699194415687</c:v>
                </c:pt>
                <c:pt idx="523">
                  <c:v>-17.000988987995505</c:v>
                </c:pt>
                <c:pt idx="524">
                  <c:v>-17.126540273948521</c:v>
                </c:pt>
                <c:pt idx="525">
                  <c:v>-17.253686228805623</c:v>
                </c:pt>
                <c:pt idx="526">
                  <c:v>-17.38246892775463</c:v>
                </c:pt>
                <c:pt idx="527">
                  <c:v>-17.512932185318391</c:v>
                </c:pt>
                <c:pt idx="528">
                  <c:v>-17.645121652651412</c:v>
                </c:pt>
                <c:pt idx="529">
                  <c:v>-17.779084921737688</c:v>
                </c:pt>
                <c:pt idx="530">
                  <c:v>-17.914871637085199</c:v>
                </c:pt>
                <c:pt idx="531">
                  <c:v>-18.052533615574244</c:v>
                </c:pt>
                <c:pt idx="532">
                  <c:v>-18.192124975184122</c:v>
                </c:pt>
                <c:pt idx="533">
                  <c:v>-18.333702273399577</c:v>
                </c:pt>
                <c:pt idx="534">
                  <c:v>-18.477324656183633</c:v>
                </c:pt>
                <c:pt idx="535">
                  <c:v>-18.623054018499975</c:v>
                </c:pt>
                <c:pt idx="536">
                  <c:v>-18.770955177476225</c:v>
                </c:pt>
                <c:pt idx="537">
                  <c:v>-18.921096059422066</c:v>
                </c:pt>
                <c:pt idx="538">
                  <c:v>-19.073547902053683</c:v>
                </c:pt>
                <c:pt idx="539">
                  <c:v>-19.228385473433047</c:v>
                </c:pt>
                <c:pt idx="540">
                  <c:v>-19.385687309308153</c:v>
                </c:pt>
                <c:pt idx="541">
                  <c:v>-19.54553597074101</c:v>
                </c:pt>
                <c:pt idx="542">
                  <c:v>-19.708018324141602</c:v>
                </c:pt>
                <c:pt idx="543">
                  <c:v>-19.873225846086914</c:v>
                </c:pt>
                <c:pt idx="544">
                  <c:v>-20.0412549556054</c:v>
                </c:pt>
                <c:pt idx="545">
                  <c:v>-20.212207376950996</c:v>
                </c:pt>
                <c:pt idx="546">
                  <c:v>-20.386190536286829</c:v>
                </c:pt>
                <c:pt idx="547">
                  <c:v>-20.563317996154659</c:v>
                </c:pt>
                <c:pt idx="548">
                  <c:v>-20.743709932133385</c:v>
                </c:pt>
                <c:pt idx="549">
                  <c:v>-20.927493656699816</c:v>
                </c:pt>
                <c:pt idx="550">
                  <c:v>-21.114804196015257</c:v>
                </c:pt>
                <c:pt idx="551">
                  <c:v>-21.305784926186124</c:v>
                </c:pt>
                <c:pt idx="552">
                  <c:v>-21.500588276513483</c:v>
                </c:pt>
                <c:pt idx="553">
                  <c:v>-21.699376508377316</c:v>
                </c:pt>
                <c:pt idx="554">
                  <c:v>-21.902322579731702</c:v>
                </c:pt>
                <c:pt idx="555">
                  <c:v>-22.109611106757526</c:v>
                </c:pt>
                <c:pt idx="556">
                  <c:v>-22.321439436077362</c:v>
                </c:pt>
                <c:pt idx="557">
                  <c:v>-22.538018843146162</c:v>
                </c:pt>
                <c:pt idx="558">
                  <c:v>-22.759575875065792</c:v>
                </c:pt>
                <c:pt idx="559">
                  <c:v>-22.986353859226497</c:v>
                </c:pt>
                <c:pt idx="560">
                  <c:v>-23.218614602973112</c:v>
                </c:pt>
                <c:pt idx="561">
                  <c:v>-23.456640314076992</c:v>
                </c:pt>
                <c:pt idx="562">
                  <c:v>-23.700735777356201</c:v>
                </c:pt>
                <c:pt idx="563">
                  <c:v>-23.951230829567468</c:v>
                </c:pt>
                <c:pt idx="564">
                  <c:v>-24.208483183003615</c:v>
                </c:pt>
                <c:pt idx="565">
                  <c:v>-24.472881658468665</c:v>
                </c:pt>
                <c:pt idx="566">
                  <c:v>-24.744849900986452</c:v>
                </c:pt>
                <c:pt idx="567">
                  <c:v>-25.024850667408597</c:v>
                </c:pt>
                <c:pt idx="568">
                  <c:v>-25.313390794913456</c:v>
                </c:pt>
                <c:pt idx="569">
                  <c:v>-25.61102698441832</c:v>
                </c:pt>
                <c:pt idx="570">
                  <c:v>-25.918372564751717</c:v>
                </c:pt>
                <c:pt idx="571">
                  <c:v>-26.236105444195847</c:v>
                </c:pt>
                <c:pt idx="572">
                  <c:v>-26.564977508642997</c:v>
                </c:pt>
                <c:pt idx="573">
                  <c:v>-26.905825794146644</c:v>
                </c:pt>
                <c:pt idx="574">
                  <c:v>-27.259585851708493</c:v>
                </c:pt>
                <c:pt idx="575">
                  <c:v>-27.627307841643475</c:v>
                </c:pt>
                <c:pt idx="576">
                  <c:v>-28.010176055092355</c:v>
                </c:pt>
                <c:pt idx="577">
                  <c:v>-28.409532777523236</c:v>
                </c:pt>
                <c:pt idx="578">
                  <c:v>-28.826907707291319</c:v>
                </c:pt>
                <c:pt idx="579">
                  <c:v>-29.264054557110846</c:v>
                </c:pt>
                <c:pt idx="580">
                  <c:v>-29.722997051529099</c:v>
                </c:pt>
                <c:pt idx="581">
                  <c:v>-30.206087372264388</c:v>
                </c:pt>
                <c:pt idx="582">
                  <c:v>-30.71608132625585</c:v>
                </c:pt>
                <c:pt idx="583">
                  <c:v>-31.25623632855978</c:v>
                </c:pt>
                <c:pt idx="584">
                  <c:v>-31.83044104983367</c:v>
                </c:pt>
                <c:pt idx="585">
                  <c:v>-32.443389861537931</c:v>
                </c:pt>
                <c:pt idx="586">
                  <c:v>-33.100822041912423</c:v>
                </c:pt>
                <c:pt idx="587">
                  <c:v>-33.809856923172099</c:v>
                </c:pt>
                <c:pt idx="588">
                  <c:v>-34.579475214937759</c:v>
                </c:pt>
                <c:pt idx="589">
                  <c:v>-35.421230385193056</c:v>
                </c:pt>
                <c:pt idx="590">
                  <c:v>-36.35033613226161</c:v>
                </c:pt>
                <c:pt idx="591">
                  <c:v>-37.387397061922265</c:v>
                </c:pt>
                <c:pt idx="592">
                  <c:v>-38.561301103585976</c:v>
                </c:pt>
                <c:pt idx="593">
                  <c:v>-39.914356696691804</c:v>
                </c:pt>
                <c:pt idx="594">
                  <c:v>-41.512156193957857</c:v>
                </c:pt>
                <c:pt idx="595">
                  <c:v>-43.464585884142494</c:v>
                </c:pt>
                <c:pt idx="596">
                  <c:v>-45.977644978385712</c:v>
                </c:pt>
                <c:pt idx="597">
                  <c:v>-49.513809532432219</c:v>
                </c:pt>
                <c:pt idx="598">
                  <c:v>-55.548803908764164</c:v>
                </c:pt>
                <c:pt idx="599">
                  <c:v>-314.8776324166617</c:v>
                </c:pt>
                <c:pt idx="600">
                  <c:v>-55.577758424595061</c:v>
                </c:pt>
                <c:pt idx="601">
                  <c:v>-49.57171872494456</c:v>
                </c:pt>
                <c:pt idx="602">
                  <c:v>-46.064509169287284</c:v>
                </c:pt>
                <c:pt idx="603">
                  <c:v>-43.580405556008031</c:v>
                </c:pt>
                <c:pt idx="604">
                  <c:v>-41.656931990246136</c:v>
                </c:pt>
                <c:pt idx="605">
                  <c:v>-40.088089421765439</c:v>
                </c:pt>
                <c:pt idx="606">
                  <c:v>-38.763991722739455</c:v>
                </c:pt>
                <c:pt idx="607">
                  <c:v>-37.619046701414071</c:v>
                </c:pt>
                <c:pt idx="608">
                  <c:v>-36.610946079351443</c:v>
                </c:pt>
                <c:pt idx="609">
                  <c:v>-35.710802088184877</c:v>
                </c:pt>
                <c:pt idx="610">
                  <c:v>-34.898010283228174</c:v>
                </c:pt>
                <c:pt idx="611">
                  <c:v>-34.157357127303783</c:v>
                </c:pt>
                <c:pt idx="612">
                  <c:v>-33.477289313633534</c:v>
                </c:pt>
                <c:pt idx="613">
                  <c:v>-32.848826293866516</c:v>
                </c:pt>
                <c:pt idx="614">
                  <c:v>-32.264848897127429</c:v>
                </c:pt>
                <c:pt idx="615">
                  <c:v>-31.719618006591269</c:v>
                </c:pt>
                <c:pt idx="616">
                  <c:v>-31.208439412293355</c:v>
                </c:pt>
                <c:pt idx="617">
                  <c:v>-30.727424605157783</c:v>
                </c:pt>
                <c:pt idx="618">
                  <c:v>-30.273316331801638</c:v>
                </c:pt>
                <c:pt idx="619">
                  <c:v>-29.843358947055879</c:v>
                </c:pt>
                <c:pt idx="620">
                  <c:v>-29.43520043107484</c:v>
                </c:pt>
                <c:pt idx="621">
                  <c:v>-29.046817221291654</c:v>
                </c:pt>
                <c:pt idx="622">
                  <c:v>-28.67645576708572</c:v>
                </c:pt>
                <c:pt idx="623">
                  <c:v>-28.322586532314237</c:v>
                </c:pt>
                <c:pt idx="624">
                  <c:v>-27.983867393845863</c:v>
                </c:pt>
                <c:pt idx="625">
                  <c:v>-27.659114223006185</c:v>
                </c:pt>
                <c:pt idx="626">
                  <c:v>-27.347277022081904</c:v>
                </c:pt>
                <c:pt idx="627">
                  <c:v>-27.04742040281365</c:v>
                </c:pt>
                <c:pt idx="628">
                  <c:v>-26.758707492036425</c:v>
                </c:pt>
                <c:pt idx="629">
                  <c:v>-26.480386566898353</c:v>
                </c:pt>
                <c:pt idx="630">
                  <c:v>-26.211779882314936</c:v>
                </c:pt>
                <c:pt idx="631">
                  <c:v>-25.952274272818102</c:v>
                </c:pt>
                <c:pt idx="632">
                  <c:v>-25.701313201019573</c:v>
                </c:pt>
                <c:pt idx="633">
                  <c:v>-25.458389993444023</c:v>
                </c:pt>
                <c:pt idx="634">
                  <c:v>-25.223042057122441</c:v>
                </c:pt>
                <c:pt idx="635">
                  <c:v>-24.994845911098949</c:v>
                </c:pt>
                <c:pt idx="636">
                  <c:v>-24.773412898828301</c:v>
                </c:pt>
                <c:pt idx="637">
                  <c:v>-24.558385472473013</c:v>
                </c:pt>
                <c:pt idx="638">
                  <c:v>-24.349433959933876</c:v>
                </c:pt>
                <c:pt idx="639">
                  <c:v>-24.146253741258224</c:v>
                </c:pt>
                <c:pt idx="640">
                  <c:v>-23.948562773753657</c:v>
                </c:pt>
                <c:pt idx="641">
                  <c:v>-23.756099415373605</c:v>
                </c:pt>
                <c:pt idx="642">
                  <c:v>-23.568620504251165</c:v>
                </c:pt>
                <c:pt idx="643">
                  <c:v>-23.38589965903855</c:v>
                </c:pt>
                <c:pt idx="644">
                  <c:v>-23.207725770271487</c:v>
                </c:pt>
                <c:pt idx="645">
                  <c:v>-23.033901657560332</c:v>
                </c:pt>
                <c:pt idx="646">
                  <c:v>-22.864242871205448</c:v>
                </c:pt>
                <c:pt idx="647">
                  <c:v>-22.698576619987932</c:v>
                </c:pt>
                <c:pt idx="648">
                  <c:v>-22.536740809522875</c:v>
                </c:pt>
                <c:pt idx="649">
                  <c:v>-22.378583177770032</c:v>
                </c:pt>
                <c:pt idx="650">
                  <c:v>-22.223960516155394</c:v>
                </c:pt>
                <c:pt idx="651">
                  <c:v>-22.07273796632769</c:v>
                </c:pt>
                <c:pt idx="652">
                  <c:v>-21.924788383903717</c:v>
                </c:pt>
                <c:pt idx="653">
                  <c:v>-21.779991761687615</c:v>
                </c:pt>
                <c:pt idx="654">
                  <c:v>-21.638234705816277</c:v>
                </c:pt>
                <c:pt idx="655">
                  <c:v>-21.499409959106657</c:v>
                </c:pt>
                <c:pt idx="656">
                  <c:v>-21.363415966592449</c:v>
                </c:pt>
                <c:pt idx="657">
                  <c:v>-21.230156478846574</c:v>
                </c:pt>
                <c:pt idx="658">
                  <c:v>-21.099540189213183</c:v>
                </c:pt>
                <c:pt idx="659">
                  <c:v>-20.971480401529341</c:v>
                </c:pt>
                <c:pt idx="660">
                  <c:v>-20.84589472531205</c:v>
                </c:pt>
                <c:pt idx="661">
                  <c:v>-20.722704795730689</c:v>
                </c:pt>
                <c:pt idx="662">
                  <c:v>-20.601836015985029</c:v>
                </c:pt>
                <c:pt idx="663">
                  <c:v>-20.483217319971423</c:v>
                </c:pt>
                <c:pt idx="664">
                  <c:v>-20.366780953349753</c:v>
                </c:pt>
                <c:pt idx="665">
                  <c:v>-20.252462271325157</c:v>
                </c:pt>
                <c:pt idx="666">
                  <c:v>-20.140199551636414</c:v>
                </c:pt>
                <c:pt idx="667">
                  <c:v>-20.029933821399041</c:v>
                </c:pt>
                <c:pt idx="668">
                  <c:v>-19.921608696589196</c:v>
                </c:pt>
                <c:pt idx="669">
                  <c:v>-19.815170233077449</c:v>
                </c:pt>
                <c:pt idx="670">
                  <c:v>-19.710566788228647</c:v>
                </c:pt>
                <c:pt idx="671">
                  <c:v>-19.607748892181853</c:v>
                </c:pt>
                <c:pt idx="672">
                  <c:v>-19.506669128008561</c:v>
                </c:pt>
                <c:pt idx="673">
                  <c:v>-19.407282020024674</c:v>
                </c:pt>
                <c:pt idx="674">
                  <c:v>-19.309543929599435</c:v>
                </c:pt>
                <c:pt idx="675">
                  <c:v>-19.213412957865369</c:v>
                </c:pt>
                <c:pt idx="676">
                  <c:v>-19.118848854788077</c:v>
                </c:pt>
                <c:pt idx="677">
                  <c:v>-19.025812934103389</c:v>
                </c:pt>
                <c:pt idx="678">
                  <c:v>-18.934267993673259</c:v>
                </c:pt>
                <c:pt idx="679">
                  <c:v>-18.844178240851779</c:v>
                </c:pt>
                <c:pt idx="680">
                  <c:v>-18.755509222487291</c:v>
                </c:pt>
                <c:pt idx="681">
                  <c:v>-18.668227759219718</c:v>
                </c:pt>
                <c:pt idx="682">
                  <c:v>-18.582301883760728</c:v>
                </c:pt>
                <c:pt idx="683">
                  <c:v>-18.497700782869948</c:v>
                </c:pt>
                <c:pt idx="684">
                  <c:v>-18.41439474276568</c:v>
                </c:pt>
                <c:pt idx="685">
                  <c:v>-18.332355097728087</c:v>
                </c:pt>
                <c:pt idx="686">
                  <c:v>-18.251554181674283</c:v>
                </c:pt>
                <c:pt idx="687">
                  <c:v>-18.171965282500953</c:v>
                </c:pt>
                <c:pt idx="688">
                  <c:v>-18.093562599006994</c:v>
                </c:pt>
                <c:pt idx="689">
                  <c:v>-18.016321200223381</c:v>
                </c:pt>
                <c:pt idx="690">
                  <c:v>-17.940216986990485</c:v>
                </c:pt>
                <c:pt idx="691">
                  <c:v>-17.86522665563545</c:v>
                </c:pt>
                <c:pt idx="692">
                  <c:v>-17.791327663613597</c:v>
                </c:pt>
                <c:pt idx="693">
                  <c:v>-17.718498196987515</c:v>
                </c:pt>
                <c:pt idx="694">
                  <c:v>-17.646717139627434</c:v>
                </c:pt>
                <c:pt idx="695">
                  <c:v>-17.575964044024655</c:v>
                </c:pt>
                <c:pt idx="696">
                  <c:v>-17.506219103617532</c:v>
                </c:pt>
                <c:pt idx="697">
                  <c:v>-17.437463126537416</c:v>
                </c:pt>
                <c:pt idx="698">
                  <c:v>-17.369677510687353</c:v>
                </c:pt>
                <c:pt idx="699">
                  <c:v>-17.302844220073933</c:v>
                </c:pt>
                <c:pt idx="700">
                  <c:v>-17.236945762316889</c:v>
                </c:pt>
                <c:pt idx="701">
                  <c:v>-17.171965167267139</c:v>
                </c:pt>
                <c:pt idx="702">
                  <c:v>-17.10788596666826</c:v>
                </c:pt>
                <c:pt idx="703">
                  <c:v>-17.044692174800979</c:v>
                </c:pt>
                <c:pt idx="704">
                  <c:v>-16.982368270054202</c:v>
                </c:pt>
                <c:pt idx="705">
                  <c:v>-16.920899177369787</c:v>
                </c:pt>
                <c:pt idx="706">
                  <c:v>-16.860270251512098</c:v>
                </c:pt>
                <c:pt idx="707">
                  <c:v>-16.800467261116122</c:v>
                </c:pt>
                <c:pt idx="708">
                  <c:v>-16.741476373470988</c:v>
                </c:pt>
                <c:pt idx="709">
                  <c:v>-16.683284139998943</c:v>
                </c:pt>
                <c:pt idx="710">
                  <c:v>-16.625877482391644</c:v>
                </c:pt>
                <c:pt idx="711">
                  <c:v>-16.569243679368657</c:v>
                </c:pt>
                <c:pt idx="712">
                  <c:v>-16.513370354024943</c:v>
                </c:pt>
                <c:pt idx="713">
                  <c:v>-16.458245461736002</c:v>
                </c:pt>
                <c:pt idx="714">
                  <c:v>-16.403857278591801</c:v>
                </c:pt>
                <c:pt idx="715">
                  <c:v>-16.35019439033162</c:v>
                </c:pt>
                <c:pt idx="716">
                  <c:v>-16.297245681754426</c:v>
                </c:pt>
                <c:pt idx="717">
                  <c:v>-16.245000326580147</c:v>
                </c:pt>
                <c:pt idx="718">
                  <c:v>-16.193447777739248</c:v>
                </c:pt>
                <c:pt idx="719">
                  <c:v>-16.142577758069056</c:v>
                </c:pt>
                <c:pt idx="720">
                  <c:v>-16.09238025139646</c:v>
                </c:pt>
                <c:pt idx="721">
                  <c:v>-16.042845493988121</c:v>
                </c:pt>
                <c:pt idx="722">
                  <c:v>-15.993963966350016</c:v>
                </c:pt>
                <c:pt idx="723">
                  <c:v>-15.945726385359453</c:v>
                </c:pt>
                <c:pt idx="724">
                  <c:v>-15.89812369671349</c:v>
                </c:pt>
                <c:pt idx="725">
                  <c:v>-15.851147067678689</c:v>
                </c:pt>
                <c:pt idx="726">
                  <c:v>-15.804787880127801</c:v>
                </c:pt>
                <c:pt idx="727">
                  <c:v>-15.759037723850042</c:v>
                </c:pt>
                <c:pt idx="728">
                  <c:v>-15.713888390122079</c:v>
                </c:pt>
                <c:pt idx="729">
                  <c:v>-15.669331865527699</c:v>
                </c:pt>
                <c:pt idx="730">
                  <c:v>-15.625360326014659</c:v>
                </c:pt>
                <c:pt idx="731">
                  <c:v>-15.581966131178064</c:v>
                </c:pt>
                <c:pt idx="732">
                  <c:v>-15.539141818759838</c:v>
                </c:pt>
                <c:pt idx="733">
                  <c:v>-15.496880099354623</c:v>
                </c:pt>
                <c:pt idx="734">
                  <c:v>-15.455173851313102</c:v>
                </c:pt>
                <c:pt idx="735">
                  <c:v>-15.414016115833633</c:v>
                </c:pt>
                <c:pt idx="736">
                  <c:v>-15.373400092234261</c:v>
                </c:pt>
                <c:pt idx="737">
                  <c:v>-15.333319133397175</c:v>
                </c:pt>
                <c:pt idx="738">
                  <c:v>-15.29376674137791</c:v>
                </c:pt>
                <c:pt idx="739">
                  <c:v>-15.254736563172509</c:v>
                </c:pt>
                <c:pt idx="740">
                  <c:v>-15.216222386635783</c:v>
                </c:pt>
                <c:pt idx="741">
                  <c:v>-15.178218136544233</c:v>
                </c:pt>
                <c:pt idx="742">
                  <c:v>-15.140717870797628</c:v>
                </c:pt>
                <c:pt idx="743">
                  <c:v>-15.10371577675336</c:v>
                </c:pt>
                <c:pt idx="744">
                  <c:v>-15.067206167688136</c:v>
                </c:pt>
                <c:pt idx="745">
                  <c:v>-15.031183479381777</c:v>
                </c:pt>
                <c:pt idx="746">
                  <c:v>-14.995642266818031</c:v>
                </c:pt>
                <c:pt idx="747">
                  <c:v>-14.960577200997729</c:v>
                </c:pt>
                <c:pt idx="748">
                  <c:v>-14.925983065859803</c:v>
                </c:pt>
                <c:pt idx="749">
                  <c:v>-14.891854755305607</c:v>
                </c:pt>
                <c:pt idx="750">
                  <c:v>-14.858187270322817</c:v>
                </c:pt>
                <c:pt idx="751">
                  <c:v>-14.824975716204502</c:v>
                </c:pt>
                <c:pt idx="752">
                  <c:v>-14.792215299860114</c:v>
                </c:pt>
                <c:pt idx="753">
                  <c:v>-14.759901327214333</c:v>
                </c:pt>
                <c:pt idx="754">
                  <c:v>-14.728029200690884</c:v>
                </c:pt>
                <c:pt idx="755">
                  <c:v>-14.696594416777458</c:v>
                </c:pt>
                <c:pt idx="756">
                  <c:v>-14.665592563669176</c:v>
                </c:pt>
                <c:pt idx="757">
                  <c:v>-14.635019318987304</c:v>
                </c:pt>
                <c:pt idx="758">
                  <c:v>-14.604870447570423</c:v>
                </c:pt>
                <c:pt idx="759">
                  <c:v>-14.575141799335483</c:v>
                </c:pt>
                <c:pt idx="760">
                  <c:v>-14.545829307205782</c:v>
                </c:pt>
                <c:pt idx="761">
                  <c:v>-14.51692898510392</c:v>
                </c:pt>
                <c:pt idx="762">
                  <c:v>-14.488436926006916</c:v>
                </c:pt>
                <c:pt idx="763">
                  <c:v>-14.460349300061164</c:v>
                </c:pt>
                <c:pt idx="764">
                  <c:v>-14.432662352755605</c:v>
                </c:pt>
                <c:pt idx="765">
                  <c:v>-14.405372403150343</c:v>
                </c:pt>
                <c:pt idx="766">
                  <c:v>-14.37847584215902</c:v>
                </c:pt>
                <c:pt idx="767">
                  <c:v>-14.351969130883282</c:v>
                </c:pt>
                <c:pt idx="768">
                  <c:v>-14.325848798996891</c:v>
                </c:pt>
                <c:pt idx="769">
                  <c:v>-14.300111443178288</c:v>
                </c:pt>
                <c:pt idx="770">
                  <c:v>-14.27475372558963</c:v>
                </c:pt>
                <c:pt idx="771">
                  <c:v>-14.249772372400752</c:v>
                </c:pt>
                <c:pt idx="772">
                  <c:v>-14.225164172356461</c:v>
                </c:pt>
                <c:pt idx="773">
                  <c:v>-14.200925975385735</c:v>
                </c:pt>
                <c:pt idx="774">
                  <c:v>-14.177054691251387</c:v>
                </c:pt>
                <c:pt idx="775">
                  <c:v>-14.153547288238721</c:v>
                </c:pt>
                <c:pt idx="776">
                  <c:v>-14.130400791881989</c:v>
                </c:pt>
                <c:pt idx="777">
                  <c:v>-14.107612283727356</c:v>
                </c:pt>
                <c:pt idx="778">
                  <c:v>-14.08517890013098</c:v>
                </c:pt>
                <c:pt idx="779">
                  <c:v>-14.063097831091433</c:v>
                </c:pt>
                <c:pt idx="780">
                  <c:v>-14.041366319114806</c:v>
                </c:pt>
                <c:pt idx="781">
                  <c:v>-14.019981658111922</c:v>
                </c:pt>
                <c:pt idx="782">
                  <c:v>-13.99894119232628</c:v>
                </c:pt>
                <c:pt idx="783">
                  <c:v>-13.978242315291876</c:v>
                </c:pt>
                <c:pt idx="784">
                  <c:v>-13.957882468819916</c:v>
                </c:pt>
                <c:pt idx="785">
                  <c:v>-13.937859142013473</c:v>
                </c:pt>
                <c:pt idx="786">
                  <c:v>-13.918169870309216</c:v>
                </c:pt>
                <c:pt idx="787">
                  <c:v>-13.898812234545366</c:v>
                </c:pt>
                <c:pt idx="788">
                  <c:v>-13.879783860055056</c:v>
                </c:pt>
                <c:pt idx="789">
                  <c:v>-13.861082415784187</c:v>
                </c:pt>
                <c:pt idx="790">
                  <c:v>-13.84270561343329</c:v>
                </c:pt>
                <c:pt idx="791">
                  <c:v>-13.824651206622233</c:v>
                </c:pt>
                <c:pt idx="792">
                  <c:v>-13.806916990077626</c:v>
                </c:pt>
                <c:pt idx="793">
                  <c:v>-13.789500798841626</c:v>
                </c:pt>
                <c:pt idx="794">
                  <c:v>-13.772400507501921</c:v>
                </c:pt>
                <c:pt idx="795">
                  <c:v>-13.755614029442139</c:v>
                </c:pt>
                <c:pt idx="796">
                  <c:v>-13.739139316112006</c:v>
                </c:pt>
                <c:pt idx="797">
                  <c:v>-13.722974356316694</c:v>
                </c:pt>
                <c:pt idx="798">
                  <c:v>-13.707117175524806</c:v>
                </c:pt>
                <c:pt idx="799">
                  <c:v>-13.691565835194503</c:v>
                </c:pt>
                <c:pt idx="800">
                  <c:v>-13.676318432117062</c:v>
                </c:pt>
                <c:pt idx="801">
                  <c:v>-13.661373097777616</c:v>
                </c:pt>
                <c:pt idx="802">
                  <c:v>-13.646727997732285</c:v>
                </c:pt>
                <c:pt idx="803">
                  <c:v>-13.63238133100155</c:v>
                </c:pt>
                <c:pt idx="804">
                  <c:v>-13.618331329479084</c:v>
                </c:pt>
                <c:pt idx="805">
                  <c:v>-13.604576257355808</c:v>
                </c:pt>
                <c:pt idx="806">
                  <c:v>-13.591114410558731</c:v>
                </c:pt>
                <c:pt idx="807">
                  <c:v>-13.577944116204041</c:v>
                </c:pt>
                <c:pt idx="808">
                  <c:v>-13.565063732064143</c:v>
                </c:pt>
                <c:pt idx="809">
                  <c:v>-13.552471646048225</c:v>
                </c:pt>
                <c:pt idx="810">
                  <c:v>-13.540166275696029</c:v>
                </c:pt>
                <c:pt idx="811">
                  <c:v>-13.52814606768437</c:v>
                </c:pt>
                <c:pt idx="812">
                  <c:v>-13.516409497346151</c:v>
                </c:pt>
                <c:pt idx="813">
                  <c:v>-13.504955068201426</c:v>
                </c:pt>
                <c:pt idx="814">
                  <c:v>-13.49378131150039</c:v>
                </c:pt>
                <c:pt idx="815">
                  <c:v>-13.48288678577765</c:v>
                </c:pt>
                <c:pt idx="816">
                  <c:v>-13.472270076417853</c:v>
                </c:pt>
                <c:pt idx="817">
                  <c:v>-13.461929795232077</c:v>
                </c:pt>
                <c:pt idx="818">
                  <c:v>-13.451864580044862</c:v>
                </c:pt>
                <c:pt idx="819">
                  <c:v>-13.442073094291535</c:v>
                </c:pt>
                <c:pt idx="820">
                  <c:v>-13.432554026625581</c:v>
                </c:pt>
                <c:pt idx="821">
                  <c:v>-13.423306090535863</c:v>
                </c:pt>
                <c:pt idx="822">
                  <c:v>-13.414328023973273</c:v>
                </c:pt>
                <c:pt idx="823">
                  <c:v>-13.405618588986805</c:v>
                </c:pt>
                <c:pt idx="824">
                  <c:v>-13.397176571368629</c:v>
                </c:pt>
                <c:pt idx="825">
                  <c:v>-13.38900078030801</c:v>
                </c:pt>
                <c:pt idx="826">
                  <c:v>-13.381090048053835</c:v>
                </c:pt>
                <c:pt idx="827">
                  <c:v>-13.373443229585668</c:v>
                </c:pt>
                <c:pt idx="828">
                  <c:v>-13.366059202292798</c:v>
                </c:pt>
                <c:pt idx="829">
                  <c:v>-13.358936865661494</c:v>
                </c:pt>
                <c:pt idx="830">
                  <c:v>-13.352075140970001</c:v>
                </c:pt>
                <c:pt idx="831">
                  <c:v>-13.3454729709911</c:v>
                </c:pt>
                <c:pt idx="832">
                  <c:v>-13.339129319702261</c:v>
                </c:pt>
                <c:pt idx="833">
                  <c:v>-13.333043172002954</c:v>
                </c:pt>
                <c:pt idx="834">
                  <c:v>-13.327213533439084</c:v>
                </c:pt>
                <c:pt idx="835">
                  <c:v>-13.321639429934427</c:v>
                </c:pt>
                <c:pt idx="836">
                  <c:v>-13.316319907528802</c:v>
                </c:pt>
                <c:pt idx="837">
                  <c:v>-13.311254032122894</c:v>
                </c:pt>
                <c:pt idx="838">
                  <c:v>-13.306440889229542</c:v>
                </c:pt>
                <c:pt idx="839">
                  <c:v>-13.301879583731395</c:v>
                </c:pt>
                <c:pt idx="840">
                  <c:v>-13.29756923964473</c:v>
                </c:pt>
                <c:pt idx="841">
                  <c:v>-13.293508999889397</c:v>
                </c:pt>
                <c:pt idx="842">
                  <c:v>-13.28969802606464</c:v>
                </c:pt>
                <c:pt idx="843">
                  <c:v>-13.286135498230747</c:v>
                </c:pt>
                <c:pt idx="844">
                  <c:v>-13.282820614696371</c:v>
                </c:pt>
                <c:pt idx="845">
                  <c:v>-13.279752591811519</c:v>
                </c:pt>
                <c:pt idx="846">
                  <c:v>-13.276930663765787</c:v>
                </c:pt>
                <c:pt idx="847">
                  <c:v>-13.274354082392204</c:v>
                </c:pt>
                <c:pt idx="848">
                  <c:v>-13.272022116976018</c:v>
                </c:pt>
                <c:pt idx="849">
                  <c:v>-13.269934054068946</c:v>
                </c:pt>
                <c:pt idx="850">
                  <c:v>-13.268089197308097</c:v>
                </c:pt>
                <c:pt idx="851">
                  <c:v>-13.266486867240131</c:v>
                </c:pt>
                <c:pt idx="852">
                  <c:v>-13.265126401150088</c:v>
                </c:pt>
                <c:pt idx="853">
                  <c:v>-13.264007152894985</c:v>
                </c:pt>
                <c:pt idx="854">
                  <c:v>-13.26312849274216</c:v>
                </c:pt>
                <c:pt idx="855">
                  <c:v>-13.262489807212042</c:v>
                </c:pt>
                <c:pt idx="856">
                  <c:v>-13.262090498925589</c:v>
                </c:pt>
                <c:pt idx="857">
                  <c:v>-13.261929986455934</c:v>
                </c:pt>
                <c:pt idx="858">
                  <c:v>-13.262007704184599</c:v>
                </c:pt>
                <c:pt idx="859">
                  <c:v>-13.26232310216173</c:v>
                </c:pt>
                <c:pt idx="860">
                  <c:v>-13.262875645970718</c:v>
                </c:pt>
                <c:pt idx="861">
                  <c:v>-13.263664816596837</c:v>
                </c:pt>
                <c:pt idx="862">
                  <c:v>-13.26469011029989</c:v>
                </c:pt>
                <c:pt idx="863">
                  <c:v>-13.265951038491028</c:v>
                </c:pt>
                <c:pt idx="864">
                  <c:v>-13.267447127613206</c:v>
                </c:pt>
                <c:pt idx="865">
                  <c:v>-13.269177919025832</c:v>
                </c:pt>
                <c:pt idx="866">
                  <c:v>-13.271142968892917</c:v>
                </c:pt>
                <c:pt idx="867">
                  <c:v>-13.273341848075189</c:v>
                </c:pt>
                <c:pt idx="868">
                  <c:v>-13.275774142025789</c:v>
                </c:pt>
                <c:pt idx="869">
                  <c:v>-13.278439450689685</c:v>
                </c:pt>
                <c:pt idx="870">
                  <c:v>-13.281337388406575</c:v>
                </c:pt>
                <c:pt idx="871">
                  <c:v>-13.284467583817488</c:v>
                </c:pt>
                <c:pt idx="872">
                  <c:v>-13.287829679774713</c:v>
                </c:pt>
                <c:pt idx="873">
                  <c:v>-13.291423333255333</c:v>
                </c:pt>
                <c:pt idx="874">
                  <c:v>-13.295248215278065</c:v>
                </c:pt>
                <c:pt idx="875">
                  <c:v>-13.299304010823549</c:v>
                </c:pt>
                <c:pt idx="876">
                  <c:v>-13.303590418757917</c:v>
                </c:pt>
                <c:pt idx="877">
                  <c:v>-13.308107151759671</c:v>
                </c:pt>
                <c:pt idx="878">
                  <c:v>-13.312853936249878</c:v>
                </c:pt>
                <c:pt idx="879">
                  <c:v>-13.317830512325475</c:v>
                </c:pt>
                <c:pt idx="880">
                  <c:v>-13.323036633695891</c:v>
                </c:pt>
                <c:pt idx="881">
                  <c:v>-13.328472067622778</c:v>
                </c:pt>
                <c:pt idx="882">
                  <c:v>-13.334136594862862</c:v>
                </c:pt>
                <c:pt idx="883">
                  <c:v>-13.340030009613926</c:v>
                </c:pt>
                <c:pt idx="884">
                  <c:v>-13.346152119463884</c:v>
                </c:pt>
                <c:pt idx="885">
                  <c:v>-13.352502745342905</c:v>
                </c:pt>
                <c:pt idx="886">
                  <c:v>-13.359081721478571</c:v>
                </c:pt>
                <c:pt idx="887">
                  <c:v>-13.365888895354008</c:v>
                </c:pt>
                <c:pt idx="888">
                  <c:v>-13.372924127669133</c:v>
                </c:pt>
                <c:pt idx="889">
                  <c:v>-13.38018729230469</c:v>
                </c:pt>
                <c:pt idx="890">
                  <c:v>-13.387678276289456</c:v>
                </c:pt>
                <c:pt idx="891">
                  <c:v>-13.395396979770226</c:v>
                </c:pt>
                <c:pt idx="892">
                  <c:v>-13.403343315984781</c:v>
                </c:pt>
                <c:pt idx="893">
                  <c:v>-13.411517211237795</c:v>
                </c:pt>
                <c:pt idx="894">
                  <c:v>-13.419918604879651</c:v>
                </c:pt>
                <c:pt idx="895">
                  <c:v>-13.428547449288077</c:v>
                </c:pt>
                <c:pt idx="896">
                  <c:v>-13.437403709852783</c:v>
                </c:pt>
                <c:pt idx="897">
                  <c:v>-13.446487364962847</c:v>
                </c:pt>
                <c:pt idx="898">
                  <c:v>-13.455798405997117</c:v>
                </c:pt>
                <c:pt idx="899">
                  <c:v>-13.465336837317325</c:v>
                </c:pt>
                <c:pt idx="900">
                  <c:v>-13.475102676264212</c:v>
                </c:pt>
                <c:pt idx="901">
                  <c:v>-13.485095953156431</c:v>
                </c:pt>
                <c:pt idx="902">
                  <c:v>-13.495316711292304</c:v>
                </c:pt>
                <c:pt idx="903">
                  <c:v>-13.505765006954508</c:v>
                </c:pt>
                <c:pt idx="904">
                  <c:v>-13.516440909417572</c:v>
                </c:pt>
                <c:pt idx="905">
                  <c:v>-13.527344500958208</c:v>
                </c:pt>
                <c:pt idx="906">
                  <c:v>-13.538475876868681</c:v>
                </c:pt>
                <c:pt idx="907">
                  <c:v>-13.549835145472816</c:v>
                </c:pt>
                <c:pt idx="908">
                  <c:v>-13.561422428145093</c:v>
                </c:pt>
                <c:pt idx="909">
                  <c:v>-13.573237859332504</c:v>
                </c:pt>
                <c:pt idx="910">
                  <c:v>-13.585281586579432</c:v>
                </c:pt>
                <c:pt idx="911">
                  <c:v>-13.597553770555361</c:v>
                </c:pt>
                <c:pt idx="912">
                  <c:v>-13.61005458508548</c:v>
                </c:pt>
                <c:pt idx="913">
                  <c:v>-13.622784217184414</c:v>
                </c:pt>
                <c:pt idx="914">
                  <c:v>-13.635742867092661</c:v>
                </c:pt>
                <c:pt idx="915">
                  <c:v>-13.648930748316211</c:v>
                </c:pt>
                <c:pt idx="916">
                  <c:v>-13.662348087669097</c:v>
                </c:pt>
                <c:pt idx="917">
                  <c:v>-13.675995125318853</c:v>
                </c:pt>
                <c:pt idx="918">
                  <c:v>-13.689872114835211</c:v>
                </c:pt>
                <c:pt idx="919">
                  <c:v>-13.703979323241686</c:v>
                </c:pt>
                <c:pt idx="920">
                  <c:v>-13.718317031070335</c:v>
                </c:pt>
                <c:pt idx="921">
                  <c:v>-13.73288553241958</c:v>
                </c:pt>
                <c:pt idx="922">
                  <c:v>-13.747685135015157</c:v>
                </c:pt>
                <c:pt idx="923">
                  <c:v>-13.76271616027433</c:v>
                </c:pt>
                <c:pt idx="924">
                  <c:v>-13.777978943373153</c:v>
                </c:pt>
                <c:pt idx="925">
                  <c:v>-13.793473833317105</c:v>
                </c:pt>
                <c:pt idx="926">
                  <c:v>-13.809201193014868</c:v>
                </c:pt>
                <c:pt idx="927">
                  <c:v>-13.825161399355444</c:v>
                </c:pt>
                <c:pt idx="928">
                  <c:v>-13.841354843288673</c:v>
                </c:pt>
                <c:pt idx="929">
                  <c:v>-13.85778192990899</c:v>
                </c:pt>
                <c:pt idx="930">
                  <c:v>-13.874443078542757</c:v>
                </c:pt>
                <c:pt idx="931">
                  <c:v>-13.891338722838888</c:v>
                </c:pt>
                <c:pt idx="932">
                  <c:v>-13.908469310863097</c:v>
                </c:pt>
                <c:pt idx="933">
                  <c:v>-13.925835305195637</c:v>
                </c:pt>
                <c:pt idx="934">
                  <c:v>-13.943437183032625</c:v>
                </c:pt>
                <c:pt idx="935">
                  <c:v>-13.961275436291078</c:v>
                </c:pt>
                <c:pt idx="936">
                  <c:v>-13.979350571717575</c:v>
                </c:pt>
                <c:pt idx="937">
                  <c:v>-13.997663111000648</c:v>
                </c:pt>
                <c:pt idx="938">
                  <c:v>-14.016213590887128</c:v>
                </c:pt>
                <c:pt idx="939">
                  <c:v>-14.035002563302124</c:v>
                </c:pt>
                <c:pt idx="940">
                  <c:v>-14.054030595473161</c:v>
                </c:pt>
                <c:pt idx="941">
                  <c:v>-14.073298270058153</c:v>
                </c:pt>
                <c:pt idx="942">
                  <c:v>-14.092806185277485</c:v>
                </c:pt>
                <c:pt idx="943">
                  <c:v>-14.11255495505017</c:v>
                </c:pt>
                <c:pt idx="944">
                  <c:v>-14.132545209134289</c:v>
                </c:pt>
                <c:pt idx="945">
                  <c:v>-14.152777593271589</c:v>
                </c:pt>
                <c:pt idx="946">
                  <c:v>-14.173252769336459</c:v>
                </c:pt>
                <c:pt idx="947">
                  <c:v>-14.193971415489354</c:v>
                </c:pt>
                <c:pt idx="948">
                  <c:v>-14.214934226334627</c:v>
                </c:pt>
                <c:pt idx="949">
                  <c:v>-14.236141913083015</c:v>
                </c:pt>
                <c:pt idx="950">
                  <c:v>-14.257595203718768</c:v>
                </c:pt>
                <c:pt idx="951">
                  <c:v>-14.279294843171474</c:v>
                </c:pt>
                <c:pt idx="952">
                  <c:v>-14.301241593492808</c:v>
                </c:pt>
                <c:pt idx="953">
                  <c:v>-14.323436234038144</c:v>
                </c:pt>
                <c:pt idx="954">
                  <c:v>-14.345879561653209</c:v>
                </c:pt>
                <c:pt idx="955">
                  <c:v>-14.368572390865973</c:v>
                </c:pt>
                <c:pt idx="956">
                  <c:v>-14.391515554083579</c:v>
                </c:pt>
                <c:pt idx="957">
                  <c:v>-14.414709901794783</c:v>
                </c:pt>
                <c:pt idx="958">
                  <c:v>-14.438156302777831</c:v>
                </c:pt>
                <c:pt idx="959">
                  <c:v>-14.461855644313793</c:v>
                </c:pt>
                <c:pt idx="960">
                  <c:v>-14.48580883240572</c:v>
                </c:pt>
                <c:pt idx="961">
                  <c:v>-14.510016792003512</c:v>
                </c:pt>
                <c:pt idx="962">
                  <c:v>-14.534480467234792</c:v>
                </c:pt>
                <c:pt idx="963">
                  <c:v>-14.559200821641827</c:v>
                </c:pt>
                <c:pt idx="964">
                  <c:v>-14.584178838424631</c:v>
                </c:pt>
                <c:pt idx="965">
                  <c:v>-14.609415520690419</c:v>
                </c:pt>
                <c:pt idx="966">
                  <c:v>-14.634911891709566</c:v>
                </c:pt>
                <c:pt idx="967">
                  <c:v>-14.66066899517816</c:v>
                </c:pt>
                <c:pt idx="968">
                  <c:v>-14.686687895487401</c:v>
                </c:pt>
                <c:pt idx="969">
                  <c:v>-14.71296967799989</c:v>
                </c:pt>
                <c:pt idx="970">
                  <c:v>-14.739515449333062</c:v>
                </c:pt>
                <c:pt idx="971">
                  <c:v>-14.766326337649872</c:v>
                </c:pt>
                <c:pt idx="972">
                  <c:v>-14.793403492956948</c:v>
                </c:pt>
                <c:pt idx="973">
                  <c:v>-14.820748087410355</c:v>
                </c:pt>
                <c:pt idx="974">
                  <c:v>-14.848361315629248</c:v>
                </c:pt>
                <c:pt idx="975">
                  <c:v>-14.876244395017412</c:v>
                </c:pt>
                <c:pt idx="976">
                  <c:v>-14.904398566093128</c:v>
                </c:pt>
                <c:pt idx="977">
                  <c:v>-14.932825092827393</c:v>
                </c:pt>
                <c:pt idx="978">
                  <c:v>-14.961525262990769</c:v>
                </c:pt>
                <c:pt idx="979">
                  <c:v>-14.990500388509069</c:v>
                </c:pt>
                <c:pt idx="980">
                  <c:v>-15.019751805828175</c:v>
                </c:pt>
                <c:pt idx="981">
                  <c:v>-15.049280876288078</c:v>
                </c:pt>
                <c:pt idx="982">
                  <c:v>-15.079088986506475</c:v>
                </c:pt>
                <c:pt idx="983">
                  <c:v>-15.10917754877225</c:v>
                </c:pt>
                <c:pt idx="984">
                  <c:v>-15.139548001448858</c:v>
                </c:pt>
                <c:pt idx="985">
                  <c:v>-15.17020180938818</c:v>
                </c:pt>
                <c:pt idx="986">
                  <c:v>-15.201140464354864</c:v>
                </c:pt>
                <c:pt idx="987">
                  <c:v>-15.232365485461576</c:v>
                </c:pt>
                <c:pt idx="988">
                  <c:v>-15.263878419615452</c:v>
                </c:pt>
                <c:pt idx="989">
                  <c:v>-15.295680841976008</c:v>
                </c:pt>
                <c:pt idx="990">
                  <c:v>-15.327774356424799</c:v>
                </c:pt>
                <c:pt idx="991">
                  <c:v>-15.360160596047338</c:v>
                </c:pt>
                <c:pt idx="992">
                  <c:v>-15.392841223627244</c:v>
                </c:pt>
                <c:pt idx="993">
                  <c:v>-15.425817932153414</c:v>
                </c:pt>
                <c:pt idx="994">
                  <c:v>-15.459092445340239</c:v>
                </c:pt>
                <c:pt idx="995">
                  <c:v>-15.492666518161393</c:v>
                </c:pt>
                <c:pt idx="996">
                  <c:v>-15.526541937397555</c:v>
                </c:pt>
                <c:pt idx="997">
                  <c:v>-15.560720522198434</c:v>
                </c:pt>
                <c:pt idx="998">
                  <c:v>-15.595204124659535</c:v>
                </c:pt>
                <c:pt idx="999">
                  <c:v>-15.629994630414112</c:v>
                </c:pt>
                <c:pt idx="1000">
                  <c:v>-15.995219454196413</c:v>
                </c:pt>
                <c:pt idx="1001">
                  <c:v>-16.393483454599178</c:v>
                </c:pt>
                <c:pt idx="1002">
                  <c:v>-16.827338529423109</c:v>
                </c:pt>
                <c:pt idx="1003">
                  <c:v>-17.299856688799601</c:v>
                </c:pt>
                <c:pt idx="1004">
                  <c:v>-17.814758271489438</c:v>
                </c:pt>
                <c:pt idx="1005">
                  <c:v>-18.376585129983692</c:v>
                </c:pt>
                <c:pt idx="1006">
                  <c:v>-18.990938726475889</c:v>
                </c:pt>
                <c:pt idx="1007">
                  <c:v>-19.664814302355339</c:v>
                </c:pt>
                <c:pt idx="1008">
                  <c:v>-20.407081341123927</c:v>
                </c:pt>
                <c:pt idx="1009">
                  <c:v>-21.229194193170542</c:v>
                </c:pt>
                <c:pt idx="1010">
                  <c:v>-22.146278884953926</c:v>
                </c:pt>
                <c:pt idx="1011">
                  <c:v>-23.178863217400544</c:v>
                </c:pt>
                <c:pt idx="1012">
                  <c:v>-24.35576867952873</c:v>
                </c:pt>
                <c:pt idx="1013">
                  <c:v>-25.719247201752712</c:v>
                </c:pt>
                <c:pt idx="1014">
                  <c:v>-27.33484418985072</c:v>
                </c:pt>
                <c:pt idx="1015">
                  <c:v>-29.312408237521218</c:v>
                </c:pt>
                <c:pt idx="1016">
                  <c:v>-31.857909857691716</c:v>
                </c:pt>
                <c:pt idx="1017">
                  <c:v>-35.433805201697176</c:v>
                </c:pt>
                <c:pt idx="1018">
                  <c:v>-41.515807367848637</c:v>
                </c:pt>
                <c:pt idx="1019">
                  <c:v>-314.87831802223826</c:v>
                </c:pt>
                <c:pt idx="1020">
                  <c:v>-41.660606017806565</c:v>
                </c:pt>
                <c:pt idx="1021">
                  <c:v>-35.723422612028429</c:v>
                </c:pt>
                <c:pt idx="1022">
                  <c:v>-32.292386265994949</c:v>
                </c:pt>
                <c:pt idx="1023">
                  <c:v>-29.891804042146141</c:v>
                </c:pt>
                <c:pt idx="1024">
                  <c:v>-28.059240000338896</c:v>
                </c:pt>
                <c:pt idx="1025">
                  <c:v>-26.588743906255083</c:v>
                </c:pt>
                <c:pt idx="1026">
                  <c:v>-25.370487529342181</c:v>
                </c:pt>
                <c:pt idx="1027">
                  <c:v>-24.338945928800065</c:v>
                </c:pt>
                <c:pt idx="1028">
                  <c:v>-23.451887758535669</c:v>
                </c:pt>
                <c:pt idx="1029">
                  <c:v>-22.680512250958017</c:v>
                </c:pt>
                <c:pt idx="1030">
                  <c:v>-22.004312481728626</c:v>
                </c:pt>
                <c:pt idx="1031">
                  <c:v>-21.408183474523387</c:v>
                </c:pt>
                <c:pt idx="1032">
                  <c:v>-20.880692121393203</c:v>
                </c:pt>
                <c:pt idx="1033">
                  <c:v>-20.412990392755702</c:v>
                </c:pt>
                <c:pt idx="1034">
                  <c:v>-19.99810473225542</c:v>
                </c:pt>
                <c:pt idx="1035">
                  <c:v>-19.630455613988321</c:v>
                </c:pt>
                <c:pt idx="1036">
                  <c:v>-19.305523393705293</c:v>
                </c:pt>
                <c:pt idx="1037">
                  <c:v>-19.019610234142817</c:v>
                </c:pt>
                <c:pt idx="1038">
                  <c:v>-18.7696669418849</c:v>
                </c:pt>
                <c:pt idx="1039">
                  <c:v>-18.553164773743035</c:v>
                </c:pt>
                <c:pt idx="1040">
                  <c:v>-18.367999104404152</c:v>
                </c:pt>
                <c:pt idx="1041">
                  <c:v>-18.21241613510206</c:v>
                </c:pt>
                <c:pt idx="1042">
                  <c:v>-18.084956586271129</c:v>
                </c:pt>
                <c:pt idx="1043">
                  <c:v>-17.984412141238543</c:v>
                </c:pt>
                <c:pt idx="1044">
                  <c:v>-17.909791639336106</c:v>
                </c:pt>
                <c:pt idx="1045">
                  <c:v>-17.860294865850214</c:v>
                </c:pt>
                <c:pt idx="1046">
                  <c:v>-17.835292384173385</c:v>
                </c:pt>
                <c:pt idx="1047">
                  <c:v>-17.834310286139168</c:v>
                </c:pt>
                <c:pt idx="1048">
                  <c:v>-17.857019054599139</c:v>
                </c:pt>
                <c:pt idx="1049">
                  <c:v>-17.903225974624966</c:v>
                </c:pt>
                <c:pt idx="1050">
                  <c:v>-17.972870721791821</c:v>
                </c:pt>
                <c:pt idx="1051">
                  <c:v>-18.066023916285189</c:v>
                </c:pt>
                <c:pt idx="1052">
                  <c:v>-18.182888574286839</c:v>
                </c:pt>
                <c:pt idx="1053">
                  <c:v>-18.323804525191505</c:v>
                </c:pt>
                <c:pt idx="1054">
                  <c:v>-18.489256005919664</c:v>
                </c:pt>
                <c:pt idx="1055">
                  <c:v>-18.679882803877291</c:v>
                </c:pt>
                <c:pt idx="1056">
                  <c:v>-18.896495512187371</c:v>
                </c:pt>
                <c:pt idx="1057">
                  <c:v>-19.140095703141625</c:v>
                </c:pt>
                <c:pt idx="1058">
                  <c:v>-19.411902143898633</c:v>
                </c:pt>
                <c:pt idx="1059">
                  <c:v>-19.713384609072101</c:v>
                </c:pt>
                <c:pt idx="1060">
                  <c:v>-20.046307442799304</c:v>
                </c:pt>
                <c:pt idx="1061">
                  <c:v>-20.41278587191583</c:v>
                </c:pt>
                <c:pt idx="1062">
                  <c:v>-20.815359303189233</c:v>
                </c:pt>
                <c:pt idx="1063">
                  <c:v>-21.257087661660833</c:v>
                </c:pt>
                <c:pt idx="1064">
                  <c:v>-21.741679590348653</c:v>
                </c:pt>
                <c:pt idx="1065">
                  <c:v>-22.273665619570732</c:v>
                </c:pt>
                <c:pt idx="1066">
                  <c:v>-22.858636247910731</c:v>
                </c:pt>
                <c:pt idx="1067">
                  <c:v>-23.503576097431566</c:v>
                </c:pt>
                <c:pt idx="1068">
                  <c:v>-24.217344362998112</c:v>
                </c:pt>
                <c:pt idx="1069">
                  <c:v>-25.011385424104549</c:v>
                </c:pt>
                <c:pt idx="1070">
                  <c:v>-25.900815641721429</c:v>
                </c:pt>
                <c:pt idx="1071">
                  <c:v>-26.906153444934734</c:v>
                </c:pt>
                <c:pt idx="1072">
                  <c:v>-28.056211233357089</c:v>
                </c:pt>
                <c:pt idx="1073">
                  <c:v>-29.39323211973489</c:v>
                </c:pt>
                <c:pt idx="1074">
                  <c:v>-30.98275295370755</c:v>
                </c:pt>
                <c:pt idx="1075">
                  <c:v>-32.934614024617439</c:v>
                </c:pt>
                <c:pt idx="1076">
                  <c:v>-35.454777783509655</c:v>
                </c:pt>
                <c:pt idx="1077">
                  <c:v>-39.005692553415855</c:v>
                </c:pt>
                <c:pt idx="1078">
                  <c:v>-45.063063829422717</c:v>
                </c:pt>
                <c:pt idx="1079">
                  <c:v>-328.18127994839062</c:v>
                </c:pt>
                <c:pt idx="1080">
                  <c:v>-45.159620415029039</c:v>
                </c:pt>
                <c:pt idx="1081">
                  <c:v>-39.19881168258091</c:v>
                </c:pt>
                <c:pt idx="1082">
                  <c:v>-35.744471374344855</c:v>
                </c:pt>
                <c:pt idx="1083">
                  <c:v>-33.320899959809864</c:v>
                </c:pt>
                <c:pt idx="1084">
                  <c:v>-31.465655087149411</c:v>
                </c:pt>
                <c:pt idx="1085">
                  <c:v>-29.972780285372291</c:v>
                </c:pt>
                <c:pt idx="1086">
                  <c:v>-28.732441256267059</c:v>
                </c:pt>
                <c:pt idx="1087">
                  <c:v>-27.679107154639524</c:v>
                </c:pt>
                <c:pt idx="1088">
                  <c:v>-26.770540887753288</c:v>
                </c:pt>
                <c:pt idx="1089">
                  <c:v>-25.977936093835424</c:v>
                </c:pt>
                <c:pt idx="1090">
                  <c:v>-25.280780401750622</c:v>
                </c:pt>
                <c:pt idx="1091">
                  <c:v>-24.663963530890641</c:v>
                </c:pt>
                <c:pt idx="1092">
                  <c:v>-24.116047206856184</c:v>
                </c:pt>
                <c:pt idx="1093">
                  <c:v>-23.628178366954696</c:v>
                </c:pt>
                <c:pt idx="1094">
                  <c:v>-23.193378550743191</c:v>
                </c:pt>
                <c:pt idx="1095">
                  <c:v>-22.806063453103434</c:v>
                </c:pt>
                <c:pt idx="1096">
                  <c:v>-22.461708771456912</c:v>
                </c:pt>
                <c:pt idx="1097">
                  <c:v>-22.156612127260125</c:v>
                </c:pt>
                <c:pt idx="1098">
                  <c:v>-21.8877198991777</c:v>
                </c:pt>
                <c:pt idx="1099">
                  <c:v>-21.652499025913279</c:v>
                </c:pt>
                <c:pt idx="1100">
                  <c:v>-21.448840670442205</c:v>
                </c:pt>
                <c:pt idx="1101">
                  <c:v>-21.274986925395471</c:v>
                </c:pt>
                <c:pt idx="1102">
                  <c:v>-21.129474502548177</c:v>
                </c:pt>
                <c:pt idx="1103">
                  <c:v>-21.011091173463296</c:v>
                </c:pt>
                <c:pt idx="1104">
                  <c:v>-20.91884195966702</c:v>
                </c:pt>
                <c:pt idx="1105">
                  <c:v>-20.851922919769258</c:v>
                </c:pt>
                <c:pt idx="1106">
                  <c:v>-20.80970097888823</c:v>
                </c:pt>
                <c:pt idx="1107">
                  <c:v>-20.791698676356454</c:v>
                </c:pt>
                <c:pt idx="1108">
                  <c:v>-20.797583025763107</c:v>
                </c:pt>
                <c:pt idx="1109">
                  <c:v>-20.827157923711223</c:v>
                </c:pt>
                <c:pt idx="1110">
                  <c:v>-20.880359735742946</c:v>
                </c:pt>
                <c:pt idx="1111">
                  <c:v>-20.957255848170625</c:v>
                </c:pt>
                <c:pt idx="1112">
                  <c:v>-21.05804611726677</c:v>
                </c:pt>
                <c:pt idx="1113">
                  <c:v>-21.183067284360625</c:v>
                </c:pt>
                <c:pt idx="1114">
                  <c:v>-21.332800568104062</c:v>
                </c:pt>
                <c:pt idx="1115">
                  <c:v>-21.507882805454543</c:v>
                </c:pt>
                <c:pt idx="1116">
                  <c:v>-21.709121704997102</c:v>
                </c:pt>
                <c:pt idx="1117">
                  <c:v>-21.937516018551317</c:v>
                </c:pt>
                <c:pt idx="1118">
                  <c:v>-22.194281755086518</c:v>
                </c:pt>
                <c:pt idx="1119">
                  <c:v>-22.48088599158709</c:v>
                </c:pt>
                <c:pt idx="1120">
                  <c:v>-22.799090433455042</c:v>
                </c:pt>
                <c:pt idx="1121">
                  <c:v>-23.151007726074052</c:v>
                </c:pt>
                <c:pt idx="1122">
                  <c:v>-23.539174750485348</c:v>
                </c:pt>
                <c:pt idx="1123">
                  <c:v>-23.966648960222606</c:v>
                </c:pt>
                <c:pt idx="1124">
                  <c:v>-24.437136579557155</c:v>
                </c:pt>
                <c:pt idx="1125">
                  <c:v>-24.955165771410435</c:v>
                </c:pt>
                <c:pt idx="1126">
                  <c:v>-25.526324716954303</c:v>
                </c:pt>
                <c:pt idx="1127">
                  <c:v>-26.157595769502741</c:v>
                </c:pt>
                <c:pt idx="1128">
                  <c:v>-26.857835902554896</c:v>
                </c:pt>
                <c:pt idx="1129">
                  <c:v>-27.638487320383327</c:v>
                </c:pt>
                <c:pt idx="1130">
                  <c:v>-28.514664253680163</c:v>
                </c:pt>
                <c:pt idx="1131">
                  <c:v>-29.506883045033916</c:v>
                </c:pt>
                <c:pt idx="1132">
                  <c:v>-30.643954050213726</c:v>
                </c:pt>
                <c:pt idx="1133">
                  <c:v>-31.968118379684661</c:v>
                </c:pt>
                <c:pt idx="1134">
                  <c:v>-33.544910921308947</c:v>
                </c:pt>
                <c:pt idx="1135">
                  <c:v>-35.48417004212962</c:v>
                </c:pt>
                <c:pt idx="1136">
                  <c:v>-37.991856309375905</c:v>
                </c:pt>
                <c:pt idx="1137">
                  <c:v>-41.530416199782472</c:v>
                </c:pt>
                <c:pt idx="1138">
                  <c:v>-47.575553398722796</c:v>
                </c:pt>
                <c:pt idx="1139">
                  <c:v>-314.88106049869691</c:v>
                </c:pt>
                <c:pt idx="1140">
                  <c:v>-47.647997176141963</c:v>
                </c:pt>
                <c:pt idx="1141">
                  <c:v>-41.675306268029537</c:v>
                </c:pt>
                <c:pt idx="1142">
                  <c:v>-38.209197695793371</c:v>
                </c:pt>
                <c:pt idx="1143">
                  <c:v>-35.773970289041152</c:v>
                </c:pt>
                <c:pt idx="1144">
                  <c:v>-33.907180087590703</c:v>
                </c:pt>
                <c:pt idx="1145">
                  <c:v>-32.402869042863301</c:v>
                </c:pt>
                <c:pt idx="1146">
                  <c:v>-31.151201309090247</c:v>
                </c:pt>
                <c:pt idx="1147">
                  <c:v>-30.086644522835417</c:v>
                </c:pt>
                <c:pt idx="1148">
                  <c:v>-29.166960101740919</c:v>
                </c:pt>
                <c:pt idx="1149">
                  <c:v>-28.363340222357259</c:v>
                </c:pt>
                <c:pt idx="1150">
                  <c:v>-27.655271079161743</c:v>
                </c:pt>
                <c:pt idx="1151">
                  <c:v>-27.027640983810102</c:v>
                </c:pt>
                <c:pt idx="1152">
                  <c:v>-26.469010280198709</c:v>
                </c:pt>
                <c:pt idx="1153">
                  <c:v>-25.970524549360135</c:v>
                </c:pt>
                <c:pt idx="1154">
                  <c:v>-25.525203999420153</c:v>
                </c:pt>
                <c:pt idx="1155">
                  <c:v>-25.127463018103661</c:v>
                </c:pt>
                <c:pt idx="1156">
                  <c:v>-24.772776019395799</c:v>
                </c:pt>
                <c:pt idx="1157">
                  <c:v>-24.457439364498672</c:v>
                </c:pt>
                <c:pt idx="1158">
                  <c:v>-24.178398194480483</c:v>
                </c:pt>
                <c:pt idx="1159">
                  <c:v>-23.933118232596847</c:v>
                </c:pt>
                <c:pt idx="1160">
                  <c:v>-23.719489448027527</c:v>
                </c:pt>
                <c:pt idx="1161">
                  <c:v>-23.535752760777761</c:v>
                </c:pt>
                <c:pt idx="1162">
                  <c:v>-23.380443730697067</c:v>
                </c:pt>
                <c:pt idx="1163">
                  <c:v>-23.252348997665848</c:v>
                </c:pt>
                <c:pt idx="1164">
                  <c:v>-23.150472471325749</c:v>
                </c:pt>
                <c:pt idx="1165">
                  <c:v>-23.074009117766792</c:v>
                </c:pt>
                <c:pt idx="1166">
                  <c:v>-23.022324788530128</c:v>
                </c:pt>
                <c:pt idx="1167">
                  <c:v>-22.994940967903176</c:v>
                </c:pt>
                <c:pt idx="1168">
                  <c:v>-22.991523632561734</c:v>
                </c:pt>
                <c:pt idx="1169">
                  <c:v>-23.011875659937495</c:v>
                </c:pt>
                <c:pt idx="1170">
                  <c:v>-23.055932413763504</c:v>
                </c:pt>
                <c:pt idx="1171">
                  <c:v>-23.12376029553532</c:v>
                </c:pt>
                <c:pt idx="1172">
                  <c:v>-23.215558193340414</c:v>
                </c:pt>
                <c:pt idx="1173">
                  <c:v>-23.331661896603507</c:v>
                </c:pt>
                <c:pt idx="1174">
                  <c:v>-23.472551688009968</c:v>
                </c:pt>
                <c:pt idx="1175">
                  <c:v>-23.638863484155046</c:v>
                </c:pt>
                <c:pt idx="1176">
                  <c:v>-23.831404088540484</c:v>
                </c:pt>
                <c:pt idx="1177">
                  <c:v>-24.051171362864228</c:v>
                </c:pt>
                <c:pt idx="1178">
                  <c:v>-24.299380440626358</c:v>
                </c:pt>
                <c:pt idx="1179">
                  <c:v>-24.577497537692729</c:v>
                </c:pt>
                <c:pt idx="1180">
                  <c:v>-24.887283512403265</c:v>
                </c:pt>
                <c:pt idx="1181">
                  <c:v>-25.230850176849199</c:v>
                </c:pt>
                <c:pt idx="1182">
                  <c:v>-25.610733592268922</c:v>
                </c:pt>
                <c:pt idx="1183">
                  <c:v>-26.029990405609841</c:v>
                </c:pt>
                <c:pt idx="1184">
                  <c:v>-26.492326047507081</c:v>
                </c:pt>
                <c:pt idx="1185">
                  <c:v>-27.002267899936005</c:v>
                </c:pt>
                <c:pt idx="1186">
                  <c:v>-27.565403375558741</c:v>
                </c:pt>
                <c:pt idx="1187">
                  <c:v>-28.188714071368221</c:v>
                </c:pt>
                <c:pt idx="1188">
                  <c:v>-28.881056216489597</c:v>
                </c:pt>
                <c:pt idx="1189">
                  <c:v>-29.653871282532258</c:v>
                </c:pt>
                <c:pt idx="1190">
                  <c:v>-30.522272779005945</c:v>
                </c:pt>
                <c:pt idx="1191">
                  <c:v>-31.506776338572386</c:v>
                </c:pt>
                <c:pt idx="1192">
                  <c:v>-32.636191618110004</c:v>
                </c:pt>
                <c:pt idx="1193">
                  <c:v>-33.952759040014655</c:v>
                </c:pt>
                <c:pt idx="1194">
                  <c:v>-35.52201281469118</c:v>
                </c:pt>
                <c:pt idx="1195">
                  <c:v>-37.453790642132809</c:v>
                </c:pt>
                <c:pt idx="1196">
                  <c:v>-39.954052432726371</c:v>
                </c:pt>
                <c:pt idx="1197">
                  <c:v>-43.485244016376456</c:v>
                </c:pt>
                <c:pt idx="1198">
                  <c:v>-49.523068441447521</c:v>
                </c:pt>
                <c:pt idx="1199">
                  <c:v>-328.18493665106189</c:v>
                </c:pt>
                <c:pt idx="1200">
                  <c:v>-49.581050769746362</c:v>
                </c:pt>
                <c:pt idx="1201">
                  <c:v>-43.601209959815527</c:v>
                </c:pt>
                <c:pt idx="1202">
                  <c:v>-40.128004565160744</c:v>
                </c:pt>
                <c:pt idx="1203">
                  <c:v>-37.685732824773986</c:v>
                </c:pt>
                <c:pt idx="1204">
                  <c:v>-35.81195019662217</c:v>
                </c:pt>
                <c:pt idx="1205">
                  <c:v>-34.300698058877025</c:v>
                </c:pt>
                <c:pt idx="1206">
                  <c:v>-33.042140000962881</c:v>
                </c:pt>
                <c:pt idx="1207">
                  <c:v>-31.970743102924043</c:v>
                </c:pt>
                <c:pt idx="1208">
                  <c:v>-31.044268234018002</c:v>
                </c:pt>
                <c:pt idx="1209">
                  <c:v>-30.233907030397479</c:v>
                </c:pt>
                <c:pt idx="1210">
                  <c:v>-29.51914515398304</c:v>
                </c:pt>
                <c:pt idx="1211">
                  <c:v>-28.884870391572544</c:v>
                </c:pt>
                <c:pt idx="1212">
                  <c:v>-28.31964256976439</c:v>
                </c:pt>
                <c:pt idx="1213">
                  <c:v>-27.81460675971676</c:v>
                </c:pt>
                <c:pt idx="1214">
                  <c:v>-27.362782666971682</c:v>
                </c:pt>
                <c:pt idx="1215">
                  <c:v>-26.958584183830453</c:v>
                </c:pt>
                <c:pt idx="1216">
                  <c:v>-26.597485235887284</c:v>
                </c:pt>
                <c:pt idx="1217">
                  <c:v>-26.275781702861295</c:v>
                </c:pt>
                <c:pt idx="1218">
                  <c:v>-25.990418251123497</c:v>
                </c:pt>
                <c:pt idx="1219">
                  <c:v>-25.73886013589858</c:v>
                </c:pt>
                <c:pt idx="1220">
                  <c:v>-25.518996864884556</c:v>
                </c:pt>
                <c:pt idx="1221">
                  <c:v>-25.32906890303963</c:v>
                </c:pt>
                <c:pt idx="1222">
                  <c:v>-25.167611361488849</c:v>
                </c:pt>
                <c:pt idx="1223">
                  <c:v>-25.033410437600857</c:v>
                </c:pt>
                <c:pt idx="1224">
                  <c:v>-24.925469604610807</c:v>
                </c:pt>
                <c:pt idx="1225">
                  <c:v>-24.842983398202168</c:v>
                </c:pt>
                <c:pt idx="1226">
                  <c:v>-24.785317245406382</c:v>
                </c:pt>
                <c:pt idx="1227">
                  <c:v>-24.751992211797052</c:v>
                </c:pt>
                <c:pt idx="1228">
                  <c:v>-24.742673861033136</c:v>
                </c:pt>
                <c:pt idx="1229">
                  <c:v>-24.757164663129565</c:v>
                </c:pt>
                <c:pt idx="1230">
                  <c:v>-24.795399579907858</c:v>
                </c:pt>
                <c:pt idx="1231">
                  <c:v>-24.857444616364258</c:v>
                </c:pt>
                <c:pt idx="1232">
                  <c:v>-24.94349826940806</c:v>
                </c:pt>
                <c:pt idx="1233">
                  <c:v>-25.053895942517737</c:v>
                </c:pt>
                <c:pt idx="1234">
                  <c:v>-25.189117537576799</c:v>
                </c:pt>
                <c:pt idx="1235">
                  <c:v>-25.349798595437424</c:v>
                </c:pt>
                <c:pt idx="1236">
                  <c:v>-25.536745548833061</c:v>
                </c:pt>
                <c:pt idx="1237">
                  <c:v>-25.750955893585754</c:v>
                </c:pt>
                <c:pt idx="1238">
                  <c:v>-25.993644402131466</c:v>
                </c:pt>
                <c:pt idx="1239">
                  <c:v>-26.266276934004679</c:v>
                </c:pt>
                <c:pt idx="1240">
                  <c:v>-26.570613995869031</c:v>
                </c:pt>
                <c:pt idx="1241">
                  <c:v>-26.908767052718659</c:v>
                </c:pt>
                <c:pt idx="1242">
                  <c:v>-27.283271823199531</c:v>
                </c:pt>
                <c:pt idx="1243">
                  <c:v>-27.697184616098134</c:v>
                </c:pt>
                <c:pt idx="1244">
                  <c:v>-28.154210528248811</c:v>
                </c:pt>
                <c:pt idx="1245">
                  <c:v>-28.658876612115606</c:v>
                </c:pt>
                <c:pt idx="1246">
                  <c:v>-29.216769955070411</c:v>
                </c:pt>
                <c:pt idx="1247">
                  <c:v>-29.834871832968908</c:v>
                </c:pt>
                <c:pt idx="1248">
                  <c:v>-30.522038157886264</c:v>
                </c:pt>
                <c:pt idx="1249">
                  <c:v>-31.289710088403552</c:v>
                </c:pt>
                <c:pt idx="1250">
                  <c:v>-32.153000824960934</c:v>
                </c:pt>
                <c:pt idx="1251">
                  <c:v>-33.132425695045676</c:v>
                </c:pt>
                <c:pt idx="1252">
                  <c:v>-34.256794054196462</c:v>
                </c:pt>
                <c:pt idx="1253">
                  <c:v>-35.568346027243479</c:v>
                </c:pt>
                <c:pt idx="1254">
                  <c:v>-37.132615530740722</c:v>
                </c:pt>
                <c:pt idx="1255">
                  <c:v>-39.059439974488257</c:v>
                </c:pt>
                <c:pt idx="1256">
                  <c:v>-41.55477898227911</c:v>
                </c:pt>
                <c:pt idx="1257">
                  <c:v>-45.08107810096984</c:v>
                </c:pt>
                <c:pt idx="1258">
                  <c:v>-51.114040099363898</c:v>
                </c:pt>
                <c:pt idx="1259">
                  <c:v>-328.18745072351049</c:v>
                </c:pt>
                <c:pt idx="1260">
                  <c:v>-51.162386588052449</c:v>
                </c:pt>
                <c:pt idx="1261">
                  <c:v>-45.177771823036615</c:v>
                </c:pt>
                <c:pt idx="1262">
                  <c:v>-41.699821427180254</c:v>
                </c:pt>
                <c:pt idx="1263">
                  <c:v>-39.252833376577229</c:v>
                </c:pt>
                <c:pt idx="1264">
                  <c:v>-37.374362869478198</c:v>
                </c:pt>
                <c:pt idx="1265">
                  <c:v>-35.858451027472064</c:v>
                </c:pt>
                <c:pt idx="1266">
                  <c:v>-34.595261186486802</c:v>
                </c:pt>
                <c:pt idx="1267">
                  <c:v>-33.519260176109988</c:v>
                </c:pt>
                <c:pt idx="1268">
                  <c:v>-32.588208618137045</c:v>
                </c:pt>
                <c:pt idx="1269">
                  <c:v>-31.773297904207844</c:v>
                </c:pt>
                <c:pt idx="1270">
                  <c:v>-31.054013454635772</c:v>
                </c:pt>
                <c:pt idx="1271">
                  <c:v>-30.415242817474343</c:v>
                </c:pt>
                <c:pt idx="1272">
                  <c:v>-29.845545583397364</c:v>
                </c:pt>
                <c:pt idx="1273">
                  <c:v>-29.336066590417261</c:v>
                </c:pt>
                <c:pt idx="1274">
                  <c:v>-28.879825313667766</c:v>
                </c:pt>
                <c:pt idx="1275">
                  <c:v>-28.471235417739358</c:v>
                </c:pt>
                <c:pt idx="1276">
                  <c:v>-28.105770603173482</c:v>
                </c:pt>
                <c:pt idx="1277">
                  <c:v>-27.779726527255736</c:v>
                </c:pt>
                <c:pt idx="1278">
                  <c:v>-27.490047636504787</c:v>
                </c:pt>
                <c:pt idx="1279">
                  <c:v>-27.234198968836644</c:v>
                </c:pt>
                <c:pt idx="1280">
                  <c:v>-27.010069817147713</c:v>
                </c:pt>
                <c:pt idx="1281">
                  <c:v>-26.815900434065369</c:v>
                </c:pt>
                <c:pt idx="1282">
                  <c:v>-26.650225720819158</c:v>
                </c:pt>
                <c:pt idx="1283">
                  <c:v>-26.511831667282692</c:v>
                </c:pt>
                <c:pt idx="1284">
                  <c:v>-26.399721541562169</c:v>
                </c:pt>
                <c:pt idx="1285">
                  <c:v>-26.313089676544582</c:v>
                </c:pt>
                <c:pt idx="1286">
                  <c:v>-26.25130129876414</c:v>
                </c:pt>
                <c:pt idx="1287">
                  <c:v>-26.213877275563963</c:v>
                </c:pt>
                <c:pt idx="1288">
                  <c:v>-26.200482974607215</c:v>
                </c:pt>
                <c:pt idx="1289">
                  <c:v>-26.210920672116288</c:v>
                </c:pt>
                <c:pt idx="1290">
                  <c:v>-26.245125138292419</c:v>
                </c:pt>
                <c:pt idx="1291">
                  <c:v>-26.303162188653452</c:v>
                </c:pt>
                <c:pt idx="1292">
                  <c:v>-26.385230132742276</c:v>
                </c:pt>
                <c:pt idx="1293">
                  <c:v>-26.491664188753422</c:v>
                </c:pt>
                <c:pt idx="1294">
                  <c:v>-26.622944075340197</c:v>
                </c:pt>
                <c:pt idx="1295">
                  <c:v>-26.779705152149717</c:v>
                </c:pt>
                <c:pt idx="1296">
                  <c:v>-26.962753672707546</c:v>
                </c:pt>
                <c:pt idx="1297">
                  <c:v>-27.173086955597707</c:v>
                </c:pt>
                <c:pt idx="1298">
                  <c:v>-27.41191959796069</c:v>
                </c:pt>
                <c:pt idx="1299">
                  <c:v>-27.680717285951705</c:v>
                </c:pt>
                <c:pt idx="1300">
                  <c:v>-27.981240354744919</c:v>
                </c:pt>
                <c:pt idx="1301">
                  <c:v>-28.315600099709336</c:v>
                </c:pt>
                <c:pt idx="1302">
                  <c:v>-28.68633207170442</c:v>
                </c:pt>
                <c:pt idx="1303">
                  <c:v>-29.09649241354446</c:v>
                </c:pt>
                <c:pt idx="1304">
                  <c:v>-29.549786057880638</c:v>
                </c:pt>
                <c:pt idx="1305">
                  <c:v>-30.05073989475963</c:v>
                </c:pt>
                <c:pt idx="1306">
                  <c:v>-30.604940850877288</c:v>
                </c:pt>
                <c:pt idx="1307">
                  <c:v>-31.21937004313169</c:v>
                </c:pt>
                <c:pt idx="1308">
                  <c:v>-31.902883226335838</c:v>
                </c:pt>
                <c:pt idx="1309">
                  <c:v>-32.666921403481325</c:v>
                </c:pt>
                <c:pt idx="1310">
                  <c:v>-33.526597621069328</c:v>
                </c:pt>
                <c:pt idx="1311">
                  <c:v>-34.502427054276893</c:v>
                </c:pt>
                <c:pt idx="1312">
                  <c:v>-35.623218907939687</c:v>
                </c:pt>
                <c:pt idx="1313">
                  <c:v>-36.931213157770429</c:v>
                </c:pt>
                <c:pt idx="1314">
                  <c:v>-38.491943572771717</c:v>
                </c:pt>
                <c:pt idx="1315">
                  <c:v>-40.415247416735468</c:v>
                </c:pt>
                <c:pt idx="1316">
                  <c:v>-42.907084168972311</c:v>
                </c:pt>
                <c:pt idx="1317">
                  <c:v>-46.429899233359293</c:v>
                </c:pt>
                <c:pt idx="1318">
                  <c:v>-52.459395237208319</c:v>
                </c:pt>
                <c:pt idx="1319">
                  <c:v>-328.19042199392561</c:v>
                </c:pt>
                <c:pt idx="1320">
                  <c:v>-52.500863357411035</c:v>
                </c:pt>
                <c:pt idx="1321">
                  <c:v>-46.512835942722653</c:v>
                </c:pt>
                <c:pt idx="1322">
                  <c:v>-43.031490405444941</c:v>
                </c:pt>
                <c:pt idx="1323">
                  <c:v>-40.58112458731982</c:v>
                </c:pt>
                <c:pt idx="1324">
                  <c:v>-38.69929355362045</c:v>
                </c:pt>
                <c:pt idx="1325">
                  <c:v>-37.180038294313185</c:v>
                </c:pt>
                <c:pt idx="1326">
                  <c:v>-35.913522015043242</c:v>
                </c:pt>
                <c:pt idx="1327">
                  <c:v>-34.834211416436979</c:v>
                </c:pt>
                <c:pt idx="1328">
                  <c:v>-33.899866992633541</c:v>
                </c:pt>
                <c:pt idx="1329">
                  <c:v>-33.081680008905572</c:v>
                </c:pt>
                <c:pt idx="1330">
                  <c:v>-32.359135760471531</c:v>
                </c:pt>
                <c:pt idx="1331">
                  <c:v>-31.717121671546167</c:v>
                </c:pt>
                <c:pt idx="1332">
                  <c:v>-31.144197210205455</c:v>
                </c:pt>
                <c:pt idx="1333">
                  <c:v>-30.631507093088853</c:v>
                </c:pt>
                <c:pt idx="1334">
                  <c:v>-30.17207067516706</c:v>
                </c:pt>
                <c:pt idx="1335">
                  <c:v>-29.760301502062276</c:v>
                </c:pt>
                <c:pt idx="1336">
                  <c:v>-29.39167315652756</c:v>
                </c:pt>
                <c:pt idx="1337">
                  <c:v>-29.062481179225394</c:v>
                </c:pt>
                <c:pt idx="1338">
                  <c:v>-28.769669901202299</c:v>
                </c:pt>
                <c:pt idx="1339">
                  <c:v>-28.510704246038735</c:v>
                </c:pt>
                <c:pt idx="1340">
                  <c:v>-28.283473393418355</c:v>
                </c:pt>
                <c:pt idx="1341">
                  <c:v>-28.086217483864765</c:v>
                </c:pt>
                <c:pt idx="1342">
                  <c:v>-27.917471307599079</c:v>
                </c:pt>
                <c:pt idx="1343">
                  <c:v>-27.776020744568527</c:v>
                </c:pt>
                <c:pt idx="1344">
                  <c:v>-27.660868954021755</c:v>
                </c:pt>
                <c:pt idx="1345">
                  <c:v>-27.571210161044082</c:v>
                </c:pt>
                <c:pt idx="1346">
                  <c:v>-27.506409485411115</c:v>
                </c:pt>
                <c:pt idx="1347">
                  <c:v>-27.465987688737812</c:v>
                </c:pt>
                <c:pt idx="1348">
                  <c:v>-27.449610033977269</c:v>
                </c:pt>
                <c:pt idx="1349">
                  <c:v>-27.457078693647567</c:v>
                </c:pt>
                <c:pt idx="1350">
                  <c:v>-27.48832833523938</c:v>
                </c:pt>
                <c:pt idx="1351">
                  <c:v>-27.543424672541811</c:v>
                </c:pt>
                <c:pt idx="1352">
                  <c:v>-27.622565914339127</c:v>
                </c:pt>
                <c:pt idx="1353">
                  <c:v>-27.7260871790258</c:v>
                </c:pt>
                <c:pt idx="1354">
                  <c:v>-27.854468086402253</c:v>
                </c:pt>
                <c:pt idx="1355">
                  <c:v>-28.008343898198586</c:v>
                </c:pt>
                <c:pt idx="1356">
                  <c:v>-28.188520770948351</c:v>
                </c:pt>
                <c:pt idx="1357">
                  <c:v>-28.395995927157379</c:v>
                </c:pt>
                <c:pt idx="1358">
                  <c:v>-28.631983868791306</c:v>
                </c:pt>
                <c:pt idx="1359">
                  <c:v>-28.89795018772292</c:v>
                </c:pt>
                <c:pt idx="1360">
                  <c:v>-29.19565512572623</c:v>
                </c:pt>
                <c:pt idx="1361">
                  <c:v>-29.527209885641859</c:v>
                </c:pt>
                <c:pt idx="1362">
                  <c:v>-29.895149926662587</c:v>
                </c:pt>
                <c:pt idx="1363">
                  <c:v>-30.302531300787624</c:v>
                </c:pt>
                <c:pt idx="1364">
                  <c:v>-30.75305885069487</c:v>
                </c:pt>
                <c:pt idx="1365">
                  <c:v>-31.251259377289735</c:v>
                </c:pt>
                <c:pt idx="1366">
                  <c:v>-31.802719718949</c:v>
                </c:pt>
                <c:pt idx="1367">
                  <c:v>-32.414420905065185</c:v>
                </c:pt>
                <c:pt idx="1368">
                  <c:v>-33.095218603748457</c:v>
                </c:pt>
                <c:pt idx="1369">
                  <c:v>-33.85655373208283</c:v>
                </c:pt>
                <c:pt idx="1370">
                  <c:v>-34.713539251446356</c:v>
                </c:pt>
                <c:pt idx="1371">
                  <c:v>-35.686690252669933</c:v>
                </c:pt>
                <c:pt idx="1372">
                  <c:v>-36.80481585701002</c:v>
                </c:pt>
                <c:pt idx="1373">
                  <c:v>-38.110155957359382</c:v>
                </c:pt>
                <c:pt idx="1374">
                  <c:v>-39.66824424065021</c:v>
                </c:pt>
                <c:pt idx="1375">
                  <c:v>-41.588917889345964</c:v>
                </c:pt>
                <c:pt idx="1376">
                  <c:v>-44.078136302162704</c:v>
                </c:pt>
                <c:pt idx="1377">
                  <c:v>-47.598344803106762</c:v>
                </c:pt>
                <c:pt idx="1378">
                  <c:v>-53.625245940337365</c:v>
                </c:pt>
                <c:pt idx="1379">
                  <c:v>-314.89203127110426</c:v>
                </c:pt>
                <c:pt idx="1380">
                  <c:v>-53.661559104698384</c:v>
                </c:pt>
                <c:pt idx="1381">
                  <c:v>-47.67097144599299</c:v>
                </c:pt>
                <c:pt idx="1382">
                  <c:v>-44.187077051918848</c:v>
                </c:pt>
                <c:pt idx="1383">
                  <c:v>-41.734173688531172</c:v>
                </c:pt>
                <c:pt idx="1384">
                  <c:v>-39.849816346085369</c:v>
                </c:pt>
                <c:pt idx="1385">
                  <c:v>-38.328045940194123</c:v>
                </c:pt>
                <c:pt idx="1386">
                  <c:v>-37.059025602803679</c:v>
                </c:pt>
                <c:pt idx="1387">
                  <c:v>-35.977221961489882</c:v>
                </c:pt>
                <c:pt idx="1388">
                  <c:v>-35.040395437982909</c:v>
                </c:pt>
                <c:pt idx="1389">
                  <c:v>-34.219737225780221</c:v>
                </c:pt>
                <c:pt idx="1390">
                  <c:v>-33.494732548952385</c:v>
                </c:pt>
                <c:pt idx="1391">
                  <c:v>-32.850268761186761</c:v>
                </c:pt>
                <c:pt idx="1392">
                  <c:v>-32.274905260645305</c:v>
                </c:pt>
                <c:pt idx="1393">
                  <c:v>-31.759786694660555</c:v>
                </c:pt>
                <c:pt idx="1394">
                  <c:v>-31.297932349496598</c:v>
                </c:pt>
                <c:pt idx="1395">
                  <c:v>-30.883755702662906</c:v>
                </c:pt>
                <c:pt idx="1396">
                  <c:v>-30.512730269387273</c:v>
                </c:pt>
                <c:pt idx="1397">
                  <c:v>-30.181151523387975</c:v>
                </c:pt>
                <c:pt idx="1398">
                  <c:v>-29.885963729342212</c:v>
                </c:pt>
                <c:pt idx="1399">
                  <c:v>-29.624631745029937</c:v>
                </c:pt>
                <c:pt idx="1400">
                  <c:v>-29.395044684896845</c:v>
                </c:pt>
                <c:pt idx="1401">
                  <c:v>-29.195442624785176</c:v>
                </c:pt>
                <c:pt idx="1402">
                  <c:v>-29.02436029078542</c:v>
                </c:pt>
                <c:pt idx="1403">
                  <c:v>-28.88058349925894</c:v>
                </c:pt>
                <c:pt idx="1404">
                  <c:v>-28.763115346407663</c:v>
                </c:pt>
                <c:pt idx="1405">
                  <c:v>-28.6711499948034</c:v>
                </c:pt>
                <c:pt idx="1406">
                  <c:v>-28.60405250223609</c:v>
                </c:pt>
                <c:pt idx="1407">
                  <c:v>-28.561343568857069</c:v>
                </c:pt>
                <c:pt idx="1408">
                  <c:v>-28.542688396672474</c:v>
                </c:pt>
                <c:pt idx="1409">
                  <c:v>-28.547889097764696</c:v>
                </c:pt>
                <c:pt idx="1410">
                  <c:v>-28.576880279694524</c:v>
                </c:pt>
                <c:pt idx="1411">
                  <c:v>-28.629727596821812</c:v>
                </c:pt>
                <c:pt idx="1412">
                  <c:v>-28.706629198996886</c:v>
                </c:pt>
                <c:pt idx="1413">
                  <c:v>-28.80792014617051</c:v>
                </c:pt>
                <c:pt idx="1414">
                  <c:v>-28.934080000184487</c:v>
                </c:pt>
                <c:pt idx="1415">
                  <c:v>-29.085743965290398</c:v>
                </c:pt>
                <c:pt idx="1416">
                  <c:v>-29.263718141018366</c:v>
                </c:pt>
                <c:pt idx="1417">
                  <c:v>-29.46899969334099</c:v>
                </c:pt>
                <c:pt idx="1418">
                  <c:v>-29.702803068156083</c:v>
                </c:pt>
                <c:pt idx="1419">
                  <c:v>-29.966593801729083</c:v>
                </c:pt>
                <c:pt idx="1420">
                  <c:v>-30.262132080682704</c:v>
                </c:pt>
                <c:pt idx="1421">
                  <c:v>-30.591529053157164</c:v>
                </c:pt>
                <c:pt idx="1422">
                  <c:v>-30.957320124091762</c:v>
                </c:pt>
                <c:pt idx="1423">
                  <c:v>-31.362561291673895</c:v>
                </c:pt>
                <c:pt idx="1424">
                  <c:v>-31.810957345207459</c:v>
                </c:pt>
                <c:pt idx="1425">
                  <c:v>-32.307035032656678</c:v>
                </c:pt>
                <c:pt idx="1426">
                  <c:v>-32.856381139886238</c:v>
                </c:pt>
                <c:pt idx="1427">
                  <c:v>-33.465976644200389</c:v>
                </c:pt>
                <c:pt idx="1428">
                  <c:v>-34.144677162041546</c:v>
                </c:pt>
                <c:pt idx="1429">
                  <c:v>-34.903923559241584</c:v>
                </c:pt>
                <c:pt idx="1430">
                  <c:v>-35.758828746338068</c:v>
                </c:pt>
                <c:pt idx="1431">
                  <c:v>-36.729907763729237</c:v>
                </c:pt>
                <c:pt idx="1432">
                  <c:v>-37.845969682641808</c:v>
                </c:pt>
                <c:pt idx="1433">
                  <c:v>-39.149254346338871</c:v>
                </c:pt>
                <c:pt idx="1434">
                  <c:v>-40.705295392517762</c:v>
                </c:pt>
                <c:pt idx="1435">
                  <c:v>-42.623929954799102</c:v>
                </c:pt>
                <c:pt idx="1436">
                  <c:v>-45.11111738344308</c:v>
                </c:pt>
                <c:pt idx="1437">
                  <c:v>-48.629302954385039</c:v>
                </c:pt>
                <c:pt idx="1438">
                  <c:v>-54.654189168091492</c:v>
                </c:pt>
                <c:pt idx="1439">
                  <c:v>-328.19773632370766</c:v>
                </c:pt>
                <c:pt idx="1440">
                  <c:v>-54.686496315950976</c:v>
                </c:pt>
                <c:pt idx="1441">
                  <c:v>-48.69391747075079</c:v>
                </c:pt>
                <c:pt idx="1442">
                  <c:v>-45.208039709618959</c:v>
                </c:pt>
                <c:pt idx="1443">
                  <c:v>-42.7531607527633</c:v>
                </c:pt>
                <c:pt idx="1444">
                  <c:v>-40.866835544950575</c:v>
                </c:pt>
                <c:pt idx="1445">
                  <c:v>-39.343104956658671</c:v>
                </c:pt>
                <c:pt idx="1446">
                  <c:v>-38.072132075050391</c:v>
                </c:pt>
                <c:pt idx="1447">
                  <c:v>-36.988383483266347</c:v>
                </c:pt>
                <c:pt idx="1448">
                  <c:v>-36.049619558945466</c:v>
                </c:pt>
                <c:pt idx="1449">
                  <c:v>-35.227031451835146</c:v>
                </c:pt>
                <c:pt idx="1450">
                  <c:v>-34.500104342593694</c:v>
                </c:pt>
                <c:pt idx="1451">
                  <c:v>-33.853725541830485</c:v>
                </c:pt>
                <c:pt idx="1452">
                  <c:v>-33.276454404961115</c:v>
                </c:pt>
                <c:pt idx="1453">
                  <c:v>-32.759435536899659</c:v>
                </c:pt>
                <c:pt idx="1454">
                  <c:v>-32.295688181816679</c:v>
                </c:pt>
                <c:pt idx="1455">
                  <c:v>-31.879625775450187</c:v>
                </c:pt>
                <c:pt idx="1456">
                  <c:v>-31.506721791574922</c:v>
                </c:pt>
                <c:pt idx="1457">
                  <c:v>-31.173271662772258</c:v>
                </c:pt>
                <c:pt idx="1458">
                  <c:v>-30.8762196128949</c:v>
                </c:pt>
                <c:pt idx="1459">
                  <c:v>-30.613030459208304</c:v>
                </c:pt>
                <c:pt idx="1460">
                  <c:v>-30.381593275950291</c:v>
                </c:pt>
                <c:pt idx="1461">
                  <c:v>-30.180148099059348</c:v>
                </c:pt>
                <c:pt idx="1462">
                  <c:v>-30.007229615023114</c:v>
                </c:pt>
                <c:pt idx="1463">
                  <c:v>-29.861623600898422</c:v>
                </c:pt>
                <c:pt idx="1464">
                  <c:v>-29.742333113878022</c:v>
                </c:pt>
                <c:pt idx="1465">
                  <c:v>-29.648552277817256</c:v>
                </c:pt>
                <c:pt idx="1466">
                  <c:v>-29.579646112079431</c:v>
                </c:pt>
                <c:pt idx="1467">
                  <c:v>-29.535135278676464</c:v>
                </c:pt>
                <c:pt idx="1468">
                  <c:v>-29.514684941759622</c:v>
                </c:pt>
                <c:pt idx="1469">
                  <c:v>-29.518097175838214</c:v>
                </c:pt>
                <c:pt idx="1470">
                  <c:v>-29.545306551179245</c:v>
                </c:pt>
                <c:pt idx="1471">
                  <c:v>-29.596378685125387</c:v>
                </c:pt>
                <c:pt idx="1472">
                  <c:v>-29.671511690783888</c:v>
                </c:pt>
                <c:pt idx="1473">
                  <c:v>-29.771040591634005</c:v>
                </c:pt>
                <c:pt idx="1474">
                  <c:v>-29.895444913314989</c:v>
                </c:pt>
                <c:pt idx="1475">
                  <c:v>-30.045359824142579</c:v>
                </c:pt>
                <c:pt idx="1476">
                  <c:v>-30.221591387975018</c:v>
                </c:pt>
                <c:pt idx="1477">
                  <c:v>-30.425136735374807</c:v>
                </c:pt>
                <c:pt idx="1478">
                  <c:v>-30.657210277088879</c:v>
                </c:pt>
                <c:pt idx="1479">
                  <c:v>-30.919277514488801</c:v>
                </c:pt>
                <c:pt idx="1480">
                  <c:v>-31.213098599557885</c:v>
                </c:pt>
                <c:pt idx="1481">
                  <c:v>-31.540784646049303</c:v>
                </c:pt>
                <c:pt idx="1482">
                  <c:v>-31.904871024765193</c:v>
                </c:pt>
                <c:pt idx="1483">
                  <c:v>-32.308413700003463</c:v>
                </c:pt>
                <c:pt idx="1484">
                  <c:v>-32.755117427424125</c:v>
                </c:pt>
                <c:pt idx="1485">
                  <c:v>-33.249508921590547</c:v>
                </c:pt>
                <c:pt idx="1486">
                  <c:v>-33.797174935207714</c:v>
                </c:pt>
                <c:pt idx="1487">
                  <c:v>-34.405096412658914</c:v>
                </c:pt>
                <c:pt idx="1488">
                  <c:v>-35.08212893770245</c:v>
                </c:pt>
                <c:pt idx="1489">
                  <c:v>-35.839713343720476</c:v>
                </c:pt>
                <c:pt idx="1490">
                  <c:v>-36.692962509033663</c:v>
                </c:pt>
                <c:pt idx="1491">
                  <c:v>-37.662391442053234</c:v>
                </c:pt>
                <c:pt idx="1492">
                  <c:v>-38.776809182247838</c:v>
                </c:pt>
                <c:pt idx="1493">
                  <c:v>-40.07845554134817</c:v>
                </c:pt>
                <c:pt idx="1494">
                  <c:v>-41.632864125743907</c:v>
                </c:pt>
                <c:pt idx="1495">
                  <c:v>-43.549872037970474</c:v>
                </c:pt>
                <c:pt idx="1496">
                  <c:v>-46.035438597422512</c:v>
                </c:pt>
                <c:pt idx="1497">
                  <c:v>-49.552009049388744</c:v>
                </c:pt>
                <c:pt idx="1498">
                  <c:v>-55.575285863905314</c:v>
                </c:pt>
                <c:pt idx="1499">
                  <c:v>-328.20207949868825</c:v>
                </c:pt>
                <c:pt idx="1500">
                  <c:v>-55.604391252092171</c:v>
                </c:pt>
                <c:pt idx="1501">
                  <c:v>-49.610219986613671</c:v>
                </c:pt>
                <c:pt idx="1502">
                  <c:v>-46.122755405394642</c:v>
                </c:pt>
                <c:pt idx="1503">
                  <c:v>-43.666295199266742</c:v>
                </c:pt>
                <c:pt idx="1504">
                  <c:v>-41.778394283825342</c:v>
                </c:pt>
                <c:pt idx="1505">
                  <c:v>-40.253093500580867</c:v>
                </c:pt>
                <c:pt idx="1506">
                  <c:v>-38.980555907930523</c:v>
                </c:pt>
                <c:pt idx="1507">
                  <c:v>-37.895248060448949</c:v>
                </c:pt>
                <c:pt idx="1508">
                  <c:v>-36.954930307407437</c:v>
                </c:pt>
                <c:pt idx="1509">
                  <c:v>-36.130793770382283</c:v>
                </c:pt>
                <c:pt idx="1510">
                  <c:v>-35.402323602055603</c:v>
                </c:pt>
                <c:pt idx="1511">
                  <c:v>-34.754407085253483</c:v>
                </c:pt>
                <c:pt idx="1512">
                  <c:v>-34.175603547800023</c:v>
                </c:pt>
                <c:pt idx="1513">
                  <c:v>-33.657057567207154</c:v>
                </c:pt>
                <c:pt idx="1514">
                  <c:v>-33.191788360432113</c:v>
                </c:pt>
                <c:pt idx="1515">
                  <c:v>-32.774209336185486</c:v>
                </c:pt>
                <c:pt idx="1516">
                  <c:v>-32.399793941400112</c:v>
                </c:pt>
                <c:pt idx="1517">
                  <c:v>-32.064837581998546</c:v>
                </c:pt>
                <c:pt idx="1518">
                  <c:v>-31.766284455356605</c:v>
                </c:pt>
                <c:pt idx="1519">
                  <c:v>-31.501599352443218</c:v>
                </c:pt>
                <c:pt idx="1520">
                  <c:v>-31.268671321378285</c:v>
                </c:pt>
                <c:pt idx="1521">
                  <c:v>-31.065740372159645</c:v>
                </c:pt>
                <c:pt idx="1522">
                  <c:v>-30.891341165510067</c:v>
                </c:pt>
                <c:pt idx="1523">
                  <c:v>-30.74425945289574</c:v>
                </c:pt>
                <c:pt idx="1524">
                  <c:v>-30.623498266091506</c:v>
                </c:pt>
                <c:pt idx="1525">
                  <c:v>-30.528251703706168</c:v>
                </c:pt>
                <c:pt idx="1526">
                  <c:v>-30.457884760026293</c:v>
                </c:pt>
                <c:pt idx="1527">
                  <c:v>-30.411918072155597</c:v>
                </c:pt>
                <c:pt idx="1528">
                  <c:v>-30.390016779504091</c:v>
                </c:pt>
                <c:pt idx="1529">
                  <c:v>-30.391982932005519</c:v>
                </c:pt>
                <c:pt idx="1530">
                  <c:v>-30.417751075515515</c:v>
                </c:pt>
                <c:pt idx="1531">
                  <c:v>-30.467386803128313</c:v>
                </c:pt>
                <c:pt idx="1532">
                  <c:v>-30.541088203864216</c:v>
                </c:pt>
                <c:pt idx="1533">
                  <c:v>-30.639190277275709</c:v>
                </c:pt>
                <c:pt idx="1534">
                  <c:v>-30.762172525234128</c:v>
                </c:pt>
                <c:pt idx="1535">
                  <c:v>-30.910670092444814</c:v>
                </c:pt>
                <c:pt idx="1536">
                  <c:v>-31.085489019311815</c:v>
                </c:pt>
                <c:pt idx="1537">
                  <c:v>-31.287626413098465</c:v>
                </c:pt>
                <c:pt idx="1538">
                  <c:v>-31.518296661406019</c:v>
                </c:pt>
                <c:pt idx="1539">
                  <c:v>-31.778965242612962</c:v>
                </c:pt>
                <c:pt idx="1540">
                  <c:v>-32.071392285860483</c:v>
                </c:pt>
                <c:pt idx="1541">
                  <c:v>-32.397688882209636</c:v>
                </c:pt>
                <c:pt idx="1542">
                  <c:v>-32.760390379919002</c:v>
                </c:pt>
                <c:pt idx="1543">
                  <c:v>-33.162552720890559</c:v>
                </c:pt>
                <c:pt idx="1544">
                  <c:v>-33.607880638534404</c:v>
                </c:pt>
                <c:pt idx="1545">
                  <c:v>-34.100900825309274</c:v>
                </c:pt>
                <c:pt idx="1546">
                  <c:v>-34.647200011959157</c:v>
                </c:pt>
                <c:pt idx="1547">
                  <c:v>-35.253759121049285</c:v>
                </c:pt>
                <c:pt idx="1548">
                  <c:v>-35.929433714661322</c:v>
                </c:pt>
                <c:pt idx="1549">
                  <c:v>-36.68566460464119</c:v>
                </c:pt>
                <c:pt idx="1550">
                  <c:v>-37.537564647912575</c:v>
                </c:pt>
                <c:pt idx="1551">
                  <c:v>-38.505648831627795</c:v>
                </c:pt>
                <c:pt idx="1552">
                  <c:v>-39.618726174134068</c:v>
                </c:pt>
                <c:pt idx="1553">
                  <c:v>-40.919036466175811</c:v>
                </c:pt>
                <c:pt idx="1554">
                  <c:v>-42.472113293291905</c:v>
                </c:pt>
                <c:pt idx="1555">
                  <c:v>-44.387793737299987</c:v>
                </c:pt>
                <c:pt idx="1556">
                  <c:v>-46.872037097011052</c:v>
                </c:pt>
                <c:pt idx="1557">
                  <c:v>-50.387288597259953</c:v>
                </c:pt>
                <c:pt idx="1558">
                  <c:v>-56.409250687759638</c:v>
                </c:pt>
                <c:pt idx="1559">
                  <c:v>-316.99391831937953</c:v>
                </c:pt>
                <c:pt idx="1560">
                  <c:v>-56.435739230375646</c:v>
                </c:pt>
                <c:pt idx="1561">
                  <c:v>-50.440265803341703</c:v>
                </c:pt>
                <c:pt idx="1562">
                  <c:v>-46.951503208262849</c:v>
                </c:pt>
                <c:pt idx="1563">
                  <c:v>-44.493749116286409</c:v>
                </c:pt>
                <c:pt idx="1564">
                  <c:v>-42.604558423447685</c:v>
                </c:pt>
                <c:pt idx="1565">
                  <c:v>-41.077971951820047</c:v>
                </c:pt>
                <c:pt idx="1566">
                  <c:v>-39.804152740485527</c:v>
                </c:pt>
                <c:pt idx="1567">
                  <c:v>-38.717567324825957</c:v>
                </c:pt>
                <c:pt idx="1568">
                  <c:v>-37.775976035040188</c:v>
                </c:pt>
                <c:pt idx="1569">
                  <c:v>-36.950569973751669</c:v>
                </c:pt>
                <c:pt idx="1570">
                  <c:v>-36.220834274808311</c:v>
                </c:pt>
                <c:pt idx="1571">
                  <c:v>-35.571656202319993</c:v>
                </c:pt>
                <c:pt idx="1572">
                  <c:v>-34.991595065511149</c:v>
                </c:pt>
                <c:pt idx="1573">
                  <c:v>-34.471795423410427</c:v>
                </c:pt>
                <c:pt idx="1574">
                  <c:v>-34.005276474606205</c:v>
                </c:pt>
                <c:pt idx="1575">
                  <c:v>-33.586451609555084</c:v>
                </c:pt>
                <c:pt idx="1576">
                  <c:v>-33.210794257048597</c:v>
                </c:pt>
                <c:pt idx="1577">
                  <c:v>-32.874599804980662</c:v>
                </c:pt>
                <c:pt idx="1578">
                  <c:v>-32.5748124328098</c:v>
                </c:pt>
                <c:pt idx="1579">
                  <c:v>-32.308896913698533</c:v>
                </c:pt>
                <c:pt idx="1580">
                  <c:v>-32.07474227806992</c:v>
                </c:pt>
                <c:pt idx="1581">
                  <c:v>-31.870588518334046</c:v>
                </c:pt>
                <c:pt idx="1582">
                  <c:v>-31.694970277733972</c:v>
                </c:pt>
                <c:pt idx="1583">
                  <c:v>-31.546673290363604</c:v>
                </c:pt>
                <c:pt idx="1584">
                  <c:v>-31.424700570731762</c:v>
                </c:pt>
                <c:pt idx="1585">
                  <c:v>-31.328246200287012</c:v>
                </c:pt>
                <c:pt idx="1586">
                  <c:v>-31.256675156260513</c:v>
                </c:pt>
                <c:pt idx="1587">
                  <c:v>-31.209508058804563</c:v>
                </c:pt>
                <c:pt idx="1588">
                  <c:v>-31.186410030481028</c:v>
                </c:pt>
                <c:pt idx="1589">
                  <c:v>-31.187183104477995</c:v>
                </c:pt>
                <c:pt idx="1590">
                  <c:v>-31.211761810007101</c:v>
                </c:pt>
                <c:pt idx="1591">
                  <c:v>-31.260211723619502</c:v>
                </c:pt>
                <c:pt idx="1592">
                  <c:v>-31.332730917892569</c:v>
                </c:pt>
                <c:pt idx="1593">
                  <c:v>-31.42965437603527</c:v>
                </c:pt>
                <c:pt idx="1594">
                  <c:v>-31.55146158367403</c:v>
                </c:pt>
                <c:pt idx="1595">
                  <c:v>-31.698787669367174</c:v>
                </c:pt>
                <c:pt idx="1596">
                  <c:v>-31.872438657469019</c:v>
                </c:pt>
                <c:pt idx="1597">
                  <c:v>-32.073411639289347</c:v>
                </c:pt>
                <c:pt idx="1598">
                  <c:v>-32.302920986571792</c:v>
                </c:pt>
                <c:pt idx="1599">
                  <c:v>-32.562432161932151</c:v>
                </c:pt>
                <c:pt idx="1600">
                  <c:v>-32.853705278843222</c:v>
                </c:pt>
                <c:pt idx="1601">
                  <c:v>-33.178851412791161</c:v>
                </c:pt>
                <c:pt idx="1602">
                  <c:v>-33.540405896552528</c:v>
                </c:pt>
                <c:pt idx="1603">
                  <c:v>-33.94142465663964</c:v>
                </c:pt>
                <c:pt idx="1604">
                  <c:v>-34.385612411164303</c:v>
                </c:pt>
                <c:pt idx="1605">
                  <c:v>-34.877495837377623</c:v>
                </c:pt>
                <c:pt idx="1606">
                  <c:v>-35.422661650906463</c:v>
                </c:pt>
                <c:pt idx="1607">
                  <c:v>-36.028090759288261</c:v>
                </c:pt>
                <c:pt idx="1608">
                  <c:v>-36.702638709665493</c:v>
                </c:pt>
                <c:pt idx="1609">
                  <c:v>-37.457746299033168</c:v>
                </c:pt>
                <c:pt idx="1610">
                  <c:v>-38.308526369551885</c:v>
                </c:pt>
                <c:pt idx="1611">
                  <c:v>-39.27549389369765</c:v>
                </c:pt>
                <c:pt idx="1612">
                  <c:v>-40.387457875226779</c:v>
                </c:pt>
                <c:pt idx="1613">
                  <c:v>-41.686658090379396</c:v>
                </c:pt>
                <c:pt idx="1614">
                  <c:v>-43.238628110275158</c:v>
                </c:pt>
                <c:pt idx="1615">
                  <c:v>-45.153205002396092</c:v>
                </c:pt>
                <c:pt idx="1616">
                  <c:v>-47.636348051300928</c:v>
                </c:pt>
                <c:pt idx="1617">
                  <c:v>-51.150502467655812</c:v>
                </c:pt>
                <c:pt idx="1618">
                  <c:v>-57.171370687091098</c:v>
                </c:pt>
                <c:pt idx="1619">
                  <c:v>-328.21213821217128</c:v>
                </c:pt>
                <c:pt idx="1620">
                  <c:v>-57.195681070121857</c:v>
                </c:pt>
                <c:pt idx="1621">
                  <c:v>-51.199123326803516</c:v>
                </c:pt>
                <c:pt idx="1622">
                  <c:v>-47.709279572736577</c:v>
                </c:pt>
                <c:pt idx="1623">
                  <c:v>-45.250447465387182</c:v>
                </c:pt>
                <c:pt idx="1624">
                  <c:v>-43.360181887186336</c:v>
                </c:pt>
                <c:pt idx="1625">
                  <c:v>-41.832523646682091</c:v>
                </c:pt>
                <c:pt idx="1626">
                  <c:v>-40.557635769510583</c:v>
                </c:pt>
                <c:pt idx="1627">
                  <c:v>-39.469984777683493</c:v>
                </c:pt>
                <c:pt idx="1628">
                  <c:v>-38.527330988106819</c:v>
                </c:pt>
                <c:pt idx="1629">
                  <c:v>-37.700865490186928</c:v>
                </c:pt>
                <c:pt idx="1630">
                  <c:v>-36.970073404630966</c:v>
                </c:pt>
                <c:pt idx="1631">
                  <c:v>-36.319841982482714</c:v>
                </c:pt>
                <c:pt idx="1632">
                  <c:v>-35.738730519975228</c:v>
                </c:pt>
                <c:pt idx="1633">
                  <c:v>-35.217883563219566</c:v>
                </c:pt>
                <c:pt idx="1634">
                  <c:v>-34.750320297960499</c:v>
                </c:pt>
                <c:pt idx="1635">
                  <c:v>-34.330454101883483</c:v>
                </c:pt>
                <c:pt idx="1636">
                  <c:v>-33.953758391081848</c:v>
                </c:pt>
                <c:pt idx="1637">
                  <c:v>-33.616528540822955</c:v>
                </c:pt>
                <c:pt idx="1638">
                  <c:v>-33.31570871801042</c:v>
                </c:pt>
                <c:pt idx="1639">
                  <c:v>-33.048763683322505</c:v>
                </c:pt>
                <c:pt idx="1640">
                  <c:v>-32.813582454768756</c:v>
                </c:pt>
                <c:pt idx="1641">
                  <c:v>-32.608405012415631</c:v>
                </c:pt>
                <c:pt idx="1642">
                  <c:v>-32.431765987231984</c:v>
                </c:pt>
                <c:pt idx="1643">
                  <c:v>-32.282451101106361</c:v>
                </c:pt>
                <c:pt idx="1644">
                  <c:v>-32.159463356410889</c:v>
                </c:pt>
                <c:pt idx="1645">
                  <c:v>-32.061996822525359</c:v>
                </c:pt>
                <c:pt idx="1646">
                  <c:v>-31.989416464679671</c:v>
                </c:pt>
                <c:pt idx="1647">
                  <c:v>-31.941242891091967</c:v>
                </c:pt>
                <c:pt idx="1648">
                  <c:v>-31.917141212456489</c:v>
                </c:pt>
                <c:pt idx="1649">
                  <c:v>-31.916913450159846</c:v>
                </c:pt>
                <c:pt idx="1650">
                  <c:v>-31.940494121677901</c:v>
                </c:pt>
                <c:pt idx="1651">
                  <c:v>-31.987948791891164</c:v>
                </c:pt>
                <c:pt idx="1652">
                  <c:v>-32.059475521771184</c:v>
                </c:pt>
                <c:pt idx="1653">
                  <c:v>-32.155409282985346</c:v>
                </c:pt>
                <c:pt idx="1654">
                  <c:v>-32.276229549682427</c:v>
                </c:pt>
                <c:pt idx="1655">
                  <c:v>-32.422571439006475</c:v>
                </c:pt>
                <c:pt idx="1656">
                  <c:v>-32.595240963960435</c:v>
                </c:pt>
                <c:pt idx="1657">
                  <c:v>-32.795235204565486</c:v>
                </c:pt>
                <c:pt idx="1658">
                  <c:v>-33.023768521338638</c:v>
                </c:pt>
                <c:pt idx="1659">
                  <c:v>-33.282306365730648</c:v>
                </c:pt>
                <c:pt idx="1660">
                  <c:v>-33.572608840110661</c:v>
                </c:pt>
                <c:pt idx="1661">
                  <c:v>-33.896787008922068</c:v>
                </c:pt>
                <c:pt idx="1662">
                  <c:v>-34.257376193959097</c:v>
                </c:pt>
                <c:pt idx="1663">
                  <c:v>-34.657432310811551</c:v>
                </c:pt>
                <c:pt idx="1664">
                  <c:v>-35.10066006672848</c:v>
                </c:pt>
                <c:pt idx="1665">
                  <c:v>-35.591586128157608</c:v>
                </c:pt>
                <c:pt idx="1666">
                  <c:v>-36.135797199980843</c:v>
                </c:pt>
                <c:pt idx="1667">
                  <c:v>-36.74027417904923</c:v>
                </c:pt>
                <c:pt idx="1668">
                  <c:v>-37.413872601877031</c:v>
                </c:pt>
                <c:pt idx="1669">
                  <c:v>-38.168033254888677</c:v>
                </c:pt>
                <c:pt idx="1670">
                  <c:v>-39.017868969730671</c:v>
                </c:pt>
                <c:pt idx="1671">
                  <c:v>-39.983894708422582</c:v>
                </c:pt>
                <c:pt idx="1672">
                  <c:v>-41.094919464320654</c:v>
                </c:pt>
                <c:pt idx="1673">
                  <c:v>-42.393183003320857</c:v>
                </c:pt>
                <c:pt idx="1674">
                  <c:v>-43.9442188862538</c:v>
                </c:pt>
                <c:pt idx="1675">
                  <c:v>-45.857864170368856</c:v>
                </c:pt>
                <c:pt idx="1676">
                  <c:v>-48.340078130045981</c:v>
                </c:pt>
                <c:pt idx="1677">
                  <c:v>-51.853305965829335</c:v>
                </c:pt>
                <c:pt idx="1678">
                  <c:v>-57.873250103276746</c:v>
                </c:pt>
                <c:pt idx="1679">
                  <c:v>-318.03210118555216</c:v>
                </c:pt>
                <c:pt idx="1680">
                  <c:v>-57.895719778080945</c:v>
                </c:pt>
                <c:pt idx="1681">
                  <c:v>-51.898245388652143</c:v>
                </c:pt>
                <c:pt idx="1682">
                  <c:v>-48.407487447317479</c:v>
                </c:pt>
                <c:pt idx="1683">
                  <c:v>-45.947743601738516</c:v>
                </c:pt>
                <c:pt idx="1684">
                  <c:v>-44.056568724594705</c:v>
                </c:pt>
                <c:pt idx="1685">
                  <c:v>-42.528003614735461</c:v>
                </c:pt>
                <c:pt idx="1686">
                  <c:v>-41.252211288146967</c:v>
                </c:pt>
                <c:pt idx="1687">
                  <c:v>-40.163658257243817</c:v>
                </c:pt>
                <c:pt idx="1688">
                  <c:v>-39.220104829384958</c:v>
                </c:pt>
                <c:pt idx="1689">
                  <c:v>-38.392742084481057</c:v>
                </c:pt>
                <c:pt idx="1690">
                  <c:v>-37.661055133792082</c:v>
                </c:pt>
                <c:pt idx="1691">
                  <c:v>-37.009931218965335</c:v>
                </c:pt>
                <c:pt idx="1692">
                  <c:v>-36.427929626886751</c:v>
                </c:pt>
                <c:pt idx="1693">
                  <c:v>-35.906194894369101</c:v>
                </c:pt>
                <c:pt idx="1694">
                  <c:v>-35.437746197907579</c:v>
                </c:pt>
                <c:pt idx="1695">
                  <c:v>-35.016996905986581</c:v>
                </c:pt>
                <c:pt idx="1696">
                  <c:v>-34.639420425546675</c:v>
                </c:pt>
                <c:pt idx="1697">
                  <c:v>-34.301312122749799</c:v>
                </c:pt>
                <c:pt idx="1698">
                  <c:v>-33.999616155442062</c:v>
                </c:pt>
                <c:pt idx="1699">
                  <c:v>-33.7317972752911</c:v>
                </c:pt>
                <c:pt idx="1700">
                  <c:v>-33.495744491343061</c:v>
                </c:pt>
                <c:pt idx="1701">
                  <c:v>-33.289697774747083</c:v>
                </c:pt>
                <c:pt idx="1702">
                  <c:v>-33.112191747601273</c:v>
                </c:pt>
                <c:pt idx="1703">
                  <c:v>-32.962012122969341</c:v>
                </c:pt>
                <c:pt idx="1704">
                  <c:v>-32.838161894444255</c:v>
                </c:pt>
                <c:pt idx="1705">
                  <c:v>-32.739835122671892</c:v>
                </c:pt>
                <c:pt idx="1706">
                  <c:v>-32.666396764193436</c:v>
                </c:pt>
                <c:pt idx="1707">
                  <c:v>-32.617367418583065</c:v>
                </c:pt>
                <c:pt idx="1708">
                  <c:v>-32.592412187935544</c:v>
                </c:pt>
                <c:pt idx="1709">
                  <c:v>-32.591333085082212</c:v>
                </c:pt>
                <c:pt idx="1710">
                  <c:v>-32.61406461898757</c:v>
                </c:pt>
                <c:pt idx="1711">
                  <c:v>-32.660672346064445</c:v>
                </c:pt>
                <c:pt idx="1712">
                  <c:v>-32.731354318860056</c:v>
                </c:pt>
                <c:pt idx="1713">
                  <c:v>-32.826445500660554</c:v>
                </c:pt>
                <c:pt idx="1714">
                  <c:v>-32.946425357276262</c:v>
                </c:pt>
                <c:pt idx="1715">
                  <c:v>-33.091928997555286</c:v>
                </c:pt>
                <c:pt idx="1716">
                  <c:v>-33.263762426247041</c:v>
                </c:pt>
                <c:pt idx="1717">
                  <c:v>-33.462922715161035</c:v>
                </c:pt>
                <c:pt idx="1718">
                  <c:v>-33.690624216644338</c:v>
                </c:pt>
                <c:pt idx="1719">
                  <c:v>-33.948332374019266</c:v>
                </c:pt>
                <c:pt idx="1720">
                  <c:v>-34.237807281567818</c:v>
                </c:pt>
                <c:pt idx="1721">
                  <c:v>-34.561159995687078</c:v>
                </c:pt>
                <c:pt idx="1722">
                  <c:v>-34.920925830165586</c:v>
                </c:pt>
                <c:pt idx="1723">
                  <c:v>-35.320160692627987</c:v>
                </c:pt>
                <c:pt idx="1724">
                  <c:v>-35.762569282398488</c:v>
                </c:pt>
                <c:pt idx="1725">
                  <c:v>-36.252678258039523</c:v>
                </c:pt>
                <c:pt idx="1726">
                  <c:v>-36.7960743165876</c:v>
                </c:pt>
                <c:pt idx="1727">
                  <c:v>-37.39973834708789</c:v>
                </c:pt>
                <c:pt idx="1728">
                  <c:v>-38.07252587828787</c:v>
                </c:pt>
                <c:pt idx="1729">
                  <c:v>-38.825877688883764</c:v>
                </c:pt>
                <c:pt idx="1730">
                  <c:v>-39.674906602833147</c:v>
                </c:pt>
                <c:pt idx="1731">
                  <c:v>-40.640127574504859</c:v>
                </c:pt>
                <c:pt idx="1732">
                  <c:v>-41.750349589642312</c:v>
                </c:pt>
                <c:pt idx="1733">
                  <c:v>-43.047812406566955</c:v>
                </c:pt>
                <c:pt idx="1734">
                  <c:v>-44.598049578572059</c:v>
                </c:pt>
                <c:pt idx="1735">
                  <c:v>-46.510898155408725</c:v>
                </c:pt>
                <c:pt idx="1736">
                  <c:v>-48.992317403994214</c:v>
                </c:pt>
                <c:pt idx="1737">
                  <c:v>-52.504752517447187</c:v>
                </c:pt>
                <c:pt idx="1738">
                  <c:v>-58.523905913936446</c:v>
                </c:pt>
                <c:pt idx="1739">
                  <c:v>-328.2240272860526</c:v>
                </c:pt>
                <c:pt idx="1740">
                  <c:v>-58.544800021576279</c:v>
                </c:pt>
                <c:pt idx="1741">
                  <c:v>-52.546540791343574</c:v>
                </c:pt>
                <c:pt idx="1742">
                  <c:v>-49.054999961389342</c:v>
                </c:pt>
                <c:pt idx="1743">
                  <c:v>-46.594475172166405</c:v>
                </c:pt>
                <c:pt idx="1744">
                  <c:v>-44.702521289182215</c:v>
                </c:pt>
                <c:pt idx="1745">
                  <c:v>-43.173179104148652</c:v>
                </c:pt>
                <c:pt idx="1746">
                  <c:v>-41.896611625950079</c:v>
                </c:pt>
                <c:pt idx="1747">
                  <c:v>-40.80728535993417</c:v>
                </c:pt>
                <c:pt idx="1748">
                  <c:v>-39.862960606427251</c:v>
                </c:pt>
                <c:pt idx="1749">
                  <c:v>-39.034828438341457</c:v>
                </c:pt>
                <c:pt idx="1750">
                  <c:v>-38.302373959972826</c:v>
                </c:pt>
                <c:pt idx="1751">
                  <c:v>-37.650484406038814</c:v>
                </c:pt>
                <c:pt idx="1752">
                  <c:v>-37.067719056528674</c:v>
                </c:pt>
                <c:pt idx="1753">
                  <c:v>-36.545222441392681</c:v>
                </c:pt>
                <c:pt idx="1754">
                  <c:v>-36.076013730296502</c:v>
                </c:pt>
                <c:pt idx="1755">
                  <c:v>-35.654506284928345</c:v>
                </c:pt>
                <c:pt idx="1756">
                  <c:v>-35.276173505465152</c:v>
                </c:pt>
                <c:pt idx="1757">
                  <c:v>-34.937310751338565</c:v>
                </c:pt>
                <c:pt idx="1758">
                  <c:v>-34.634862173696554</c:v>
                </c:pt>
                <c:pt idx="1759">
                  <c:v>-34.366292517541105</c:v>
                </c:pt>
                <c:pt idx="1760">
                  <c:v>-34.129490785284709</c:v>
                </c:pt>
                <c:pt idx="1761">
                  <c:v>-33.922696941475053</c:v>
                </c:pt>
                <c:pt idx="1762">
                  <c:v>-33.744445601640386</c:v>
                </c:pt>
                <c:pt idx="1763">
                  <c:v>-33.593522472306162</c:v>
                </c:pt>
                <c:pt idx="1764">
                  <c:v>-33.468930540558532</c:v>
                </c:pt>
                <c:pt idx="1765">
                  <c:v>-33.369863860567754</c:v>
                </c:pt>
                <c:pt idx="1766">
                  <c:v>-33.295687382430373</c:v>
                </c:pt>
                <c:pt idx="1767">
                  <c:v>-33.245921699306741</c:v>
                </c:pt>
                <c:pt idx="1768">
                  <c:v>-33.220231906908495</c:v>
                </c:pt>
                <c:pt idx="1769">
                  <c:v>-33.218420011714265</c:v>
                </c:pt>
                <c:pt idx="1770">
                  <c:v>-33.240420516366164</c:v>
                </c:pt>
                <c:pt idx="1771">
                  <c:v>-33.286298970984696</c:v>
                </c:pt>
                <c:pt idx="1772">
                  <c:v>-33.356253421854667</c:v>
                </c:pt>
                <c:pt idx="1773">
                  <c:v>-33.450618826029562</c:v>
                </c:pt>
                <c:pt idx="1774">
                  <c:v>-33.569874643116641</c:v>
                </c:pt>
                <c:pt idx="1775">
                  <c:v>-33.7146559757904</c:v>
                </c:pt>
                <c:pt idx="1776">
                  <c:v>-33.885768822655592</c:v>
                </c:pt>
                <c:pt idx="1777">
                  <c:v>-34.084210249406382</c:v>
                </c:pt>
                <c:pt idx="1778">
                  <c:v>-34.311194602303324</c:v>
                </c:pt>
                <c:pt idx="1779">
                  <c:v>-34.56818731861086</c:v>
                </c:pt>
                <c:pt idx="1780">
                  <c:v>-34.856948486581594</c:v>
                </c:pt>
                <c:pt idx="1781">
                  <c:v>-35.179589156611655</c:v>
                </c:pt>
                <c:pt idx="1782">
                  <c:v>-35.538644636516914</c:v>
                </c:pt>
                <c:pt idx="1783">
                  <c:v>-35.937170827977283</c:v>
                </c:pt>
                <c:pt idx="1784">
                  <c:v>-36.37887242439993</c:v>
                </c:pt>
                <c:pt idx="1785">
                  <c:v>-36.868276078458344</c:v>
                </c:pt>
                <c:pt idx="1786">
                  <c:v>-37.41096848132748</c:v>
                </c:pt>
                <c:pt idx="1787">
                  <c:v>-38.01393051621794</c:v>
                </c:pt>
                <c:pt idx="1788">
                  <c:v>-38.686017706070388</c:v>
                </c:pt>
                <c:pt idx="1789">
                  <c:v>-39.438670823801189</c:v>
                </c:pt>
                <c:pt idx="1790">
                  <c:v>-40.287002687615086</c:v>
                </c:pt>
                <c:pt idx="1791">
                  <c:v>-41.251528246153882</c:v>
                </c:pt>
                <c:pt idx="1792">
                  <c:v>-42.361056479462022</c:v>
                </c:pt>
                <c:pt idx="1793">
                  <c:v>-43.657827140187308</c:v>
                </c:pt>
                <c:pt idx="1794">
                  <c:v>-45.207373775977295</c:v>
                </c:pt>
                <c:pt idx="1795">
                  <c:v>-47.119533430959578</c:v>
                </c:pt>
                <c:pt idx="1796">
                  <c:v>-49.600265366458878</c:v>
                </c:pt>
                <c:pt idx="1797">
                  <c:v>-53.112014770024736</c:v>
                </c:pt>
                <c:pt idx="1798">
                  <c:v>-59.130484054281837</c:v>
                </c:pt>
                <c:pt idx="1799">
                  <c:v>-318.88377948935255</c:v>
                </c:pt>
                <c:pt idx="1800">
                  <c:v>-59.150014708376659</c:v>
                </c:pt>
                <c:pt idx="1801">
                  <c:v>-53.151076125870887</c:v>
                </c:pt>
                <c:pt idx="1802">
                  <c:v>-49.65885751938081</c:v>
                </c:pt>
                <c:pt idx="1803">
                  <c:v>-47.197656523940239</c:v>
                </c:pt>
                <c:pt idx="1804">
                  <c:v>-45.305027999664851</c:v>
                </c:pt>
                <c:pt idx="1805">
                  <c:v>-43.775012732898588</c:v>
                </c:pt>
                <c:pt idx="1806">
                  <c:v>-42.497773727183827</c:v>
                </c:pt>
                <c:pt idx="1807">
                  <c:v>-41.40777748254844</c:v>
                </c:pt>
                <c:pt idx="1808">
                  <c:v>-40.462784294024551</c:v>
                </c:pt>
                <c:pt idx="1809">
                  <c:v>-39.633985229254151</c:v>
                </c:pt>
                <c:pt idx="1810">
                  <c:v>-38.900865387287162</c:v>
                </c:pt>
                <c:pt idx="1811">
                  <c:v>-38.248311997618046</c:v>
                </c:pt>
                <c:pt idx="1812">
                  <c:v>-37.664884335037364</c:v>
                </c:pt>
                <c:pt idx="1813">
                  <c:v>-37.141726924320452</c:v>
                </c:pt>
                <c:pt idx="1814">
                  <c:v>-36.671858929980814</c:v>
                </c:pt>
                <c:pt idx="1815">
                  <c:v>-36.249693708578256</c:v>
                </c:pt>
                <c:pt idx="1816">
                  <c:v>-35.870704655184447</c:v>
                </c:pt>
                <c:pt idx="1817">
                  <c:v>-35.531187124148843</c:v>
                </c:pt>
                <c:pt idx="1818">
                  <c:v>-35.22808526155989</c:v>
                </c:pt>
                <c:pt idx="1819">
                  <c:v>-34.95886380738299</c:v>
                </c:pt>
                <c:pt idx="1820">
                  <c:v>-34.721411759016782</c:v>
                </c:pt>
                <c:pt idx="1821">
                  <c:v>-34.513969076017503</c:v>
                </c:pt>
                <c:pt idx="1822">
                  <c:v>-34.335070368944358</c:v>
                </c:pt>
                <c:pt idx="1823">
                  <c:v>-34.183501339376086</c:v>
                </c:pt>
                <c:pt idx="1824">
                  <c:v>-34.058264969474259</c:v>
                </c:pt>
                <c:pt idx="1825">
                  <c:v>-33.95855530850659</c:v>
                </c:pt>
                <c:pt idx="1826">
                  <c:v>-33.883737301688925</c:v>
                </c:pt>
                <c:pt idx="1827">
                  <c:v>-33.833331537322749</c:v>
                </c:pt>
                <c:pt idx="1828">
                  <c:v>-33.807003106282522</c:v>
                </c:pt>
                <c:pt idx="1829">
                  <c:v>-33.804554010231172</c:v>
                </c:pt>
                <c:pt idx="1830">
                  <c:v>-33.825918747016537</c:v>
                </c:pt>
                <c:pt idx="1831">
                  <c:v>-33.871162861986178</c:v>
                </c:pt>
                <c:pt idx="1832">
                  <c:v>-33.940484396673092</c:v>
                </c:pt>
                <c:pt idx="1833">
                  <c:v>-34.03421830340011</c:v>
                </c:pt>
                <c:pt idx="1834">
                  <c:v>-34.152844037064717</c:v>
                </c:pt>
                <c:pt idx="1835">
                  <c:v>-34.296996695652396</c:v>
                </c:pt>
                <c:pt idx="1836">
                  <c:v>-34.467482273099797</c:v>
                </c:pt>
                <c:pt idx="1837">
                  <c:v>-34.665297830453397</c:v>
                </c:pt>
                <c:pt idx="1838">
                  <c:v>-34.891657709346681</c:v>
                </c:pt>
                <c:pt idx="1839">
                  <c:v>-35.148027342437288</c:v>
                </c:pt>
                <c:pt idx="1840">
                  <c:v>-35.436166813391303</c:v>
                </c:pt>
                <c:pt idx="1841">
                  <c:v>-35.758187168038667</c:v>
                </c:pt>
                <c:pt idx="1842">
                  <c:v>-36.11662370964882</c:v>
                </c:pt>
                <c:pt idx="1843">
                  <c:v>-36.514532335375378</c:v>
                </c:pt>
                <c:pt idx="1844">
                  <c:v>-36.955617734118896</c:v>
                </c:pt>
                <c:pt idx="1845">
                  <c:v>-37.444406554066248</c:v>
                </c:pt>
                <c:pt idx="1846">
                  <c:v>-37.986485481924902</c:v>
                </c:pt>
                <c:pt idx="1847">
                  <c:v>-38.58883539645803</c:v>
                </c:pt>
                <c:pt idx="1848">
                  <c:v>-39.260311816177655</c:v>
                </c:pt>
                <c:pt idx="1849">
                  <c:v>-40.012355509591508</c:v>
                </c:pt>
                <c:pt idx="1850">
                  <c:v>-40.860079290514015</c:v>
                </c:pt>
                <c:pt idx="1851">
                  <c:v>-41.823998103216439</c:v>
                </c:pt>
                <c:pt idx="1852">
                  <c:v>-42.932920923391876</c:v>
                </c:pt>
                <c:pt idx="1853">
                  <c:v>-44.229087499354513</c:v>
                </c:pt>
                <c:pt idx="1854">
                  <c:v>-45.778031374437532</c:v>
                </c:pt>
                <c:pt idx="1855">
                  <c:v>-47.689589588474213</c:v>
                </c:pt>
                <c:pt idx="1856">
                  <c:v>-50.169721398511804</c:v>
                </c:pt>
                <c:pt idx="1857">
                  <c:v>-53.680871987840419</c:v>
                </c:pt>
                <c:pt idx="1858">
                  <c:v>-59.698743764846895</c:v>
                </c:pt>
                <c:pt idx="1859">
                  <c:v>-314.93592823466736</c:v>
                </c:pt>
                <c:pt idx="1860">
                  <c:v>-59.717083308524217</c:v>
                </c:pt>
                <c:pt idx="1861">
                  <c:v>-53.717551114465245</c:v>
                </c:pt>
                <c:pt idx="1862">
                  <c:v>-50.224740186627209</c:v>
                </c:pt>
                <c:pt idx="1863">
                  <c:v>-47.762948155896126</c:v>
                </c:pt>
                <c:pt idx="1864">
                  <c:v>-45.869729878255193</c:v>
                </c:pt>
                <c:pt idx="1865">
                  <c:v>-44.339126135934308</c:v>
                </c:pt>
                <c:pt idx="1866">
                  <c:v>-43.061299928378602</c:v>
                </c:pt>
                <c:pt idx="1867">
                  <c:v>-41.970717751537407</c:v>
                </c:pt>
                <c:pt idx="1868">
                  <c:v>-41.025139896381013</c:v>
                </c:pt>
                <c:pt idx="1869">
                  <c:v>-40.195757426506731</c:v>
                </c:pt>
                <c:pt idx="1870">
                  <c:v>-39.462055436937348</c:v>
                </c:pt>
                <c:pt idx="1871">
                  <c:v>-38.808921153157399</c:v>
                </c:pt>
                <c:pt idx="1872">
                  <c:v>-38.22491384596448</c:v>
                </c:pt>
                <c:pt idx="1873">
                  <c:v>-37.701178036157387</c:v>
                </c:pt>
                <c:pt idx="1874">
                  <c:v>-37.230732884290816</c:v>
                </c:pt>
                <c:pt idx="1875">
                  <c:v>-36.807991742982011</c:v>
                </c:pt>
                <c:pt idx="1876">
                  <c:v>-36.428428003376851</c:v>
                </c:pt>
                <c:pt idx="1877">
                  <c:v>-36.088337015915485</c:v>
                </c:pt>
                <c:pt idx="1878">
                  <c:v>-35.784662922793821</c:v>
                </c:pt>
                <c:pt idx="1879">
                  <c:v>-35.514870460100965</c:v>
                </c:pt>
                <c:pt idx="1880">
                  <c:v>-35.276848621375564</c:v>
                </c:pt>
                <c:pt idx="1881">
                  <c:v>-35.068837362330143</c:v>
                </c:pt>
                <c:pt idx="1882">
                  <c:v>-34.889371289696513</c:v>
                </c:pt>
                <c:pt idx="1883">
                  <c:v>-34.737236101241855</c:v>
                </c:pt>
                <c:pt idx="1884">
                  <c:v>-34.61143477533227</c:v>
                </c:pt>
                <c:pt idx="1885">
                  <c:v>-34.511161357455933</c:v>
                </c:pt>
                <c:pt idx="1886">
                  <c:v>-34.435780789064964</c:v>
                </c:pt>
                <c:pt idx="1887">
                  <c:v>-34.384813654712872</c:v>
                </c:pt>
                <c:pt idx="1888">
                  <c:v>-34.357925041541726</c:v>
                </c:pt>
                <c:pt idx="1889">
                  <c:v>-34.354916947497728</c:v>
                </c:pt>
                <c:pt idx="1890">
                  <c:v>-34.375723866727462</c:v>
                </c:pt>
                <c:pt idx="1891">
                  <c:v>-34.420411340892613</c:v>
                </c:pt>
                <c:pt idx="1892">
                  <c:v>-34.489177407855742</c:v>
                </c:pt>
                <c:pt idx="1893">
                  <c:v>-34.582357016284298</c:v>
                </c:pt>
                <c:pt idx="1894">
                  <c:v>-34.700429617435759</c:v>
                </c:pt>
                <c:pt idx="1895">
                  <c:v>-34.844030305670614</c:v>
                </c:pt>
                <c:pt idx="1896">
                  <c:v>-35.01396507131561</c:v>
                </c:pt>
                <c:pt idx="1897">
                  <c:v>-35.211230971822083</c:v>
                </c:pt>
                <c:pt idx="1898">
                  <c:v>-35.437042345243384</c:v>
                </c:pt>
                <c:pt idx="1899">
                  <c:v>-35.692864620671834</c:v>
                </c:pt>
                <c:pt idx="1900">
                  <c:v>-40.551781566783092</c:v>
                </c:pt>
                <c:pt idx="1901">
                  <c:v>-319.59945050209564</c:v>
                </c:pt>
                <c:pt idx="1902">
                  <c:v>-40.724690606669256</c:v>
                </c:pt>
                <c:pt idx="1903">
                  <c:v>-36.038715450659296</c:v>
                </c:pt>
                <c:pt idx="1904">
                  <c:v>-34.873775105814708</c:v>
                </c:pt>
                <c:pt idx="1905">
                  <c:v>-36.206834348694862</c:v>
                </c:pt>
                <c:pt idx="1906">
                  <c:v>-41.060958424876084</c:v>
                </c:pt>
                <c:pt idx="1907">
                  <c:v>-328.25329964135972</c:v>
                </c:pt>
                <c:pt idx="1908">
                  <c:v>-41.224557576549905</c:v>
                </c:pt>
                <c:pt idx="1909">
                  <c:v>-36.534060240903358</c:v>
                </c:pt>
                <c:pt idx="1910">
                  <c:v>-35.364682944678705</c:v>
                </c:pt>
                <c:pt idx="1911">
                  <c:v>-36.693388116431798</c:v>
                </c:pt>
                <c:pt idx="1912">
                  <c:v>-41.543238739226467</c:v>
                </c:pt>
                <c:pt idx="1913">
                  <c:v>-333.83837250291486</c:v>
                </c:pt>
                <c:pt idx="1914">
                  <c:v>-41.698524191822337</c:v>
                </c:pt>
                <c:pt idx="1915">
                  <c:v>-37.003982479225982</c:v>
                </c:pt>
                <c:pt idx="1916">
                  <c:v>-35.830633154547755</c:v>
                </c:pt>
                <c:pt idx="1917">
                  <c:v>-37.155436757387676</c:v>
                </c:pt>
                <c:pt idx="1918">
                  <c:v>-42.001454447065456</c:v>
                </c:pt>
                <c:pt idx="1919">
                  <c:v>-328.27068477716807</c:v>
                </c:pt>
                <c:pt idx="1920">
                  <c:v>-42.149272955295906</c:v>
                </c:pt>
                <c:pt idx="1921">
                  <c:v>-37.451093885607634</c:v>
                </c:pt>
                <c:pt idx="1922">
                  <c:v>-36.274169143043125</c:v>
                </c:pt>
                <c:pt idx="1923">
                  <c:v>-37.595457730377319</c:v>
                </c:pt>
                <c:pt idx="1924">
                  <c:v>-42.438019320545486</c:v>
                </c:pt>
                <c:pt idx="1925">
                  <c:v>-336.66457307218184</c:v>
                </c:pt>
                <c:pt idx="1926">
                  <c:v>-42.579096672190943</c:v>
                </c:pt>
                <c:pt idx="1927">
                  <c:v>-37.877629806876215</c:v>
                </c:pt>
                <c:pt idx="1928">
                  <c:v>-36.697470703948561</c:v>
                </c:pt>
                <c:pt idx="1929">
                  <c:v>-38.015577103115078</c:v>
                </c:pt>
                <c:pt idx="1930">
                  <c:v>-42.855007453751682</c:v>
                </c:pt>
                <c:pt idx="1931">
                  <c:v>-317.07694219920825</c:v>
                </c:pt>
                <c:pt idx="1932">
                  <c:v>-42.989970466420758</c:v>
                </c:pt>
                <c:pt idx="1933">
                  <c:v>-38.285518238639739</c:v>
                </c:pt>
                <c:pt idx="1934">
                  <c:v>-37.10242019311076</c:v>
                </c:pt>
                <c:pt idx="1935">
                  <c:v>-38.417633021891021</c:v>
                </c:pt>
                <c:pt idx="1936">
                  <c:v>-43.254214158007215</c:v>
                </c:pt>
                <c:pt idx="1937">
                  <c:v>-319.411879630128</c:v>
                </c:pt>
                <c:pt idx="1938">
                  <c:v>-43.383607893428362</c:v>
                </c:pt>
                <c:pt idx="1939">
                  <c:v>-38.676433716533765</c:v>
                </c:pt>
                <c:pt idx="1940">
                  <c:v>-37.490654302911068</c:v>
                </c:pt>
                <c:pt idx="1941">
                  <c:v>-38.803225468351592</c:v>
                </c:pt>
                <c:pt idx="1942">
                  <c:v>-43.63720379467285</c:v>
                </c:pt>
                <c:pt idx="1943">
                  <c:v>-328.31095847767676</c:v>
                </c:pt>
                <c:pt idx="1944">
                  <c:v>-43.761505186284502</c:v>
                </c:pt>
                <c:pt idx="1945">
                  <c:v>-39.051839890421924</c:v>
                </c:pt>
                <c:pt idx="1946">
                  <c:v>-37.863605039871196</c:v>
                </c:pt>
                <c:pt idx="1947">
                  <c:v>-39.17375571188191</c:v>
                </c:pt>
                <c:pt idx="1948">
                  <c:v>-44.005347769979792</c:v>
                </c:pt>
                <c:pt idx="1949">
                  <c:v>-344.24361888344896</c:v>
                </c:pt>
                <c:pt idx="1950">
                  <c:v>-44.124976524735828</c:v>
                </c:pt>
                <c:pt idx="1951">
                  <c:v>-39.413023518839083</c:v>
                </c:pt>
                <c:pt idx="1952">
                  <c:v>-38.222532499411848</c:v>
                </c:pt>
                <c:pt idx="1953">
                  <c:v>-39.530457916859525</c:v>
                </c:pt>
                <c:pt idx="1954">
                  <c:v>-44.359855024370233</c:v>
                </c:pt>
                <c:pt idx="1955">
                  <c:v>-318.14809687525729</c:v>
                </c:pt>
                <c:pt idx="1956">
                  <c:v>-44.47518242785209</c:v>
                </c:pt>
                <c:pt idx="1957">
                  <c:v>-39.761121878377892</c:v>
                </c:pt>
                <c:pt idx="1958">
                  <c:v>-38.56855133259009</c:v>
                </c:pt>
                <c:pt idx="1959">
                  <c:v>-39.874424705404067</c:v>
                </c:pt>
                <c:pt idx="1960">
                  <c:v>-44.701796728083892</c:v>
                </c:pt>
                <c:pt idx="1961">
                  <c:v>-322.00977361542118</c:v>
                </c:pt>
                <c:pt idx="1962">
                  <c:v>-44.81315281890037</c:v>
                </c:pt>
                <c:pt idx="1963">
                  <c:v>-40.097145061809805</c:v>
                </c:pt>
                <c:pt idx="1964">
                  <c:v>-38.902652307868422</c:v>
                </c:pt>
                <c:pt idx="1965">
                  <c:v>-40.206628011803566</c:v>
                </c:pt>
                <c:pt idx="1966">
                  <c:v>-45.032126455921997</c:v>
                </c:pt>
                <c:pt idx="1967">
                  <c:v>-328.35857880346236</c:v>
                </c:pt>
                <c:pt idx="1968">
                  <c:v>-45.139805918866635</c:v>
                </c:pt>
                <c:pt idx="1969">
                  <c:v>-40.421994267703326</c:v>
                </c:pt>
                <c:pt idx="1970">
                  <c:v>-39.225720019862294</c:v>
                </c:pt>
                <c:pt idx="1971">
                  <c:v>-40.527936232400236</c:v>
                </c:pt>
                <c:pt idx="1972">
                  <c:v>-45.35169679931677</c:v>
                </c:pt>
                <c:pt idx="1973">
                  <c:v>-412.66056208786387</c:v>
                </c:pt>
                <c:pt idx="1974">
                  <c:v>-45.455963842390503</c:v>
                </c:pt>
                <c:pt idx="1975">
                  <c:v>-40.736476916338667</c:v>
                </c:pt>
                <c:pt idx="1976">
                  <c:v>-39.538547542863014</c:v>
                </c:pt>
                <c:pt idx="1977">
                  <c:v>-40.839128433602461</c:v>
                </c:pt>
                <c:pt idx="1978">
                  <c:v>-45.66127314499424</c:v>
                </c:pt>
                <c:pt idx="1979">
                  <c:v>-319.03826871417698</c:v>
                </c:pt>
                <c:pt idx="1980">
                  <c:v>-45.762365563538353</c:v>
                </c:pt>
                <c:pt idx="1981">
                  <c:v>-41.041319230671157</c:v>
                </c:pt>
                <c:pt idx="1982">
                  <c:v>-39.841848640623965</c:v>
                </c:pt>
                <c:pt idx="1983">
                  <c:v>-41.140906203563226</c:v>
                </c:pt>
                <c:pt idx="1984">
                  <c:v>-45.961545181083359</c:v>
                </c:pt>
                <c:pt idx="1985">
                  <c:v>-322.66358758276306</c:v>
                </c:pt>
                <c:pt idx="1986">
                  <c:v>-46.059677766366519</c:v>
                </c:pt>
                <c:pt idx="1987">
                  <c:v>-41.337176775970534</c:v>
                </c:pt>
                <c:pt idx="1988">
                  <c:v>-40.136268005710775</c:v>
                </c:pt>
                <c:pt idx="1989">
                  <c:v>-41.433903601455569</c:v>
                </c:pt>
                <c:pt idx="1990">
                  <c:v>-46.253136566127225</c:v>
                </c:pt>
                <c:pt idx="1991">
                  <c:v>-315.11173863451529</c:v>
                </c:pt>
                <c:pt idx="1992">
                  <c:v>-46.34850398130888</c:v>
                </c:pt>
                <c:pt idx="1993">
                  <c:v>-41.624643343131638</c:v>
                </c:pt>
                <c:pt idx="1994">
                  <c:v>-40.422389898105813</c:v>
                </c:pt>
                <c:pt idx="1995">
                  <c:v>-41.718695559418165</c:v>
                </c:pt>
                <c:pt idx="1996">
                  <c:v>-46.536613102109982</c:v>
                </c:pt>
                <c:pt idx="1997">
                  <c:v>-346.75369055180369</c:v>
                </c:pt>
                <c:pt idx="1998">
                  <c:v>-46.629392322430085</c:v>
                </c:pt>
                <c:pt idx="1999">
                  <c:v>-41.904258478520021</c:v>
                </c:pt>
                <c:pt idx="2000">
                  <c:v>-40.700745474283941</c:v>
                </c:pt>
                <c:pt idx="2001">
                  <c:v>-41.995805017254767</c:v>
                </c:pt>
                <c:pt idx="2002">
                  <c:v>-46.812489680935229</c:v>
                </c:pt>
                <c:pt idx="2003">
                  <c:v>-319.79796724467633</c:v>
                </c:pt>
                <c:pt idx="2004">
                  <c:v>-46.902842075034243</c:v>
                </c:pt>
                <c:pt idx="2005">
                  <c:v>-42.176513900507651</c:v>
                </c:pt>
                <c:pt idx="2006">
                  <c:v>-40.971819037981483</c:v>
                </c:pt>
                <c:pt idx="2007">
                  <c:v>-42.265709012549706</c:v>
                </c:pt>
                <c:pt idx="2008">
                  <c:v>-47.081236218821125</c:v>
                </c:pt>
                <c:pt idx="2009">
                  <c:v>-325.02181069117916</c:v>
                </c:pt>
                <c:pt idx="2010">
                  <c:v>-47.169309332715926</c:v>
                </c:pt>
                <c:pt idx="2011">
                  <c:v>-42.441858994569287</c:v>
                </c:pt>
                <c:pt idx="2012">
                  <c:v>-41.236053397607634</c:v>
                </c:pt>
                <c:pt idx="2013">
                  <c:v>-42.528843904516521</c:v>
                </c:pt>
                <c:pt idx="2014">
                  <c:v>-47.343282750561791</c:v>
                </c:pt>
                <c:pt idx="2015">
                  <c:v>-328.47590970722939</c:v>
                </c:pt>
                <c:pt idx="2016">
                  <c:v>-47.42921184383539</c:v>
                </c:pt>
                <c:pt idx="2017">
                  <c:v>-42.700705541300898</c:v>
                </c:pt>
                <c:pt idx="2018">
                  <c:v>-41.493854479264812</c:v>
                </c:pt>
                <c:pt idx="2019">
                  <c:v>-42.785609875359853</c:v>
                </c:pt>
                <c:pt idx="2020">
                  <c:v>-47.599023822462073</c:v>
                </c:pt>
                <c:pt idx="2021">
                  <c:v>-319.18892261185192</c:v>
                </c:pt>
                <c:pt idx="2022">
                  <c:v>-47.682933196853618</c:v>
                </c:pt>
                <c:pt idx="2023">
                  <c:v>-42.953431802376073</c:v>
                </c:pt>
                <c:pt idx="2024">
                  <c:v>-41.745595316146272</c:v>
                </c:pt>
                <c:pt idx="2025">
                  <c:v>-43.036374825842159</c:v>
                </c:pt>
                <c:pt idx="2026">
                  <c:v>-47.848822296706985</c:v>
                </c:pt>
                <c:pt idx="2027">
                  <c:v>-334.08646479880497</c:v>
                </c:pt>
                <c:pt idx="2028">
                  <c:v>-47.930826449879874</c:v>
                </c:pt>
                <c:pt idx="2029">
                  <c:v>-43.200386066307523</c:v>
                </c:pt>
                <c:pt idx="2030">
                  <c:v>-41.991619512821103</c:v>
                </c:pt>
                <c:pt idx="2031">
                  <c:v>-43.281477760328457</c:v>
                </c:pt>
                <c:pt idx="2032">
                  <c:v>-48.093012659334377</c:v>
                </c:pt>
                <c:pt idx="2033">
                  <c:v>-323.69886144488106</c:v>
                </c:pt>
                <c:pt idx="2034">
                  <c:v>-48.173217290720949</c:v>
                </c:pt>
                <c:pt idx="2035">
                  <c:v>-43.441889737514515</c:v>
                </c:pt>
                <c:pt idx="2036">
                  <c:v>-42.232244265226981</c:v>
                </c:pt>
                <c:pt idx="2037">
                  <c:v>-43.521231739549819</c:v>
                </c:pt>
                <c:pt idx="2038">
                  <c:v>-48.331903907556239</c:v>
                </c:pt>
                <c:pt idx="2039">
                  <c:v>-328.54565024993303</c:v>
                </c:pt>
                <c:pt idx="2040">
                  <c:v>-48.410406798469758</c:v>
                </c:pt>
                <c:pt idx="2041">
                  <c:v>-43.678240037514215</c:v>
                </c:pt>
                <c:pt idx="2042">
                  <c:v>-42.467763003040972</c:v>
                </c:pt>
                <c:pt idx="2043">
                  <c:v>-43.755926465685917</c:v>
                </c:pt>
                <c:pt idx="2044">
                  <c:v>-48.565782079038364</c:v>
                </c:pt>
                <c:pt idx="2045">
                  <c:v>-318.67607998360415</c:v>
                </c:pt>
                <c:pt idx="2046">
                  <c:v>-48.642673865448941</c:v>
                </c:pt>
                <c:pt idx="2047">
                  <c:v>-43.909712375250855</c:v>
                </c:pt>
                <c:pt idx="2048">
                  <c:v>-42.698447709710869</c:v>
                </c:pt>
                <c:pt idx="2049">
                  <c:v>-43.98583055337231</c:v>
                </c:pt>
                <c:pt idx="2050">
                  <c:v>-48.794912475121457</c:v>
                </c:pt>
                <c:pt idx="2051">
                  <c:v>-336.96780482340466</c:v>
                </c:pt>
                <c:pt idx="2052">
                  <c:v>-48.870277328435449</c:v>
                </c:pt>
                <c:pt idx="2053">
                  <c:v>-44.136562434037231</c:v>
                </c:pt>
                <c:pt idx="2054">
                  <c:v>-42.924550966212287</c:v>
                </c:pt>
                <c:pt idx="2055">
                  <c:v>-44.211193531342929</c:v>
                </c:pt>
                <c:pt idx="2056">
                  <c:v>-49.01954162138621</c:v>
                </c:pt>
                <c:pt idx="2057">
                  <c:v>-324.12574788402549</c:v>
                </c:pt>
                <c:pt idx="2058">
                  <c:v>-49.093457850061114</c:v>
                </c:pt>
                <c:pt idx="2059">
                  <c:v>-44.359028014815635</c:v>
                </c:pt>
                <c:pt idx="2060">
                  <c:v>-43.146307757094313</c:v>
                </c:pt>
                <c:pt idx="2061">
                  <c:v>-44.432247612157823</c:v>
                </c:pt>
                <c:pt idx="2062">
                  <c:v>-49.239899001936593</c:v>
                </c:pt>
                <c:pt idx="2063">
                  <c:v>-317.40983560050194</c:v>
                </c:pt>
                <c:pt idx="2064">
                  <c:v>-49.312439584732317</c:v>
                </c:pt>
                <c:pt idx="2065">
                  <c:v>-44.577330669107283</c:v>
                </c:pt>
                <c:pt idx="2066">
                  <c:v>-43.363937071239846</c:v>
                </c:pt>
                <c:pt idx="2067">
                  <c:v>-44.649209261533144</c:v>
                </c:pt>
                <c:pt idx="2068">
                  <c:v>-49.456198598036714</c:v>
                </c:pt>
                <c:pt idx="2069">
                  <c:v>-315.01905955804932</c:v>
                </c:pt>
                <c:pt idx="2070">
                  <c:v>-49.5274316580144</c:v>
                </c:pt>
                <c:pt idx="2071">
                  <c:v>-44.791677149802794</c:v>
                </c:pt>
                <c:pt idx="2072">
                  <c:v>-43.577643324720285</c:v>
                </c:pt>
                <c:pt idx="2073">
                  <c:v>-44.862280593903911</c:v>
                </c:pt>
                <c:pt idx="2074">
                  <c:v>-49.66864025700842</c:v>
                </c:pt>
                <c:pt idx="2075">
                  <c:v>-319.77583243917189</c:v>
                </c:pt>
                <c:pt idx="2076">
                  <c:v>-49.738629484008186</c:v>
                </c:pt>
                <c:pt idx="2077">
                  <c:v>-45.002260703647266</c:v>
                </c:pt>
                <c:pt idx="2078">
                  <c:v>-43.78761762895671</c:v>
                </c:pt>
                <c:pt idx="2079">
                  <c:v>-45.071650616807169</c:v>
                </c:pt>
                <c:pt idx="2080">
                  <c:v>-49.877410913369488</c:v>
                </c:pt>
                <c:pt idx="2081">
                  <c:v>-330.08744057692513</c:v>
                </c:pt>
                <c:pt idx="2082">
                  <c:v>-49.946215941541958</c:v>
                </c:pt>
                <c:pt idx="2083">
                  <c:v>-45.209262225710361</c:v>
                </c:pt>
                <c:pt idx="2084">
                  <c:v>-43.994038923941368</c:v>
                </c:pt>
                <c:pt idx="2085">
                  <c:v>-45.277496343324735</c:v>
                </c:pt>
                <c:pt idx="2086">
                  <c:v>-50.082685680951037</c:v>
                </c:pt>
                <c:pt idx="2087">
                  <c:v>-328.70737095502784</c:v>
                </c:pt>
                <c:pt idx="2088">
                  <c:v>-50.150362426965707</c:v>
                </c:pt>
                <c:pt idx="2089">
                  <c:v>-45.412851293152286</c:v>
                </c:pt>
                <c:pt idx="2090">
                  <c:v>-44.197074993391439</c:v>
                </c:pt>
                <c:pt idx="2091">
                  <c:v>-45.47998378902291</c:v>
                </c:pt>
                <c:pt idx="2092">
                  <c:v>-50.28462883201933</c:v>
                </c:pt>
                <c:pt idx="2093">
                  <c:v>-322.88897491013404</c:v>
                </c:pt>
                <c:pt idx="2094">
                  <c:v>-50.351229798758801</c:v>
                </c:pt>
                <c:pt idx="2095">
                  <c:v>-45.613187093125546</c:v>
                </c:pt>
                <c:pt idx="2096">
                  <c:v>-44.396883376296323</c:v>
                </c:pt>
                <c:pt idx="2097">
                  <c:v>-45.679268867492446</c:v>
                </c:pt>
                <c:pt idx="2098">
                  <c:v>-50.483394677137916</c:v>
                </c:pt>
                <c:pt idx="2099">
                  <c:v>-344.67389391016741</c:v>
                </c:pt>
                <c:pt idx="2100">
                  <c:v>-50.548969227025992</c:v>
                </c:pt>
                <c:pt idx="2101">
                  <c:v>-45.810419257558635</c:v>
                </c:pt>
                <c:pt idx="2102">
                  <c:v>-44.593612187294354</c:v>
                </c:pt>
                <c:pt idx="2103">
                  <c:v>-45.87549819661416</c:v>
                </c:pt>
                <c:pt idx="2104">
                  <c:v>-50.67912835761792</c:v>
                </c:pt>
                <c:pt idx="2105">
                  <c:v>-324.86548374070605</c:v>
                </c:pt>
                <c:pt idx="2106">
                  <c:v>-50.743722959149757</c:v>
                </c:pt>
                <c:pt idx="2107">
                  <c:v>-46.004688615817969</c:v>
                </c:pt>
                <c:pt idx="2108">
                  <c:v>-44.787400856607491</c:v>
                </c:pt>
                <c:pt idx="2109">
                  <c:v>-46.068809826025173</c:v>
                </c:pt>
                <c:pt idx="2110">
                  <c:v>-50.871966560763148</c:v>
                </c:pt>
                <c:pt idx="2111">
                  <c:v>-318.61364007138735</c:v>
                </c:pt>
                <c:pt idx="2112">
                  <c:v>-50.935625011332036</c:v>
                </c:pt>
                <c:pt idx="2113">
                  <c:v>-46.196127874752797</c:v>
                </c:pt>
                <c:pt idx="2114">
                  <c:v>-44.978380798818009</c:v>
                </c:pt>
                <c:pt idx="2115">
                  <c:v>-46.259333894849078</c:v>
                </c:pt>
                <c:pt idx="2116">
                  <c:v>-51.062038166776432</c:v>
                </c:pt>
                <c:pt idx="2117">
                  <c:v>-335.70421682677227</c:v>
                </c:pt>
                <c:pt idx="2118">
                  <c:v>-51.124801794477783</c:v>
                </c:pt>
                <c:pt idx="2119">
                  <c:v>-46.384862234375277</c:v>
                </c:pt>
                <c:pt idx="2120">
                  <c:v>-45.166676018544649</c:v>
                </c:pt>
                <c:pt idx="2121">
                  <c:v>-46.447193227563844</c:v>
                </c:pt>
                <c:pt idx="2122">
                  <c:v>-51.249464835004218</c:v>
                </c:pt>
                <c:pt idx="2123">
                  <c:v>-322.51199345936857</c:v>
                </c:pt>
                <c:pt idx="2124">
                  <c:v>-51.311372681758805</c:v>
                </c:pt>
                <c:pt idx="2125">
                  <c:v>-46.571009946349491</c:v>
                </c:pt>
                <c:pt idx="2126">
                  <c:v>-45.35240366003103</c:v>
                </c:pt>
                <c:pt idx="2127">
                  <c:v>-46.632503874858777</c:v>
                </c:pt>
                <c:pt idx="2128">
                  <c:v>-51.434361536232146</c:v>
                </c:pt>
                <c:pt idx="2129">
                  <c:v>-333.57900695740113</c:v>
                </c:pt>
                <c:pt idx="2130">
                  <c:v>-51.495450524259134</c:v>
                </c:pt>
                <c:pt idx="2131">
                  <c:v>-46.754682821549352</c:v>
                </c:pt>
                <c:pt idx="2132">
                  <c:v>-45.535674506766163</c:v>
                </c:pt>
                <c:pt idx="2133">
                  <c:v>-46.815375605466834</c:v>
                </c:pt>
                <c:pt idx="2134">
                  <c:v>-51.616837036872965</c:v>
                </c:pt>
                <c:pt idx="2135">
                  <c:v>-328.89888675230935</c:v>
                </c:pt>
                <c:pt idx="2136">
                  <c:v>-51.677142120300317</c:v>
                </c:pt>
                <c:pt idx="2137">
                  <c:v>-46.93598669215811</c:v>
                </c:pt>
                <c:pt idx="2138">
                  <c:v>-45.71659343649209</c:v>
                </c:pt>
                <c:pt idx="2139">
                  <c:v>-46.995912354209928</c:v>
                </c:pt>
                <c:pt idx="2140">
                  <c:v>-51.796994340175715</c:v>
                </c:pt>
                <c:pt idx="2141">
                  <c:v>-325.15364794314212</c:v>
                </c:pt>
                <c:pt idx="2142">
                  <c:v>-51.856548643354536</c:v>
                </c:pt>
                <c:pt idx="2143">
                  <c:v>-47.115021833112102</c:v>
                </c:pt>
                <c:pt idx="2144">
                  <c:v>-45.895259836295551</c:v>
                </c:pt>
                <c:pt idx="2145">
                  <c:v>-47.174212630853162</c:v>
                </c:pt>
                <c:pt idx="2146">
                  <c:v>-51.974931088956467</c:v>
                </c:pt>
                <c:pt idx="2147">
                  <c:v>-413.24037269866562</c:v>
                </c:pt>
                <c:pt idx="2148">
                  <c:v>-52.03376603285102</c:v>
                </c:pt>
                <c:pt idx="2149">
                  <c:v>-47.291883347105646</c:v>
                </c:pt>
                <c:pt idx="2150">
                  <c:v>-46.071767981913865</c:v>
                </c:pt>
                <c:pt idx="2151">
                  <c:v>-47.35036989381279</c:v>
                </c:pt>
                <c:pt idx="2152">
                  <c:v>-52.150739933807586</c:v>
                </c:pt>
                <c:pt idx="2153">
                  <c:v>-325.50598778076932</c:v>
                </c:pt>
                <c:pt idx="2154">
                  <c:v>-52.208885351675612</c:v>
                </c:pt>
                <c:pt idx="2155">
                  <c:v>-47.466661516874559</c:v>
                </c:pt>
                <c:pt idx="2156">
                  <c:v>-46.246207384894873</c:v>
                </c:pt>
                <c:pt idx="2157">
                  <c:v>-47.524472892282304</c:v>
                </c:pt>
                <c:pt idx="2158">
                  <c:v>-52.324508870274755</c:v>
                </c:pt>
                <c:pt idx="2159">
                  <c:v>-319.65899976628174</c:v>
                </c:pt>
                <c:pt idx="2160">
                  <c:v>-52.381993113709328</c:v>
                </c:pt>
                <c:pt idx="2161">
                  <c:v>-47.63944212804077</c:v>
                </c:pt>
                <c:pt idx="2162">
                  <c:v>-46.418663110826273</c:v>
                </c:pt>
                <c:pt idx="2163">
                  <c:v>-47.696605979924342</c:v>
                </c:pt>
                <c:pt idx="2164">
                  <c:v>-52.496321548093022</c:v>
                </c:pt>
                <c:pt idx="2165">
                  <c:v>-316.30872729791912</c:v>
                </c:pt>
                <c:pt idx="2166">
                  <c:v>-52.553171584371668</c:v>
                </c:pt>
                <c:pt idx="2167">
                  <c:v>-47.81030676542008</c:v>
                </c:pt>
                <c:pt idx="2168">
                  <c:v>-46.589216071480422</c:v>
                </c:pt>
                <c:pt idx="2169">
                  <c:v>-47.866849402923471</c:v>
                </c:pt>
                <c:pt idx="2170">
                  <c:v>-52.66625755521062</c:v>
                </c:pt>
                <c:pt idx="2171">
                  <c:v>-323.32666020119967</c:v>
                </c:pt>
                <c:pt idx="2172">
                  <c:v>-52.722499056797446</c:v>
                </c:pt>
                <c:pt idx="2173">
                  <c:v>-47.979333085372105</c:v>
                </c:pt>
                <c:pt idx="2174">
                  <c:v>-46.757943293399464</c:v>
                </c:pt>
                <c:pt idx="2175">
                  <c:v>-48.035279564868745</c:v>
                </c:pt>
                <c:pt idx="2176">
                  <c:v>-52.834392679035076</c:v>
                </c:pt>
                <c:pt idx="2177">
                  <c:v>-318.71697384699314</c:v>
                </c:pt>
                <c:pt idx="2178">
                  <c:v>-52.890050105978787</c:v>
                </c:pt>
                <c:pt idx="2179">
                  <c:v>-48.146595066476323</c:v>
                </c:pt>
                <c:pt idx="2180">
                  <c:v>-46.924918165164939</c:v>
                </c:pt>
                <c:pt idx="2181">
                  <c:v>-48.20196927067154</c:v>
                </c:pt>
                <c:pt idx="2182">
                  <c:v>-53.000799147051211</c:v>
                </c:pt>
                <c:pt idx="2183">
                  <c:v>-315.81857741449397</c:v>
                </c:pt>
                <c:pt idx="2184">
                  <c:v>-53.055895822947903</c:v>
                </c:pt>
                <c:pt idx="2185">
                  <c:v>-48.31216324057614</c:v>
                </c:pt>
                <c:pt idx="2186">
                  <c:v>-47.090210665350654</c:v>
                </c:pt>
                <c:pt idx="2187">
                  <c:v>-48.366987951477832</c:v>
                </c:pt>
                <c:pt idx="2188">
                  <c:v>-53.16554584874163</c:v>
                </c:pt>
                <c:pt idx="2189">
                  <c:v>-321.77190434697604</c:v>
                </c:pt>
                <c:pt idx="2190">
                  <c:v>-53.220104030854131</c:v>
                </c:pt>
                <c:pt idx="2191">
                  <c:v>-48.476104906004089</c:v>
                </c:pt>
                <c:pt idx="2192">
                  <c:v>-47.253887572942055</c:v>
                </c:pt>
                <c:pt idx="2193">
                  <c:v>-48.530401872324667</c:v>
                </c:pt>
                <c:pt idx="2194">
                  <c:v>-53.328698540525622</c:v>
                </c:pt>
                <c:pt idx="2195">
                  <c:v>-347.50572368437412</c:v>
                </c:pt>
                <c:pt idx="2196">
                  <c:v>-53.382739484591681</c:v>
                </c:pt>
                <c:pt idx="2197">
                  <c:v>-48.638484324615831</c:v>
                </c:pt>
                <c:pt idx="2198">
                  <c:v>-47.416012661816644</c:v>
                </c:pt>
                <c:pt idx="2199">
                  <c:v>-48.692274324107707</c:v>
                </c:pt>
                <c:pt idx="2200">
                  <c:v>-53.490320035247748</c:v>
                </c:pt>
                <c:pt idx="2201">
                  <c:v>-326.08747357214446</c:v>
                </c:pt>
                <c:pt idx="2202">
                  <c:v>-53.543864055457846</c:v>
                </c:pt>
                <c:pt idx="2203">
                  <c:v>-48.799362904084624</c:v>
                </c:pt>
                <c:pt idx="2204">
                  <c:v>-47.576646880712723</c:v>
                </c:pt>
                <c:pt idx="2205">
                  <c:v>-48.852665801259334</c:v>
                </c:pt>
                <c:pt idx="2206">
                  <c:v>-53.650470377606055</c:v>
                </c:pt>
                <c:pt idx="2207">
                  <c:v>-320.59662664359024</c:v>
                </c:pt>
                <c:pt idx="2208">
                  <c:v>-53.70353690216465</c:v>
                </c:pt>
                <c:pt idx="2209">
                  <c:v>-48.958799366761802</c:v>
                </c:pt>
                <c:pt idx="2210">
                  <c:v>-47.73584851996744</c:v>
                </c:pt>
                <c:pt idx="2211">
                  <c:v>-49.011634166396433</c:v>
                </c:pt>
                <c:pt idx="2212">
                  <c:v>-53.80920700673812</c:v>
                </c:pt>
                <c:pt idx="2213">
                  <c:v>-334.0095711668356</c:v>
                </c:pt>
                <c:pt idx="2214">
                  <c:v>-53.861814629404783</c:v>
                </c:pt>
                <c:pt idx="2215">
                  <c:v>-49.11684990627235</c:v>
                </c:pt>
                <c:pt idx="2216">
                  <c:v>-47.893673366174745</c:v>
                </c:pt>
                <c:pt idx="2217">
                  <c:v>-49.169234803068775</c:v>
                </c:pt>
                <c:pt idx="2218">
                  <c:v>-53.966584907088951</c:v>
                </c:pt>
                <c:pt idx="2219">
                  <c:v>-325.86853212100488</c:v>
                </c:pt>
                <c:pt idx="2220">
                  <c:v>-54.018751435037643</c:v>
                </c:pt>
                <c:pt idx="2221">
                  <c:v>-49.273568332902244</c:v>
                </c:pt>
                <c:pt idx="2222">
                  <c:v>-48.050174845798864</c:v>
                </c:pt>
                <c:pt idx="2223">
                  <c:v>-49.325520757625426</c:v>
                </c:pt>
                <c:pt idx="2224">
                  <c:v>-54.122656748553418</c:v>
                </c:pt>
                <c:pt idx="2225">
                  <c:v>-342.28465438433511</c:v>
                </c:pt>
                <c:pt idx="2226">
                  <c:v>-54.174399246863757</c:v>
                </c:pt>
                <c:pt idx="2227">
                  <c:v>-49.429006208724928</c:v>
                </c:pt>
                <c:pt idx="2228">
                  <c:v>-48.205404158676799</c:v>
                </c:pt>
                <c:pt idx="2229">
                  <c:v>-49.480542871115993</c:v>
                </c:pt>
                <c:pt idx="2230">
                  <c:v>-54.277473016802567</c:v>
                </c:pt>
                <c:pt idx="2231">
                  <c:v>-329.3721329127651</c:v>
                </c:pt>
                <c:pt idx="2232">
                  <c:v>-54.328807849861931</c:v>
                </c:pt>
                <c:pt idx="2233">
                  <c:v>-49.583212973326482</c:v>
                </c:pt>
                <c:pt idx="2234">
                  <c:v>-48.359410402252792</c:v>
                </c:pt>
                <c:pt idx="2235">
                  <c:v>-49.634349902056634</c:v>
                </c:pt>
                <c:pt idx="2236">
                  <c:v>-54.431082134599905</c:v>
                </c:pt>
                <c:pt idx="2237">
                  <c:v>-322.59008393693625</c:v>
                </c:pt>
                <c:pt idx="2238">
                  <c:v>-54.482025004669651</c:v>
                </c:pt>
                <c:pt idx="2239">
                  <c:v>-49.736236060900012</c:v>
                </c:pt>
                <c:pt idx="2240">
                  <c:v>-48.512240687306303</c:v>
                </c:pt>
                <c:pt idx="2241">
                  <c:v>-49.786988640808801</c:v>
                </c:pt>
                <c:pt idx="2242">
                  <c:v>-54.583530574851594</c:v>
                </c:pt>
                <c:pt idx="2243">
                  <c:v>-320.13609144888858</c:v>
                </c:pt>
                <c:pt idx="2244">
                  <c:v>-54.634096558031182</c:v>
                </c:pt>
                <c:pt idx="2245">
                  <c:v>-49.888121009416189</c:v>
                </c:pt>
                <c:pt idx="2246">
                  <c:v>-48.663940245863884</c:v>
                </c:pt>
                <c:pt idx="2247">
                  <c:v>-49.938504016251571</c:v>
                </c:pt>
                <c:pt idx="2248">
                  <c:v>-54.73486296605288</c:v>
                </c:pt>
                <c:pt idx="2249">
                  <c:v>-324.8322466885366</c:v>
                </c:pt>
                <c:pt idx="2250">
                  <c:v>-54.785066545846099</c:v>
                </c:pt>
                <c:pt idx="2251">
                  <c:v>-50.038911562501198</c:v>
                </c:pt>
                <c:pt idx="2252">
                  <c:v>-48.814552531919794</c:v>
                </c:pt>
                <c:pt idx="2253">
                  <c:v>-50.088939195359934</c:v>
                </c:pt>
                <c:pt idx="2254">
                  <c:v>-54.885122190743836</c:v>
                </c:pt>
                <c:pt idx="2255">
                  <c:v>-335.08602736628723</c:v>
                </c:pt>
                <c:pt idx="2256">
                  <c:v>-54.934977289418242</c:v>
                </c:pt>
                <c:pt idx="2257">
                  <c:v>-50.18864976460101</c:v>
                </c:pt>
                <c:pt idx="2258">
                  <c:v>-48.964119315533729</c:v>
                </c:pt>
                <c:pt idx="2259">
                  <c:v>-50.238335676250287</c:v>
                </c:pt>
                <c:pt idx="2260">
                  <c:v>-55.034349477512841</c:v>
                </c:pt>
                <c:pt idx="2261">
                  <c:v>-333.64960390756346</c:v>
                </c:pt>
                <c:pt idx="2262">
                  <c:v>-55.083869485424671</c:v>
                </c:pt>
                <c:pt idx="2263">
                  <c:v>-50.337376049956497</c:v>
                </c:pt>
                <c:pt idx="2264">
                  <c:v>-49.11268077082147</c:v>
                </c:pt>
                <c:pt idx="2265">
                  <c:v>-50.386733375200443</c:v>
                </c:pt>
                <c:pt idx="2266">
                  <c:v>-55.182584487062194</c:v>
                </c:pt>
                <c:pt idx="2267">
                  <c:v>-324.7522702185185</c:v>
                </c:pt>
                <c:pt idx="2268">
                  <c:v>-55.231782290100597</c:v>
                </c:pt>
                <c:pt idx="2269">
                  <c:v>-50.485129325865536</c:v>
                </c:pt>
                <c:pt idx="2270">
                  <c:v>-49.260275558308692</c:v>
                </c:pt>
                <c:pt idx="2271">
                  <c:v>-50.5341707081054</c:v>
                </c:pt>
                <c:pt idx="2272">
                  <c:v>-55.329865392774728</c:v>
                </c:pt>
                <c:pt idx="2273">
                  <c:v>-349.51391495036319</c:v>
                </c:pt>
                <c:pt idx="2274">
                  <c:v>-55.378753398074508</c:v>
                </c:pt>
                <c:pt idx="2275">
                  <c:v>-50.631947050667719</c:v>
                </c:pt>
                <c:pt idx="2276">
                  <c:v>-49.406940902075796</c:v>
                </c:pt>
                <c:pt idx="2277">
                  <c:v>-50.680684666794861</c:v>
                </c:pt>
                <c:pt idx="2278">
                  <c:v>-55.47622895621663</c:v>
                </c:pt>
                <c:pt idx="2279">
                  <c:v>-329.65436221731267</c:v>
                </c:pt>
                <c:pt idx="2280">
                  <c:v>-55.524819116261526</c:v>
                </c:pt>
                <c:pt idx="2281">
                  <c:v>-50.777865306848902</c:v>
                </c:pt>
                <c:pt idx="2282">
                  <c:v>-49.552712662084929</c:v>
                </c:pt>
                <c:pt idx="2283">
                  <c:v>-50.826310890591515</c:v>
                </c:pt>
                <c:pt idx="2284">
                  <c:v>-55.621710597935852</c:v>
                </c:pt>
                <c:pt idx="2285">
                  <c:v>-323.35558885740232</c:v>
                </c:pt>
                <c:pt idx="2286">
                  <c:v>-55.670014433176043</c:v>
                </c:pt>
                <c:pt idx="2287">
                  <c:v>-50.922918869627409</c:v>
                </c:pt>
                <c:pt idx="2288">
                  <c:v>-49.697625402045816</c:v>
                </c:pt>
                <c:pt idx="2289">
                  <c:v>-50.971083733466401</c:v>
                </c:pt>
                <c:pt idx="2290">
                  <c:v>-55.766344463916269</c:v>
                </c:pt>
                <c:pt idx="2291">
                  <c:v>-319.84155678085904</c:v>
                </c:pt>
                <c:pt idx="2292">
                  <c:v>-55.814373084008075</c:v>
                </c:pt>
                <c:pt idx="2293">
                  <c:v>-51.067141271352796</c:v>
                </c:pt>
                <c:pt idx="2294">
                  <c:v>-49.841712453147188</c:v>
                </c:pt>
                <c:pt idx="2295">
                  <c:v>-51.115036327110488</c:v>
                </c:pt>
                <c:pt idx="2296">
                  <c:v>-55.910163487996904</c:v>
                </c:pt>
                <c:pt idx="2297">
                  <c:v>-317.41891547127761</c:v>
                </c:pt>
                <c:pt idx="2298">
                  <c:v>-55.957927611767239</c:v>
                </c:pt>
                <c:pt idx="2299">
                  <c:v>-51.210564862020988</c:v>
                </c:pt>
                <c:pt idx="2300">
                  <c:v>-49.985005973952674</c:v>
                </c:pt>
                <c:pt idx="2301">
                  <c:v>-51.258200640219371</c:v>
                </c:pt>
                <c:pt idx="2302">
                  <c:v>-56.053199450553997</c:v>
                </c:pt>
                <c:pt idx="2303">
                  <c:v>-338.19151287349177</c:v>
                </c:pt>
                <c:pt idx="2304">
                  <c:v>-56.100709424772859</c:v>
                </c:pt>
                <c:pt idx="2305">
                  <c:v>-51.353220866184728</c:v>
                </c:pt>
                <c:pt idx="2306">
                  <c:v>-50.127537006735253</c:v>
                </c:pt>
                <c:pt idx="2307">
                  <c:v>-51.40060753425864</c:v>
                </c:pt>
                <c:pt idx="2308">
                  <c:v>-56.195483033703411</c:v>
                </c:pt>
                <c:pt idx="2309">
                  <c:v>-333.47071660743916</c:v>
                </c:pt>
                <c:pt idx="2310">
                  <c:v>-56.242748850756769</c:v>
                </c:pt>
                <c:pt idx="2311">
                  <c:v>-51.495139436512929</c:v>
                </c:pt>
                <c:pt idx="2312">
                  <c:v>-50.269335530501671</c:v>
                </c:pt>
                <c:pt idx="2313">
                  <c:v>-51.542286815959756</c:v>
                </c:pt>
                <c:pt idx="2314">
                  <c:v>-56.337043873275491</c:v>
                </c:pt>
                <c:pt idx="2315">
                  <c:v>-325.40915853666922</c:v>
                </c:pt>
                <c:pt idx="2316">
                  <c:v>-56.38407518780933</c:v>
                </c:pt>
                <c:pt idx="2317">
                  <c:v>-51.636349704233872</c:v>
                </c:pt>
                <c:pt idx="2318">
                  <c:v>-50.410430510937985</c:v>
                </c:pt>
                <c:pt idx="2319">
                  <c:v>-51.683267286773919</c:v>
                </c:pt>
                <c:pt idx="2320">
                  <c:v>-56.477910607778782</c:v>
                </c:pt>
                <c:pt idx="2321">
                  <c:v>-321.40752025436734</c:v>
                </c:pt>
                <c:pt idx="2322">
                  <c:v>-56.524716752394959</c:v>
                </c:pt>
                <c:pt idx="2323">
                  <c:v>-51.776879826679092</c:v>
                </c:pt>
                <c:pt idx="2324">
                  <c:v>-50.550849947488615</c:v>
                </c:pt>
                <c:pt idx="2325">
                  <c:v>-51.82357678949149</c:v>
                </c:pt>
                <c:pt idx="2326">
                  <c:v>-56.618110924572136</c:v>
                </c:pt>
                <c:pt idx="2327">
                  <c:v>-318.75442527385968</c:v>
                </c:pt>
                <c:pt idx="2328">
                  <c:v>-56.664700924623631</c:v>
                </c:pt>
                <c:pt idx="2329">
                  <c:v>-51.916757032121936</c:v>
                </c:pt>
                <c:pt idx="2330">
                  <c:v>-50.690620917764264</c:v>
                </c:pt>
                <c:pt idx="2331">
                  <c:v>-51.963242252224916</c:v>
                </c:pt>
                <c:pt idx="2332">
                  <c:v>-56.757671603423994</c:v>
                </c:pt>
                <c:pt idx="2333">
                  <c:v>-334.0341092955357</c:v>
                </c:pt>
                <c:pt idx="2334">
                  <c:v>-56.804054190986975</c:v>
                </c:pt>
                <c:pt idx="2335">
                  <c:v>-52.056007662099113</c:v>
                </c:pt>
                <c:pt idx="2336">
                  <c:v>-50.829769619459235</c:v>
                </c:pt>
                <c:pt idx="2337">
                  <c:v>-52.102289729924621</c:v>
                </c:pt>
                <c:pt idx="2338">
                  <c:v>-56.896618557628329</c:v>
                </c:pt>
                <c:pt idx="2339">
                  <c:v>-316.42630988215808</c:v>
                </c:pt>
                <c:pt idx="2340">
                  <c:v>-56.94280218469779</c:v>
                </c:pt>
                <c:pt idx="2341">
                  <c:v>-52.194657211379145</c:v>
                </c:pt>
                <c:pt idx="2342">
                  <c:v>-50.96832140994384</c:v>
                </c:pt>
                <c:pt idx="2343">
                  <c:v>-52.240744443602466</c:v>
                </c:pt>
                <c:pt idx="2344">
                  <c:v>-57.034976872869777</c:v>
                </c:pt>
                <c:pt idx="2345">
                  <c:v>-327.69011002454255</c:v>
                </c:pt>
                <c:pt idx="2346">
                  <c:v>-57.08096972383062</c:v>
                </c:pt>
                <c:pt idx="2347">
                  <c:v>-52.332730365736715</c:v>
                </c:pt>
                <c:pt idx="2348">
                  <c:v>-51.106300843685695</c:v>
                </c:pt>
                <c:pt idx="2349">
                  <c:v>-52.378630817402325</c:v>
                </c:pt>
                <c:pt idx="2350">
                  <c:v>-57.172770843941976</c:v>
                </c:pt>
                <c:pt idx="2351">
                  <c:v>-321.24723040123507</c:v>
                </c:pt>
                <c:pt idx="2352">
                  <c:v>-57.218580847365487</c:v>
                </c:pt>
                <c:pt idx="2353">
                  <c:v>-52.470251037670003</c:v>
                </c:pt>
                <c:pt idx="2354">
                  <c:v>-51.243731707641167</c:v>
                </c:pt>
                <c:pt idx="2355">
                  <c:v>-52.515972513668061</c:v>
                </c:pt>
                <c:pt idx="2356">
                  <c:v>-57.310024009493866</c:v>
                </c:pt>
                <c:pt idx="2357">
                  <c:v>-325.04311229654854</c:v>
                </c:pt>
                <c:pt idx="2358">
                  <c:v>-57.355658849303964</c:v>
                </c:pt>
                <c:pt idx="2359">
                  <c:v>-52.607242400205635</c:v>
                </c:pt>
                <c:pt idx="2360">
                  <c:v>-51.380637054748455</c:v>
                </c:pt>
                <c:pt idx="2361">
                  <c:v>-52.652792466130663</c:v>
                </c:pt>
                <c:pt idx="2362">
                  <c:v>-57.446759184927558</c:v>
                </c:pt>
                <c:pt idx="2363">
                  <c:v>-331.62447866850044</c:v>
                </c:pt>
                <c:pt idx="2364">
                  <c:v>-57.492226310962657</c:v>
                </c:pt>
                <c:pt idx="2365">
                  <c:v>-52.743726918897991</c:v>
                </c:pt>
                <c:pt idx="2366">
                  <c:v>-51.517039235643111</c:v>
                </c:pt>
                <c:pt idx="2367">
                  <c:v>-52.789112911340553</c:v>
                </c:pt>
                <c:pt idx="2368">
                  <c:v>-57.58299849353137</c:v>
                </c:pt>
                <c:pt idx="2369">
                  <c:v>-351.75372130714447</c:v>
                </c:pt>
                <c:pt idx="2370">
                  <c:v>-57.628305131571167</c:v>
                </c:pt>
                <c:pt idx="2371">
                  <c:v>-52.879726382153876</c:v>
                </c:pt>
                <c:pt idx="2372">
                  <c:v>-51.652959928708732</c:v>
                </c:pt>
                <c:pt idx="2373">
                  <c:v>-52.92495541844989</c:v>
                </c:pt>
                <c:pt idx="2374">
                  <c:v>-57.718763396013635</c:v>
                </c:pt>
                <c:pt idx="2375">
                  <c:v>-330.31154732117977</c:v>
                </c:pt>
                <c:pt idx="2376">
                  <c:v>-57.763916557261652</c:v>
                </c:pt>
                <c:pt idx="2377">
                  <c:v>-53.015261929973789</c:v>
                </c:pt>
                <c:pt idx="2378">
                  <c:v>-51.788420168566745</c:v>
                </c:pt>
                <c:pt idx="2379">
                  <c:v>-53.060340917452031</c:v>
                </c:pt>
                <c:pt idx="2380">
                  <c:v>-57.854074718481137</c:v>
                </c:pt>
                <c:pt idx="2381">
                  <c:v>-324.79610388379956</c:v>
                </c:pt>
                <c:pt idx="2382">
                  <c:v>-57.899081208584128</c:v>
                </c:pt>
                <c:pt idx="2383">
                  <c:v>-53.15035408121345</c:v>
                </c:pt>
                <c:pt idx="2384">
                  <c:v>-51.923440373101933</c:v>
                </c:pt>
                <c:pt idx="2385">
                  <c:v>-53.195289725972373</c:v>
                </c:pt>
                <c:pt idx="2386">
                  <c:v>-57.988952679006324</c:v>
                </c:pt>
                <c:pt idx="2387">
                  <c:v>-324.56179350061359</c:v>
                </c:pt>
                <c:pt idx="2388">
                  <c:v>-58.033819106596731</c:v>
                </c:pt>
                <c:pt idx="2389">
                  <c:v>-53.285022759461953</c:v>
                </c:pt>
                <c:pt idx="2390">
                  <c:v>-52.058040369113556</c:v>
                </c:pt>
                <c:pt idx="2391">
                  <c:v>-53.329821574697107</c:v>
                </c:pt>
                <c:pt idx="2392">
                  <c:v>-58.123416912834728</c:v>
                </c:pt>
                <c:pt idx="2393">
                  <c:v>-330.02178251018796</c:v>
                </c:pt>
                <c:pt idx="2394">
                  <c:v>-58.168149697650605</c:v>
                </c:pt>
                <c:pt idx="2395">
                  <c:v>-53.41928731760688</c:v>
                </c:pt>
                <c:pt idx="2396">
                  <c:v>-52.192239416675299</c:v>
                </c:pt>
                <c:pt idx="2397">
                  <c:v>-53.463955631528783</c:v>
                </c:pt>
                <c:pt idx="2398">
                  <c:v>-58.257486496332959</c:v>
                </c:pt>
                <c:pt idx="2399">
                  <c:v>-346.41686463268655</c:v>
                </c:pt>
                <c:pt idx="2400">
                  <c:v>-58.302091876935918</c:v>
                </c:pt>
                <c:pt idx="2401">
                  <c:v>-53.553166561182017</c:v>
                </c:pt>
                <c:pt idx="2402">
                  <c:v>-52.326056232281672</c:v>
                </c:pt>
                <c:pt idx="2403">
                  <c:v>-53.597710524534044</c:v>
                </c:pt>
                <c:pt idx="2404">
                  <c:v>-58.391179969747704</c:v>
                </c:pt>
                <c:pt idx="2405">
                  <c:v>-318.7639980582619</c:v>
                </c:pt>
                <c:pt idx="2406">
                  <c:v>-58.435664010850346</c:v>
                </c:pt>
                <c:pt idx="2407">
                  <c:v>-53.686678770554749</c:v>
                </c:pt>
                <c:pt idx="2408">
                  <c:v>-52.459509010853054</c:v>
                </c:pt>
                <c:pt idx="2409">
                  <c:v>-53.731104363766974</c:v>
                </c:pt>
                <c:pt idx="2410">
                  <c:v>-58.524515358842095</c:v>
                </c:pt>
                <c:pt idx="2411">
                  <c:v>-326.68012261637244</c:v>
                </c:pt>
                <c:pt idx="2412">
                  <c:v>-58.568883958293519</c:v>
                </c:pt>
                <c:pt idx="2413">
                  <c:v>-53.819841722032855</c:v>
                </c:pt>
                <c:pt idx="2414">
                  <c:v>-52.592615446666557</c:v>
                </c:pt>
                <c:pt idx="2415">
                  <c:v>-53.864154762027717</c:v>
                </c:pt>
                <c:pt idx="2416">
                  <c:v>-58.657510195487745</c:v>
                </c:pt>
                <c:pt idx="2417">
                  <c:v>-324.2069777600384</c:v>
                </c:pt>
                <c:pt idx="2418">
                  <c:v>-58.701769090903241</c:v>
                </c:pt>
                <c:pt idx="2419">
                  <c:v>-53.952672707947769</c:v>
                </c:pt>
                <c:pt idx="2420">
                  <c:v>-52.725392753275379</c:v>
                </c:pt>
                <c:pt idx="2421">
                  <c:v>-53.996878854616881</c:v>
                </c:pt>
                <c:pt idx="2422">
                  <c:v>-58.7901815372568</c:v>
                </c:pt>
                <c:pt idx="2423">
                  <c:v>-320.50146939236993</c:v>
                </c:pt>
                <c:pt idx="2424">
                  <c:v>-58.834336312346061</c:v>
                </c:pt>
                <c:pt idx="2425">
                  <c:v>-54.085188555777236</c:v>
                </c:pt>
                <c:pt idx="2426">
                  <c:v>-52.857857682475114</c:v>
                </c:pt>
                <c:pt idx="2427">
                  <c:v>-54.129293318151696</c:v>
                </c:pt>
                <c:pt idx="2428">
                  <c:v>-58.922545986084387</c:v>
                </c:pt>
                <c:pt idx="2429">
                  <c:v>-339.12092582867717</c:v>
                </c:pt>
                <c:pt idx="2430">
                  <c:v>-58.966602076669339</c:v>
                </c:pt>
                <c:pt idx="2431">
                  <c:v>-54.217405646356063</c:v>
                </c:pt>
                <c:pt idx="2432">
                  <c:v>-52.990026542371595</c:v>
                </c:pt>
                <c:pt idx="2433">
                  <c:v>-54.261414388485136</c:v>
                </c:pt>
                <c:pt idx="2434">
                  <c:v>-59.054619706044335</c:v>
                </c:pt>
                <c:pt idx="2435">
                  <c:v>-337.66676531626808</c:v>
                </c:pt>
                <c:pt idx="2436">
                  <c:v>-59.098582405802716</c:v>
                </c:pt>
                <c:pt idx="2437">
                  <c:v>-54.349339931238198</c:v>
                </c:pt>
                <c:pt idx="2438">
                  <c:v>-53.121915214600932</c:v>
                </c:pt>
                <c:pt idx="2439">
                  <c:v>-54.39325787779272</c:v>
                </c:pt>
                <c:pt idx="2440">
                  <c:v>-59.186418440306795</c:v>
                </c:pt>
                <c:pt idx="2441">
                  <c:v>-328.75331986972174</c:v>
                </c:pt>
                <c:pt idx="2442">
                  <c:v>-59.230292906238304</c:v>
                </c:pt>
                <c:pt idx="2443">
                  <c:v>-54.481006949243998</c:v>
                </c:pt>
                <c:pt idx="2444">
                  <c:v>-53.25353917074991</c:v>
                </c:pt>
                <c:pt idx="2445">
                  <c:v>-54.524839190862416</c:v>
                </c:pt>
                <c:pt idx="2446">
                  <c:v>-59.317957527289131</c:v>
                </c:pt>
                <c:pt idx="2447">
                  <c:v>-324.55079643394356</c:v>
                </c:pt>
                <c:pt idx="2448">
                  <c:v>-59.361748784945867</c:v>
                </c:pt>
                <c:pt idx="2449">
                  <c:v>-54.612421842249077</c:v>
                </c:pt>
                <c:pt idx="2450">
                  <c:v>-53.384913488020693</c:v>
                </c:pt>
                <c:pt idx="2451">
                  <c:v>-54.656173340638162</c:v>
                </c:pt>
                <c:pt idx="2452">
                  <c:v>-59.449251916091953</c:v>
                </c:pt>
                <c:pt idx="2453">
                  <c:v>-321.80399034577846</c:v>
                </c:pt>
                <c:pt idx="2454">
                  <c:v>-59.492964864552206</c:v>
                </c:pt>
                <c:pt idx="2455">
                  <c:v>-54.743599370252632</c:v>
                </c:pt>
                <c:pt idx="2456">
                  <c:v>-53.516052864181908</c:v>
                </c:pt>
                <c:pt idx="2457">
                  <c:v>-54.787274963054429</c:v>
                </c:pt>
                <c:pt idx="2458">
                  <c:v>-59.580316181208197</c:v>
                </c:pt>
                <c:pt idx="2459">
                  <c:v>-335.69560649177953</c:v>
                </c:pt>
                <c:pt idx="2460">
                  <c:v>-59.623955597841586</c:v>
                </c:pt>
                <c:pt idx="2461">
                  <c:v>-54.874553925760495</c:v>
                </c:pt>
                <c:pt idx="2462">
                  <c:v>-53.646971631844821</c:v>
                </c:pt>
                <c:pt idx="2463">
                  <c:v>-54.91815833120674</c:v>
                </c:pt>
                <c:pt idx="2464">
                  <c:v>-59.711164536592072</c:v>
                </c:pt>
                <c:pt idx="2465">
                  <c:v>-344.34243205820906</c:v>
                </c:pt>
                <c:pt idx="2466">
                  <c:v>-59.754735081601744</c:v>
                </c:pt>
                <c:pt idx="2467">
                  <c:v>-55.005299547531344</c:v>
                </c:pt>
                <c:pt idx="2468">
                  <c:v>-53.77768377210149</c:v>
                </c:pt>
                <c:pt idx="2469">
                  <c:v>-55.048837368882786</c:v>
                </c:pt>
                <c:pt idx="2470">
                  <c:v>-59.841810849088787</c:v>
                </c:pt>
                <c:pt idx="2471">
                  <c:v>-331.09483184668898</c:v>
                </c:pt>
                <c:pt idx="2472">
                  <c:v>-59.885317069854878</c:v>
                </c:pt>
                <c:pt idx="2473">
                  <c:v>-55.135849933704691</c:v>
                </c:pt>
                <c:pt idx="2474">
                  <c:v>-53.908202927558897</c:v>
                </c:pt>
                <c:pt idx="2475">
                  <c:v>-55.179325663502262</c:v>
                </c:pt>
                <c:pt idx="2476">
                  <c:v>-59.972268651271143</c:v>
                </c:pt>
                <c:pt idx="2477">
                  <c:v>-326.18925066539555</c:v>
                </c:pt>
                <c:pt idx="2478">
                  <c:v>-60.015714986511369</c:v>
                </c:pt>
                <c:pt idx="2479">
                  <c:v>-55.266218454360676</c:v>
                </c:pt>
                <c:pt idx="2480">
                  <c:v>-54.038542414801299</c:v>
                </c:pt>
                <c:pt idx="2481">
                  <c:v>-55.309636478485771</c:v>
                </c:pt>
                <c:pt idx="2482">
                  <c:v>-60.102551153727568</c:v>
                </c:pt>
                <c:pt idx="2483">
                  <c:v>-327.4304946931141</c:v>
                </c:pt>
                <c:pt idx="2484">
                  <c:v>-60.145941937458495</c:v>
                </c:pt>
                <c:pt idx="2485">
                  <c:v>-55.396418163525986</c:v>
                </c:pt>
                <c:pt idx="2486">
                  <c:v>-54.168715236311058</c:v>
                </c:pt>
                <c:pt idx="2487">
                  <c:v>-55.439782765087024</c:v>
                </c:pt>
                <c:pt idx="2488">
                  <c:v>-60.232671256796806</c:v>
                </c:pt>
                <c:pt idx="2489">
                  <c:v>-320.96657988068392</c:v>
                </c:pt>
                <c:pt idx="2490">
                  <c:v>-60.276010722148889</c:v>
                </c:pt>
                <c:pt idx="2491">
                  <c:v>-55.526461810666198</c:v>
                </c:pt>
                <c:pt idx="2492">
                  <c:v>-54.298734091876213</c:v>
                </c:pt>
                <c:pt idx="2493">
                  <c:v>-55.569777173720652</c:v>
                </c:pt>
                <c:pt idx="2494">
                  <c:v>-60.362641561819792</c:v>
                </c:pt>
                <c:pt idx="2495">
                  <c:v>-415.59968446781988</c:v>
                </c:pt>
                <c:pt idx="2496">
                  <c:v>-60.405933844667096</c:v>
                </c:pt>
                <c:pt idx="2497">
                  <c:v>-55.656361851686853</c:v>
                </c:pt>
                <c:pt idx="2498">
                  <c:v>-54.42861138951136</c:v>
                </c:pt>
                <c:pt idx="2499">
                  <c:v>-55.699632064800241</c:v>
                </c:pt>
                <c:pt idx="2500">
                  <c:v>-60.49247438189974</c:v>
                </c:pt>
                <c:pt idx="2501">
                  <c:v>-317.89136262834285</c:v>
                </c:pt>
                <c:pt idx="2502">
                  <c:v>-60.535723524352079</c:v>
                </c:pt>
                <c:pt idx="2503">
                  <c:v>-55.786130459466463</c:v>
                </c:pt>
                <c:pt idx="2504">
                  <c:v>-54.558359255917068</c:v>
                </c:pt>
                <c:pt idx="2505">
                  <c:v>-55.829359519127607</c:v>
                </c:pt>
                <c:pt idx="2506">
                  <c:v>-60.622181752214686</c:v>
                </c:pt>
                <c:pt idx="2507">
                  <c:v>-327.94933537606846</c:v>
                </c:pt>
                <c:pt idx="2508">
                  <c:v>-60.66539170595702</c:v>
                </c:pt>
                <c:pt idx="2509">
                  <c:v>-55.915779533950101</c:v>
                </c:pt>
                <c:pt idx="2510">
                  <c:v>-54.687989546501285</c:v>
                </c:pt>
                <c:pt idx="2511">
                  <c:v>-55.958971347839189</c:v>
                </c:pt>
                <c:pt idx="2512">
                  <c:v>-60.751775439893592</c:v>
                </c:pt>
                <c:pt idx="2513">
                  <c:v>-326.96923555777062</c:v>
                </c:pt>
                <c:pt idx="2514">
                  <c:v>-60.794950069385834</c:v>
                </c:pt>
                <c:pt idx="2515">
                  <c:v>-56.045320711823337</c:v>
                </c:pt>
                <c:pt idx="2516">
                  <c:v>-54.817513854984803</c:v>
                </c:pt>
                <c:pt idx="2517">
                  <c:v>-56.088479101947414</c:v>
                </c:pt>
                <c:pt idx="2518">
                  <c:v>-60.881266953497395</c:v>
                </c:pt>
                <c:pt idx="2519">
                  <c:v>-322.18796161629035</c:v>
                </c:pt>
                <c:pt idx="2520">
                  <c:v>-60.924410039044403</c:v>
                </c:pt>
                <c:pt idx="2521">
                  <c:v>-56.174765375787004</c:v>
                </c:pt>
                <c:pt idx="2522">
                  <c:v>-54.946943522611953</c:v>
                </c:pt>
                <c:pt idx="2523">
                  <c:v>-56.217894081486008</c:v>
                </c:pt>
                <c:pt idx="2524">
                  <c:v>-61.010667552090368</c:v>
                </c:pt>
                <c:pt idx="2525">
                  <c:v>-345.64683052839496</c:v>
                </c:pt>
                <c:pt idx="2526">
                  <c:v>-61.053782792789384</c:v>
                </c:pt>
                <c:pt idx="2527">
                  <c:v>-56.304124663451717</c:v>
                </c:pt>
                <c:pt idx="2528">
                  <c:v>-55.076289646985799</c:v>
                </c:pt>
                <c:pt idx="2529">
                  <c:v>-56.347227344285145</c:v>
                </c:pt>
                <c:pt idx="2530">
                  <c:v>-61.139988253963963</c:v>
                </c:pt>
                <c:pt idx="2531">
                  <c:v>-318.92488963397545</c:v>
                </c:pt>
                <c:pt idx="2532">
                  <c:v>-61.183079270527998</c:v>
                </c:pt>
                <c:pt idx="2533">
                  <c:v>-56.433409475878669</c:v>
                </c:pt>
                <c:pt idx="2534">
                  <c:v>-55.205563090546846</c:v>
                </c:pt>
                <c:pt idx="2535">
                  <c:v>-56.476489714391235</c:v>
                </c:pt>
                <c:pt idx="2536">
                  <c:v>-61.269239844996982</c:v>
                </c:pt>
                <c:pt idx="2537">
                  <c:v>-329.86963093772607</c:v>
                </c:pt>
                <c:pt idx="2538">
                  <c:v>-61.312310182467797</c:v>
                </c:pt>
                <c:pt idx="2539">
                  <c:v>-56.562630485769823</c:v>
                </c:pt>
                <c:pt idx="2540">
                  <c:v>-55.334774488712313</c:v>
                </c:pt>
                <c:pt idx="2541">
                  <c:v>-56.605691790152989</c:v>
                </c:pt>
                <c:pt idx="2542">
                  <c:v>-61.398432886682201</c:v>
                </c:pt>
                <c:pt idx="2543">
                  <c:v>-326.03161724162112</c:v>
                </c:pt>
                <c:pt idx="2544">
                  <c:v>-61.441486017039011</c:v>
                </c:pt>
                <c:pt idx="2545">
                  <c:v>-56.691798145341508</c:v>
                </c:pt>
                <c:pt idx="2546">
                  <c:v>-55.463934257692813</c:v>
                </c:pt>
                <c:pt idx="2547">
                  <c:v>-56.734843951984779</c:v>
                </c:pt>
                <c:pt idx="2548">
                  <c:v>-61.527577723848282</c:v>
                </c:pt>
                <c:pt idx="2549">
                  <c:v>-323.44757486491056</c:v>
                </c:pt>
                <c:pt idx="2550">
                  <c:v>-61.570617048503976</c:v>
                </c:pt>
                <c:pt idx="2551">
                  <c:v>-56.820922693880888</c:v>
                </c:pt>
                <c:pt idx="2552">
                  <c:v>-55.593052602001876</c:v>
                </c:pt>
                <c:pt idx="2553">
                  <c:v>-56.863956369826624</c:v>
                </c:pt>
                <c:pt idx="2554">
                  <c:v>-61.656684492057472</c:v>
                </c:pt>
                <c:pt idx="2555">
                  <c:v>-321.51232798440873</c:v>
                </c:pt>
                <c:pt idx="2556">
                  <c:v>-61.699713344274301</c:v>
                </c:pt>
                <c:pt idx="2557">
                  <c:v>-56.950014165011957</c:v>
                </c:pt>
                <c:pt idx="2558">
                  <c:v>-55.722139521672986</c:v>
                </c:pt>
                <c:pt idx="2559">
                  <c:v>-56.993039010314199</c:v>
                </c:pt>
                <c:pt idx="2560">
                  <c:v>-61.785763124741948</c:v>
                </c:pt>
                <c:pt idx="2561">
                  <c:v>-341.98054719078863</c:v>
                </c:pt>
                <c:pt idx="2562">
                  <c:v>-61.828784771930607</c:v>
                </c:pt>
                <c:pt idx="2563">
                  <c:v>-57.079082393680778</c:v>
                </c:pt>
                <c:pt idx="2564">
                  <c:v>-55.851204819198188</c:v>
                </c:pt>
                <c:pt idx="2565">
                  <c:v>-57.122101643670888</c:v>
                </c:pt>
                <c:pt idx="2566">
                  <c:v>-61.914823360039705</c:v>
                </c:pt>
                <c:pt idx="2567">
                  <c:v>-318.70593940639986</c:v>
                </c:pt>
                <c:pt idx="2568">
                  <c:v>-61.957841005997281</c:v>
                </c:pt>
                <c:pt idx="2569">
                  <c:v>-57.208137022868883</c:v>
                </c:pt>
                <c:pt idx="2570">
                  <c:v>-55.980258106201319</c:v>
                </c:pt>
                <c:pt idx="2571">
                  <c:v>-57.25115385034114</c:v>
                </c:pt>
                <c:pt idx="2572">
                  <c:v>-62.043874747391577</c:v>
                </c:pt>
                <c:pt idx="2573">
                  <c:v>-327.5921473627821</c:v>
                </c:pt>
                <c:pt idx="2574">
                  <c:v>-62.086891534435502</c:v>
                </c:pt>
                <c:pt idx="2575">
                  <c:v>-57.337187510058889</c:v>
                </c:pt>
                <c:pt idx="2576">
                  <c:v>-56.109308809858305</c:v>
                </c:pt>
                <c:pt idx="2577">
                  <c:v>-57.380205027365548</c:v>
                </c:pt>
                <c:pt idx="2578">
                  <c:v>-62.172926653876488</c:v>
                </c:pt>
                <c:pt idx="2579">
                  <c:v>-324.75289350961373</c:v>
                </c:pt>
                <c:pt idx="2580">
                  <c:v>-62.215945664899806</c:v>
                </c:pt>
                <c:pt idx="2581">
                  <c:v>-57.466243133449979</c:v>
                </c:pt>
                <c:pt idx="2582">
                  <c:v>-56.238366179076408</c:v>
                </c:pt>
                <c:pt idx="2583">
                  <c:v>-57.509264394525481</c:v>
                </c:pt>
                <c:pt idx="2584">
                  <c:v>-62.301988270310105</c:v>
                </c:pt>
                <c:pt idx="2585">
                  <c:v>-322.67375749739597</c:v>
                </c:pt>
                <c:pt idx="2586">
                  <c:v>-62.3450125307739</c:v>
                </c:pt>
                <c:pt idx="2587">
                  <c:v>-57.59531299794606</c:v>
                </c:pt>
                <c:pt idx="2588">
                  <c:v>-56.367439290443272</c:v>
                </c:pt>
                <c:pt idx="2589">
                  <c:v>-57.638341000250939</c:v>
                </c:pt>
                <c:pt idx="2590">
                  <c:v>-62.431068617124936</c:v>
                </c:pt>
                <c:pt idx="2591">
                  <c:v>-350.58196809003215</c:v>
                </c:pt>
                <c:pt idx="2592">
                  <c:v>-62.474101096958677</c:v>
                </c:pt>
                <c:pt idx="2593">
                  <c:v>-57.724406040920819</c:v>
                </c:pt>
                <c:pt idx="2594">
                  <c:v>-56.4965370539568</c:v>
                </c:pt>
                <c:pt idx="2595">
                  <c:v>-57.767443727316504</c:v>
                </c:pt>
                <c:pt idx="2596">
                  <c:v>-62.560176550025766</c:v>
                </c:pt>
                <c:pt idx="2597">
                  <c:v>-319.71076286654261</c:v>
                </c:pt>
                <c:pt idx="2598">
                  <c:v>-62.603220165474085</c:v>
                </c:pt>
                <c:pt idx="2599">
                  <c:v>-57.853531037773664</c:v>
                </c:pt>
                <c:pt idx="2600">
                  <c:v>-56.625668218545428</c:v>
                </c:pt>
                <c:pt idx="2601">
                  <c:v>-57.896581298329338</c:v>
                </c:pt>
                <c:pt idx="2602">
                  <c:v>-62.689320765443064</c:v>
                </c:pt>
                <c:pt idx="2603">
                  <c:v>-329.26061024999029</c:v>
                </c:pt>
                <c:pt idx="2604">
                  <c:v>-62.732378380835748</c:v>
                </c:pt>
                <c:pt idx="2605">
                  <c:v>-57.982696607279678</c:v>
                </c:pt>
                <c:pt idx="2606">
                  <c:v>-56.754841377388381</c:v>
                </c:pt>
                <c:pt idx="2607">
                  <c:v>-58.025762281013371</c:v>
                </c:pt>
                <c:pt idx="2608">
                  <c:v>-62.8185098057888</c:v>
                </c:pt>
                <c:pt idx="2609">
                  <c:v>-317.62464723811996</c:v>
                </c:pt>
                <c:pt idx="2610">
                  <c:v>-62.861584235251271</c:v>
                </c:pt>
                <c:pt idx="2611">
                  <c:v>-58.111911216754152</c:v>
                </c:pt>
                <c:pt idx="2612">
                  <c:v>-56.884064973045227</c:v>
                </c:pt>
                <c:pt idx="2613">
                  <c:v>-58.154995093310902</c:v>
                </c:pt>
                <c:pt idx="2614">
                  <c:v>-62.947752064524813</c:v>
                </c:pt>
                <c:pt idx="2615">
                  <c:v>-323.86830178413908</c:v>
                </c:pt>
                <c:pt idx="2616">
                  <c:v>-62.990846073625406</c:v>
                </c:pt>
                <c:pt idx="2617">
                  <c:v>-58.241183187026309</c:v>
                </c:pt>
                <c:pt idx="2618">
                  <c:v>-57.013347302402657</c:v>
                </c:pt>
                <c:pt idx="2619">
                  <c:v>-58.284288008298446</c:v>
                </c:pt>
                <c:pt idx="2620">
                  <c:v>-63.077055791046696</c:v>
                </c:pt>
                <c:pt idx="2621">
                  <c:v>-357.26205257668795</c:v>
                </c:pt>
                <c:pt idx="2622">
                  <c:v>-63.120172098393269</c:v>
                </c:pt>
                <c:pt idx="2623">
                  <c:v>-58.370520697241503</c:v>
                </c:pt>
                <c:pt idx="2624">
                  <c:v>-57.142696521447263</c:v>
                </c:pt>
                <c:pt idx="2625">
                  <c:v>-58.413649158931413</c:v>
                </c:pt>
                <c:pt idx="2626">
                  <c:v>-63.20642909540922</c:v>
                </c:pt>
                <c:pt idx="2627">
                  <c:v>-337.3814403301692</c:v>
                </c:pt>
                <c:pt idx="2628">
                  <c:v>-63.249570374175967</c:v>
                </c:pt>
                <c:pt idx="2629">
                  <c:v>-58.499931789495605</c:v>
                </c:pt>
                <c:pt idx="2630">
                  <c:v>-57.272120649871354</c:v>
                </c:pt>
                <c:pt idx="2631">
                  <c:v>-58.543086542622909</c:v>
                </c:pt>
                <c:pt idx="2632">
                  <c:v>-63.33587995286571</c:v>
                </c:pt>
                <c:pt idx="2633">
                  <c:v>-326.1480338059273</c:v>
                </c:pt>
                <c:pt idx="2634">
                  <c:v>-63.379048832282919</c:v>
                </c:pt>
                <c:pt idx="2635">
                  <c:v>-58.629424373304602</c:v>
                </c:pt>
                <c:pt idx="2636">
                  <c:v>-57.401627575519697</c:v>
                </c:pt>
                <c:pt idx="2637">
                  <c:v>-58.672608025664907</c:v>
                </c:pt>
                <c:pt idx="2638">
                  <c:v>-63.46541620827675</c:v>
                </c:pt>
                <c:pt idx="2639">
                  <c:v>-329.34226044885486</c:v>
                </c:pt>
                <c:pt idx="2640">
                  <c:v>-63.508615275055291</c:v>
                </c:pt>
                <c:pt idx="2641">
                  <c:v>-58.759006229927948</c:v>
                </c:pt>
                <c:pt idx="2642">
                  <c:v>-57.531225058683653</c:v>
                </c:pt>
                <c:pt idx="2643">
                  <c:v>-58.802221347496172</c:v>
                </c:pt>
                <c:pt idx="2644">
                  <c:v>-63.59504558034309</c:v>
                </c:pt>
                <c:pt idx="2645">
                  <c:v>-334.24981396729902</c:v>
                </c:pt>
                <c:pt idx="2646">
                  <c:v>-63.638277380061432</c:v>
                </c:pt>
                <c:pt idx="2647">
                  <c:v>-58.888685016536321</c:v>
                </c:pt>
                <c:pt idx="2648">
                  <c:v>-57.660920736249615</c:v>
                </c:pt>
                <c:pt idx="2649">
                  <c:v>-58.931934124830207</c:v>
                </c:pt>
                <c:pt idx="2650">
                  <c:v>-63.724775665711988</c:v>
                </c:pt>
                <c:pt idx="2651">
                  <c:v>-345.86191681614963</c:v>
                </c:pt>
                <c:pt idx="2652">
                  <c:v>-63.768042704155803</c:v>
                </c:pt>
                <c:pt idx="2653">
                  <c:v>-59.018468270247553</c:v>
                </c:pt>
                <c:pt idx="2654">
                  <c:v>-57.790722125707894</c:v>
                </c:pt>
                <c:pt idx="2655">
                  <c:v>-59.061753855637633</c:v>
                </c:pt>
                <c:pt idx="2656">
                  <c:v>-63.854613942946088</c:v>
                </c:pt>
                <c:pt idx="2657">
                  <c:v>-341.1273063785012</c:v>
                </c:pt>
                <c:pt idx="2658">
                  <c:v>-63.897918687388866</c:v>
                </c:pt>
                <c:pt idx="2659">
                  <c:v>-59.1483634120207</c:v>
                </c:pt>
                <c:pt idx="2660">
                  <c:v>-57.920636629027975</c:v>
                </c:pt>
                <c:pt idx="2661">
                  <c:v>-59.191687923001652</c:v>
                </c:pt>
                <c:pt idx="2662">
                  <c:v>-63.984567776344292</c:v>
                </c:pt>
                <c:pt idx="2663">
                  <c:v>-333.05461440588158</c:v>
                </c:pt>
                <c:pt idx="2664">
                  <c:v>-64.027912656809221</c:v>
                </c:pt>
                <c:pt idx="2665">
                  <c:v>-59.278377750425818</c:v>
                </c:pt>
                <c:pt idx="2666">
                  <c:v>-58.050671536405964</c:v>
                </c:pt>
                <c:pt idx="2667">
                  <c:v>-59.321743598846233</c:v>
                </c:pt>
                <c:pt idx="2668">
                  <c:v>-64.114644419657211</c:v>
                </c:pt>
                <c:pt idx="2669">
                  <c:v>-329.04306383443202</c:v>
                </c:pt>
                <c:pt idx="2670">
                  <c:v>-64.158031830115178</c:v>
                </c:pt>
                <c:pt idx="2671">
                  <c:v>-59.408518485288312</c:v>
                </c:pt>
                <c:pt idx="2672">
                  <c:v>-58.180834029889539</c:v>
                </c:pt>
                <c:pt idx="2673">
                  <c:v>-59.451928047537315</c:v>
                </c:pt>
                <c:pt idx="2674">
                  <c:v>-64.244851019668999</c:v>
                </c:pt>
                <c:pt idx="2675">
                  <c:v>-326.37947969098724</c:v>
                </c:pt>
                <c:pt idx="2676">
                  <c:v>-64.288283319212866</c:v>
                </c:pt>
                <c:pt idx="2677">
                  <c:v>-59.538792711216992</c:v>
                </c:pt>
                <c:pt idx="2678">
                  <c:v>-58.311131186885547</c:v>
                </c:pt>
                <c:pt idx="2679">
                  <c:v>-59.582248329375787</c:v>
                </c:pt>
                <c:pt idx="2680">
                  <c:v>-64.375194619665294</c:v>
                </c:pt>
                <c:pt idx="2681">
                  <c:v>-341.65071944454291</c:v>
                </c:pt>
                <c:pt idx="2682">
                  <c:v>-64.418674133643236</c:v>
                </c:pt>
                <c:pt idx="2683">
                  <c:v>-59.669207421015919</c:v>
                </c:pt>
                <c:pt idx="2684">
                  <c:v>-58.441569983555198</c:v>
                </c:pt>
                <c:pt idx="2685">
                  <c:v>-59.712711403970204</c:v>
                </c:pt>
                <c:pt idx="2686">
                  <c:v>-64.505682162792795</c:v>
                </c:pt>
                <c:pt idx="2687">
                  <c:v>-324.03410713457021</c:v>
                </c:pt>
                <c:pt idx="2688">
                  <c:v>-64.549211183899885</c:v>
                </c:pt>
                <c:pt idx="2689">
                  <c:v>-59.799769508990643</c:v>
                </c:pt>
                <c:pt idx="2690">
                  <c:v>-58.572157298101558</c:v>
                </c:pt>
                <c:pt idx="2691">
                  <c:v>-59.843324133509832</c:v>
                </c:pt>
                <c:pt idx="2692">
                  <c:v>-64.636320495317833</c:v>
                </c:pt>
                <c:pt idx="2693">
                  <c:v>-335.28998140949068</c:v>
                </c:pt>
                <c:pt idx="2694">
                  <c:v>-64.679901284658158</c:v>
                </c:pt>
                <c:pt idx="2695">
                  <c:v>-59.930485774149034</c:v>
                </c:pt>
                <c:pt idx="2696">
                  <c:v>-58.702899913953701</c:v>
                </c:pt>
                <c:pt idx="2697">
                  <c:v>-59.974093285930678</c:v>
                </c:pt>
                <c:pt idx="2698">
                  <c:v>-64.767116369765958</c:v>
                </c:pt>
                <c:pt idx="2699">
                  <c:v>-328.8405986808761</c:v>
                </c:pt>
                <c:pt idx="2700">
                  <c:v>-64.810751157883544</c:v>
                </c:pt>
                <c:pt idx="2701">
                  <c:v>-60.061362923302411</c:v>
                </c:pt>
                <c:pt idx="2702">
                  <c:v>-58.833804522851935</c:v>
                </c:pt>
                <c:pt idx="2703">
                  <c:v>-60.105025537984773</c:v>
                </c:pt>
                <c:pt idx="2704">
                  <c:v>-64.898076447984451</c:v>
                </c:pt>
                <c:pt idx="2705">
                  <c:v>-327.7099707745582</c:v>
                </c:pt>
                <c:pt idx="2706">
                  <c:v>-64.941767435857429</c:v>
                </c:pt>
                <c:pt idx="2707">
                  <c:v>-60.192407574072668</c:v>
                </c:pt>
                <c:pt idx="2708">
                  <c:v>-58.96487772783793</c:v>
                </c:pt>
                <c:pt idx="2709">
                  <c:v>-60.236127478215266</c:v>
                </c:pt>
                <c:pt idx="2710">
                  <c:v>-65.029207304098307</c:v>
                </c:pt>
                <c:pt idx="2711">
                  <c:v>-339.20644298254734</c:v>
                </c:pt>
                <c:pt idx="2712">
                  <c:v>-65.072956664105178</c:v>
                </c:pt>
                <c:pt idx="2713">
                  <c:v>-60.323626257803227</c:v>
                </c:pt>
                <c:pt idx="2714">
                  <c:v>-59.096126046153913</c:v>
                </c:pt>
                <c:pt idx="2715">
                  <c:v>-60.367405609839565</c:v>
                </c:pt>
                <c:pt idx="2716">
                  <c:v>-65.16051542737641</c:v>
                </c:pt>
                <c:pt idx="2717">
                  <c:v>-359.326640839194</c:v>
                </c:pt>
                <c:pt idx="2718">
                  <c:v>-65.204325304236718</c:v>
                </c:pt>
                <c:pt idx="2719">
                  <c:v>-60.455025422389362</c:v>
                </c:pt>
                <c:pt idx="2720">
                  <c:v>-59.227555912054413</c:v>
                </c:pt>
                <c:pt idx="2721">
                  <c:v>-60.498866353548593</c:v>
                </c:pt>
                <c:pt idx="2722">
                  <c:v>-65.292007225024349</c:v>
                </c:pt>
                <c:pt idx="2723">
                  <c:v>-337.88382164992902</c:v>
                </c:pt>
                <c:pt idx="2724">
                  <c:v>-65.33587973670106</c:v>
                </c:pt>
                <c:pt idx="2725">
                  <c:v>-60.586611435015271</c:v>
                </c:pt>
                <c:pt idx="2726">
                  <c:v>-59.359173679534095</c:v>
                </c:pt>
                <c:pt idx="2727">
                  <c:v>-60.630516050220209</c:v>
                </c:pt>
                <c:pt idx="2728">
                  <c:v>-65.423689024872303</c:v>
                </c:pt>
                <c:pt idx="2729">
                  <c:v>-332.36500774815988</c:v>
                </c:pt>
                <c:pt idx="2730">
                  <c:v>-65.467626263464552</c:v>
                </c:pt>
                <c:pt idx="2731">
                  <c:v>-60.718390584818692</c:v>
                </c:pt>
                <c:pt idx="2732">
                  <c:v>-59.490985624975252</c:v>
                </c:pt>
                <c:pt idx="2733">
                  <c:v>-60.762360963552943</c:v>
                </c:pt>
                <c:pt idx="2734">
                  <c:v>-65.555567078010085</c:v>
                </c:pt>
                <c:pt idx="2735">
                  <c:v>-329.10204002171298</c:v>
                </c:pt>
                <c:pt idx="2736">
                  <c:v>-65.599571110597012</c:v>
                </c:pt>
                <c:pt idx="2737">
                  <c:v>-60.850369085472011</c:v>
                </c:pt>
                <c:pt idx="2738">
                  <c:v>-59.622997949717991</c:v>
                </c:pt>
                <c:pt idx="2739">
                  <c:v>-60.894407282623931</c:v>
                </c:pt>
                <c:pt idx="2740">
                  <c:v>-65.687647561319409</c:v>
                </c:pt>
                <c:pt idx="2741">
                  <c:v>-326.79955575351079</c:v>
                </c:pt>
                <c:pt idx="2742">
                  <c:v>-65.73172043080325</c:v>
                </c:pt>
                <c:pt idx="2743">
                  <c:v>-60.982553077688799</c:v>
                </c:pt>
                <c:pt idx="2744">
                  <c:v>-59.755216782556275</c:v>
                </c:pt>
                <c:pt idx="2745">
                  <c:v>-61.026661124374861</c:v>
                </c:pt>
                <c:pt idx="2746">
                  <c:v>-65.819936579955325</c:v>
                </c:pt>
                <c:pt idx="2747">
                  <c:v>-353.98099843434983</c:v>
                </c:pt>
                <c:pt idx="2748">
                  <c:v>-65.864080305866253</c:v>
                </c:pt>
                <c:pt idx="2749">
                  <c:v>-61.114948631663978</c:v>
                </c:pt>
                <c:pt idx="2750">
                  <c:v>-59.887648182162735</c:v>
                </c:pt>
                <c:pt idx="2751">
                  <c:v>-61.159128536021257</c:v>
                </c:pt>
                <c:pt idx="2752">
                  <c:v>-65.952440169743667</c:v>
                </c:pt>
                <c:pt idx="2753">
                  <c:v>-341.04288067885409</c:v>
                </c:pt>
                <c:pt idx="2754">
                  <c:v>-65.996656749020971</c:v>
                </c:pt>
                <c:pt idx="2755">
                  <c:v>-61.247561749438418</c:v>
                </c:pt>
                <c:pt idx="2756">
                  <c:v>-60.020298139445202</c:v>
                </c:pt>
                <c:pt idx="2757">
                  <c:v>-61.291815497402425</c:v>
                </c:pt>
                <c:pt idx="2758">
                  <c:v>-66.085164299517089</c:v>
                </c:pt>
                <c:pt idx="2759">
                  <c:v>-334.24053294523867</c:v>
                </c:pt>
                <c:pt idx="2760">
                  <c:v>-66.129455707278751</c:v>
                </c:pt>
                <c:pt idx="2761">
                  <c:v>-61.380398367201892</c:v>
                </c:pt>
                <c:pt idx="2762">
                  <c:v>-60.153172579837523</c:v>
                </c:pt>
                <c:pt idx="2763">
                  <c:v>-61.424727923257265</c:v>
                </c:pt>
                <c:pt idx="2764">
                  <c:v>-66.218114873381168</c:v>
                </c:pt>
                <c:pt idx="2765">
                  <c:v>-331.76777175101574</c:v>
                </c:pt>
                <c:pt idx="2766">
                  <c:v>-66.26248306366206</c:v>
                </c:pt>
                <c:pt idx="2767">
                  <c:v>-61.513464357530921</c:v>
                </c:pt>
                <c:pt idx="2768">
                  <c:v>-60.286277365527269</c:v>
                </c:pt>
                <c:pt idx="2769">
                  <c:v>-61.557871665444857</c:v>
                </c:pt>
                <c:pt idx="2770">
                  <c:v>-66.351297732926724</c:v>
                </c:pt>
                <c:pt idx="2771">
                  <c:v>-328.06263259895076</c:v>
                </c:pt>
                <c:pt idx="2772">
                  <c:v>-66.395744639404526</c:v>
                </c:pt>
                <c:pt idx="2773">
                  <c:v>-61.646765531565826</c:v>
                </c:pt>
                <c:pt idx="2774">
                  <c:v>-60.419618297622897</c:v>
                </c:pt>
                <c:pt idx="2775">
                  <c:v>-61.691252515100715</c:v>
                </c:pt>
                <c:pt idx="2776">
                  <c:v>-66.484718659373996</c:v>
                </c:pt>
                <c:pt idx="2777">
                  <c:v>-326.17561397557444</c:v>
                </c:pt>
                <c:pt idx="2778">
                  <c:v>-66.529246196069479</c:v>
                </c:pt>
                <c:pt idx="2779">
                  <c:v>-61.780307641128964</c:v>
                </c:pt>
                <c:pt idx="2780">
                  <c:v>-60.553201118262749</c:v>
                </c:pt>
                <c:pt idx="2781">
                  <c:v>-61.824876204735297</c:v>
                </c:pt>
                <c:pt idx="2782">
                  <c:v>-66.618383375662674</c:v>
                </c:pt>
                <c:pt idx="2783">
                  <c:v>-324.67127178117886</c:v>
                </c:pt>
                <c:pt idx="2784">
                  <c:v>-66.66299343762573</c:v>
                </c:pt>
                <c:pt idx="2785">
                  <c:v>-61.91409638078801</c:v>
                </c:pt>
                <c:pt idx="2786">
                  <c:v>-60.687031512667993</c:v>
                </c:pt>
                <c:pt idx="2787">
                  <c:v>-61.958748410279689</c:v>
                </c:pt>
                <c:pt idx="2788">
                  <c:v>-66.752297548491853</c:v>
                </c:pt>
                <c:pt idx="2789">
                  <c:v>-328.673586925466</c:v>
                </c:pt>
                <c:pt idx="2790">
                  <c:v>-66.796992012463647</c:v>
                </c:pt>
                <c:pt idx="2791">
                  <c:v>-62.048137389862333</c:v>
                </c:pt>
                <c:pt idx="2792">
                  <c:v>-60.82111511114195</c:v>
                </c:pt>
                <c:pt idx="2793">
                  <c:v>-62.092874753074923</c:v>
                </c:pt>
                <c:pt idx="2794">
                  <c:v>-66.886466790289916</c:v>
                </c:pt>
                <c:pt idx="2795">
                  <c:v>-322.3731127256674</c:v>
                </c:pt>
                <c:pt idx="2796">
                  <c:v>-66.931247515358038</c:v>
                </c:pt>
                <c:pt idx="2797">
                  <c:v>-62.182436254380285</c:v>
                </c:pt>
                <c:pt idx="2798">
                  <c:v>-60.955457491017697</c:v>
                </c:pt>
                <c:pt idx="2799">
                  <c:v>-62.227260801811553</c:v>
                </c:pt>
                <c:pt idx="2800">
                  <c:v>-62.451829638792333</c:v>
                </c:pt>
                <c:pt idx="2801">
                  <c:v>-338.67936376568969</c:v>
                </c:pt>
                <c:pt idx="2802">
                  <c:v>-62.9032780874618</c:v>
                </c:pt>
                <c:pt idx="2803">
                  <c:v>-63.13020715267173</c:v>
                </c:pt>
                <c:pt idx="2804">
                  <c:v>-325.50639068608461</c:v>
                </c:pt>
                <c:pt idx="2805">
                  <c:v>-63.586596230148452</c:v>
                </c:pt>
                <c:pt idx="2806">
                  <c:v>-63.816103886685781</c:v>
                </c:pt>
                <c:pt idx="2807">
                  <c:v>-322.30372231158174</c:v>
                </c:pt>
                <c:pt idx="2808">
                  <c:v>-64.277862622560832</c:v>
                </c:pt>
                <c:pt idx="2809">
                  <c:v>-64.510159884081929</c:v>
                </c:pt>
                <c:pt idx="2810">
                  <c:v>-327.68199595783807</c:v>
                </c:pt>
                <c:pt idx="2811">
                  <c:v>-64.977704126256725</c:v>
                </c:pt>
                <c:pt idx="2812">
                  <c:v>-65.212996139760833</c:v>
                </c:pt>
                <c:pt idx="2813">
                  <c:v>-358.34800676290939</c:v>
                </c:pt>
                <c:pt idx="2814">
                  <c:v>-65.68673137349171</c:v>
                </c:pt>
                <c:pt idx="2815">
                  <c:v>-65.925218761964132</c:v>
                </c:pt>
                <c:pt idx="2816">
                  <c:v>-329.97266012764987</c:v>
                </c:pt>
                <c:pt idx="2817">
                  <c:v>-66.405542676018911</c:v>
                </c:pt>
                <c:pt idx="2818">
                  <c:v>-66.647422767342036</c:v>
                </c:pt>
                <c:pt idx="2819">
                  <c:v>-353.77816010507127</c:v>
                </c:pt>
                <c:pt idx="2820">
                  <c:v>-67.134727615940122</c:v>
                </c:pt>
                <c:pt idx="2821">
                  <c:v>-67.3801955805136</c:v>
                </c:pt>
                <c:pt idx="2822">
                  <c:v>-322.09806057563236</c:v>
                </c:pt>
                <c:pt idx="2823">
                  <c:v>-67.874870382567863</c:v>
                </c:pt>
                <c:pt idx="2824">
                  <c:v>-68.124120298935168</c:v>
                </c:pt>
                <c:pt idx="2825">
                  <c:v>-347.30163438276577</c:v>
                </c:pt>
                <c:pt idx="2826">
                  <c:v>-68.626552910642175</c:v>
                </c:pt>
                <c:pt idx="2827">
                  <c:v>-68.879778775954776</c:v>
                </c:pt>
                <c:pt idx="2828">
                  <c:v>-323.92333586897507</c:v>
                </c:pt>
                <c:pt idx="2829">
                  <c:v>-69.390357868363907</c:v>
                </c:pt>
                <c:pt idx="2830">
                  <c:v>-69.647754568626283</c:v>
                </c:pt>
                <c:pt idx="2831">
                  <c:v>-344.75066541531106</c:v>
                </c:pt>
                <c:pt idx="2832">
                  <c:v>-70.166871538516688</c:v>
                </c:pt>
                <c:pt idx="2833">
                  <c:v>-70.42863579208634</c:v>
                </c:pt>
                <c:pt idx="2834">
                  <c:v>-331.88784789127328</c:v>
                </c:pt>
                <c:pt idx="2835">
                  <c:v>-70.95668663198029</c:v>
                </c:pt>
                <c:pt idx="2836">
                  <c:v>-71.223017918741874</c:v>
                </c:pt>
                <c:pt idx="2837">
                  <c:v>-330.95376596310751</c:v>
                </c:pt>
                <c:pt idx="2838">
                  <c:v>-71.760405070068643</c:v>
                </c:pt>
                <c:pt idx="2839">
                  <c:v>-72.031506557959744</c:v>
                </c:pt>
                <c:pt idx="2840">
                  <c:v>-332.84843850360738</c:v>
                </c:pt>
                <c:pt idx="2841">
                  <c:v>-72.578640770235964</c:v>
                </c:pt>
                <c:pt idx="2842">
                  <c:v>-72.854720250368089</c:v>
                </c:pt>
                <c:pt idx="2843">
                  <c:v>-333.16824069033669</c:v>
                </c:pt>
                <c:pt idx="2844">
                  <c:v>-73.412022468636366</c:v>
                </c:pt>
                <c:pt idx="2845">
                  <c:v>-73.693293310071951</c:v>
                </c:pt>
                <c:pt idx="2846">
                  <c:v>-344.27403523157534</c:v>
                </c:pt>
                <c:pt idx="2847">
                  <c:v>-74.261196612749643</c:v>
                </c:pt>
                <c:pt idx="2848">
                  <c:v>-74.547878748075419</c:v>
                </c:pt>
                <c:pt idx="2849">
                  <c:v>-335.48550441076947</c:v>
                </c:pt>
                <c:pt idx="2850">
                  <c:v>-75.12683035776503</c:v>
                </c:pt>
                <c:pt idx="2851">
                  <c:v>-75.419151310932492</c:v>
                </c:pt>
                <c:pt idx="2852">
                  <c:v>-348.19378204591794</c:v>
                </c:pt>
                <c:pt idx="2853">
                  <c:v>-76.009614701668255</c:v>
                </c:pt>
                <c:pt idx="2854">
                  <c:v>-76.307810670150644</c:v>
                </c:pt>
                <c:pt idx="2855">
                  <c:v>-337.91708926882745</c:v>
                </c:pt>
                <c:pt idx="2856">
                  <c:v>-76.910267795925506</c:v>
                </c:pt>
                <c:pt idx="2857">
                  <c:v>-77.214584800079308</c:v>
                </c:pt>
                <c:pt idx="2858">
                  <c:v>-352.92357154510279</c:v>
                </c:pt>
                <c:pt idx="2859">
                  <c:v>-77.829538471536694</c:v>
                </c:pt>
                <c:pt idx="2860">
                  <c:v>-78.140233585186394</c:v>
                </c:pt>
                <c:pt idx="2861">
                  <c:v>-331.98832757246413</c:v>
                </c:pt>
                <c:pt idx="2862">
                  <c:v>-78.768210023862352</c:v>
                </c:pt>
                <c:pt idx="2863">
                  <c:v>-79.085552701582884</c:v>
                </c:pt>
                <c:pt idx="2864">
                  <c:v>-359.2438673365167</c:v>
                </c:pt>
                <c:pt idx="2865">
                  <c:v>-79.727104304387282</c:v>
                </c:pt>
                <c:pt idx="2866">
                  <c:v>-80.051377822775166</c:v>
                </c:pt>
                <c:pt idx="2867">
                  <c:v>-344.98388583691928</c:v>
                </c:pt>
                <c:pt idx="2868">
                  <c:v>-80.707086173424884</c:v>
                </c:pt>
                <c:pt idx="2869">
                  <c:v>-81.038589205880584</c:v>
                </c:pt>
                <c:pt idx="2870">
                  <c:v>-338.78704210913867</c:v>
                </c:pt>
                <c:pt idx="2871">
                  <c:v>-81.709068374948998</c:v>
                </c:pt>
                <c:pt idx="2872">
                  <c:v>-82.048116722239612</c:v>
                </c:pt>
                <c:pt idx="2873">
                  <c:v>-346.04709374914523</c:v>
                </c:pt>
                <c:pt idx="2874">
                  <c:v>-82.734016903557048</c:v>
                </c:pt>
                <c:pt idx="2875">
                  <c:v>-83.080945405754562</c:v>
                </c:pt>
                <c:pt idx="2876">
                  <c:v>-341.29440544796375</c:v>
                </c:pt>
                <c:pt idx="2877">
                  <c:v>-83.782956944217929</c:v>
                </c:pt>
                <c:pt idx="2878">
                  <c:v>-84.138121603669887</c:v>
                </c:pt>
                <c:pt idx="2879">
                  <c:v>-347.29839460105325</c:v>
                </c:pt>
                <c:pt idx="2880">
                  <c:v>-84.856979478475566</c:v>
                </c:pt>
                <c:pt idx="2881">
                  <c:v>-85.220759828366184</c:v>
                </c:pt>
                <c:pt idx="2882">
                  <c:v>-343.92520510190764</c:v>
                </c:pt>
                <c:pt idx="2883">
                  <c:v>-85.95724866652273</c:v>
                </c:pt>
                <c:pt idx="2884">
                  <c:v>-86.330050425590173</c:v>
                </c:pt>
                <c:pt idx="2885">
                  <c:v>-352.37591990807425</c:v>
                </c:pt>
                <c:pt idx="2886">
                  <c:v>-87.085010133816496</c:v>
                </c:pt>
                <c:pt idx="2887">
                  <c:v>-87.467268195080678</c:v>
                </c:pt>
                <c:pt idx="2888">
                  <c:v>-346.69171505941426</c:v>
                </c:pt>
                <c:pt idx="2889">
                  <c:v>-88.241600314323435</c:v>
                </c:pt>
                <c:pt idx="2890">
                  <c:v>-88.633782124633569</c:v>
                </c:pt>
                <c:pt idx="2891">
                  <c:v>-355.91322063235913</c:v>
                </c:pt>
                <c:pt idx="2892">
                  <c:v>-89.428457031310003</c:v>
                </c:pt>
                <c:pt idx="2893">
                  <c:v>-89.831066429485588</c:v>
                </c:pt>
                <c:pt idx="2894">
                  <c:v>-349.60814044343192</c:v>
                </c:pt>
                <c:pt idx="2895">
                  <c:v>-90.64713153191326</c:v>
                </c:pt>
                <c:pt idx="2896">
                  <c:v>-91.06071312683143</c:v>
                </c:pt>
                <c:pt idx="2897">
                  <c:v>-352.12763923471334</c:v>
                </c:pt>
                <c:pt idx="2898">
                  <c:v>-91.899302235559219</c:v>
                </c:pt>
                <c:pt idx="2899">
                  <c:v>-92.324446422346412</c:v>
                </c:pt>
                <c:pt idx="2900">
                  <c:v>-352.69110385825604</c:v>
                </c:pt>
                <c:pt idx="2901">
                  <c:v>-93.18679051064106</c:v>
                </c:pt>
                <c:pt idx="2902">
                  <c:v>-93.624139244127988</c:v>
                </c:pt>
                <c:pt idx="2903">
                  <c:v>-364.04731208602101</c:v>
                </c:pt>
                <c:pt idx="2904">
                  <c:v>-94.511578861910522</c:v>
                </c:pt>
                <c:pt idx="2905">
                  <c:v>-94.961832332808939</c:v>
                </c:pt>
                <c:pt idx="2906">
                  <c:v>-363.97253686212701</c:v>
                </c:pt>
                <c:pt idx="2907">
                  <c:v>-95.875831996505781</c:v>
                </c:pt>
                <c:pt idx="2908">
                  <c:v>-96.339756389078616</c:v>
                </c:pt>
                <c:pt idx="2909">
                  <c:v>-352.93623959320962</c:v>
                </c:pt>
                <c:pt idx="2910">
                  <c:v>-97.281921344853572</c:v>
                </c:pt>
                <c:pt idx="2911">
                  <c:v>-97.760357897066655</c:v>
                </c:pt>
                <c:pt idx="2912">
                  <c:v>-359.43928191697103</c:v>
                </c:pt>
                <c:pt idx="2913">
                  <c:v>-98.732453750674267</c:v>
                </c:pt>
                <c:pt idx="2914">
                  <c:v>-99.226329392065495</c:v>
                </c:pt>
                <c:pt idx="2915">
                  <c:v>-351.96217807224394</c:v>
                </c:pt>
                <c:pt idx="2916">
                  <c:v>-100.23030522162128</c:v>
                </c:pt>
                <c:pt idx="2917">
                  <c:v>-100.740645134033</c:v>
                </c:pt>
                <c:pt idx="2918">
                  <c:v>-354.74532724618382</c:v>
                </c:pt>
                <c:pt idx="2919">
                  <c:v>-101.77866086171674</c:v>
                </c:pt>
                <c:pt idx="2920">
                  <c:v>-102.30660339914165</c:v>
                </c:pt>
                <c:pt idx="2921">
                  <c:v>-359.75865170252462</c:v>
                </c:pt>
                <c:pt idx="2922">
                  <c:v>-103.38106240660821</c:v>
                </c:pt>
                <c:pt idx="2923">
                  <c:v>-103.92787693006099</c:v>
                </c:pt>
                <c:pt idx="2924">
                  <c:v>-367.14820909801836</c:v>
                </c:pt>
                <c:pt idx="2925">
                  <c:v>-105.04146517801865</c:v>
                </c:pt>
                <c:pt idx="2926">
                  <c:v>-105.60857352011558</c:v>
                </c:pt>
                <c:pt idx="2927">
                  <c:v>-393.06086810489779</c:v>
                </c:pt>
                <c:pt idx="2928">
                  <c:v>-106.76430680021957</c:v>
                </c:pt>
                <c:pt idx="2929">
                  <c:v>-107.35330928698771</c:v>
                </c:pt>
                <c:pt idx="2930">
                  <c:v>-371.75851993635899</c:v>
                </c:pt>
                <c:pt idx="2931">
                  <c:v>-108.55459072971118</c:v>
                </c:pt>
                <c:pt idx="2932">
                  <c:v>-109.16729797565095</c:v>
                </c:pt>
                <c:pt idx="2933">
                  <c:v>-367.57559594571569</c:v>
                </c:pt>
                <c:pt idx="2934">
                  <c:v>-110.41798861380101</c:v>
                </c:pt>
                <c:pt idx="2935">
                  <c:v>-111.0564607021285</c:v>
                </c:pt>
                <c:pt idx="2936">
                  <c:v>-376.14358620984012</c:v>
                </c:pt>
                <c:pt idx="2937">
                  <c:v>-112.36096682326286</c:v>
                </c:pt>
                <c:pt idx="2938">
                  <c:v>-113.02756203371769</c:v>
                </c:pt>
                <c:pt idx="2939">
                  <c:v>-394.57119873174969</c:v>
                </c:pt>
                <c:pt idx="2940">
                  <c:v>-114.39094436206005</c:v>
                </c:pt>
                <c:pt idx="2941">
                  <c:v>-115.08838038491632</c:v>
                </c:pt>
                <c:pt idx="2942">
                  <c:v>-377.94574938763424</c:v>
                </c:pt>
                <c:pt idx="2943">
                  <c:v>-116.51649199160424</c:v>
                </c:pt>
                <c:pt idx="2944">
                  <c:v>-117.24792367861802</c:v>
                </c:pt>
                <c:pt idx="2945">
                  <c:v>-366.44203576637318</c:v>
                </c:pt>
                <c:pt idx="2946">
                  <c:v>-118.74758620392079</c:v>
                </c:pt>
                <c:pt idx="2947">
                  <c:v>-119.51670552750807</c:v>
                </c:pt>
                <c:pt idx="2948">
                  <c:v>-386.96853952044137</c:v>
                </c:pt>
                <c:pt idx="2949">
                  <c:v>-121.09593724821069</c:v>
                </c:pt>
                <c:pt idx="2950">
                  <c:v>-121.90710354661977</c:v>
                </c:pt>
                <c:pt idx="2951">
                  <c:v>-395.63975389731837</c:v>
                </c:pt>
                <c:pt idx="2952">
                  <c:v>-123.5754187480191</c:v>
                </c:pt>
                <c:pt idx="2953">
                  <c:v>-124.43383098316282</c:v>
                </c:pt>
                <c:pt idx="2954">
                  <c:v>-386.06554023048801</c:v>
                </c:pt>
                <c:pt idx="2955">
                  <c:v>-126.20263918601312</c:v>
                </c:pt>
                <c:pt idx="2956">
                  <c:v>-127.11456760337211</c:v>
                </c:pt>
                <c:pt idx="2957">
                  <c:v>-376.81431963161231</c:v>
                </c:pt>
                <c:pt idx="2958">
                  <c:v>-128.99771548867307</c:v>
                </c:pt>
                <c:pt idx="2959">
                  <c:v>-129.97081908828841</c:v>
                </c:pt>
                <c:pt idx="2960">
                  <c:v>-400.64293199244219</c:v>
                </c:pt>
                <c:pt idx="2961">
                  <c:v>-131.98534106452169</c:v>
                </c:pt>
                <c:pt idx="2962">
                  <c:v>-133.02911208667251</c:v>
                </c:pt>
                <c:pt idx="2963">
                  <c:v>-402.92243234475939</c:v>
                </c:pt>
                <c:pt idx="2964">
                  <c:v>-135.19629397424711</c:v>
                </c:pt>
                <c:pt idx="2965">
                  <c:v>-136.322695694874</c:v>
                </c:pt>
                <c:pt idx="2966">
                  <c:v>-393.54491463798576</c:v>
                </c:pt>
                <c:pt idx="2967">
                  <c:v>-138.66962261319929</c:v>
                </c:pt>
                <c:pt idx="2968">
                  <c:v>-139.89403096363102</c:v>
                </c:pt>
                <c:pt idx="2969">
                  <c:v>-396.33065627743258</c:v>
                </c:pt>
                <c:pt idx="2970">
                  <c:v>-142.45591053675614</c:v>
                </c:pt>
                <c:pt idx="2971">
                  <c:v>-143.79855154447421</c:v>
                </c:pt>
                <c:pt idx="2972">
                  <c:v>-419.50105816048648</c:v>
                </c:pt>
                <c:pt idx="2973">
                  <c:v>-146.62233058259977</c:v>
                </c:pt>
                <c:pt idx="2974">
                  <c:v>-148.11056386397053</c:v>
                </c:pt>
                <c:pt idx="2975">
                  <c:v>-403.09739387797725</c:v>
                </c:pt>
                <c:pt idx="2976">
                  <c:v>-151.26081158919934</c:v>
                </c:pt>
                <c:pt idx="2977">
                  <c:v>-152.93293731463029</c:v>
                </c:pt>
                <c:pt idx="2978">
                  <c:v>-411.52689443273636</c:v>
                </c:pt>
                <c:pt idx="2979">
                  <c:v>-156.50194539850202</c:v>
                </c:pt>
                <c:pt idx="2980">
                  <c:v>-158.41394255983678</c:v>
                </c:pt>
                <c:pt idx="2981">
                  <c:v>-414.94664010989254</c:v>
                </c:pt>
                <c:pt idx="2982">
                  <c:v>-162.54028016696009</c:v>
                </c:pt>
                <c:pt idx="2983">
                  <c:v>-164.77867863967333</c:v>
                </c:pt>
                <c:pt idx="2984">
                  <c:v>-418.584267199902</c:v>
                </c:pt>
                <c:pt idx="2985">
                  <c:v>-169.68441907727532</c:v>
                </c:pt>
                <c:pt idx="2986">
                  <c:v>-172.39350087148949</c:v>
                </c:pt>
                <c:pt idx="2987">
                  <c:v>-429.32465820018228</c:v>
                </c:pt>
                <c:pt idx="2988">
                  <c:v>-178.46841274587791</c:v>
                </c:pt>
                <c:pt idx="2989">
                  <c:v>-181.91638486519247</c:v>
                </c:pt>
                <c:pt idx="2990">
                  <c:v>-443.42562984607645</c:v>
                </c:pt>
                <c:pt idx="2991">
                  <c:v>-189.94457159400369</c:v>
                </c:pt>
                <c:pt idx="2992">
                  <c:v>-194.72276177793873</c:v>
                </c:pt>
                <c:pt idx="2993">
                  <c:v>-464.49519668384909</c:v>
                </c:pt>
                <c:pt idx="2994">
                  <c:v>-206.69297190863944</c:v>
                </c:pt>
                <c:pt idx="2995">
                  <c:v>-214.58691196686178</c:v>
                </c:pt>
                <c:pt idx="2996">
                  <c:v>-506.75221956632674</c:v>
                </c:pt>
                <c:pt idx="2997">
                  <c:v>-238.9539159912398</c:v>
                </c:pt>
                <c:pt idx="2998">
                  <c:v>-263.17978729482547</c:v>
                </c:pt>
                <c:pt idx="2999">
                  <c:v>-1632.4997246237083</c:v>
                </c:pt>
                <c:pt idx="3000">
                  <c:v>-263.46908543694622</c:v>
                </c:pt>
                <c:pt idx="3001">
                  <c:v>-239.53251870968575</c:v>
                </c:pt>
                <c:pt idx="3002">
                  <c:v>-482.30587838567112</c:v>
                </c:pt>
                <c:pt idx="3003">
                  <c:v>-215.74416888253083</c:v>
                </c:pt>
                <c:pt idx="3004">
                  <c:v>-208.13959132134312</c:v>
                </c:pt>
                <c:pt idx="3005">
                  <c:v>-468.41389682437244</c:v>
                </c:pt>
                <c:pt idx="3006">
                  <c:v>-196.74820919634968</c:v>
                </c:pt>
                <c:pt idx="3007">
                  <c:v>-192.25949742041951</c:v>
                </c:pt>
                <c:pt idx="3008">
                  <c:v>-461.6710462876793</c:v>
                </c:pt>
                <c:pt idx="3009">
                  <c:v>-184.81042861009129</c:v>
                </c:pt>
                <c:pt idx="3010">
                  <c:v>-181.65210893931589</c:v>
                </c:pt>
                <c:pt idx="3011">
                  <c:v>-434.07141343052984</c:v>
                </c:pt>
                <c:pt idx="3012">
                  <c:v>-176.15672134914124</c:v>
                </c:pt>
                <c:pt idx="3013">
                  <c:v>-173.7375243830495</c:v>
                </c:pt>
                <c:pt idx="3014">
                  <c:v>-431.24123738539231</c:v>
                </c:pt>
                <c:pt idx="3015">
                  <c:v>-169.41183153796217</c:v>
                </c:pt>
                <c:pt idx="3016">
                  <c:v>-167.46360889229831</c:v>
                </c:pt>
                <c:pt idx="3017">
                  <c:v>-435.0186331279113</c:v>
                </c:pt>
                <c:pt idx="3018">
                  <c:v>-163.91795976058293</c:v>
                </c:pt>
                <c:pt idx="3019">
                  <c:v>-162.29648839651549</c:v>
                </c:pt>
                <c:pt idx="3020">
                  <c:v>-429.862319968978</c:v>
                </c:pt>
                <c:pt idx="3021">
                  <c:v>-159.30892802190507</c:v>
                </c:pt>
                <c:pt idx="3022">
                  <c:v>-157.92773745991116</c:v>
                </c:pt>
                <c:pt idx="3023">
                  <c:v>-404.12776878700981</c:v>
                </c:pt>
                <c:pt idx="3024">
                  <c:v>-155.3598159517997</c:v>
                </c:pt>
                <c:pt idx="3025">
                  <c:v>-154.16298709469058</c:v>
                </c:pt>
                <c:pt idx="3026">
                  <c:v>-413.99104183658221</c:v>
                </c:pt>
                <c:pt idx="3027">
                  <c:v>-151.92253312809481</c:v>
                </c:pt>
                <c:pt idx="3028">
                  <c:v>-150.87182627435249</c:v>
                </c:pt>
                <c:pt idx="3029">
                  <c:v>-423.6814423434854</c:v>
                </c:pt>
                <c:pt idx="3030">
                  <c:v>-148.89439219911444</c:v>
                </c:pt>
                <c:pt idx="3031">
                  <c:v>-147.96250885281898</c:v>
                </c:pt>
                <c:pt idx="3032">
                  <c:v>-400.4616140157853</c:v>
                </c:pt>
                <c:pt idx="3033">
                  <c:v>-146.20127081265946</c:v>
                </c:pt>
                <c:pt idx="3034">
                  <c:v>-145.36804679768244</c:v>
                </c:pt>
                <c:pt idx="3035">
                  <c:v>-403.14937270578702</c:v>
                </c:pt>
                <c:pt idx="3036">
                  <c:v>-143.78792166538591</c:v>
                </c:pt>
                <c:pt idx="3037">
                  <c:v>-143.03804371429575</c:v>
                </c:pt>
                <c:pt idx="3038">
                  <c:v>-404.71667930465463</c:v>
                </c:pt>
                <c:pt idx="3039">
                  <c:v>-141.61207257597923</c:v>
                </c:pt>
                <c:pt idx="3040">
                  <c:v>-140.93364097347998</c:v>
                </c:pt>
                <c:pt idx="3041">
                  <c:v>-391.67069912677721</c:v>
                </c:pt>
                <c:pt idx="3042">
                  <c:v>-139.6406660941615</c:v>
                </c:pt>
                <c:pt idx="3043">
                  <c:v>-139.02425314444292</c:v>
                </c:pt>
                <c:pt idx="3044">
                  <c:v>-392.39263740509614</c:v>
                </c:pt>
                <c:pt idx="3045">
                  <c:v>-137.84737025821522</c:v>
                </c:pt>
                <c:pt idx="3046">
                  <c:v>-137.28538257978011</c:v>
                </c:pt>
                <c:pt idx="3047">
                  <c:v>-394.37683983074771</c:v>
                </c:pt>
                <c:pt idx="3048">
                  <c:v>-136.21087738929958</c:v>
                </c:pt>
                <c:pt idx="3049">
                  <c:v>-135.69711152302705</c:v>
                </c:pt>
                <c:pt idx="3050">
                  <c:v>-399.31584383452872</c:v>
                </c:pt>
                <c:pt idx="3051">
                  <c:v>-134.71370932356433</c:v>
                </c:pt>
                <c:pt idx="3052">
                  <c:v>-134.24303435934453</c:v>
                </c:pt>
                <c:pt idx="3053">
                  <c:v>-385.62896051376532</c:v>
                </c:pt>
                <c:pt idx="3054">
                  <c:v>-133.34135831337059</c:v>
                </c:pt>
                <c:pt idx="3055">
                  <c:v>-132.90948433205588</c:v>
                </c:pt>
                <c:pt idx="3056">
                  <c:v>-387.06536122078398</c:v>
                </c:pt>
                <c:pt idx="3057">
                  <c:v>-132.08165645055604</c:v>
                </c:pt>
                <c:pt idx="3058">
                  <c:v>-131.68496237261616</c:v>
                </c:pt>
                <c:pt idx="3059">
                  <c:v>-388.08096640626093</c:v>
                </c:pt>
                <c:pt idx="3060">
                  <c:v>-130.92430436105965</c:v>
                </c:pt>
                <c:pt idx="3061">
                  <c:v>-130.55970781298404</c:v>
                </c:pt>
                <c:pt idx="3062">
                  <c:v>-380.34397276236643</c:v>
                </c:pt>
                <c:pt idx="3063">
                  <c:v>-129.86051323254196</c:v>
                </c:pt>
                <c:pt idx="3064">
                  <c:v>-129.52537070478809</c:v>
                </c:pt>
                <c:pt idx="3065">
                  <c:v>-381.5166273969237</c:v>
                </c:pt>
                <c:pt idx="3066">
                  <c:v>-128.88272899027055</c:v>
                </c:pt>
                <c:pt idx="3067">
                  <c:v>-128.57475820948909</c:v>
                </c:pt>
                <c:pt idx="3068">
                  <c:v>-389.2489336495529</c:v>
                </c:pt>
                <c:pt idx="3069">
                  <c:v>-127.98441701193158</c:v>
                </c:pt>
                <c:pt idx="3070">
                  <c:v>-127.70163585672437</c:v>
                </c:pt>
                <c:pt idx="3071">
                  <c:v>-387.07622101988204</c:v>
                </c:pt>
                <c:pt idx="3072">
                  <c:v>-127.15989212809325</c:v>
                </c:pt>
                <c:pt idx="3073">
                  <c:v>-126.90057003819473</c:v>
                </c:pt>
                <c:pt idx="3074">
                  <c:v>-395.74571963914832</c:v>
                </c:pt>
                <c:pt idx="3075">
                  <c:v>-126.40418296061426</c:v>
                </c:pt>
                <c:pt idx="3076">
                  <c:v>-126.16680190146104</c:v>
                </c:pt>
                <c:pt idx="3077">
                  <c:v>-378.75476386073251</c:v>
                </c:pt>
                <c:pt idx="3078">
                  <c:v>-125.71292262172096</c:v>
                </c:pt>
                <c:pt idx="3079">
                  <c:v>-125.49614544276325</c:v>
                </c:pt>
                <c:pt idx="3080">
                  <c:v>-381.22685452564411</c:v>
                </c:pt>
                <c:pt idx="3081">
                  <c:v>-125.08225988033074</c:v>
                </c:pt>
                <c:pt idx="3082">
                  <c:v>-124.88490445591523</c:v>
                </c:pt>
                <c:pt idx="3083">
                  <c:v>-385.55702272990374</c:v>
                </c:pt>
                <c:pt idx="3084">
                  <c:v>-124.508786386406</c:v>
                </c:pt>
                <c:pt idx="3085">
                  <c:v>-124.32980432405309</c:v>
                </c:pt>
                <c:pt idx="3086">
                  <c:v>-397.50498158703147</c:v>
                </c:pt>
                <c:pt idx="3087">
                  <c:v>-123.98947661622461</c:v>
                </c:pt>
                <c:pt idx="3088">
                  <c:v>-123.82793560568727</c:v>
                </c:pt>
                <c:pt idx="3089">
                  <c:v>-377.0222889606236</c:v>
                </c:pt>
                <c:pt idx="3090">
                  <c:v>-123.52163798575738</c:v>
                </c:pt>
                <c:pt idx="3091">
                  <c:v>-123.37670707521853</c:v>
                </c:pt>
                <c:pt idx="3092">
                  <c:v>-379.95058192179681</c:v>
                </c:pt>
                <c:pt idx="3093">
                  <c:v>-123.1028691601923</c:v>
                </c:pt>
                <c:pt idx="3094">
                  <c:v>-122.97380640477152</c:v>
                </c:pt>
                <c:pt idx="3095">
                  <c:v>-377.47884043072446</c:v>
                </c:pt>
                <c:pt idx="3096">
                  <c:v>-122.73102502229234</c:v>
                </c:pt>
                <c:pt idx="3097">
                  <c:v>-122.61716706985632</c:v>
                </c:pt>
                <c:pt idx="3098">
                  <c:v>-404.52555696239267</c:v>
                </c:pt>
                <c:pt idx="3099">
                  <c:v>-122.40418709118016</c:v>
                </c:pt>
                <c:pt idx="3100">
                  <c:v>-122.30494036163455</c:v>
                </c:pt>
                <c:pt idx="3101">
                  <c:v>-376.12736230072016</c:v>
                </c:pt>
                <c:pt idx="3102">
                  <c:v>-122.12063843423346</c:v>
                </c:pt>
                <c:pt idx="3103">
                  <c:v>-122.03547161860826</c:v>
                </c:pt>
                <c:pt idx="3104">
                  <c:v>-379.66689071734902</c:v>
                </c:pt>
                <c:pt idx="3105">
                  <c:v>-121.87884230833754</c:v>
                </c:pt>
                <c:pt idx="3106">
                  <c:v>-121.80727996825523</c:v>
                </c:pt>
                <c:pt idx="3107">
                  <c:v>-385.70115915531437</c:v>
                </c:pt>
                <c:pt idx="3108">
                  <c:v>-121.6774239170793</c:v>
                </c:pt>
                <c:pt idx="3109">
                  <c:v>-121.61904100773567</c:v>
                </c:pt>
                <c:pt idx="3110">
                  <c:v>-373.36981638372799</c:v>
                </c:pt>
                <c:pt idx="3111">
                  <c:v>-121.51515478839386</c:v>
                </c:pt>
                <c:pt idx="3112">
                  <c:v>-121.46957196157879</c:v>
                </c:pt>
                <c:pt idx="3113">
                  <c:v>-383.96356164408462</c:v>
                </c:pt>
                <c:pt idx="3114">
                  <c:v>-121.39093937023492</c:v>
                </c:pt>
                <c:pt idx="3115">
                  <c:v>-121.35781894053444</c:v>
                </c:pt>
                <c:pt idx="3116">
                  <c:v>-379.83012838154241</c:v>
                </c:pt>
                <c:pt idx="3117">
                  <c:v>-121.30380351588786</c:v>
                </c:pt>
                <c:pt idx="3118">
                  <c:v>-121.28284599439048</c:v>
                </c:pt>
                <c:pt idx="3119">
                  <c:v>-371.37310136570989</c:v>
                </c:pt>
                <c:pt idx="3120">
                  <c:v>-121.25288458991754</c:v>
                </c:pt>
                <c:pt idx="3121">
                  <c:v>-121.2438257069486</c:v>
                </c:pt>
                <c:pt idx="3122">
                  <c:v>-367.15799373311859</c:v>
                </c:pt>
                <c:pt idx="3123">
                  <c:v>-121.23742297371017</c:v>
                </c:pt>
                <c:pt idx="3124">
                  <c:v>-121.24003112591828</c:v>
                </c:pt>
                <c:pt idx="3125">
                  <c:v>-376.42133090419151</c:v>
                </c:pt>
                <c:pt idx="3126">
                  <c:v>-121.25675478860516</c:v>
                </c:pt>
                <c:pt idx="3127">
                  <c:v>-121.27082885717628</c:v>
                </c:pt>
                <c:pt idx="3128">
                  <c:v>-377.3542987673012</c:v>
                </c:pt>
                <c:pt idx="3129">
                  <c:v>-121.31030568655143</c:v>
                </c:pt>
                <c:pt idx="3130">
                  <c:v>-121.33567318262904</c:v>
                </c:pt>
                <c:pt idx="3131">
                  <c:v>-367.58077574239951</c:v>
                </c:pt>
                <c:pt idx="3132">
                  <c:v>-121.39758558477573</c:v>
                </c:pt>
                <c:pt idx="3133">
                  <c:v>-121.43410108602397</c:v>
                </c:pt>
                <c:pt idx="3134">
                  <c:v>-363.91728473983216</c:v>
                </c:pt>
                <c:pt idx="3135">
                  <c:v>-121.51818424299017</c:v>
                </c:pt>
                <c:pt idx="3136">
                  <c:v>-121.56572809178593</c:v>
                </c:pt>
                <c:pt idx="3137">
                  <c:v>-369.08493306109762</c:v>
                </c:pt>
                <c:pt idx="3138">
                  <c:v>-121.67176760037998</c:v>
                </c:pt>
                <c:pt idx="3139">
                  <c:v>-121.73024483965779</c:v>
                </c:pt>
                <c:pt idx="3140">
                  <c:v>-382.54761659557624</c:v>
                </c:pt>
                <c:pt idx="3141">
                  <c:v>-121.85807480544221</c:v>
                </c:pt>
                <c:pt idx="3142">
                  <c:v>-121.92741433307563</c:v>
                </c:pt>
                <c:pt idx="3143">
                  <c:v>-372.89772612917602</c:v>
                </c:pt>
                <c:pt idx="3144">
                  <c:v>-122.07691588564934</c:v>
                </c:pt>
                <c:pt idx="3145">
                  <c:v>-122.15706981246625</c:v>
                </c:pt>
                <c:pt idx="3146">
                  <c:v>-388.91191761879639</c:v>
                </c:pt>
                <c:pt idx="3147">
                  <c:v>-122.32817001599285</c:v>
                </c:pt>
                <c:pt idx="3148">
                  <c:v>-122.41911321620202</c:v>
                </c:pt>
                <c:pt idx="3149">
                  <c:v>-379.15997048606778</c:v>
                </c:pt>
                <c:pt idx="3150">
                  <c:v>-122.61178435633656</c:v>
                </c:pt>
                <c:pt idx="3151">
                  <c:v>-122.71351420265842</c:v>
                </c:pt>
                <c:pt idx="3152">
                  <c:v>-372.17291544544281</c:v>
                </c:pt>
                <c:pt idx="3153">
                  <c:v>-122.92777343761216</c:v>
                </c:pt>
                <c:pt idx="3154">
                  <c:v>-123.0403097165521</c:v>
                </c:pt>
                <c:pt idx="3155">
                  <c:v>-404.01393218326712</c:v>
                </c:pt>
                <c:pt idx="3156">
                  <c:v>-123.27621908624761</c:v>
                </c:pt>
                <c:pt idx="3157">
                  <c:v>-123.39960409198143</c:v>
                </c:pt>
                <c:pt idx="3158">
                  <c:v>-377.39484352661418</c:v>
                </c:pt>
                <c:pt idx="3159">
                  <c:v>-123.6572708852988</c:v>
                </c:pt>
                <c:pt idx="3160">
                  <c:v>-123.79156969370383</c:v>
                </c:pt>
                <c:pt idx="3161">
                  <c:v>-381.71744417211266</c:v>
                </c:pt>
                <c:pt idx="3162">
                  <c:v>-124.07114717991531</c:v>
                </c:pt>
                <c:pt idx="3163">
                  <c:v>-124.21644810733005</c:v>
                </c:pt>
                <c:pt idx="3164">
                  <c:v>-388.17261074982855</c:v>
                </c:pt>
                <c:pt idx="3165">
                  <c:v>-124.51813664398071</c:v>
                </c:pt>
                <c:pt idx="3166">
                  <c:v>-124.67455189842394</c:v>
                </c:pt>
                <c:pt idx="3167">
                  <c:v>-376.60134615795408</c:v>
                </c:pt>
                <c:pt idx="3168">
                  <c:v>-124.99860043456698</c:v>
                </c:pt>
                <c:pt idx="3169">
                  <c:v>-125.166266970631</c:v>
                </c:pt>
                <c:pt idx="3170">
                  <c:v>-388.00582070359985</c:v>
                </c:pt>
                <c:pt idx="3171">
                  <c:v>-125.51297497142343</c:v>
                </c:pt>
                <c:pt idx="3172">
                  <c:v>-125.69205556376973</c:v>
                </c:pt>
                <c:pt idx="3173">
                  <c:v>-384.29393917387688</c:v>
                </c:pt>
                <c:pt idx="3174">
                  <c:v>-126.06177539044579</c:v>
                </c:pt>
                <c:pt idx="3175">
                  <c:v>-126.25245994501446</c:v>
                </c:pt>
                <c:pt idx="3176">
                  <c:v>-376.52284271730679</c:v>
                </c:pt>
                <c:pt idx="3177">
                  <c:v>-126.64559973313504</c:v>
                </c:pt>
                <c:pt idx="3178">
                  <c:v>-126.84810686010435</c:v>
                </c:pt>
                <c:pt idx="3179">
                  <c:v>-401.90109172068321</c:v>
                </c:pt>
                <c:pt idx="3180">
                  <c:v>-127.26513394941983</c:v>
                </c:pt>
                <c:pt idx="3181">
                  <c:v>-127.4797128273636</c:v>
                </c:pt>
                <c:pt idx="3182">
                  <c:v>-382.81696715393684</c:v>
                </c:pt>
                <c:pt idx="3183">
                  <c:v>-127.92115780866226</c:v>
                </c:pt>
                <c:pt idx="3184">
                  <c:v>-128.14809037605875</c:v>
                </c:pt>
                <c:pt idx="3185">
                  <c:v>-384.50758545140297</c:v>
                </c:pt>
                <c:pt idx="3186">
                  <c:v>-128.61455183470079</c:v>
                </c:pt>
                <c:pt idx="3187">
                  <c:v>-128.85415535269183</c:v>
                </c:pt>
                <c:pt idx="3188">
                  <c:v>-375.33420814663805</c:v>
                </c:pt>
                <c:pt idx="3189">
                  <c:v>-129.34630540560613</c:v>
                </c:pt>
                <c:pt idx="3190">
                  <c:v>-129.59893544524076</c:v>
                </c:pt>
                <c:pt idx="3191">
                  <c:v>-372.28595187960468</c:v>
                </c:pt>
                <c:pt idx="3192">
                  <c:v>-130.11752618879794</c:v>
                </c:pt>
                <c:pt idx="3193">
                  <c:v>-130.38358010745696</c:v>
                </c:pt>
                <c:pt idx="3194">
                  <c:v>-378.09900229312677</c:v>
                </c:pt>
                <c:pt idx="3195">
                  <c:v>-130.92945111880562</c:v>
                </c:pt>
                <c:pt idx="3196">
                  <c:v>-131.20937210432334</c:v>
                </c:pt>
                <c:pt idx="3197">
                  <c:v>-392.14264342214784</c:v>
                </c:pt>
                <c:pt idx="3198">
                  <c:v>-131.78345916954279</c:v>
                </c:pt>
                <c:pt idx="3199">
                  <c:v>-132.0777409476639</c:v>
                </c:pt>
                <c:pt idx="3200">
                  <c:v>-383.23986843983312</c:v>
                </c:pt>
                <c:pt idx="3201">
                  <c:v>-132.68108622827614</c:v>
                </c:pt>
                <c:pt idx="3202">
                  <c:v>-132.99027855037829</c:v>
                </c:pt>
                <c:pt idx="3203">
                  <c:v>-400.1903344116871</c:v>
                </c:pt>
                <c:pt idx="3204">
                  <c:v>-133.62404244722609</c:v>
                </c:pt>
                <c:pt idx="3205">
                  <c:v>-133.94875750176337</c:v>
                </c:pt>
                <c:pt idx="3206">
                  <c:v>-382.75564687059443</c:v>
                </c:pt>
                <c:pt idx="3207">
                  <c:v>-134.61423253489465</c:v>
                </c:pt>
                <c:pt idx="3208">
                  <c:v>-134.95515245944847</c:v>
                </c:pt>
                <c:pt idx="3209">
                  <c:v>-390.03725503509037</c:v>
                </c:pt>
                <c:pt idx="3210">
                  <c:v>-135.65377955805863</c:v>
                </c:pt>
                <c:pt idx="3211">
                  <c:v>-136.0116652714562</c:v>
                </c:pt>
                <c:pt idx="3212">
                  <c:v>-416.20981573749611</c:v>
                </c:pt>
                <c:pt idx="3213">
                  <c:v>-136.74505296396592</c:v>
                </c:pt>
                <c:pt idx="3214">
                  <c:v>-137.12075459212687</c:v>
                </c:pt>
                <c:pt idx="3215">
                  <c:v>-380.25036377987357</c:v>
                </c:pt>
                <c:pt idx="3216">
                  <c:v>-137.8907017099412</c:v>
                </c:pt>
                <c:pt idx="3217">
                  <c:v>-138.28517094932502</c:v>
                </c:pt>
                <c:pt idx="3218">
                  <c:v>-386.70539022378642</c:v>
                </c:pt>
                <c:pt idx="3219">
                  <c:v>-139.09369361773065</c:v>
                </c:pt>
                <c:pt idx="3220">
                  <c:v>-139.50799847140789</c:v>
                </c:pt>
                <c:pt idx="3221">
                  <c:v>-403.58518996546218</c:v>
                </c:pt>
                <c:pt idx="3222">
                  <c:v>-140.35736237009797</c:v>
                </c:pt>
                <c:pt idx="3223">
                  <c:v>-140.79270481127338</c:v>
                </c:pt>
                <c:pt idx="3224">
                  <c:v>-392.96395886739822</c:v>
                </c:pt>
                <c:pt idx="3225">
                  <c:v>-141.68546396286536</c:v>
                </c:pt>
                <c:pt idx="3226">
                  <c:v>-142.14320123954795</c:v>
                </c:pt>
                <c:pt idx="3227">
                  <c:v>-405.41161597643895</c:v>
                </c:pt>
                <c:pt idx="3228">
                  <c:v>-143.08224495238056</c:v>
                </c:pt>
                <c:pt idx="3229">
                  <c:v>-143.56391545980389</c:v>
                </c:pt>
                <c:pt idx="3230">
                  <c:v>-402.39128636136047</c:v>
                </c:pt>
                <c:pt idx="3231">
                  <c:v>-144.55252554692447</c:v>
                </c:pt>
                <c:pt idx="3232">
                  <c:v>-145.0598804829402</c:v>
                </c:pt>
                <c:pt idx="3233">
                  <c:v>-395.6206889061358</c:v>
                </c:pt>
                <c:pt idx="3234">
                  <c:v>-146.10180155542642</c:v>
                </c:pt>
                <c:pt idx="3235">
                  <c:v>-146.63684397007006</c:v>
                </c:pt>
                <c:pt idx="3236">
                  <c:v>-422.58930938019944</c:v>
                </c:pt>
                <c:pt idx="3237">
                  <c:v>-147.73637053648258</c:v>
                </c:pt>
                <c:pt idx="3238">
                  <c:v>-148.30140393736542</c:v>
                </c:pt>
                <c:pt idx="3239">
                  <c:v>-398.03175466613072</c:v>
                </c:pt>
                <c:pt idx="3240">
                  <c:v>-149.46348934866785</c:v>
                </c:pt>
                <c:pt idx="3241">
                  <c:v>-150.06117880024274</c:v>
                </c:pt>
                <c:pt idx="3242">
                  <c:v>-399.30484935929553</c:v>
                </c:pt>
                <c:pt idx="3243">
                  <c:v>-151.29157293779622</c:v>
                </c:pt>
                <c:pt idx="3244">
                  <c:v>-151.92502270470123</c:v>
                </c:pt>
                <c:pt idx="3245">
                  <c:v>-420.86538906298279</c:v>
                </c:pt>
                <c:pt idx="3246">
                  <c:v>-153.23044799393713</c:v>
                </c:pt>
                <c:pt idx="3247">
                  <c:v>-153.90330139910685</c:v>
                </c:pt>
                <c:pt idx="3248">
                  <c:v>-397.00716586446686</c:v>
                </c:pt>
                <c:pt idx="3249">
                  <c:v>-155.29168068100924</c:v>
                </c:pt>
                <c:pt idx="3250">
                  <c:v>-156.00825025591865</c:v>
                </c:pt>
                <c:pt idx="3251">
                  <c:v>-404.16213931524851</c:v>
                </c:pt>
                <c:pt idx="3252">
                  <c:v>-157.48900597492894</c:v>
                </c:pt>
                <c:pt idx="3253">
                  <c:v>-158.25444562817719</c:v>
                </c:pt>
                <c:pt idx="3254">
                  <c:v>-419.58076627497837</c:v>
                </c:pt>
                <c:pt idx="3255">
                  <c:v>-159.83889888597835</c:v>
                </c:pt>
                <c:pt idx="3256">
                  <c:v>-160.65943547919142</c:v>
                </c:pt>
                <c:pt idx="3257">
                  <c:v>-412.32860220274796</c:v>
                </c:pt>
                <c:pt idx="3258">
                  <c:v>-162.36134779650243</c:v>
                </c:pt>
                <c:pt idx="3259">
                  <c:v>-163.24459853624251</c:v>
                </c:pt>
                <c:pt idx="3260">
                  <c:v>-431.25661320702238</c:v>
                </c:pt>
                <c:pt idx="3261">
                  <c:v>-165.0809222665365</c:v>
                </c:pt>
                <c:pt idx="3262">
                  <c:v>-166.036339115484</c:v>
                </c:pt>
                <c:pt idx="3263">
                  <c:v>-415.52131035076195</c:v>
                </c:pt>
                <c:pt idx="3264">
                  <c:v>-168.02828098474424</c:v>
                </c:pt>
                <c:pt idx="3265">
                  <c:v>-169.06778838684656</c:v>
                </c:pt>
                <c:pt idx="3266">
                  <c:v>-424.92797084914434</c:v>
                </c:pt>
                <c:pt idx="3267">
                  <c:v>-171.24235724414865</c:v>
                </c:pt>
                <c:pt idx="3268">
                  <c:v>-172.38129367807912</c:v>
                </c:pt>
                <c:pt idx="3269">
                  <c:v>-418.96743424174275</c:v>
                </c:pt>
                <c:pt idx="3270">
                  <c:v>-174.77362357242583</c:v>
                </c:pt>
                <c:pt idx="3271">
                  <c:v>-176.03217892976599</c:v>
                </c:pt>
                <c:pt idx="3272">
                  <c:v>-431.10788492822064</c:v>
                </c:pt>
                <c:pt idx="3273">
                  <c:v>-178.6891456699577</c:v>
                </c:pt>
                <c:pt idx="3274">
                  <c:v>-180.09464468880861</c:v>
                </c:pt>
                <c:pt idx="3275">
                  <c:v>-429.55146849170046</c:v>
                </c:pt>
                <c:pt idx="3276">
                  <c:v>-183.0807489542353</c:v>
                </c:pt>
                <c:pt idx="3277">
                  <c:v>-184.6714581284935</c:v>
                </c:pt>
                <c:pt idx="3278">
                  <c:v>-449.84262365830631</c:v>
                </c:pt>
                <c:pt idx="3279">
                  <c:v>-188.07892539800446</c:v>
                </c:pt>
                <c:pt idx="3280">
                  <c:v>-189.91079119189368</c:v>
                </c:pt>
                <c:pt idx="3281">
                  <c:v>-443.53091667005253</c:v>
                </c:pt>
                <c:pt idx="3282">
                  <c:v>-193.87812668455359</c:v>
                </c:pt>
                <c:pt idx="3283">
                  <c:v>-196.03764754481659</c:v>
                </c:pt>
                <c:pt idx="3284">
                  <c:v>-461.27408399366868</c:v>
                </c:pt>
                <c:pt idx="3285">
                  <c:v>-200.78686277213063</c:v>
                </c:pt>
                <c:pt idx="3286">
                  <c:v>-203.4182903316605</c:v>
                </c:pt>
                <c:pt idx="3287">
                  <c:v>-464.51355231814057</c:v>
                </c:pt>
                <c:pt idx="3288">
                  <c:v>-209.33909416182087</c:v>
                </c:pt>
                <c:pt idx="3289">
                  <c:v>-212.71060605361873</c:v>
                </c:pt>
                <c:pt idx="3290">
                  <c:v>-466.44570071186564</c:v>
                </c:pt>
                <c:pt idx="3291">
                  <c:v>-220.58704413634945</c:v>
                </c:pt>
                <c:pt idx="3292">
                  <c:v>-225.28993969341587</c:v>
                </c:pt>
                <c:pt idx="3293">
                  <c:v>-506.71806550218082</c:v>
                </c:pt>
                <c:pt idx="3294">
                  <c:v>-237.11070469561827</c:v>
                </c:pt>
                <c:pt idx="3295">
                  <c:v>-244.93048824484026</c:v>
                </c:pt>
                <c:pt idx="3296">
                  <c:v>-510.00087317335317</c:v>
                </c:pt>
                <c:pt idx="3297">
                  <c:v>-269.15029658644596</c:v>
                </c:pt>
                <c:pt idx="3298">
                  <c:v>-293.30312290153438</c:v>
                </c:pt>
                <c:pt idx="3299">
                  <c:v>-1632.447380419602</c:v>
                </c:pt>
                <c:pt idx="3300">
                  <c:v>-293.44742246884329</c:v>
                </c:pt>
                <c:pt idx="3301">
                  <c:v>-269.43889652530675</c:v>
                </c:pt>
                <c:pt idx="3302">
                  <c:v>-523.46892459039896</c:v>
                </c:pt>
                <c:pt idx="3303">
                  <c:v>-245.50769455672463</c:v>
                </c:pt>
                <c:pt idx="3304">
                  <c:v>-237.83221861772324</c:v>
                </c:pt>
                <c:pt idx="3305">
                  <c:v>-482.26962971160134</c:v>
                </c:pt>
                <c:pt idx="3306">
                  <c:v>-226.30008170597216</c:v>
                </c:pt>
                <c:pt idx="3307">
                  <c:v>-221.74150823860987</c:v>
                </c:pt>
                <c:pt idx="3308">
                  <c:v>-465.12980594326598</c:v>
                </c:pt>
                <c:pt idx="3309">
                  <c:v>-214.15373444927826</c:v>
                </c:pt>
                <c:pt idx="3310">
                  <c:v>-210.92656637185291</c:v>
                </c:pt>
                <c:pt idx="3311">
                  <c:v>-468.42806323780451</c:v>
                </c:pt>
                <c:pt idx="3312">
                  <c:v>-205.29447753443526</c:v>
                </c:pt>
                <c:pt idx="3313">
                  <c:v>-202.80742276564547</c:v>
                </c:pt>
                <c:pt idx="3314">
                  <c:v>-451.29374342445544</c:v>
                </c:pt>
                <c:pt idx="3315">
                  <c:v>-198.34698774202278</c:v>
                </c:pt>
                <c:pt idx="3316">
                  <c:v>-196.33187590926499</c:v>
                </c:pt>
                <c:pt idx="3317">
                  <c:v>-461.77004927783656</c:v>
                </c:pt>
                <c:pt idx="3318">
                  <c:v>-192.65340036246289</c:v>
                </c:pt>
                <c:pt idx="3319">
                  <c:v>-190.96598710414153</c:v>
                </c:pt>
                <c:pt idx="3320">
                  <c:v>-437.89592540199908</c:v>
                </c:pt>
                <c:pt idx="3321">
                  <c:v>-187.84747407784778</c:v>
                </c:pt>
                <c:pt idx="3322">
                  <c:v>-186.40126823160705</c:v>
                </c:pt>
                <c:pt idx="3323">
                  <c:v>-434.28984527223434</c:v>
                </c:pt>
                <c:pt idx="3324">
                  <c:v>-183.70422709032414</c:v>
                </c:pt>
                <c:pt idx="3325">
                  <c:v>-182.4432894916126</c:v>
                </c:pt>
                <c:pt idx="3326">
                  <c:v>-426.62651431496556</c:v>
                </c:pt>
                <c:pt idx="3327">
                  <c:v>-180.07550937287564</c:v>
                </c:pt>
                <c:pt idx="3328">
                  <c:v>-178.96158084499626</c:v>
                </c:pt>
                <c:pt idx="3329">
                  <c:v>-431.61393135737706</c:v>
                </c:pt>
                <c:pt idx="3330">
                  <c:v>-176.85857572304045</c:v>
                </c:pt>
                <c:pt idx="3331">
                  <c:v>-175.86433886482433</c:v>
                </c:pt>
                <c:pt idx="3332">
                  <c:v>-422.87511431674858</c:v>
                </c:pt>
                <c:pt idx="3333">
                  <c:v>-173.97924762621398</c:v>
                </c:pt>
                <c:pt idx="3334">
                  <c:v>-173.08451990501334</c:v>
                </c:pt>
                <c:pt idx="3335">
                  <c:v>-435.58073567382291</c:v>
                </c:pt>
                <c:pt idx="3336">
                  <c:v>-171.38222324234539</c:v>
                </c:pt>
                <c:pt idx="3337">
                  <c:v>-170.57167356266666</c:v>
                </c:pt>
                <c:pt idx="3338">
                  <c:v>-421.36515022484366</c:v>
                </c:pt>
                <c:pt idx="3339">
                  <c:v>-169.02517741924839</c:v>
                </c:pt>
                <c:pt idx="3340">
                  <c:v>-168.28688874684883</c:v>
                </c:pt>
                <c:pt idx="3341">
                  <c:v>-430.64936541285874</c:v>
                </c:pt>
                <c:pt idx="3342">
                  <c:v>-166.87500124445538</c:v>
                </c:pt>
                <c:pt idx="3343">
                  <c:v>-166.19952905520876</c:v>
                </c:pt>
                <c:pt idx="3344">
                  <c:v>-413.46443057678817</c:v>
                </c:pt>
                <c:pt idx="3345">
                  <c:v>-164.90531274810567</c:v>
                </c:pt>
                <c:pt idx="3346">
                  <c:v>-164.28504730515579</c:v>
                </c:pt>
                <c:pt idx="3347">
                  <c:v>-405.17575725989423</c:v>
                </c:pt>
                <c:pt idx="3348">
                  <c:v>-163.09475564501571</c:v>
                </c:pt>
                <c:pt idx="3349">
                  <c:v>-162.52347758994861</c:v>
                </c:pt>
                <c:pt idx="3350">
                  <c:v>-407.80921779902701</c:v>
                </c:pt>
                <c:pt idx="3351">
                  <c:v>-161.42580451687056</c:v>
                </c:pt>
                <c:pt idx="3352">
                  <c:v>-160.89836748018979</c:v>
                </c:pt>
                <c:pt idx="3353">
                  <c:v>-415.33652112834056</c:v>
                </c:pt>
                <c:pt idx="3354">
                  <c:v>-159.88390566566017</c:v>
                </c:pt>
                <c:pt idx="3355">
                  <c:v>-159.39600469325953</c:v>
                </c:pt>
                <c:pt idx="3356">
                  <c:v>-407.50187568174937</c:v>
                </c:pt>
                <c:pt idx="3357">
                  <c:v>-158.4568464912054</c:v>
                </c:pt>
                <c:pt idx="3358">
                  <c:v>-158.0048458782291</c:v>
                </c:pt>
                <c:pt idx="3359">
                  <c:v>-425.36159446598754</c:v>
                </c:pt>
                <c:pt idx="3360">
                  <c:v>-157.13428414200746</c:v>
                </c:pt>
                <c:pt idx="3361">
                  <c:v>-156.71508728508667</c:v>
                </c:pt>
                <c:pt idx="3362">
                  <c:v>-407.03340636869569</c:v>
                </c:pt>
                <c:pt idx="3363">
                  <c:v>-155.90738750096111</c:v>
                </c:pt>
                <c:pt idx="3364">
                  <c:v>-155.51833704255046</c:v>
                </c:pt>
                <c:pt idx="3365">
                  <c:v>-402.5143473521623</c:v>
                </c:pt>
                <c:pt idx="3366">
                  <c:v>-154.76856132103859</c:v>
                </c:pt>
                <c:pt idx="3367">
                  <c:v>-154.40736150865578</c:v>
                </c:pt>
                <c:pt idx="3368">
                  <c:v>-414.3913094574076</c:v>
                </c:pt>
                <c:pt idx="3369">
                  <c:v>-153.71123090162544</c:v>
                </c:pt>
                <c:pt idx="3370">
                  <c:v>-153.37588649113243</c:v>
                </c:pt>
                <c:pt idx="3371">
                  <c:v>-405.61342072898572</c:v>
                </c:pt>
                <c:pt idx="3372">
                  <c:v>-152.7296720520828</c:v>
                </c:pt>
                <c:pt idx="3373">
                  <c:v>-152.41843970488495</c:v>
                </c:pt>
                <c:pt idx="3374">
                  <c:v>-398.43173166406308</c:v>
                </c:pt>
                <c:pt idx="3375">
                  <c:v>-151.818875394743</c:v>
                </c:pt>
                <c:pt idx="3376">
                  <c:v>-151.53022463090687</c:v>
                </c:pt>
                <c:pt idx="3377">
                  <c:v>-407.63170698034298</c:v>
                </c:pt>
                <c:pt idx="3378">
                  <c:v>-150.97443703005601</c:v>
                </c:pt>
                <c:pt idx="3379">
                  <c:v>-150.70701857560107</c:v>
                </c:pt>
                <c:pt idx="3380">
                  <c:v>-399.68573052112623</c:v>
                </c:pt>
                <c:pt idx="3381">
                  <c:v>-150.19246967031927</c:v>
                </c:pt>
                <c:pt idx="3382">
                  <c:v>-149.94508958752982</c:v>
                </c:pt>
                <c:pt idx="3383">
                  <c:v>-395.07741827570106</c:v>
                </c:pt>
                <c:pt idx="3384">
                  <c:v>-149.46952983274963</c:v>
                </c:pt>
                <c:pt idx="3385">
                  <c:v>-149.24112821831596</c:v>
                </c:pt>
                <c:pt idx="3386">
                  <c:v>-402.69497006581878</c:v>
                </c:pt>
                <c:pt idx="3387">
                  <c:v>-148.80255775473555</c:v>
                </c:pt>
                <c:pt idx="3388">
                  <c:v>-148.59219107906031</c:v>
                </c:pt>
                <c:pt idx="3389">
                  <c:v>-396.3329324941887</c:v>
                </c:pt>
                <c:pt idx="3390">
                  <c:v>-148.18882747835633</c:v>
                </c:pt>
                <c:pt idx="3391">
                  <c:v>-147.99565385239478</c:v>
                </c:pt>
                <c:pt idx="3392">
                  <c:v>-411.02575723635778</c:v>
                </c:pt>
                <c:pt idx="3393">
                  <c:v>-147.62590513219112</c:v>
                </c:pt>
                <c:pt idx="3394">
                  <c:v>-147.44917194695643</c:v>
                </c:pt>
                <c:pt idx="3395">
                  <c:v>-398.89390589825507</c:v>
                </c:pt>
                <c:pt idx="3396">
                  <c:v>-147.11161387304446</c:v>
                </c:pt>
                <c:pt idx="3397">
                  <c:v>-146.95064737676759</c:v>
                </c:pt>
                <c:pt idx="3398">
                  <c:v>-410.01503674536241</c:v>
                </c:pt>
                <c:pt idx="3399">
                  <c:v>-146.64400427911727</c:v>
                </c:pt>
                <c:pt idx="3400">
                  <c:v>-146.49820074823236</c:v>
                </c:pt>
                <c:pt idx="3401">
                  <c:v>-404.45433854183136</c:v>
                </c:pt>
                <c:pt idx="3402">
                  <c:v>-146.22132923727685</c:v>
                </c:pt>
                <c:pt idx="3403">
                  <c:v>-146.09014746750557</c:v>
                </c:pt>
                <c:pt idx="3404">
                  <c:v>-395.91489441090459</c:v>
                </c:pt>
                <c:pt idx="3405">
                  <c:v>-145.84202256062224</c:v>
                </c:pt>
                <c:pt idx="3406">
                  <c:v>-145.72497745874023</c:v>
                </c:pt>
                <c:pt idx="3407">
                  <c:v>-391.43517266784721</c:v>
                </c:pt>
                <c:pt idx="3408">
                  <c:v>-145.50468072287191</c:v>
                </c:pt>
                <c:pt idx="3409">
                  <c:v>-145.40133782229728</c:v>
                </c:pt>
                <c:pt idx="3410">
                  <c:v>-400.19960616584171</c:v>
                </c:pt>
                <c:pt idx="3411">
                  <c:v>-145.20804721410462</c:v>
                </c:pt>
                <c:pt idx="3412">
                  <c:v>-145.11801797077197</c:v>
                </c:pt>
                <c:pt idx="3413">
                  <c:v>-393.58739854244186</c:v>
                </c:pt>
                <c:pt idx="3414">
                  <c:v>-144.95099911527674</c:v>
                </c:pt>
                <c:pt idx="3415">
                  <c:v>-144.87393686697931</c:v>
                </c:pt>
                <c:pt idx="3416">
                  <c:v>-412.36052083512169</c:v>
                </c:pt>
                <c:pt idx="3417">
                  <c:v>-144.73253556320699</c:v>
                </c:pt>
                <c:pt idx="3418">
                  <c:v>-144.66813205671033</c:v>
                </c:pt>
                <c:pt idx="3419">
                  <c:v>-395.36896585089488</c:v>
                </c:pt>
                <c:pt idx="3420">
                  <c:v>-144.5517678369539</c:v>
                </c:pt>
                <c:pt idx="3421">
                  <c:v>-144.49975024433834</c:v>
                </c:pt>
                <c:pt idx="3422">
                  <c:v>-391.80438020682658</c:v>
                </c:pt>
                <c:pt idx="3423">
                  <c:v>-144.40791084446377</c:v>
                </c:pt>
                <c:pt idx="3424">
                  <c:v>-144.36803920408244</c:v>
                </c:pt>
                <c:pt idx="3425">
                  <c:v>-388.45033735967519</c:v>
                </c:pt>
                <c:pt idx="3426">
                  <c:v>-144.30027582751637</c:v>
                </c:pt>
                <c:pt idx="3427">
                  <c:v>-144.27234085629817</c:v>
                </c:pt>
                <c:pt idx="3428">
                  <c:v>-394.97493623399015</c:v>
                </c:pt>
                <c:pt idx="3429">
                  <c:v>-144.22826413486217</c:v>
                </c:pt>
                <c:pt idx="3430">
                  <c:v>-144.2120853680195</c:v>
                </c:pt>
                <c:pt idx="3431">
                  <c:v>-390.49629439875355</c:v>
                </c:pt>
                <c:pt idx="3432">
                  <c:v>-144.19136193996769</c:v>
                </c:pt>
                <c:pt idx="3433">
                  <c:v>-144.18678616206864</c:v>
                </c:pt>
                <c:pt idx="3434">
                  <c:v>-400.50434053503307</c:v>
                </c:pt>
                <c:pt idx="3435">
                  <c:v>-144.1891358019308</c:v>
                </c:pt>
                <c:pt idx="3436">
                  <c:v>-144.19603573978594</c:v>
                </c:pt>
                <c:pt idx="3437">
                  <c:v>-399.159679808953</c:v>
                </c:pt>
                <c:pt idx="3438">
                  <c:v>-144.2212289867503</c:v>
                </c:pt>
                <c:pt idx="3439">
                  <c:v>-144.23950224011628</c:v>
                </c:pt>
                <c:pt idx="3440">
                  <c:v>-420.90195647178626</c:v>
                </c:pt>
                <c:pt idx="3441">
                  <c:v>-144.28735848196229</c:v>
                </c:pt>
                <c:pt idx="3442">
                  <c:v>-144.31692667302005</c:v>
                </c:pt>
                <c:pt idx="3443">
                  <c:v>-397.97901213267619</c:v>
                </c:pt>
                <c:pt idx="3444">
                  <c:v>-144.38731265169005</c:v>
                </c:pt>
                <c:pt idx="3445">
                  <c:v>-144.42812077826477</c:v>
                </c:pt>
                <c:pt idx="3446">
                  <c:v>-392.39343652507455</c:v>
                </c:pt>
                <c:pt idx="3447">
                  <c:v>-144.52094949101547</c:v>
                </c:pt>
                <c:pt idx="3448">
                  <c:v>-144.57296547240884</c:v>
                </c:pt>
                <c:pt idx="3449">
                  <c:v>-407.70511314811188</c:v>
                </c:pt>
                <c:pt idx="3450">
                  <c:v>-144.68819544970665</c:v>
                </c:pt>
                <c:pt idx="3451">
                  <c:v>-144.75140985738892</c:v>
                </c:pt>
                <c:pt idx="3452">
                  <c:v>-396.47204800451016</c:v>
                </c:pt>
                <c:pt idx="3453">
                  <c:v>-144.88904480523414</c:v>
                </c:pt>
                <c:pt idx="3454">
                  <c:v>-144.96347077380986</c:v>
                </c:pt>
                <c:pt idx="3455">
                  <c:v>-391.83937546948573</c:v>
                </c:pt>
                <c:pt idx="3456">
                  <c:v>-145.12355957443464</c:v>
                </c:pt>
                <c:pt idx="3457">
                  <c:v>-145.20923289138634</c:v>
                </c:pt>
                <c:pt idx="3458">
                  <c:v>-403.31702115720736</c:v>
                </c:pt>
                <c:pt idx="3459">
                  <c:v>-145.39186996236995</c:v>
                </c:pt>
                <c:pt idx="3460">
                  <c:v>-145.48884933808711</c:v>
                </c:pt>
                <c:pt idx="3461">
                  <c:v>-395.50990255753334</c:v>
                </c:pt>
                <c:pt idx="3462">
                  <c:v>-145.69417535588531</c:v>
                </c:pt>
                <c:pt idx="3463">
                  <c:v>-145.80254287853339</c:v>
                </c:pt>
                <c:pt idx="3464">
                  <c:v>-391.71814695710253</c:v>
                </c:pt>
                <c:pt idx="3465">
                  <c:v>-146.0307458787554</c:v>
                </c:pt>
                <c:pt idx="3466">
                  <c:v>-146.15060766176276</c:v>
                </c:pt>
                <c:pt idx="3467">
                  <c:v>-401.11696762458172</c:v>
                </c:pt>
                <c:pt idx="3468">
                  <c:v>-146.40192453502149</c:v>
                </c:pt>
                <c:pt idx="3469">
                  <c:v>-146.53341156835734</c:v>
                </c:pt>
                <c:pt idx="3470">
                  <c:v>-403.11798339630968</c:v>
                </c:pt>
                <c:pt idx="3471">
                  <c:v>-146.80812997775931</c:v>
                </c:pt>
                <c:pt idx="3472">
                  <c:v>-146.95139919788758</c:v>
                </c:pt>
                <c:pt idx="3473">
                  <c:v>-414.42628277798229</c:v>
                </c:pt>
                <c:pt idx="3474">
                  <c:v>-147.24985995210844</c:v>
                </c:pt>
                <c:pt idx="3475">
                  <c:v>-147.40509554986312</c:v>
                </c:pt>
                <c:pt idx="3476">
                  <c:v>-398.35946742795585</c:v>
                </c:pt>
                <c:pt idx="3477">
                  <c:v>-147.7276954747355</c:v>
                </c:pt>
                <c:pt idx="3478">
                  <c:v>-147.89511046495599</c:v>
                </c:pt>
                <c:pt idx="3479">
                  <c:v>-395.39630788670996</c:v>
                </c:pt>
                <c:pt idx="3480">
                  <c:v>-148.24230582687017</c:v>
                </c:pt>
                <c:pt idx="3481">
                  <c:v>-148.42214390940859</c:v>
                </c:pt>
                <c:pt idx="3482">
                  <c:v>-408.7403724629624</c:v>
                </c:pt>
                <c:pt idx="3483">
                  <c:v>-148.79445445592924</c:v>
                </c:pt>
                <c:pt idx="3484">
                  <c:v>-148.98699220409051</c:v>
                </c:pt>
                <c:pt idx="3485">
                  <c:v>-399.87666877683205</c:v>
                </c:pt>
                <c:pt idx="3486">
                  <c:v>-149.3850059014429</c:v>
                </c:pt>
                <c:pt idx="3487">
                  <c:v>-149.59055532176393</c:v>
                </c:pt>
                <c:pt idx="3488">
                  <c:v>-396.07673756475043</c:v>
                </c:pt>
                <c:pt idx="3489">
                  <c:v>-150.01493388596788</c:v>
                </c:pt>
                <c:pt idx="3490">
                  <c:v>-150.23384540257101</c:v>
                </c:pt>
                <c:pt idx="3491">
                  <c:v>-399.06565446120936</c:v>
                </c:pt>
                <c:pt idx="3492">
                  <c:v>-150.68533074166626</c:v>
                </c:pt>
                <c:pt idx="3493">
                  <c:v>-150.91799666992532</c:v>
                </c:pt>
                <c:pt idx="3494">
                  <c:v>-406.16347732175973</c:v>
                </c:pt>
                <c:pt idx="3495">
                  <c:v>-151.39741837982439</c:v>
                </c:pt>
                <c:pt idx="3496">
                  <c:v>-151.64427696773782</c:v>
                </c:pt>
                <c:pt idx="3497">
                  <c:v>-427.89268722177223</c:v>
                </c:pt>
                <c:pt idx="3498">
                  <c:v>-152.15256105504398</c:v>
                </c:pt>
                <c:pt idx="3499">
                  <c:v>-152.41410118813246</c:v>
                </c:pt>
                <c:pt idx="3500">
                  <c:v>-406.26230926596571</c:v>
                </c:pt>
                <c:pt idx="3501">
                  <c:v>-152.95228023150023</c:v>
                </c:pt>
                <c:pt idx="3502">
                  <c:v>-153.22904691795964</c:v>
                </c:pt>
                <c:pt idx="3503">
                  <c:v>-401.40734013596756</c:v>
                </c:pt>
                <c:pt idx="3504">
                  <c:v>-153.79827192699048</c:v>
                </c:pt>
                <c:pt idx="3505">
                  <c:v>-154.09087270667769</c:v>
                </c:pt>
                <c:pt idx="3506">
                  <c:v>-398.87808565052308</c:v>
                </c:pt>
                <c:pt idx="3507">
                  <c:v>-154.69242699696798</c:v>
                </c:pt>
                <c:pt idx="3508">
                  <c:v>-155.00153945108417</c:v>
                </c:pt>
                <c:pt idx="3509">
                  <c:v>-407.00772066168167</c:v>
                </c:pt>
                <c:pt idx="3510">
                  <c:v>-155.63685492947678</c:v>
                </c:pt>
                <c:pt idx="3511">
                  <c:v>-155.96323551036934</c:v>
                </c:pt>
                <c:pt idx="3512">
                  <c:v>-419.80560584174725</c:v>
                </c:pt>
                <c:pt idx="3513">
                  <c:v>-156.63391186045584</c:v>
                </c:pt>
                <c:pt idx="3514">
                  <c:v>-156.97840631521899</c:v>
                </c:pt>
                <c:pt idx="3515">
                  <c:v>-415.26954743247575</c:v>
                </c:pt>
                <c:pt idx="3516">
                  <c:v>-157.68623369673881</c:v>
                </c:pt>
                <c:pt idx="3517">
                  <c:v>-158.04978942850499</c:v>
                </c:pt>
                <c:pt idx="3518">
                  <c:v>-408.30944944548355</c:v>
                </c:pt>
                <c:pt idx="3519">
                  <c:v>-158.79677546392321</c:v>
                </c:pt>
                <c:pt idx="3520">
                  <c:v>-159.18045626581412</c:v>
                </c:pt>
                <c:pt idx="3521">
                  <c:v>-405.35535608069659</c:v>
                </c:pt>
                <c:pt idx="3522">
                  <c:v>-159.96885829671237</c:v>
                </c:pt>
                <c:pt idx="3523">
                  <c:v>-160.37386201331361</c:v>
                </c:pt>
                <c:pt idx="3524">
                  <c:v>-403.79408826564634</c:v>
                </c:pt>
                <c:pt idx="3525">
                  <c:v>-161.20622588488584</c:v>
                </c:pt>
                <c:pt idx="3526">
                  <c:v>-161.63390571496333</c:v>
                </c:pt>
                <c:pt idx="3527">
                  <c:v>-418.58425833012114</c:v>
                </c:pt>
                <c:pt idx="3528">
                  <c:v>-162.51311271487776</c:v>
                </c:pt>
                <c:pt idx="3529">
                  <c:v>-162.96500308183226</c:v>
                </c:pt>
                <c:pt idx="3530">
                  <c:v>-430.52726386217194</c:v>
                </c:pt>
                <c:pt idx="3531">
                  <c:v>-163.89432715546968</c:v>
                </c:pt>
                <c:pt idx="3532">
                  <c:v>-164.37217536090091</c:v>
                </c:pt>
                <c:pt idx="3533">
                  <c:v>-417.33985089089686</c:v>
                </c:pt>
                <c:pt idx="3534">
                  <c:v>-165.35535340095581</c:v>
                </c:pt>
                <c:pt idx="3535">
                  <c:v>-165.86115867238476</c:v>
                </c:pt>
                <c:pt idx="3536">
                  <c:v>-410.54276872703923</c:v>
                </c:pt>
                <c:pt idx="3537">
                  <c:v>-166.90247761477582</c:v>
                </c:pt>
                <c:pt idx="3538">
                  <c:v>-167.43853970928001</c:v>
                </c:pt>
                <c:pt idx="3539">
                  <c:v>-412.07187798588382</c:v>
                </c:pt>
                <c:pt idx="3540">
                  <c:v>-168.54294547456465</c:v>
                </c:pt>
                <c:pt idx="3541">
                  <c:v>-169.11192577636174</c:v>
                </c:pt>
                <c:pt idx="3542">
                  <c:v>-422.38348918853882</c:v>
                </c:pt>
                <c:pt idx="3543">
                  <c:v>-170.2851609543967</c:v>
                </c:pt>
                <c:pt idx="3544">
                  <c:v>-170.89016011649394</c:v>
                </c:pt>
                <c:pt idx="3545">
                  <c:v>-411.40665817401919</c:v>
                </c:pt>
                <c:pt idx="3546">
                  <c:v>-172.13893997679719</c:v>
                </c:pt>
                <c:pt idx="3547">
                  <c:v>-172.78359777749046</c:v>
                </c:pt>
                <c:pt idx="3548">
                  <c:v>-411.82088365137412</c:v>
                </c:pt>
                <c:pt idx="3549">
                  <c:v>-174.11583813757633</c:v>
                </c:pt>
                <c:pt idx="3550">
                  <c:v>-174.80446362915995</c:v>
                </c:pt>
                <c:pt idx="3551">
                  <c:v>-424.66309087951697</c:v>
                </c:pt>
                <c:pt idx="3552">
                  <c:v>-176.22958003933365</c:v>
                </c:pt>
                <c:pt idx="3553">
                  <c:v>-176.96732371511715</c:v>
                </c:pt>
                <c:pt idx="3554">
                  <c:v>-423.04142327407766</c:v>
                </c:pt>
                <c:pt idx="3555">
                  <c:v>-178.49663050924337</c:v>
                </c:pt>
                <c:pt idx="3556">
                  <c:v>-179.28971587800876</c:v>
                </c:pt>
                <c:pt idx="3557">
                  <c:v>-430.14787415476439</c:v>
                </c:pt>
                <c:pt idx="3558">
                  <c:v>-180.93696793243498</c:v>
                </c:pt>
                <c:pt idx="3559">
                  <c:v>-181.79300890889053</c:v>
                </c:pt>
                <c:pt idx="3560">
                  <c:v>-423.31061787325348</c:v>
                </c:pt>
                <c:pt idx="3561">
                  <c:v>-183.57515205326177</c:v>
                </c:pt>
                <c:pt idx="3562">
                  <c:v>-184.50359736781635</c:v>
                </c:pt>
                <c:pt idx="3563">
                  <c:v>-425.6540854136577</c:v>
                </c:pt>
                <c:pt idx="3564">
                  <c:v>-186.44183192214064</c:v>
                </c:pt>
                <c:pt idx="3565">
                  <c:v>-187.45460284472389</c:v>
                </c:pt>
                <c:pt idx="3566">
                  <c:v>-440.00249031671336</c:v>
                </c:pt>
                <c:pt idx="3567">
                  <c:v>-189.57593136719967</c:v>
                </c:pt>
                <c:pt idx="3568">
                  <c:v>-190.68836325936741</c:v>
                </c:pt>
                <c:pt idx="3569">
                  <c:v>-428.26058693720756</c:v>
                </c:pt>
                <c:pt idx="3570">
                  <c:v>-193.02791362067467</c:v>
                </c:pt>
                <c:pt idx="3571">
                  <c:v>-194.26019331251067</c:v>
                </c:pt>
                <c:pt idx="3572">
                  <c:v>-443.55775277952137</c:v>
                </c:pt>
                <c:pt idx="3573">
                  <c:v>-196.86483525311675</c:v>
                </c:pt>
                <c:pt idx="3574">
                  <c:v>-198.24428447560001</c:v>
                </c:pt>
                <c:pt idx="3575">
                  <c:v>-441.12800580850285</c:v>
                </c:pt>
                <c:pt idx="3576">
                  <c:v>-201.17851271407909</c:v>
                </c:pt>
                <c:pt idx="3577">
                  <c:v>-202.7433950071418</c:v>
                </c:pt>
                <c:pt idx="3578">
                  <c:v>-484.23287484036257</c:v>
                </c:pt>
                <c:pt idx="3579">
                  <c:v>-206.09942916664261</c:v>
                </c:pt>
                <c:pt idx="3580">
                  <c:v>-207.90568809253398</c:v>
                </c:pt>
                <c:pt idx="3581">
                  <c:v>-464.54421400711976</c:v>
                </c:pt>
                <c:pt idx="3582">
                  <c:v>-211.82202763922305</c:v>
                </c:pt>
                <c:pt idx="3583">
                  <c:v>-213.95615879348756</c:v>
                </c:pt>
                <c:pt idx="3584">
                  <c:v>-459.66288761482014</c:v>
                </c:pt>
                <c:pt idx="3585">
                  <c:v>-218.65480958647171</c:v>
                </c:pt>
                <c:pt idx="3586">
                  <c:v>-221.26106180055871</c:v>
                </c:pt>
                <c:pt idx="3587">
                  <c:v>-468.95149036789809</c:v>
                </c:pt>
                <c:pt idx="3588">
                  <c:v>-227.13172715392238</c:v>
                </c:pt>
                <c:pt idx="3589">
                  <c:v>-230.4782753079584</c:v>
                </c:pt>
                <c:pt idx="3590">
                  <c:v>-485.03877273035141</c:v>
                </c:pt>
                <c:pt idx="3591">
                  <c:v>-238.30499541348814</c:v>
                </c:pt>
                <c:pt idx="3592">
                  <c:v>-242.98313613514819</c:v>
                </c:pt>
                <c:pt idx="3593">
                  <c:v>-509.02937667394951</c:v>
                </c:pt>
                <c:pt idx="3594">
                  <c:v>-254.7545982958431</c:v>
                </c:pt>
                <c:pt idx="3595">
                  <c:v>-262.54983325321177</c:v>
                </c:pt>
                <c:pt idx="3596">
                  <c:v>-511.36763429938867</c:v>
                </c:pt>
                <c:pt idx="3597">
                  <c:v>-286.72074861709893</c:v>
                </c:pt>
                <c:pt idx="3598">
                  <c:v>-310.84922997058499</c:v>
                </c:pt>
                <c:pt idx="3599">
                  <c:v>-1637.899738748192</c:v>
                </c:pt>
                <c:pt idx="3600">
                  <c:v>-310.94504124209652</c:v>
                </c:pt>
                <c:pt idx="3601">
                  <c:v>-286.91237139841832</c:v>
                </c:pt>
                <c:pt idx="3602">
                  <c:v>-519.11180873945295</c:v>
                </c:pt>
                <c:pt idx="3603">
                  <c:v>-262.93308072217133</c:v>
                </c:pt>
                <c:pt idx="3604">
                  <c:v>-255.23365941926014</c:v>
                </c:pt>
                <c:pt idx="3605">
                  <c:v>-492.28722942390101</c:v>
                </c:pt>
                <c:pt idx="3606">
                  <c:v>-243.65382838037792</c:v>
                </c:pt>
                <c:pt idx="3607">
                  <c:v>-239.07150560278097</c:v>
                </c:pt>
                <c:pt idx="3608">
                  <c:v>-476.19940446433696</c:v>
                </c:pt>
                <c:pt idx="3609">
                  <c:v>-231.43642734361902</c:v>
                </c:pt>
                <c:pt idx="3610">
                  <c:v>-228.18570356875387</c:v>
                </c:pt>
                <c:pt idx="3611">
                  <c:v>-500.06140626707474</c:v>
                </c:pt>
                <c:pt idx="3612">
                  <c:v>-222.50669507814209</c:v>
                </c:pt>
                <c:pt idx="3613">
                  <c:v>-219.99627582472465</c:v>
                </c:pt>
                <c:pt idx="3614">
                  <c:v>-471.15299265098167</c:v>
                </c:pt>
                <c:pt idx="3615">
                  <c:v>-215.48930120470339</c:v>
                </c:pt>
                <c:pt idx="3616">
                  <c:v>-213.45101374011199</c:v>
                </c:pt>
                <c:pt idx="3617">
                  <c:v>-459.3820057019766</c:v>
                </c:pt>
                <c:pt idx="3618">
                  <c:v>-209.72637397299334</c:v>
                </c:pt>
                <c:pt idx="3619">
                  <c:v>-208.01597161474285</c:v>
                </c:pt>
                <c:pt idx="3620">
                  <c:v>-453.30013217215645</c:v>
                </c:pt>
                <c:pt idx="3621">
                  <c:v>-204.85166514098978</c:v>
                </c:pt>
                <c:pt idx="3622">
                  <c:v>-203.38265444419181</c:v>
                </c:pt>
                <c:pt idx="3623">
                  <c:v>-453.74793659749747</c:v>
                </c:pt>
                <c:pt idx="3624">
                  <c:v>-200.64018610091563</c:v>
                </c:pt>
                <c:pt idx="3625">
                  <c:v>-199.35662565599694</c:v>
                </c:pt>
                <c:pt idx="3626">
                  <c:v>-438.2508251425798</c:v>
                </c:pt>
                <c:pt idx="3627">
                  <c:v>-196.94378012763451</c:v>
                </c:pt>
                <c:pt idx="3628">
                  <c:v>-195.80740854965052</c:v>
                </c:pt>
                <c:pt idx="3629">
                  <c:v>-452.50018753324912</c:v>
                </c:pt>
                <c:pt idx="3630">
                  <c:v>-193.65969543009808</c:v>
                </c:pt>
                <c:pt idx="3631">
                  <c:v>-192.64319314560942</c:v>
                </c:pt>
                <c:pt idx="3632">
                  <c:v>-441.49019530083677</c:v>
                </c:pt>
                <c:pt idx="3633">
                  <c:v>-190.71374701231827</c:v>
                </c:pt>
                <c:pt idx="3634">
                  <c:v>-189.79692935168774</c:v>
                </c:pt>
                <c:pt idx="3635">
                  <c:v>-434.65578531570327</c:v>
                </c:pt>
                <c:pt idx="3636">
                  <c:v>-188.050626657956</c:v>
                </c:pt>
                <c:pt idx="3637">
                  <c:v>-187.21816042322001</c:v>
                </c:pt>
                <c:pt idx="3638">
                  <c:v>-435.76560802480981</c:v>
                </c:pt>
                <c:pt idx="3639">
                  <c:v>-185.62800294143568</c:v>
                </c:pt>
                <c:pt idx="3640">
                  <c:v>-184.86796902972844</c:v>
                </c:pt>
                <c:pt idx="3641">
                  <c:v>-440.77738046885634</c:v>
                </c:pt>
                <c:pt idx="3642">
                  <c:v>-183.41276077769936</c:v>
                </c:pt>
                <c:pt idx="3643">
                  <c:v>-182.71571262943357</c:v>
                </c:pt>
                <c:pt idx="3644">
                  <c:v>-448.70523813445664</c:v>
                </c:pt>
                <c:pt idx="3645">
                  <c:v>-181.37851212310738</c:v>
                </c:pt>
                <c:pt idx="3646">
                  <c:v>-180.73683799841649</c:v>
                </c:pt>
                <c:pt idx="3647">
                  <c:v>-432.51053840763075</c:v>
                </c:pt>
                <c:pt idx="3648">
                  <c:v>-179.50389471546134</c:v>
                </c:pt>
                <c:pt idx="3649">
                  <c:v>-178.91137328478064</c:v>
                </c:pt>
                <c:pt idx="3650">
                  <c:v>-422.53187773037428</c:v>
                </c:pt>
                <c:pt idx="3651">
                  <c:v>-177.77137725430384</c:v>
                </c:pt>
                <c:pt idx="3652">
                  <c:v>-177.22286020815858</c:v>
                </c:pt>
                <c:pt idx="3653">
                  <c:v>-420.74320128507918</c:v>
                </c:pt>
                <c:pt idx="3654">
                  <c:v>-176.16640025240866</c:v>
                </c:pt>
                <c:pt idx="3655">
                  <c:v>-175.65758072730759</c:v>
                </c:pt>
                <c:pt idx="3656">
                  <c:v>-427.93732501209058</c:v>
                </c:pt>
                <c:pt idx="3657">
                  <c:v>-174.67674541152678</c:v>
                </c:pt>
                <c:pt idx="3658">
                  <c:v>-174.20398582317239</c:v>
                </c:pt>
                <c:pt idx="3659">
                  <c:v>-442.56841732245698</c:v>
                </c:pt>
                <c:pt idx="3660">
                  <c:v>-173.29206427136569</c:v>
                </c:pt>
                <c:pt idx="3661">
                  <c:v>-172.85226616633324</c:v>
                </c:pt>
                <c:pt idx="3662">
                  <c:v>-428.48735255330541</c:v>
                </c:pt>
                <c:pt idx="3663">
                  <c:v>-172.00352019356262</c:v>
                </c:pt>
                <c:pt idx="3664">
                  <c:v>-171.59402439306132</c:v>
                </c:pt>
                <c:pt idx="3665">
                  <c:v>-420.29209348437962</c:v>
                </c:pt>
                <c:pt idx="3666">
                  <c:v>-170.80351249569446</c:v>
                </c:pt>
                <c:pt idx="3667">
                  <c:v>-170.42202145419554</c:v>
                </c:pt>
                <c:pt idx="3668">
                  <c:v>-415.33185287768777</c:v>
                </c:pt>
                <c:pt idx="3669">
                  <c:v>-169.68546112584707</c:v>
                </c:pt>
                <c:pt idx="3670">
                  <c:v>-169.32997783388717</c:v>
                </c:pt>
                <c:pt idx="3671">
                  <c:v>-419.09054078125246</c:v>
                </c:pt>
                <c:pt idx="3672">
                  <c:v>-168.64363662463208</c:v>
                </c:pt>
                <c:pt idx="3673">
                  <c:v>-168.31241600541097</c:v>
                </c:pt>
                <c:pt idx="3674">
                  <c:v>-408.60637405819551</c:v>
                </c:pt>
                <c:pt idx="3675">
                  <c:v>-167.67302442651174</c:v>
                </c:pt>
                <c:pt idx="3676">
                  <c:v>-167.36453428851496</c:v>
                </c:pt>
                <c:pt idx="3677">
                  <c:v>-407.27886129185686</c:v>
                </c:pt>
                <c:pt idx="3678">
                  <c:v>-166.76921552342168</c:v>
                </c:pt>
                <c:pt idx="3679">
                  <c:v>-166.4821049071993</c:v>
                </c:pt>
                <c:pt idx="3680">
                  <c:v>-417.63199270521176</c:v>
                </c:pt>
                <c:pt idx="3681">
                  <c:v>-165.92831759695838</c:v>
                </c:pt>
                <c:pt idx="3682">
                  <c:v>-165.66139090493377</c:v>
                </c:pt>
                <c:pt idx="3683">
                  <c:v>-401.81030838964148</c:v>
                </c:pt>
                <c:pt idx="3684">
                  <c:v>-165.14688220996925</c:v>
                </c:pt>
                <c:pt idx="3685">
                  <c:v>-164.89907790408006</c:v>
                </c:pt>
                <c:pt idx="3686">
                  <c:v>-412.72680490540722</c:v>
                </c:pt>
                <c:pt idx="3687">
                  <c:v>-164.4218447203512</c:v>
                </c:pt>
                <c:pt idx="3688">
                  <c:v>-164.1922176608885</c:v>
                </c:pt>
                <c:pt idx="3689">
                  <c:v>-405.39265523362405</c:v>
                </c:pt>
                <c:pt idx="3690">
                  <c:v>-163.7504743641079</c:v>
                </c:pt>
                <c:pt idx="3691">
                  <c:v>-163.53818107609209</c:v>
                </c:pt>
                <c:pt idx="3692">
                  <c:v>-445.37078372925384</c:v>
                </c:pt>
                <c:pt idx="3693">
                  <c:v>-163.13033253584845</c:v>
                </c:pt>
                <c:pt idx="3694">
                  <c:v>-162.93461884806715</c:v>
                </c:pt>
                <c:pt idx="3695">
                  <c:v>-417.37229899398881</c:v>
                </c:pt>
                <c:pt idx="3696">
                  <c:v>-162.55923772906584</c:v>
                </c:pt>
                <c:pt idx="3697">
                  <c:v>-162.37942835080545</c:v>
                </c:pt>
                <c:pt idx="3698">
                  <c:v>-405.66944356861893</c:v>
                </c:pt>
                <c:pt idx="3699">
                  <c:v>-162.03523592803921</c:v>
                </c:pt>
                <c:pt idx="3700">
                  <c:v>-160.6075086285577</c:v>
                </c:pt>
                <c:pt idx="3701">
                  <c:v>-408.34837040039815</c:v>
                </c:pt>
                <c:pt idx="3702">
                  <c:v>-159.07723386770994</c:v>
                </c:pt>
                <c:pt idx="3703">
                  <c:v>-158.91602979366385</c:v>
                </c:pt>
                <c:pt idx="3704">
                  <c:v>-404.84472149658592</c:v>
                </c:pt>
                <c:pt idx="3705">
                  <c:v>-159.73512716626226</c:v>
                </c:pt>
                <c:pt idx="3706">
                  <c:v>-160.71557870891371</c:v>
                </c:pt>
                <c:pt idx="3707">
                  <c:v>-405.22539495935484</c:v>
                </c:pt>
                <c:pt idx="3708">
                  <c:v>-163.88540006036251</c:v>
                </c:pt>
                <c:pt idx="3709">
                  <c:v>-166.13372814788559</c:v>
                </c:pt>
                <c:pt idx="3710">
                  <c:v>-423.41097279776108</c:v>
                </c:pt>
                <c:pt idx="3711">
                  <c:v>-172.22421254423199</c:v>
                </c:pt>
                <c:pt idx="3712">
                  <c:v>-176.25088951647064</c:v>
                </c:pt>
                <c:pt idx="3713">
                  <c:v>-420.52176704908413</c:v>
                </c:pt>
                <c:pt idx="3714">
                  <c:v>-187.12724309944218</c:v>
                </c:pt>
                <c:pt idx="3715">
                  <c:v>-194.67130710440173</c:v>
                </c:pt>
                <c:pt idx="3716">
                  <c:v>-461.50522637694144</c:v>
                </c:pt>
                <c:pt idx="3717">
                  <c:v>-218.71936849596756</c:v>
                </c:pt>
                <c:pt idx="3718">
                  <c:v>-242.9728071111914</c:v>
                </c:pt>
                <c:pt idx="3719">
                  <c:v>-1632.2377506377086</c:v>
                </c:pt>
              </c:numCache>
            </c:numRef>
          </c:yVal>
          <c:smooth val="1"/>
        </c:ser>
        <c:ser>
          <c:idx val="1"/>
          <c:order val="1"/>
          <c:tx>
            <c:v>Lower Limit</c:v>
          </c:tx>
          <c:spPr>
            <a:ln>
              <a:solidFill>
                <a:srgbClr val="FF0000"/>
              </a:solidFill>
              <a:prstDash val="sysDash"/>
            </a:ln>
          </c:spPr>
          <c:marker>
            <c:symbol val="none"/>
          </c:marker>
          <c:xVal>
            <c:numRef>
              <c:f>'Digital Filter'!$M$71:$M$72</c:f>
              <c:numCache>
                <c:formatCode>General</c:formatCode>
                <c:ptCount val="2"/>
                <c:pt idx="0">
                  <c:v>59</c:v>
                </c:pt>
                <c:pt idx="1">
                  <c:v>59</c:v>
                </c:pt>
              </c:numCache>
            </c:numRef>
          </c:xVal>
          <c:yVal>
            <c:numRef>
              <c:f>'Digital Filter'!$N$71:$N$72</c:f>
              <c:numCache>
                <c:formatCode>0.000</c:formatCode>
                <c:ptCount val="2"/>
                <c:pt idx="0">
                  <c:v>-100</c:v>
                </c:pt>
                <c:pt idx="1">
                  <c:v>-5</c:v>
                </c:pt>
              </c:numCache>
            </c:numRef>
          </c:yVal>
          <c:smooth val="1"/>
        </c:ser>
        <c:ser>
          <c:idx val="2"/>
          <c:order val="2"/>
          <c:tx>
            <c:v>Normal Mode Range</c:v>
          </c:tx>
          <c:spPr>
            <a:ln>
              <a:solidFill>
                <a:srgbClr val="DE0000"/>
              </a:solidFill>
              <a:prstDash val="sysDash"/>
            </a:ln>
          </c:spPr>
          <c:marker>
            <c:symbol val="none"/>
          </c:marker>
          <c:dLbls>
            <c:dLbl>
              <c:idx val="1"/>
              <c:tx>
                <c:rich>
                  <a:bodyPr/>
                  <a:lstStyle/>
                  <a:p>
                    <a:r>
                      <a:rPr lang="en-US" b="0">
                        <a:solidFill>
                          <a:srgbClr val="FF0000"/>
                        </a:solidFill>
                      </a:rPr>
                      <a:t>Normal Mode Range</a:t>
                    </a:r>
                  </a:p>
                </c:rich>
              </c:tx>
              <c:dLblPos val="r"/>
              <c:showLegendKey val="0"/>
              <c:showVal val="0"/>
              <c:showCatName val="0"/>
              <c:showSerName val="1"/>
              <c:showPercent val="0"/>
              <c:showBubbleSize val="0"/>
              <c:separator>
</c:separator>
            </c:dLbl>
            <c:dLblPos val="r"/>
            <c:showLegendKey val="0"/>
            <c:showVal val="0"/>
            <c:showCatName val="0"/>
            <c:showSerName val="1"/>
            <c:showPercent val="0"/>
            <c:showBubbleSize val="0"/>
            <c:separator>
</c:separator>
            <c:showLeaderLines val="0"/>
          </c:dLbls>
          <c:xVal>
            <c:numRef>
              <c:f>'Digital Filter'!$M$73:$M$74</c:f>
              <c:numCache>
                <c:formatCode>General</c:formatCode>
                <c:ptCount val="2"/>
                <c:pt idx="0">
                  <c:v>61.1</c:v>
                </c:pt>
                <c:pt idx="1">
                  <c:v>61.1</c:v>
                </c:pt>
              </c:numCache>
            </c:numRef>
          </c:xVal>
          <c:yVal>
            <c:numRef>
              <c:f>'Digital Filter'!$N$73:$N$74</c:f>
              <c:numCache>
                <c:formatCode>0.000</c:formatCode>
                <c:ptCount val="2"/>
                <c:pt idx="0">
                  <c:v>-100</c:v>
                </c:pt>
                <c:pt idx="1">
                  <c:v>-5</c:v>
                </c:pt>
              </c:numCache>
            </c:numRef>
          </c:yVal>
          <c:smooth val="1"/>
        </c:ser>
        <c:dLbls>
          <c:showLegendKey val="0"/>
          <c:showVal val="0"/>
          <c:showCatName val="0"/>
          <c:showSerName val="0"/>
          <c:showPercent val="0"/>
          <c:showBubbleSize val="0"/>
        </c:dLbls>
        <c:axId val="53850112"/>
        <c:axId val="53852032"/>
      </c:scatterChart>
      <c:valAx>
        <c:axId val="53850112"/>
        <c:scaling>
          <c:orientation val="minMax"/>
          <c:max val="100"/>
          <c:min val="0"/>
        </c:scaling>
        <c:delete val="0"/>
        <c:axPos val="b"/>
        <c:majorGridlines/>
        <c:title>
          <c:tx>
            <c:rich>
              <a:bodyPr/>
              <a:lstStyle/>
              <a:p>
                <a:pPr>
                  <a:defRPr/>
                </a:pPr>
                <a:r>
                  <a:rPr lang="en-US"/>
                  <a:t>Freq (Hz)</a:t>
                </a:r>
              </a:p>
            </c:rich>
          </c:tx>
          <c:overlay val="0"/>
        </c:title>
        <c:numFmt formatCode="#,##0" sourceLinked="0"/>
        <c:majorTickMark val="none"/>
        <c:minorTickMark val="none"/>
        <c:tickLblPos val="nextTo"/>
        <c:crossAx val="53852032"/>
        <c:crossesAt val="-2000"/>
        <c:crossBetween val="midCat"/>
      </c:valAx>
      <c:valAx>
        <c:axId val="53852032"/>
        <c:scaling>
          <c:orientation val="minMax"/>
          <c:max val="0"/>
          <c:min val="-60"/>
        </c:scaling>
        <c:delete val="0"/>
        <c:axPos val="l"/>
        <c:majorGridlines/>
        <c:title>
          <c:tx>
            <c:rich>
              <a:bodyPr/>
              <a:lstStyle/>
              <a:p>
                <a:pPr>
                  <a:defRPr/>
                </a:pPr>
                <a:r>
                  <a:rPr lang="en-US"/>
                  <a:t>Magnitude (dB)</a:t>
                </a:r>
              </a:p>
            </c:rich>
          </c:tx>
          <c:overlay val="0"/>
        </c:title>
        <c:numFmt formatCode="General" sourceLinked="0"/>
        <c:majorTickMark val="none"/>
        <c:minorTickMark val="none"/>
        <c:tickLblPos val="nextTo"/>
        <c:crossAx val="53850112"/>
        <c:crosses val="autoZero"/>
        <c:crossBetween val="midCat"/>
      </c:valAx>
    </c:plotArea>
    <c:plotVisOnly val="0"/>
    <c:dispBlanksAs val="gap"/>
    <c:showDLblsOverMax val="0"/>
  </c:chart>
  <c:printSettings>
    <c:headerFooter/>
    <c:pageMargins b="0.75000000000000244" l="0.70000000000000062" r="0.70000000000000062" t="0.750000000000002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ttp://e2e.ti.com/" TargetMode="External"/><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hyperlink" Target="http://www.ti.com" TargetMode="Externa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gif"/><Relationship Id="rId1" Type="http://schemas.openxmlformats.org/officeDocument/2006/relationships/hyperlink" Target="http://www.ti.com" TargetMode="External"/><Relationship Id="rId5" Type="http://schemas.openxmlformats.org/officeDocument/2006/relationships/chart" Target="../charts/chart3.xml"/><Relationship Id="rId4" Type="http://schemas.openxmlformats.org/officeDocument/2006/relationships/image" Target="../media/image3.gif"/></Relationships>
</file>

<file path=xl/drawings/_rels/drawing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gif"/><Relationship Id="rId1" Type="http://schemas.openxmlformats.org/officeDocument/2006/relationships/hyperlink" Target="http://www.ti.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3</xdr:col>
      <xdr:colOff>571500</xdr:colOff>
      <xdr:row>2</xdr:row>
      <xdr:rowOff>66626</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152400</xdr:colOff>
      <xdr:row>0</xdr:row>
      <xdr:rowOff>133350</xdr:rowOff>
    </xdr:from>
    <xdr:ext cx="5600700" cy="381708"/>
    <xdr:sp macro="" textlink="">
      <xdr:nvSpPr>
        <xdr:cNvPr id="3" name="TextBox 2"/>
        <xdr:cNvSpPr txBox="1"/>
      </xdr:nvSpPr>
      <xdr:spPr>
        <a:xfrm>
          <a:off x="3200400" y="133350"/>
          <a:ext cx="560070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a:t>
          </a:r>
          <a:r>
            <a:rPr lang="en-US" sz="1600" baseline="0">
              <a:latin typeface="Arial Black" panose="020B0A04020102020204" pitchFamily="34" charset="0"/>
            </a:rPr>
            <a:t> Calculators: </a:t>
          </a:r>
          <a:r>
            <a:rPr lang="en-US" sz="1600">
              <a:latin typeface="Arial Black" panose="020B0A04020102020204" pitchFamily="34" charset="0"/>
            </a:rPr>
            <a:t>Table of Contents</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3</xdr:col>
      <xdr:colOff>571500</xdr:colOff>
      <xdr:row>2</xdr:row>
      <xdr:rowOff>66626</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561975</xdr:colOff>
      <xdr:row>0</xdr:row>
      <xdr:rowOff>85725</xdr:rowOff>
    </xdr:from>
    <xdr:ext cx="3752850" cy="381708"/>
    <xdr:sp macro="" textlink="">
      <xdr:nvSpPr>
        <xdr:cNvPr id="3" name="TextBox 2"/>
        <xdr:cNvSpPr txBox="1"/>
      </xdr:nvSpPr>
      <xdr:spPr>
        <a:xfrm>
          <a:off x="4219575" y="85725"/>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How to use this tool...</a:t>
          </a:r>
        </a:p>
      </xdr:txBody>
    </xdr:sp>
    <xdr:clientData/>
  </xdr:oneCellAnchor>
  <xdr:oneCellAnchor>
    <xdr:from>
      <xdr:col>0</xdr:col>
      <xdr:colOff>47625</xdr:colOff>
      <xdr:row>5</xdr:row>
      <xdr:rowOff>76200</xdr:rowOff>
    </xdr:from>
    <xdr:ext cx="184731" cy="264560"/>
    <xdr:sp macro="" textlink="">
      <xdr:nvSpPr>
        <xdr:cNvPr id="5" name="TextBox 4">
          <a:hlinkClick xmlns:r="http://schemas.openxmlformats.org/officeDocument/2006/relationships" r:id="rId3"/>
        </xdr:cNvPr>
        <xdr:cNvSpPr txBox="1"/>
      </xdr:nvSpPr>
      <xdr:spPr>
        <a:xfrm>
          <a:off x="47625" y="1000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3</xdr:col>
      <xdr:colOff>438827</xdr:colOff>
      <xdr:row>2</xdr:row>
      <xdr:rowOff>66626</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6750</xdr:colOff>
      <xdr:row>0</xdr:row>
      <xdr:rowOff>97554</xdr:rowOff>
    </xdr:from>
    <xdr:ext cx="6409764" cy="381708"/>
    <xdr:sp macro="" textlink="">
      <xdr:nvSpPr>
        <xdr:cNvPr id="3" name="TextBox 2"/>
        <xdr:cNvSpPr txBox="1"/>
      </xdr:nvSpPr>
      <xdr:spPr>
        <a:xfrm>
          <a:off x="4208333" y="97554"/>
          <a:ext cx="6409764"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Register Map</a:t>
          </a:r>
        </a:p>
      </xdr:txBody>
    </xdr:sp>
    <xdr:clientData/>
  </xdr:oneCellAnchor>
  <xdr:twoCellAnchor>
    <xdr:from>
      <xdr:col>5</xdr:col>
      <xdr:colOff>21363</xdr:colOff>
      <xdr:row>9</xdr:row>
      <xdr:rowOff>0</xdr:rowOff>
    </xdr:from>
    <xdr:to>
      <xdr:col>12</xdr:col>
      <xdr:colOff>1008153</xdr:colOff>
      <xdr:row>9</xdr:row>
      <xdr:rowOff>123261</xdr:rowOff>
    </xdr:to>
    <xdr:sp macro="" textlink="">
      <xdr:nvSpPr>
        <xdr:cNvPr id="6" name="Right Brace 5"/>
        <xdr:cNvSpPr/>
      </xdr:nvSpPr>
      <xdr:spPr>
        <a:xfrm rot="16200000">
          <a:off x="7244276" y="-2054366"/>
          <a:ext cx="182880" cy="8321040"/>
        </a:xfrm>
        <a:prstGeom prst="rightBrace">
          <a:avLst>
            <a:gd name="adj1" fmla="val 14047"/>
            <a:gd name="adj2" fmla="val 49603"/>
          </a:avLst>
        </a:prstGeom>
        <a:noFill/>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5</xdr:col>
      <xdr:colOff>121327</xdr:colOff>
      <xdr:row>2</xdr:row>
      <xdr:rowOff>130126</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04669"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487866</xdr:colOff>
      <xdr:row>0</xdr:row>
      <xdr:rowOff>108137</xdr:rowOff>
    </xdr:from>
    <xdr:ext cx="6409764" cy="381708"/>
    <xdr:sp macro="" textlink="">
      <xdr:nvSpPr>
        <xdr:cNvPr id="3" name="TextBox 2"/>
        <xdr:cNvSpPr txBox="1"/>
      </xdr:nvSpPr>
      <xdr:spPr>
        <a:xfrm>
          <a:off x="3038449" y="108137"/>
          <a:ext cx="6409764"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Register Map Options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0</xdr:colOff>
      <xdr:row>12</xdr:row>
      <xdr:rowOff>0</xdr:rowOff>
    </xdr:from>
    <xdr:to>
      <xdr:col>13</xdr:col>
      <xdr:colOff>449746</xdr:colOff>
      <xdr:row>25</xdr:row>
      <xdr:rowOff>142876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0</xdr:row>
      <xdr:rowOff>152400</xdr:rowOff>
    </xdr:from>
    <xdr:to>
      <xdr:col>3</xdr:col>
      <xdr:colOff>529478</xdr:colOff>
      <xdr:row>2</xdr:row>
      <xdr:rowOff>85676</xdr:rowOff>
    </xdr:to>
    <xdr:pic>
      <xdr:nvPicPr>
        <xdr:cNvPr id="4" name="Picture 3" descr="ti logo">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933449</xdr:colOff>
      <xdr:row>0</xdr:row>
      <xdr:rowOff>85725</xdr:rowOff>
    </xdr:from>
    <xdr:ext cx="5834903" cy="381708"/>
    <xdr:sp macro="" textlink="">
      <xdr:nvSpPr>
        <xdr:cNvPr id="5" name="TextBox 4"/>
        <xdr:cNvSpPr txBox="1"/>
      </xdr:nvSpPr>
      <xdr:spPr>
        <a:xfrm>
          <a:off x="4541743" y="85725"/>
          <a:ext cx="5834903"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Input Range Calculator</a:t>
          </a:r>
        </a:p>
      </xdr:txBody>
    </xdr:sp>
    <xdr:clientData/>
  </xdr:oneCellAnchor>
  <xdr:twoCellAnchor>
    <xdr:from>
      <xdr:col>13</xdr:col>
      <xdr:colOff>57148</xdr:colOff>
      <xdr:row>18</xdr:row>
      <xdr:rowOff>57150</xdr:rowOff>
    </xdr:from>
    <xdr:to>
      <xdr:col>13</xdr:col>
      <xdr:colOff>685799</xdr:colOff>
      <xdr:row>21</xdr:row>
      <xdr:rowOff>76200</xdr:rowOff>
    </xdr:to>
    <xdr:sp macro="" textlink="">
      <xdr:nvSpPr>
        <xdr:cNvPr id="17" name="TextBox 16"/>
        <xdr:cNvSpPr txBox="1"/>
      </xdr:nvSpPr>
      <xdr:spPr>
        <a:xfrm>
          <a:off x="7677148" y="3362325"/>
          <a:ext cx="628651"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4"/>
              </a:solidFill>
              <a:latin typeface="Arial" panose="020B0604020202020204" pitchFamily="34" charset="0"/>
              <a:cs typeface="Arial" panose="020B0604020202020204" pitchFamily="34" charset="0"/>
            </a:rPr>
            <a:t>Abs.</a:t>
          </a:r>
          <a:br>
            <a:rPr lang="en-US" sz="1100" b="1">
              <a:solidFill>
                <a:schemeClr val="accent4"/>
              </a:solidFill>
              <a:latin typeface="Arial" panose="020B0604020202020204" pitchFamily="34" charset="0"/>
              <a:cs typeface="Arial" panose="020B0604020202020204" pitchFamily="34" charset="0"/>
            </a:rPr>
          </a:br>
          <a:r>
            <a:rPr lang="en-US" sz="1100" b="1">
              <a:solidFill>
                <a:schemeClr val="accent4"/>
              </a:solidFill>
              <a:latin typeface="Arial" panose="020B0604020202020204" pitchFamily="34" charset="0"/>
              <a:cs typeface="Arial" panose="020B0604020202020204" pitchFamily="34" charset="0"/>
            </a:rPr>
            <a:t>Input Range</a:t>
          </a:r>
        </a:p>
      </xdr:txBody>
    </xdr:sp>
    <xdr:clientData/>
  </xdr:twoCellAnchor>
  <xdr:twoCellAnchor>
    <xdr:from>
      <xdr:col>10</xdr:col>
      <xdr:colOff>295274</xdr:colOff>
      <xdr:row>16</xdr:row>
      <xdr:rowOff>142875</xdr:rowOff>
    </xdr:from>
    <xdr:to>
      <xdr:col>12</xdr:col>
      <xdr:colOff>104774</xdr:colOff>
      <xdr:row>19</xdr:row>
      <xdr:rowOff>190499</xdr:rowOff>
    </xdr:to>
    <xdr:sp macro="" textlink="">
      <xdr:nvSpPr>
        <xdr:cNvPr id="18" name="TextBox 17"/>
        <xdr:cNvSpPr txBox="1"/>
      </xdr:nvSpPr>
      <xdr:spPr>
        <a:xfrm>
          <a:off x="6467474" y="3048000"/>
          <a:ext cx="638175" cy="647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solidFill>
              <a:latin typeface="Arial" panose="020B0604020202020204" pitchFamily="34" charset="0"/>
              <a:cs typeface="Arial" panose="020B0604020202020204" pitchFamily="34" charset="0"/>
            </a:rPr>
            <a:t>Diff.</a:t>
          </a:r>
          <a:br>
            <a:rPr lang="en-US" sz="1100" b="1">
              <a:solidFill>
                <a:schemeClr val="accent6"/>
              </a:solidFill>
              <a:latin typeface="Arial" panose="020B0604020202020204" pitchFamily="34" charset="0"/>
              <a:cs typeface="Arial" panose="020B0604020202020204" pitchFamily="34" charset="0"/>
            </a:rPr>
          </a:br>
          <a:r>
            <a:rPr lang="en-US" sz="1100" b="1">
              <a:solidFill>
                <a:schemeClr val="accent6"/>
              </a:solidFill>
              <a:latin typeface="Arial" panose="020B0604020202020204" pitchFamily="34" charset="0"/>
              <a:cs typeface="Arial" panose="020B0604020202020204" pitchFamily="34" charset="0"/>
            </a:rPr>
            <a:t>Input Range</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438150</xdr:colOff>
      <xdr:row>0</xdr:row>
      <xdr:rowOff>85725</xdr:rowOff>
    </xdr:from>
    <xdr:ext cx="5972175" cy="381708"/>
    <xdr:sp macro="" textlink="">
      <xdr:nvSpPr>
        <xdr:cNvPr id="2" name="TextBox 1"/>
        <xdr:cNvSpPr txBox="1"/>
      </xdr:nvSpPr>
      <xdr:spPr>
        <a:xfrm>
          <a:off x="4019550" y="85725"/>
          <a:ext cx="5972175"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Calibration Calculations</a:t>
          </a:r>
        </a:p>
      </xdr:txBody>
    </xdr:sp>
    <xdr:clientData/>
  </xdr:oneCellAnchor>
  <xdr:twoCellAnchor editAs="oneCell">
    <xdr:from>
      <xdr:col>0</xdr:col>
      <xdr:colOff>95250</xdr:colOff>
      <xdr:row>0</xdr:row>
      <xdr:rowOff>133350</xdr:rowOff>
    </xdr:from>
    <xdr:to>
      <xdr:col>1</xdr:col>
      <xdr:colOff>1800225</xdr:colOff>
      <xdr:row>2</xdr:row>
      <xdr:rowOff>66626</xdr:rowOff>
    </xdr:to>
    <xdr:pic>
      <xdr:nvPicPr>
        <xdr:cNvPr id="3" name="Picture 2"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50" y="13335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40</xdr:row>
      <xdr:rowOff>38100</xdr:rowOff>
    </xdr:from>
    <xdr:to>
      <xdr:col>13</xdr:col>
      <xdr:colOff>532823</xdr:colOff>
      <xdr:row>45</xdr:row>
      <xdr:rowOff>18931</xdr:rowOff>
    </xdr:to>
    <xdr:pic>
      <xdr:nvPicPr>
        <xdr:cNvPr id="4" name="Picture 3"/>
        <xdr:cNvPicPr>
          <a:picLocks noChangeAspect="1"/>
        </xdr:cNvPicPr>
      </xdr:nvPicPr>
      <xdr:blipFill>
        <a:blip xmlns:r="http://schemas.openxmlformats.org/officeDocument/2006/relationships" r:embed="rId3"/>
        <a:stretch>
          <a:fillRect/>
        </a:stretch>
      </xdr:blipFill>
      <xdr:spPr>
        <a:xfrm>
          <a:off x="8753475" y="6229350"/>
          <a:ext cx="4619048" cy="9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0</xdr:row>
      <xdr:rowOff>152400</xdr:rowOff>
    </xdr:from>
    <xdr:to>
      <xdr:col>2</xdr:col>
      <xdr:colOff>438150</xdr:colOff>
      <xdr:row>2</xdr:row>
      <xdr:rowOff>85676</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942975</xdr:colOff>
      <xdr:row>0</xdr:row>
      <xdr:rowOff>85725</xdr:rowOff>
    </xdr:from>
    <xdr:ext cx="5972175" cy="381708"/>
    <xdr:sp macro="" textlink="">
      <xdr:nvSpPr>
        <xdr:cNvPr id="3" name="TextBox 2"/>
        <xdr:cNvSpPr txBox="1"/>
      </xdr:nvSpPr>
      <xdr:spPr>
        <a:xfrm>
          <a:off x="3886200" y="85725"/>
          <a:ext cx="5972175"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SINC Filter Calculations</a:t>
          </a:r>
        </a:p>
      </xdr:txBody>
    </xdr:sp>
    <xdr:clientData/>
  </xdr:oneCellAnchor>
  <xdr:twoCellAnchor>
    <xdr:from>
      <xdr:col>6</xdr:col>
      <xdr:colOff>0</xdr:colOff>
      <xdr:row>24</xdr:row>
      <xdr:rowOff>0</xdr:rowOff>
    </xdr:from>
    <xdr:to>
      <xdr:col>13</xdr:col>
      <xdr:colOff>466725</xdr:colOff>
      <xdr:row>41</xdr:row>
      <xdr:rowOff>161924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editAs="oneCell">
    <xdr:from>
      <xdr:col>6</xdr:col>
      <xdr:colOff>0</xdr:colOff>
      <xdr:row>44</xdr:row>
      <xdr:rowOff>0</xdr:rowOff>
    </xdr:from>
    <xdr:to>
      <xdr:col>10</xdr:col>
      <xdr:colOff>941295</xdr:colOff>
      <xdr:row>59</xdr:row>
      <xdr:rowOff>3849</xdr:rowOff>
    </xdr:to>
    <xdr:pic>
      <xdr:nvPicPr>
        <xdr:cNvPr id="17" name="Picture 16"/>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913" t="-3777" r="-2213" b="-3616"/>
        <a:stretch/>
      </xdr:blipFill>
      <xdr:spPr>
        <a:xfrm>
          <a:off x="5916706" y="8740588"/>
          <a:ext cx="4885765" cy="2693261"/>
        </a:xfrm>
        <a:prstGeom prst="rect">
          <a:avLst/>
        </a:prstGeom>
        <a:ln>
          <a:solidFill>
            <a:sysClr val="windowText" lastClr="000000"/>
          </a:solidFill>
        </a:ln>
      </xdr:spPr>
    </xdr:pic>
    <xdr:clientData/>
  </xdr:twoCellAnchor>
  <xdr:twoCellAnchor>
    <xdr:from>
      <xdr:col>6</xdr:col>
      <xdr:colOff>0</xdr:colOff>
      <xdr:row>6</xdr:row>
      <xdr:rowOff>0</xdr:rowOff>
    </xdr:from>
    <xdr:to>
      <xdr:col>13</xdr:col>
      <xdr:colOff>466725</xdr:colOff>
      <xdr:row>21</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oneCellAnchor>
    <xdr:from>
      <xdr:col>3</xdr:col>
      <xdr:colOff>438150</xdr:colOff>
      <xdr:row>0</xdr:row>
      <xdr:rowOff>85725</xdr:rowOff>
    </xdr:from>
    <xdr:ext cx="5972175" cy="381708"/>
    <xdr:sp macro="" textlink="">
      <xdr:nvSpPr>
        <xdr:cNvPr id="2" name="TextBox 1"/>
        <xdr:cNvSpPr txBox="1"/>
      </xdr:nvSpPr>
      <xdr:spPr>
        <a:xfrm>
          <a:off x="3314700" y="85725"/>
          <a:ext cx="5972175"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Conversion Code Calculations</a:t>
          </a:r>
        </a:p>
      </xdr:txBody>
    </xdr:sp>
    <xdr:clientData/>
  </xdr:oneCellAnchor>
  <xdr:twoCellAnchor editAs="oneCell">
    <xdr:from>
      <xdr:col>0</xdr:col>
      <xdr:colOff>95250</xdr:colOff>
      <xdr:row>0</xdr:row>
      <xdr:rowOff>133350</xdr:rowOff>
    </xdr:from>
    <xdr:to>
      <xdr:col>2</xdr:col>
      <xdr:colOff>361950</xdr:colOff>
      <xdr:row>2</xdr:row>
      <xdr:rowOff>66626</xdr:rowOff>
    </xdr:to>
    <xdr:pic>
      <xdr:nvPicPr>
        <xdr:cNvPr id="3" name="Picture 2"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50" y="13335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3</xdr:col>
      <xdr:colOff>438150</xdr:colOff>
      <xdr:row>0</xdr:row>
      <xdr:rowOff>85725</xdr:rowOff>
    </xdr:from>
    <xdr:ext cx="5972175" cy="381708"/>
    <xdr:sp macro="" textlink="">
      <xdr:nvSpPr>
        <xdr:cNvPr id="2" name="TextBox 1"/>
        <xdr:cNvSpPr txBox="1"/>
      </xdr:nvSpPr>
      <xdr:spPr>
        <a:xfrm>
          <a:off x="3314700" y="85725"/>
          <a:ext cx="5972175"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ADS1255/6/7 Noise Table</a:t>
          </a:r>
        </a:p>
      </xdr:txBody>
    </xdr:sp>
    <xdr:clientData/>
  </xdr:oneCellAnchor>
  <xdr:twoCellAnchor editAs="oneCell">
    <xdr:from>
      <xdr:col>0</xdr:col>
      <xdr:colOff>95250</xdr:colOff>
      <xdr:row>0</xdr:row>
      <xdr:rowOff>133350</xdr:rowOff>
    </xdr:from>
    <xdr:to>
      <xdr:col>1</xdr:col>
      <xdr:colOff>1800225</xdr:colOff>
      <xdr:row>2</xdr:row>
      <xdr:rowOff>66626</xdr:rowOff>
    </xdr:to>
    <xdr:pic>
      <xdr:nvPicPr>
        <xdr:cNvPr id="3" name="Picture 2"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50" y="13335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345140</xdr:colOff>
      <xdr:row>6</xdr:row>
      <xdr:rowOff>9525</xdr:rowOff>
    </xdr:from>
    <xdr:to>
      <xdr:col>4</xdr:col>
      <xdr:colOff>590550</xdr:colOff>
      <xdr:row>8</xdr:row>
      <xdr:rowOff>183215</xdr:rowOff>
    </xdr:to>
    <xdr:sp macro="" textlink="">
      <xdr:nvSpPr>
        <xdr:cNvPr id="4" name="Right Brace 3"/>
        <xdr:cNvSpPr/>
      </xdr:nvSpPr>
      <xdr:spPr>
        <a:xfrm>
          <a:off x="4288490" y="904875"/>
          <a:ext cx="245410" cy="573740"/>
        </a:xfrm>
        <a:prstGeom prst="rightBrace">
          <a:avLst>
            <a:gd name="adj1" fmla="val 14047"/>
            <a:gd name="adj2" fmla="val 49603"/>
          </a:avLst>
        </a:prstGeom>
        <a:noFill/>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600075</xdr:colOff>
      <xdr:row>2</xdr:row>
      <xdr:rowOff>85676</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xdr:cNvSpPr txBox="1"/>
      </xdr:nvSpPr>
      <xdr:spPr>
        <a:xfrm>
          <a:off x="353377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161925</xdr:colOff>
      <xdr:row>1</xdr:row>
      <xdr:rowOff>28575</xdr:rowOff>
    </xdr:from>
    <xdr:ext cx="5001947" cy="254557"/>
    <xdr:sp macro="" textlink="">
      <xdr:nvSpPr>
        <xdr:cNvPr id="4" name="TextBox 3">
          <a:hlinkClick xmlns:r="http://schemas.openxmlformats.org/officeDocument/2006/relationships" r:id="rId3"/>
        </xdr:cNvPr>
        <xdr:cNvSpPr txBox="1"/>
      </xdr:nvSpPr>
      <xdr:spPr>
        <a:xfrm>
          <a:off x="6257925" y="209550"/>
          <a:ext cx="500194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1995-2016</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924427"/>
    <xdr:sp macro="" textlink="">
      <xdr:nvSpPr>
        <xdr:cNvPr id="5" name="TextBox 4"/>
        <xdr:cNvSpPr txBox="1"/>
      </xdr:nvSpPr>
      <xdr:spPr>
        <a:xfrm>
          <a:off x="95247" y="942973"/>
          <a:ext cx="11229977" cy="4924427"/>
        </a:xfrm>
        <a:prstGeom prst="rect">
          <a:avLst/>
        </a:prstGeom>
        <a:solidFill>
          <a:srgbClr val="AAAAAA"/>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1995-2016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endParaRPr lang="en-US" sz="1000" b="1">
            <a:latin typeface="Arial" panose="020B0604020202020204" pitchFamily="34" charset="0"/>
            <a:cs typeface="Arial" panose="020B0604020202020204" pitchFamily="34" charset="0"/>
          </a:endParaRPr>
        </a:p>
        <a:p>
          <a:endParaRPr lang="en-US" sz="1000" b="1">
            <a:latin typeface="Arial" panose="020B0604020202020204" pitchFamily="34" charset="0"/>
            <a:cs typeface="Arial" panose="020B0604020202020204" pitchFamily="34" charset="0"/>
          </a:endParaRPr>
        </a:p>
        <a:p>
          <a:r>
            <a:rPr lang="en-US" sz="1000" b="1">
              <a:latin typeface="Arial" panose="020B0604020202020204" pitchFamily="34" charset="0"/>
              <a:cs typeface="Arial" panose="020B0604020202020204" pitchFamily="34" charset="0"/>
            </a:rPr>
            <a:t>IMPORTANT</a:t>
          </a:r>
          <a:r>
            <a:rPr lang="en-US" sz="1000" b="1" baseline="0">
              <a:latin typeface="Arial" panose="020B0604020202020204" pitchFamily="34" charset="0"/>
              <a:cs typeface="Arial" panose="020B0604020202020204" pitchFamily="34" charset="0"/>
            </a:rPr>
            <a:t>:   </a:t>
          </a:r>
        </a:p>
        <a:p>
          <a:r>
            <a:rPr lang="en-US" sz="1000" baseline="0">
              <a:latin typeface="Arial" panose="020B0604020202020204" pitchFamily="34" charset="0"/>
              <a:cs typeface="Arial" panose="020B0604020202020204" pitchFamily="34" charset="0"/>
            </a:rPr>
            <a:t>1.  Do NOT delete this worksheet!</a:t>
          </a:r>
        </a:p>
        <a:p>
          <a:r>
            <a:rPr lang="en-US" sz="1000" baseline="0">
              <a:latin typeface="Arial" panose="020B0604020202020204" pitchFamily="34" charset="0"/>
              <a:cs typeface="Arial" panose="020B0604020202020204" pitchFamily="34" charset="0"/>
            </a:rPr>
            <a:t>2.  Refer to the ADS1255, ADS1256, or ADS1257 product datasheet for additional device information.</a:t>
          </a:r>
        </a:p>
        <a:p>
          <a:pPr marL="0" marR="0" indent="0" defTabSz="914400" eaLnBrk="1" fontAlgn="auto" latinLnBrk="0" hangingPunct="1">
            <a:lnSpc>
              <a:spcPct val="100000"/>
            </a:lnSpc>
            <a:spcBef>
              <a:spcPts val="0"/>
            </a:spcBef>
            <a:spcAft>
              <a:spcPts val="0"/>
            </a:spcAft>
            <a:buClrTx/>
            <a:buSzTx/>
            <a:buFontTx/>
            <a:buNone/>
            <a:tabLst/>
            <a:defRPr/>
          </a:pPr>
          <a:r>
            <a:rPr lang="en-US" sz="1000" baseline="0">
              <a:latin typeface="Arial" panose="020B0604020202020204" pitchFamily="34" charset="0"/>
              <a:cs typeface="Arial" panose="020B0604020202020204" pitchFamily="34" charset="0"/>
            </a:rPr>
            <a:t>3.  Redistributions must retain the above copyright and the following disclaimer.</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ti.com/lit/gpn/ads1256" TargetMode="External"/><Relationship Id="rId2" Type="http://schemas.openxmlformats.org/officeDocument/2006/relationships/hyperlink" Target="http://www.ti.com/lit/gpn/ads1255" TargetMode="External"/><Relationship Id="rId1" Type="http://schemas.openxmlformats.org/officeDocument/2006/relationships/hyperlink" Target="http://e2e.ti.com/support/data_converters/precision_data_converters/" TargetMode="Externa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hyperlink" Target="http://www.ti.com/lit/gpn/ads125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A1:V87"/>
  <sheetViews>
    <sheetView showGridLines="0" showRowColHeaders="0" tabSelected="1" workbookViewId="0">
      <selection sqref="A1:U3"/>
    </sheetView>
  </sheetViews>
  <sheetFormatPr defaultRowHeight="15" x14ac:dyDescent="0.25"/>
  <sheetData>
    <row r="1" spans="1:22" x14ac:dyDescent="0.25">
      <c r="A1" s="433"/>
      <c r="B1" s="433"/>
      <c r="C1" s="433"/>
      <c r="D1" s="433"/>
      <c r="E1" s="433"/>
      <c r="F1" s="433"/>
      <c r="G1" s="433"/>
      <c r="H1" s="433"/>
      <c r="I1" s="433"/>
      <c r="J1" s="433"/>
      <c r="K1" s="433"/>
      <c r="L1" s="433"/>
      <c r="M1" s="433"/>
      <c r="N1" s="433"/>
      <c r="O1" s="433"/>
      <c r="P1" s="433"/>
      <c r="Q1" s="433"/>
      <c r="R1" s="433"/>
      <c r="S1" s="433"/>
      <c r="T1" s="433"/>
      <c r="U1" s="433"/>
    </row>
    <row r="2" spans="1:22" x14ac:dyDescent="0.25">
      <c r="A2" s="433"/>
      <c r="B2" s="433"/>
      <c r="C2" s="433"/>
      <c r="D2" s="433"/>
      <c r="E2" s="433"/>
      <c r="F2" s="433"/>
      <c r="G2" s="433"/>
      <c r="H2" s="433"/>
      <c r="I2" s="433"/>
      <c r="J2" s="433"/>
      <c r="K2" s="433"/>
      <c r="L2" s="433"/>
      <c r="M2" s="433"/>
      <c r="N2" s="433"/>
      <c r="O2" s="433"/>
      <c r="P2" s="433"/>
      <c r="Q2" s="433"/>
      <c r="R2" s="433"/>
      <c r="S2" s="433"/>
      <c r="T2" s="433"/>
      <c r="U2" s="433"/>
    </row>
    <row r="3" spans="1:22" x14ac:dyDescent="0.25">
      <c r="A3" s="433"/>
      <c r="B3" s="433"/>
      <c r="C3" s="433"/>
      <c r="D3" s="433"/>
      <c r="E3" s="433"/>
      <c r="F3" s="433"/>
      <c r="G3" s="433"/>
      <c r="H3" s="433"/>
      <c r="I3" s="433"/>
      <c r="J3" s="433"/>
      <c r="K3" s="433"/>
      <c r="L3" s="433"/>
      <c r="M3" s="433"/>
      <c r="N3" s="433"/>
      <c r="O3" s="433"/>
      <c r="P3" s="433"/>
      <c r="Q3" s="433"/>
      <c r="R3" s="433"/>
      <c r="S3" s="433"/>
      <c r="T3" s="433"/>
      <c r="U3" s="433"/>
    </row>
    <row r="4" spans="1:22" ht="12.75" customHeight="1" x14ac:dyDescent="0.25">
      <c r="A4" s="434"/>
      <c r="B4" s="434"/>
      <c r="C4" s="434"/>
      <c r="D4" s="434"/>
      <c r="E4" s="434"/>
      <c r="F4" s="434"/>
      <c r="G4" s="434"/>
      <c r="H4" s="434"/>
      <c r="I4" s="434"/>
      <c r="J4" s="434"/>
      <c r="K4" s="434"/>
      <c r="L4" s="434"/>
      <c r="M4" s="434"/>
      <c r="N4" s="434"/>
      <c r="O4" s="434"/>
      <c r="P4" s="434"/>
      <c r="Q4" s="434"/>
      <c r="R4" s="434"/>
      <c r="S4" s="434"/>
      <c r="T4" s="434"/>
      <c r="U4" s="434"/>
    </row>
    <row r="5" spans="1:22" x14ac:dyDescent="0.25">
      <c r="A5" s="319"/>
      <c r="B5" s="319"/>
      <c r="C5" s="319"/>
      <c r="D5" s="319"/>
      <c r="E5" s="319"/>
      <c r="F5" s="319"/>
      <c r="G5" s="319"/>
      <c r="H5" s="319"/>
      <c r="I5" s="319"/>
      <c r="J5" s="319"/>
      <c r="K5" s="319"/>
      <c r="L5" s="319"/>
      <c r="M5" s="319"/>
      <c r="N5" s="319"/>
      <c r="O5" s="319"/>
      <c r="P5" s="319"/>
      <c r="Q5" s="319"/>
      <c r="R5" s="319"/>
      <c r="S5" s="319"/>
      <c r="T5" s="319"/>
      <c r="U5" s="319"/>
      <c r="V5" s="319"/>
    </row>
    <row r="6" spans="1:22" x14ac:dyDescent="0.25">
      <c r="A6" s="319"/>
      <c r="B6" s="319"/>
      <c r="C6" s="319"/>
      <c r="D6" s="319"/>
      <c r="E6" s="319"/>
      <c r="F6" s="319"/>
      <c r="G6" s="319"/>
      <c r="H6" s="319"/>
      <c r="I6" s="319"/>
      <c r="J6" s="319"/>
      <c r="K6" s="319"/>
      <c r="L6" s="319"/>
      <c r="M6" s="319"/>
      <c r="N6" s="319"/>
      <c r="O6" s="319"/>
      <c r="P6" s="319"/>
      <c r="Q6" s="319"/>
      <c r="R6" s="319"/>
      <c r="S6" s="319"/>
      <c r="T6" s="319"/>
      <c r="U6" s="319"/>
      <c r="V6" s="319"/>
    </row>
    <row r="7" spans="1:22" ht="15.75" thickBot="1" x14ac:dyDescent="0.3">
      <c r="A7" s="319"/>
      <c r="B7" s="319"/>
      <c r="C7" s="438" t="s">
        <v>59</v>
      </c>
      <c r="D7" s="438"/>
      <c r="E7" s="438"/>
      <c r="F7" s="319"/>
      <c r="G7" s="320" t="s">
        <v>60</v>
      </c>
      <c r="H7" s="321"/>
      <c r="I7" s="321"/>
      <c r="J7" s="321"/>
      <c r="K7" s="321"/>
      <c r="L7" s="321"/>
      <c r="M7" s="321"/>
      <c r="N7" s="321"/>
      <c r="O7" s="321"/>
      <c r="P7" s="321"/>
      <c r="Q7" s="319"/>
      <c r="R7" s="319"/>
      <c r="S7" s="319"/>
      <c r="T7" s="319"/>
      <c r="U7" s="319"/>
      <c r="V7" s="319"/>
    </row>
    <row r="8" spans="1:22" x14ac:dyDescent="0.25">
      <c r="A8" s="319"/>
      <c r="B8" s="319"/>
      <c r="C8" s="319"/>
      <c r="D8" s="319"/>
      <c r="E8" s="319"/>
      <c r="F8" s="319"/>
      <c r="G8" s="322"/>
      <c r="H8" s="319"/>
      <c r="I8" s="319"/>
      <c r="J8" s="319"/>
      <c r="K8" s="319"/>
      <c r="L8" s="319"/>
      <c r="M8" s="319"/>
      <c r="N8" s="319"/>
      <c r="O8" s="319"/>
      <c r="P8" s="319"/>
      <c r="Q8" s="319"/>
      <c r="R8" s="319"/>
      <c r="S8" s="319"/>
      <c r="T8" s="319"/>
      <c r="U8" s="319"/>
      <c r="V8" s="319"/>
    </row>
    <row r="9" spans="1:22" x14ac:dyDescent="0.25">
      <c r="A9" s="319"/>
      <c r="B9" s="319"/>
      <c r="C9" s="435" t="s">
        <v>15</v>
      </c>
      <c r="D9" s="435"/>
      <c r="E9" s="435"/>
      <c r="F9" s="319"/>
      <c r="G9" s="2" t="s">
        <v>402</v>
      </c>
      <c r="H9" s="319"/>
      <c r="I9" s="319"/>
      <c r="J9" s="319"/>
      <c r="K9" s="319"/>
      <c r="L9" s="319"/>
      <c r="M9" s="319"/>
      <c r="N9" s="319"/>
      <c r="O9" s="319"/>
      <c r="P9" s="319"/>
      <c r="Q9" s="319"/>
      <c r="R9" s="319"/>
      <c r="S9" s="319"/>
      <c r="T9" s="319"/>
      <c r="U9" s="319"/>
      <c r="V9" s="319"/>
    </row>
    <row r="10" spans="1:22" x14ac:dyDescent="0.25">
      <c r="A10" s="319"/>
      <c r="B10" s="319"/>
      <c r="C10" s="436"/>
      <c r="D10" s="436"/>
      <c r="E10" s="436"/>
      <c r="F10" s="319"/>
      <c r="G10" s="2"/>
      <c r="H10" s="319"/>
      <c r="I10" s="319"/>
      <c r="J10" s="319"/>
      <c r="K10" s="319"/>
      <c r="L10" s="319"/>
      <c r="M10" s="319"/>
      <c r="N10" s="319"/>
      <c r="O10" s="319"/>
      <c r="P10" s="319"/>
      <c r="Q10" s="319"/>
      <c r="R10" s="319"/>
      <c r="S10" s="319"/>
      <c r="T10" s="319"/>
      <c r="U10" s="319"/>
      <c r="V10" s="319"/>
    </row>
    <row r="11" spans="1:22" x14ac:dyDescent="0.25">
      <c r="A11" s="319"/>
      <c r="B11" s="319"/>
      <c r="C11" s="435" t="s">
        <v>392</v>
      </c>
      <c r="D11" s="435"/>
      <c r="E11" s="435"/>
      <c r="F11" s="319"/>
      <c r="G11" s="2" t="s">
        <v>400</v>
      </c>
      <c r="H11" s="319"/>
      <c r="I11" s="319"/>
      <c r="J11" s="319"/>
      <c r="K11" s="319"/>
      <c r="L11" s="319"/>
      <c r="M11" s="319"/>
      <c r="N11" s="319"/>
      <c r="O11" s="319"/>
      <c r="P11" s="319"/>
      <c r="Q11" s="319"/>
      <c r="R11" s="319"/>
      <c r="S11" s="319"/>
      <c r="T11" s="319"/>
      <c r="U11" s="319"/>
      <c r="V11" s="319"/>
    </row>
    <row r="12" spans="1:22" x14ac:dyDescent="0.25">
      <c r="A12" s="319"/>
      <c r="B12" s="319"/>
      <c r="C12" s="436"/>
      <c r="D12" s="436"/>
      <c r="E12" s="436"/>
      <c r="F12" s="319"/>
      <c r="G12" s="2"/>
      <c r="H12" s="319"/>
      <c r="I12" s="319"/>
      <c r="J12" s="319"/>
      <c r="K12" s="319"/>
      <c r="L12" s="319"/>
      <c r="M12" s="319"/>
      <c r="N12" s="319"/>
      <c r="O12" s="319"/>
      <c r="P12" s="319"/>
      <c r="Q12" s="319"/>
      <c r="R12" s="319"/>
      <c r="S12" s="319"/>
      <c r="T12" s="319"/>
      <c r="U12" s="319"/>
      <c r="V12" s="319"/>
    </row>
    <row r="13" spans="1:22" x14ac:dyDescent="0.25">
      <c r="A13" s="319"/>
      <c r="B13" s="319"/>
      <c r="C13" s="435" t="s">
        <v>393</v>
      </c>
      <c r="D13" s="435"/>
      <c r="E13" s="435"/>
      <c r="F13" s="319"/>
      <c r="G13" s="282" t="s">
        <v>397</v>
      </c>
      <c r="H13" s="319"/>
      <c r="I13" s="319"/>
      <c r="J13" s="319"/>
      <c r="K13" s="319"/>
      <c r="L13" s="319"/>
      <c r="M13" s="319"/>
      <c r="N13" s="319"/>
      <c r="O13" s="319"/>
      <c r="P13" s="319"/>
      <c r="Q13" s="319"/>
      <c r="R13" s="319"/>
      <c r="S13" s="319"/>
      <c r="T13" s="319"/>
      <c r="U13" s="319"/>
      <c r="V13" s="319"/>
    </row>
    <row r="14" spans="1:22" x14ac:dyDescent="0.25">
      <c r="A14" s="319"/>
      <c r="B14" s="319"/>
      <c r="C14" s="326"/>
      <c r="D14" s="326"/>
      <c r="E14" s="326"/>
      <c r="F14" s="319"/>
      <c r="G14" s="282"/>
      <c r="H14" s="319"/>
      <c r="I14" s="319"/>
      <c r="J14" s="319"/>
      <c r="K14" s="319"/>
      <c r="L14" s="319"/>
      <c r="M14" s="319"/>
      <c r="N14" s="319"/>
      <c r="O14" s="319"/>
      <c r="P14" s="319"/>
      <c r="Q14" s="319"/>
      <c r="R14" s="319"/>
      <c r="S14" s="319"/>
      <c r="T14" s="319"/>
      <c r="U14" s="319"/>
      <c r="V14" s="319"/>
    </row>
    <row r="15" spans="1:22" x14ac:dyDescent="0.25">
      <c r="A15" s="319"/>
      <c r="B15" s="319"/>
      <c r="C15" s="437" t="s">
        <v>394</v>
      </c>
      <c r="D15" s="437"/>
      <c r="E15" s="437"/>
      <c r="F15" s="319"/>
      <c r="G15" s="2" t="s">
        <v>395</v>
      </c>
      <c r="H15" s="319"/>
      <c r="I15" s="319"/>
      <c r="J15" s="319"/>
      <c r="K15" s="319"/>
      <c r="L15" s="319"/>
      <c r="M15" s="319"/>
      <c r="N15" s="319"/>
      <c r="O15" s="319"/>
      <c r="P15" s="319"/>
      <c r="Q15" s="319"/>
      <c r="R15" s="319"/>
      <c r="S15" s="319"/>
      <c r="T15" s="319"/>
      <c r="U15" s="319"/>
      <c r="V15" s="319"/>
    </row>
    <row r="16" spans="1:22" x14ac:dyDescent="0.25">
      <c r="A16" s="319"/>
      <c r="B16" s="319"/>
      <c r="C16" s="281"/>
      <c r="D16" s="281"/>
      <c r="E16" s="281"/>
      <c r="F16" s="319"/>
      <c r="G16" s="2"/>
      <c r="H16" s="319"/>
      <c r="I16" s="319"/>
      <c r="J16" s="319"/>
      <c r="K16" s="319"/>
      <c r="L16" s="319"/>
      <c r="M16" s="319"/>
      <c r="N16" s="319"/>
      <c r="O16" s="319"/>
      <c r="P16" s="319"/>
      <c r="Q16" s="319"/>
      <c r="R16" s="319"/>
      <c r="S16" s="319"/>
      <c r="T16" s="319"/>
      <c r="U16" s="319"/>
      <c r="V16" s="319"/>
    </row>
    <row r="17" spans="1:22" ht="15" customHeight="1" x14ac:dyDescent="0.25">
      <c r="A17" s="319"/>
      <c r="B17" s="319"/>
      <c r="C17" s="325" t="s">
        <v>401</v>
      </c>
      <c r="D17" s="325"/>
      <c r="E17" s="325"/>
      <c r="F17" s="319"/>
      <c r="G17" s="282" t="s">
        <v>396</v>
      </c>
      <c r="H17" s="323"/>
      <c r="I17" s="323"/>
      <c r="J17" s="323"/>
      <c r="K17" s="323"/>
      <c r="L17" s="323"/>
      <c r="M17" s="323"/>
      <c r="N17" s="323"/>
      <c r="O17" s="323"/>
      <c r="P17" s="323"/>
      <c r="Q17" s="323"/>
      <c r="R17" s="323"/>
      <c r="S17" s="323"/>
      <c r="T17" s="323"/>
      <c r="U17" s="323"/>
      <c r="V17" s="319"/>
    </row>
    <row r="18" spans="1:22" x14ac:dyDescent="0.25">
      <c r="A18" s="319"/>
      <c r="B18" s="319"/>
      <c r="C18" s="281"/>
      <c r="D18" s="281"/>
      <c r="E18" s="281"/>
      <c r="F18" s="319"/>
      <c r="G18" s="319"/>
      <c r="H18" s="319"/>
      <c r="I18" s="319"/>
      <c r="J18" s="319"/>
      <c r="K18" s="319"/>
      <c r="L18" s="319"/>
      <c r="M18" s="319"/>
      <c r="N18" s="319"/>
      <c r="O18" s="319"/>
      <c r="P18" s="319"/>
      <c r="Q18" s="319"/>
      <c r="R18" s="319"/>
      <c r="S18" s="319"/>
      <c r="T18" s="319"/>
      <c r="U18" s="319"/>
      <c r="V18" s="319"/>
    </row>
    <row r="19" spans="1:22" x14ac:dyDescent="0.25">
      <c r="A19" s="319"/>
      <c r="B19" s="319"/>
      <c r="C19" s="437" t="s">
        <v>398</v>
      </c>
      <c r="D19" s="437"/>
      <c r="E19" s="437"/>
      <c r="F19" s="319"/>
      <c r="G19" s="2" t="s">
        <v>399</v>
      </c>
      <c r="H19" s="319"/>
      <c r="I19" s="319"/>
      <c r="J19" s="319"/>
      <c r="K19" s="319"/>
      <c r="L19" s="319"/>
      <c r="M19" s="319"/>
      <c r="N19" s="319"/>
      <c r="O19" s="319"/>
      <c r="P19" s="319"/>
      <c r="Q19" s="319"/>
      <c r="R19" s="319"/>
      <c r="S19" s="319"/>
      <c r="T19" s="319"/>
      <c r="U19" s="319"/>
      <c r="V19" s="319"/>
    </row>
    <row r="20" spans="1:22" x14ac:dyDescent="0.25">
      <c r="A20" s="319"/>
      <c r="B20" s="319"/>
      <c r="C20" s="436"/>
      <c r="D20" s="436"/>
      <c r="E20" s="436"/>
      <c r="F20" s="319"/>
      <c r="G20" s="322"/>
      <c r="H20" s="319"/>
      <c r="I20" s="319"/>
      <c r="J20" s="319"/>
      <c r="K20" s="319"/>
      <c r="L20" s="319"/>
      <c r="M20" s="319"/>
      <c r="N20" s="319"/>
      <c r="O20" s="319"/>
      <c r="P20" s="319"/>
      <c r="Q20" s="319"/>
      <c r="R20" s="319"/>
      <c r="S20" s="319"/>
      <c r="T20" s="319"/>
      <c r="U20" s="319"/>
      <c r="V20" s="319"/>
    </row>
    <row r="21" spans="1:22" x14ac:dyDescent="0.25">
      <c r="A21" s="319"/>
      <c r="B21" s="319"/>
      <c r="C21" s="437" t="s">
        <v>18</v>
      </c>
      <c r="D21" s="437"/>
      <c r="E21" s="437"/>
      <c r="F21" s="319"/>
      <c r="G21" s="2" t="s">
        <v>64</v>
      </c>
      <c r="H21" s="319"/>
      <c r="I21" s="319"/>
      <c r="J21" s="319"/>
      <c r="K21" s="319"/>
      <c r="L21" s="319"/>
      <c r="M21" s="319"/>
      <c r="N21" s="319"/>
      <c r="O21" s="319"/>
      <c r="P21" s="319"/>
      <c r="Q21" s="319"/>
      <c r="R21" s="319"/>
      <c r="S21" s="319"/>
      <c r="T21" s="319"/>
      <c r="U21" s="319"/>
      <c r="V21" s="319"/>
    </row>
    <row r="22" spans="1:22" x14ac:dyDescent="0.25">
      <c r="A22" s="319"/>
      <c r="B22" s="319"/>
      <c r="C22" s="436"/>
      <c r="D22" s="436"/>
      <c r="E22" s="436"/>
      <c r="F22" s="319"/>
      <c r="G22" s="322"/>
      <c r="H22" s="319"/>
      <c r="I22" s="319"/>
      <c r="J22" s="319"/>
      <c r="K22" s="319"/>
      <c r="L22" s="319"/>
      <c r="M22" s="319"/>
      <c r="N22" s="319"/>
      <c r="O22" s="319"/>
      <c r="P22" s="319"/>
      <c r="Q22" s="319"/>
      <c r="R22" s="319"/>
      <c r="S22" s="319"/>
      <c r="T22" s="319"/>
      <c r="U22" s="319"/>
      <c r="V22" s="319"/>
    </row>
    <row r="23" spans="1:22" x14ac:dyDescent="0.25">
      <c r="A23" s="319"/>
      <c r="B23" s="319"/>
      <c r="C23" s="437" t="s">
        <v>19</v>
      </c>
      <c r="D23" s="437"/>
      <c r="E23" s="437"/>
      <c r="F23" s="319"/>
      <c r="G23" s="2" t="s">
        <v>65</v>
      </c>
      <c r="H23" s="319"/>
      <c r="I23" s="319"/>
      <c r="J23" s="319"/>
      <c r="K23" s="319"/>
      <c r="L23" s="319"/>
      <c r="M23" s="319"/>
      <c r="N23" s="319"/>
      <c r="O23" s="319"/>
      <c r="P23" s="319"/>
      <c r="Q23" s="319"/>
      <c r="R23" s="319"/>
      <c r="S23" s="319"/>
      <c r="T23" s="319"/>
      <c r="U23" s="319"/>
      <c r="V23" s="319"/>
    </row>
    <row r="24" spans="1:22" x14ac:dyDescent="0.25">
      <c r="A24" s="319"/>
      <c r="B24" s="319"/>
      <c r="C24" s="2"/>
      <c r="D24" s="319"/>
      <c r="E24" s="319"/>
      <c r="F24" s="319"/>
      <c r="G24" s="319"/>
      <c r="H24" s="319"/>
      <c r="I24" s="319"/>
      <c r="J24" s="319"/>
      <c r="K24" s="319"/>
      <c r="L24" s="319"/>
      <c r="M24" s="319"/>
      <c r="N24" s="319"/>
      <c r="O24" s="319"/>
      <c r="P24" s="319"/>
      <c r="Q24" s="319"/>
      <c r="R24" s="319"/>
      <c r="S24" s="319"/>
      <c r="T24" s="319"/>
      <c r="U24" s="319"/>
      <c r="V24" s="319"/>
    </row>
    <row r="25" spans="1:22" x14ac:dyDescent="0.25">
      <c r="A25" s="319"/>
      <c r="B25" s="319"/>
      <c r="C25" s="2"/>
      <c r="D25" s="319"/>
      <c r="E25" s="319"/>
      <c r="F25" s="319"/>
      <c r="G25" s="319"/>
      <c r="H25" s="319"/>
      <c r="I25" s="319"/>
      <c r="J25" s="319"/>
      <c r="K25" s="319"/>
      <c r="L25" s="319"/>
      <c r="M25" s="319"/>
      <c r="N25" s="319"/>
      <c r="O25" s="319"/>
      <c r="P25" s="319"/>
      <c r="Q25" s="319"/>
      <c r="R25" s="319"/>
      <c r="S25" s="319"/>
      <c r="T25" s="319"/>
      <c r="U25" s="319"/>
      <c r="V25" s="319"/>
    </row>
    <row r="26" spans="1:22" x14ac:dyDescent="0.25">
      <c r="A26" s="319"/>
      <c r="B26" s="319"/>
      <c r="C26" s="2"/>
      <c r="D26" s="319"/>
      <c r="E26" s="319"/>
      <c r="F26" s="319"/>
      <c r="G26" s="319"/>
      <c r="H26" s="319"/>
      <c r="I26" s="319"/>
      <c r="J26" s="319"/>
      <c r="K26" s="319"/>
      <c r="L26" s="319"/>
      <c r="M26" s="319"/>
      <c r="N26" s="319"/>
      <c r="O26" s="319"/>
      <c r="P26" s="319"/>
      <c r="Q26" s="319"/>
      <c r="R26" s="319"/>
      <c r="S26" s="319"/>
      <c r="T26" s="319"/>
      <c r="U26" s="319"/>
      <c r="V26" s="319"/>
    </row>
    <row r="27" spans="1:22" x14ac:dyDescent="0.25">
      <c r="A27" s="319"/>
      <c r="B27" s="319"/>
      <c r="C27" s="319"/>
      <c r="D27" s="319"/>
      <c r="E27" s="319"/>
      <c r="F27" s="319"/>
      <c r="G27" s="319"/>
      <c r="H27" s="319"/>
      <c r="I27" s="319"/>
      <c r="J27" s="319"/>
      <c r="K27" s="319"/>
      <c r="L27" s="319"/>
      <c r="M27" s="319"/>
      <c r="N27" s="319"/>
      <c r="O27" s="319"/>
      <c r="P27" s="319"/>
      <c r="Q27" s="319"/>
      <c r="R27" s="319"/>
      <c r="S27" s="319"/>
      <c r="T27" s="319"/>
      <c r="U27" s="319"/>
      <c r="V27" s="319"/>
    </row>
    <row r="28" spans="1:22" x14ac:dyDescent="0.25">
      <c r="A28" s="319"/>
      <c r="B28" s="319"/>
      <c r="C28" s="319"/>
      <c r="D28" s="319"/>
      <c r="E28" s="319"/>
      <c r="F28" s="319"/>
      <c r="G28" s="319"/>
      <c r="H28" s="319"/>
      <c r="I28" s="319"/>
      <c r="J28" s="319"/>
      <c r="K28" s="319"/>
      <c r="L28" s="319"/>
      <c r="M28" s="319"/>
      <c r="N28" s="319"/>
      <c r="O28" s="319"/>
      <c r="P28" s="319"/>
      <c r="Q28" s="319"/>
      <c r="R28" s="319"/>
      <c r="S28" s="319"/>
      <c r="T28" s="319"/>
      <c r="U28" s="319"/>
      <c r="V28" s="319"/>
    </row>
    <row r="29" spans="1:22" x14ac:dyDescent="0.25">
      <c r="A29" s="319"/>
      <c r="B29" s="319"/>
      <c r="C29" s="324"/>
      <c r="D29" s="319"/>
      <c r="E29" s="319"/>
      <c r="F29" s="319"/>
      <c r="G29" s="319"/>
      <c r="H29" s="319"/>
      <c r="I29" s="319"/>
      <c r="J29" s="319"/>
      <c r="K29" s="319"/>
      <c r="L29" s="319"/>
      <c r="M29" s="319"/>
      <c r="N29" s="319"/>
      <c r="O29" s="319"/>
      <c r="P29" s="319"/>
      <c r="Q29" s="319"/>
      <c r="R29" s="319"/>
      <c r="S29" s="319"/>
      <c r="T29" s="319"/>
      <c r="U29" s="319"/>
      <c r="V29" s="319"/>
    </row>
    <row r="30" spans="1:22" x14ac:dyDescent="0.25">
      <c r="A30" s="319"/>
      <c r="B30" s="319"/>
      <c r="C30" s="319"/>
      <c r="D30" s="319"/>
      <c r="E30" s="319"/>
      <c r="F30" s="319"/>
      <c r="G30" s="319"/>
      <c r="H30" s="319"/>
      <c r="I30" s="319"/>
      <c r="J30" s="319"/>
      <c r="K30" s="319"/>
      <c r="L30" s="319"/>
      <c r="M30" s="319"/>
      <c r="N30" s="319"/>
      <c r="O30" s="319"/>
      <c r="P30" s="319"/>
      <c r="Q30" s="319"/>
      <c r="R30" s="319"/>
      <c r="S30" s="319"/>
      <c r="T30" s="319"/>
      <c r="U30" s="319"/>
      <c r="V30" s="319"/>
    </row>
    <row r="31" spans="1:22" x14ac:dyDescent="0.25">
      <c r="A31" s="319"/>
      <c r="B31" s="319"/>
      <c r="C31" s="319"/>
      <c r="D31" s="319"/>
      <c r="E31" s="319"/>
      <c r="F31" s="319"/>
      <c r="G31" s="319"/>
      <c r="H31" s="319"/>
      <c r="I31" s="319"/>
      <c r="J31" s="319"/>
      <c r="K31" s="319"/>
      <c r="L31" s="319"/>
      <c r="M31" s="319"/>
      <c r="N31" s="319"/>
      <c r="O31" s="319"/>
      <c r="P31" s="319"/>
      <c r="Q31" s="319"/>
      <c r="R31" s="319"/>
      <c r="S31" s="319"/>
      <c r="T31" s="319"/>
      <c r="U31" s="319"/>
      <c r="V31" s="319"/>
    </row>
    <row r="32" spans="1:22" x14ac:dyDescent="0.25">
      <c r="A32" s="319"/>
      <c r="B32" s="319"/>
      <c r="C32" s="319"/>
      <c r="D32" s="319"/>
      <c r="E32" s="319"/>
      <c r="F32" s="319"/>
      <c r="G32" s="319"/>
      <c r="H32" s="319"/>
      <c r="I32" s="319"/>
      <c r="J32" s="319"/>
      <c r="K32" s="319"/>
      <c r="L32" s="319"/>
      <c r="M32" s="319"/>
      <c r="N32" s="319"/>
      <c r="O32" s="319"/>
      <c r="P32" s="319"/>
      <c r="Q32" s="319"/>
      <c r="R32" s="319"/>
      <c r="S32" s="319"/>
      <c r="T32" s="319"/>
      <c r="U32" s="319"/>
      <c r="V32" s="319"/>
    </row>
    <row r="33" spans="1:22" x14ac:dyDescent="0.25">
      <c r="A33" s="319"/>
      <c r="B33" s="319"/>
      <c r="C33" s="319"/>
      <c r="D33" s="319"/>
      <c r="E33" s="319"/>
      <c r="F33" s="319"/>
      <c r="G33" s="319"/>
      <c r="H33" s="319"/>
      <c r="I33" s="319"/>
      <c r="J33" s="319"/>
      <c r="K33" s="319"/>
      <c r="L33" s="319"/>
      <c r="M33" s="319"/>
      <c r="N33" s="319"/>
      <c r="O33" s="319"/>
      <c r="P33" s="319"/>
      <c r="Q33" s="319"/>
      <c r="R33" s="319"/>
      <c r="S33" s="319"/>
      <c r="T33" s="319"/>
      <c r="U33" s="319"/>
      <c r="V33" s="319"/>
    </row>
    <row r="34" spans="1:22" x14ac:dyDescent="0.25">
      <c r="A34" s="319"/>
      <c r="B34" s="319"/>
      <c r="C34" s="319"/>
      <c r="D34" s="319"/>
      <c r="E34" s="319"/>
      <c r="F34" s="319"/>
      <c r="G34" s="319"/>
      <c r="H34" s="319"/>
      <c r="I34" s="319"/>
      <c r="J34" s="319"/>
      <c r="K34" s="319"/>
      <c r="L34" s="319"/>
      <c r="M34" s="319"/>
      <c r="N34" s="319"/>
      <c r="O34" s="319"/>
      <c r="P34" s="319"/>
      <c r="Q34" s="319"/>
      <c r="R34" s="319"/>
      <c r="S34" s="319"/>
      <c r="T34" s="319"/>
      <c r="U34" s="319"/>
      <c r="V34" s="319"/>
    </row>
    <row r="35" spans="1:22" x14ac:dyDescent="0.25">
      <c r="A35" s="319"/>
      <c r="B35" s="319"/>
      <c r="C35" s="319"/>
      <c r="D35" s="319"/>
      <c r="E35" s="319"/>
      <c r="F35" s="319"/>
      <c r="G35" s="319"/>
      <c r="H35" s="319"/>
      <c r="I35" s="319"/>
      <c r="J35" s="319"/>
      <c r="K35" s="319"/>
      <c r="L35" s="319"/>
      <c r="M35" s="319"/>
      <c r="N35" s="319"/>
      <c r="O35" s="319"/>
      <c r="P35" s="319"/>
      <c r="Q35" s="319"/>
      <c r="R35" s="319"/>
      <c r="S35" s="319"/>
      <c r="T35" s="319"/>
      <c r="U35" s="319"/>
      <c r="V35" s="319"/>
    </row>
    <row r="36" spans="1:22" x14ac:dyDescent="0.25">
      <c r="A36" s="319"/>
      <c r="B36" s="319"/>
      <c r="C36" s="319"/>
      <c r="D36" s="319"/>
      <c r="E36" s="319"/>
      <c r="F36" s="319"/>
      <c r="G36" s="319"/>
      <c r="H36" s="319"/>
      <c r="I36" s="319"/>
      <c r="J36" s="319"/>
      <c r="K36" s="319"/>
      <c r="L36" s="319"/>
      <c r="M36" s="319"/>
      <c r="N36" s="319"/>
      <c r="O36" s="319"/>
      <c r="P36" s="319"/>
      <c r="Q36" s="319"/>
      <c r="R36" s="319"/>
      <c r="S36" s="319"/>
      <c r="T36" s="319"/>
      <c r="U36" s="319"/>
      <c r="V36" s="319"/>
    </row>
    <row r="37" spans="1:22" x14ac:dyDescent="0.25">
      <c r="A37" s="319"/>
      <c r="B37" s="319"/>
      <c r="C37" s="319"/>
      <c r="D37" s="319"/>
      <c r="E37" s="319"/>
      <c r="F37" s="319"/>
      <c r="G37" s="319"/>
      <c r="H37" s="319"/>
      <c r="I37" s="319"/>
      <c r="J37" s="319"/>
      <c r="K37" s="319"/>
      <c r="L37" s="319"/>
      <c r="M37" s="319"/>
      <c r="N37" s="319"/>
      <c r="O37" s="319"/>
      <c r="P37" s="319"/>
      <c r="Q37" s="319"/>
      <c r="R37" s="319"/>
      <c r="S37" s="319"/>
      <c r="T37" s="319"/>
      <c r="U37" s="319"/>
      <c r="V37" s="319"/>
    </row>
    <row r="38" spans="1:22" x14ac:dyDescent="0.25">
      <c r="A38" s="319"/>
      <c r="B38" s="319"/>
      <c r="C38" s="319"/>
      <c r="D38" s="319"/>
      <c r="E38" s="319"/>
      <c r="F38" s="319"/>
      <c r="G38" s="319"/>
      <c r="H38" s="319"/>
      <c r="I38" s="319"/>
      <c r="J38" s="319"/>
      <c r="K38" s="319"/>
      <c r="L38" s="319"/>
      <c r="M38" s="319"/>
      <c r="N38" s="319"/>
      <c r="O38" s="319"/>
      <c r="P38" s="319"/>
      <c r="Q38" s="319"/>
      <c r="R38" s="319"/>
      <c r="S38" s="319"/>
      <c r="T38" s="319"/>
      <c r="U38" s="319"/>
      <c r="V38" s="319"/>
    </row>
    <row r="39" spans="1:22" x14ac:dyDescent="0.25">
      <c r="A39" s="319"/>
      <c r="B39" s="319"/>
      <c r="C39" s="319"/>
      <c r="D39" s="319"/>
      <c r="E39" s="319"/>
      <c r="F39" s="319"/>
      <c r="G39" s="319"/>
      <c r="H39" s="319"/>
      <c r="I39" s="319"/>
      <c r="J39" s="319"/>
      <c r="K39" s="319"/>
      <c r="L39" s="319"/>
      <c r="M39" s="319"/>
      <c r="N39" s="319"/>
      <c r="O39" s="319"/>
      <c r="P39" s="319"/>
      <c r="Q39" s="319"/>
      <c r="R39" s="319"/>
      <c r="S39" s="319"/>
      <c r="T39" s="319"/>
      <c r="U39" s="319"/>
      <c r="V39" s="319"/>
    </row>
    <row r="40" spans="1:22" x14ac:dyDescent="0.25">
      <c r="A40" s="319"/>
      <c r="B40" s="319"/>
      <c r="C40" s="319"/>
      <c r="D40" s="319"/>
      <c r="E40" s="319"/>
      <c r="F40" s="319"/>
      <c r="G40" s="319"/>
      <c r="H40" s="319"/>
      <c r="I40" s="319"/>
      <c r="J40" s="319"/>
      <c r="K40" s="319"/>
      <c r="L40" s="319"/>
      <c r="M40" s="319"/>
      <c r="N40" s="319"/>
      <c r="O40" s="319"/>
      <c r="P40" s="319"/>
      <c r="Q40" s="319"/>
      <c r="R40" s="319"/>
      <c r="S40" s="319"/>
      <c r="T40" s="319"/>
      <c r="U40" s="319"/>
      <c r="V40" s="319"/>
    </row>
    <row r="41" spans="1:22" x14ac:dyDescent="0.25">
      <c r="A41" s="319"/>
      <c r="B41" s="319"/>
      <c r="C41" s="319"/>
      <c r="D41" s="319"/>
      <c r="E41" s="319"/>
      <c r="F41" s="319"/>
      <c r="G41" s="319"/>
      <c r="H41" s="319"/>
      <c r="I41" s="319"/>
      <c r="J41" s="319"/>
      <c r="K41" s="319"/>
      <c r="L41" s="319"/>
      <c r="M41" s="319"/>
      <c r="N41" s="319"/>
      <c r="O41" s="319"/>
      <c r="P41" s="319"/>
      <c r="Q41" s="319"/>
      <c r="R41" s="319"/>
      <c r="S41" s="319"/>
      <c r="T41" s="319"/>
      <c r="U41" s="319"/>
      <c r="V41" s="319"/>
    </row>
    <row r="42" spans="1:22" x14ac:dyDescent="0.25">
      <c r="A42" s="319"/>
      <c r="B42" s="319"/>
      <c r="C42" s="319"/>
      <c r="D42" s="319"/>
      <c r="E42" s="319"/>
      <c r="F42" s="319"/>
      <c r="G42" s="319"/>
      <c r="H42" s="319"/>
      <c r="I42" s="319"/>
      <c r="J42" s="319"/>
      <c r="K42" s="319"/>
      <c r="L42" s="319"/>
      <c r="M42" s="319"/>
      <c r="N42" s="319"/>
      <c r="O42" s="319"/>
      <c r="P42" s="319"/>
      <c r="Q42" s="319"/>
      <c r="R42" s="319"/>
      <c r="S42" s="319"/>
      <c r="T42" s="319"/>
      <c r="U42" s="319"/>
      <c r="V42" s="319"/>
    </row>
    <row r="43" spans="1:22" x14ac:dyDescent="0.25">
      <c r="A43" s="319"/>
      <c r="B43" s="319"/>
      <c r="C43" s="319"/>
      <c r="D43" s="319"/>
      <c r="E43" s="319"/>
      <c r="F43" s="319"/>
      <c r="G43" s="319"/>
      <c r="H43" s="319"/>
      <c r="I43" s="319"/>
      <c r="J43" s="319"/>
      <c r="K43" s="319"/>
      <c r="L43" s="319"/>
      <c r="M43" s="319"/>
      <c r="N43" s="319"/>
      <c r="O43" s="319"/>
      <c r="P43" s="319"/>
      <c r="Q43" s="319"/>
      <c r="R43" s="319"/>
      <c r="S43" s="319"/>
      <c r="T43" s="319"/>
      <c r="U43" s="319"/>
      <c r="V43" s="319"/>
    </row>
    <row r="44" spans="1:22" x14ac:dyDescent="0.25">
      <c r="A44" s="319"/>
      <c r="B44" s="319"/>
      <c r="C44" s="319"/>
      <c r="D44" s="319"/>
      <c r="E44" s="319"/>
      <c r="F44" s="319"/>
      <c r="G44" s="319"/>
      <c r="H44" s="319"/>
      <c r="I44" s="319"/>
      <c r="J44" s="319"/>
      <c r="K44" s="319"/>
      <c r="L44" s="319"/>
      <c r="M44" s="319"/>
      <c r="N44" s="319"/>
      <c r="O44" s="319"/>
      <c r="P44" s="319"/>
      <c r="Q44" s="319"/>
      <c r="R44" s="319"/>
      <c r="S44" s="319"/>
      <c r="T44" s="319"/>
      <c r="U44" s="319"/>
      <c r="V44" s="319"/>
    </row>
    <row r="45" spans="1:22" x14ac:dyDescent="0.25">
      <c r="A45" s="319"/>
      <c r="B45" s="319"/>
      <c r="C45" s="319"/>
      <c r="D45" s="319"/>
      <c r="E45" s="319"/>
      <c r="F45" s="319"/>
      <c r="G45" s="319"/>
      <c r="H45" s="319"/>
      <c r="I45" s="319"/>
      <c r="J45" s="319"/>
      <c r="K45" s="319"/>
      <c r="L45" s="319"/>
      <c r="M45" s="319"/>
      <c r="N45" s="319"/>
      <c r="O45" s="319"/>
      <c r="P45" s="319"/>
      <c r="Q45" s="319"/>
      <c r="R45" s="319"/>
      <c r="S45" s="319"/>
      <c r="T45" s="319"/>
      <c r="U45" s="319"/>
      <c r="V45" s="319"/>
    </row>
    <row r="46" spans="1:22" x14ac:dyDescent="0.25">
      <c r="A46" s="319"/>
      <c r="B46" s="319"/>
      <c r="C46" s="319"/>
      <c r="D46" s="319"/>
      <c r="E46" s="319"/>
      <c r="F46" s="319"/>
      <c r="G46" s="319"/>
      <c r="H46" s="319"/>
      <c r="I46" s="319"/>
      <c r="J46" s="319"/>
      <c r="K46" s="319"/>
      <c r="L46" s="319"/>
      <c r="M46" s="319"/>
      <c r="N46" s="319"/>
      <c r="O46" s="319"/>
      <c r="P46" s="319"/>
      <c r="Q46" s="319"/>
      <c r="R46" s="319"/>
      <c r="S46" s="319"/>
      <c r="T46" s="319"/>
      <c r="U46" s="319"/>
      <c r="V46" s="319"/>
    </row>
    <row r="47" spans="1:22" x14ac:dyDescent="0.25">
      <c r="A47" s="319"/>
      <c r="B47" s="319"/>
      <c r="C47" s="319"/>
      <c r="D47" s="319"/>
      <c r="E47" s="319"/>
      <c r="F47" s="319"/>
      <c r="G47" s="319"/>
      <c r="H47" s="319"/>
      <c r="I47" s="319"/>
      <c r="J47" s="319"/>
      <c r="K47" s="319"/>
      <c r="L47" s="319"/>
      <c r="M47" s="319"/>
      <c r="N47" s="319"/>
      <c r="O47" s="319"/>
      <c r="P47" s="319"/>
      <c r="Q47" s="319"/>
      <c r="R47" s="319"/>
      <c r="S47" s="319"/>
      <c r="T47" s="319"/>
      <c r="U47" s="319"/>
      <c r="V47" s="319"/>
    </row>
    <row r="48" spans="1:22" x14ac:dyDescent="0.25">
      <c r="A48" s="319"/>
      <c r="B48" s="319"/>
      <c r="C48" s="319"/>
      <c r="D48" s="319"/>
      <c r="E48" s="319"/>
      <c r="F48" s="319"/>
      <c r="G48" s="319"/>
      <c r="H48" s="319"/>
      <c r="I48" s="319"/>
      <c r="J48" s="319"/>
      <c r="K48" s="319"/>
      <c r="L48" s="319"/>
      <c r="M48" s="319"/>
      <c r="N48" s="319"/>
      <c r="O48" s="319"/>
      <c r="P48" s="319"/>
      <c r="Q48" s="319"/>
      <c r="R48" s="319"/>
      <c r="S48" s="319"/>
      <c r="T48" s="319"/>
      <c r="U48" s="319"/>
      <c r="V48" s="319"/>
    </row>
    <row r="49" spans="1:22" x14ac:dyDescent="0.25">
      <c r="A49" s="319"/>
      <c r="B49" s="319"/>
      <c r="C49" s="319"/>
      <c r="D49" s="319"/>
      <c r="E49" s="319"/>
      <c r="F49" s="319"/>
      <c r="G49" s="319"/>
      <c r="H49" s="319"/>
      <c r="I49" s="319"/>
      <c r="J49" s="319"/>
      <c r="K49" s="319"/>
      <c r="L49" s="319"/>
      <c r="M49" s="319"/>
      <c r="N49" s="319"/>
      <c r="O49" s="319"/>
      <c r="P49" s="319"/>
      <c r="Q49" s="319"/>
      <c r="R49" s="319"/>
      <c r="S49" s="319"/>
      <c r="T49" s="319"/>
      <c r="U49" s="319"/>
      <c r="V49" s="319"/>
    </row>
    <row r="50" spans="1:22" x14ac:dyDescent="0.25">
      <c r="A50" s="319"/>
      <c r="B50" s="319"/>
      <c r="C50" s="319"/>
      <c r="D50" s="319"/>
      <c r="E50" s="319"/>
      <c r="F50" s="319"/>
      <c r="G50" s="319"/>
      <c r="H50" s="319"/>
      <c r="I50" s="319"/>
      <c r="J50" s="319"/>
      <c r="K50" s="319"/>
      <c r="L50" s="319"/>
      <c r="M50" s="319"/>
      <c r="N50" s="319"/>
      <c r="O50" s="319"/>
      <c r="P50" s="319"/>
      <c r="Q50" s="319"/>
      <c r="R50" s="319"/>
      <c r="S50" s="319"/>
      <c r="T50" s="319"/>
      <c r="U50" s="319"/>
      <c r="V50" s="319"/>
    </row>
    <row r="51" spans="1:22" x14ac:dyDescent="0.25">
      <c r="A51" s="319"/>
      <c r="B51" s="319"/>
      <c r="C51" s="319"/>
      <c r="D51" s="319"/>
      <c r="E51" s="319"/>
      <c r="F51" s="319"/>
      <c r="G51" s="319"/>
      <c r="H51" s="319"/>
      <c r="I51" s="319"/>
      <c r="J51" s="319"/>
      <c r="K51" s="319"/>
      <c r="L51" s="319"/>
      <c r="M51" s="319"/>
      <c r="N51" s="319"/>
      <c r="O51" s="319"/>
      <c r="P51" s="319"/>
      <c r="Q51" s="319"/>
      <c r="R51" s="319"/>
      <c r="S51" s="319"/>
      <c r="T51" s="319"/>
      <c r="U51" s="319"/>
      <c r="V51" s="319"/>
    </row>
    <row r="52" spans="1:22" x14ac:dyDescent="0.25">
      <c r="A52" s="319"/>
      <c r="B52" s="319"/>
      <c r="C52" s="319"/>
      <c r="D52" s="319"/>
      <c r="E52" s="319"/>
      <c r="F52" s="319"/>
      <c r="G52" s="319"/>
      <c r="H52" s="319"/>
      <c r="I52" s="319"/>
      <c r="J52" s="319"/>
      <c r="K52" s="319"/>
      <c r="L52" s="319"/>
      <c r="M52" s="319"/>
      <c r="N52" s="319"/>
      <c r="O52" s="319"/>
      <c r="P52" s="319"/>
      <c r="Q52" s="319"/>
      <c r="R52" s="319"/>
      <c r="S52" s="319"/>
      <c r="T52" s="319"/>
      <c r="U52" s="319"/>
      <c r="V52" s="319"/>
    </row>
    <row r="53" spans="1:22" x14ac:dyDescent="0.25">
      <c r="A53" s="319"/>
      <c r="B53" s="319"/>
      <c r="C53" s="319"/>
      <c r="D53" s="319"/>
      <c r="E53" s="319"/>
      <c r="F53" s="319"/>
      <c r="G53" s="319"/>
      <c r="H53" s="319"/>
      <c r="I53" s="319"/>
      <c r="J53" s="319"/>
      <c r="K53" s="319"/>
      <c r="L53" s="319"/>
      <c r="M53" s="319"/>
      <c r="N53" s="319"/>
      <c r="O53" s="319"/>
      <c r="P53" s="319"/>
      <c r="Q53" s="319"/>
      <c r="R53" s="319"/>
      <c r="S53" s="319"/>
      <c r="T53" s="319"/>
      <c r="U53" s="319"/>
      <c r="V53" s="319"/>
    </row>
    <row r="54" spans="1:22" x14ac:dyDescent="0.25">
      <c r="A54" s="319"/>
      <c r="B54" s="319"/>
      <c r="C54" s="319"/>
      <c r="D54" s="319"/>
      <c r="E54" s="319"/>
      <c r="F54" s="319"/>
      <c r="G54" s="319"/>
      <c r="H54" s="319"/>
      <c r="I54" s="319"/>
      <c r="J54" s="319"/>
      <c r="K54" s="319"/>
      <c r="L54" s="319"/>
      <c r="M54" s="319"/>
      <c r="N54" s="319"/>
      <c r="O54" s="319"/>
      <c r="P54" s="319"/>
      <c r="Q54" s="319"/>
      <c r="R54" s="319"/>
      <c r="S54" s="319"/>
      <c r="T54" s="319"/>
      <c r="U54" s="319"/>
      <c r="V54" s="319"/>
    </row>
    <row r="55" spans="1:22" x14ac:dyDescent="0.25">
      <c r="A55" s="319"/>
      <c r="B55" s="319"/>
      <c r="C55" s="319"/>
      <c r="D55" s="319"/>
      <c r="E55" s="319"/>
      <c r="F55" s="319"/>
      <c r="G55" s="319"/>
      <c r="H55" s="319"/>
      <c r="I55" s="319"/>
      <c r="J55" s="319"/>
      <c r="K55" s="319"/>
      <c r="L55" s="319"/>
      <c r="M55" s="319"/>
      <c r="N55" s="319"/>
      <c r="O55" s="319"/>
      <c r="P55" s="319"/>
      <c r="Q55" s="319"/>
      <c r="R55" s="319"/>
      <c r="S55" s="319"/>
      <c r="T55" s="319"/>
      <c r="U55" s="319"/>
      <c r="V55" s="319"/>
    </row>
    <row r="56" spans="1:22" x14ac:dyDescent="0.25">
      <c r="A56" s="319"/>
      <c r="B56" s="319"/>
      <c r="C56" s="319"/>
      <c r="D56" s="319"/>
      <c r="E56" s="319"/>
      <c r="F56" s="319"/>
      <c r="G56" s="319"/>
      <c r="H56" s="319"/>
      <c r="I56" s="319"/>
      <c r="J56" s="319"/>
      <c r="K56" s="319"/>
      <c r="L56" s="319"/>
      <c r="M56" s="319"/>
      <c r="N56" s="319"/>
      <c r="O56" s="319"/>
      <c r="P56" s="319"/>
      <c r="Q56" s="319"/>
      <c r="R56" s="319"/>
      <c r="S56" s="319"/>
      <c r="T56" s="319"/>
      <c r="U56" s="319"/>
      <c r="V56" s="319"/>
    </row>
    <row r="57" spans="1:22" x14ac:dyDescent="0.25">
      <c r="A57" s="319"/>
      <c r="B57" s="319"/>
      <c r="C57" s="319"/>
      <c r="D57" s="319"/>
      <c r="E57" s="319"/>
      <c r="F57" s="319"/>
      <c r="G57" s="319"/>
      <c r="H57" s="319"/>
      <c r="I57" s="319"/>
      <c r="J57" s="319"/>
      <c r="K57" s="319"/>
      <c r="L57" s="319"/>
      <c r="M57" s="319"/>
      <c r="N57" s="319"/>
      <c r="O57" s="319"/>
      <c r="P57" s="319"/>
      <c r="Q57" s="319"/>
      <c r="R57" s="319"/>
      <c r="S57" s="319"/>
      <c r="T57" s="319"/>
      <c r="U57" s="319"/>
      <c r="V57" s="319"/>
    </row>
    <row r="58" spans="1:22" x14ac:dyDescent="0.25">
      <c r="A58" s="319"/>
      <c r="B58" s="319"/>
      <c r="C58" s="319"/>
      <c r="D58" s="319"/>
      <c r="E58" s="319"/>
      <c r="F58" s="319"/>
      <c r="G58" s="319"/>
      <c r="H58" s="319"/>
      <c r="I58" s="319"/>
      <c r="J58" s="319"/>
      <c r="K58" s="319"/>
      <c r="L58" s="319"/>
      <c r="M58" s="319"/>
      <c r="N58" s="319"/>
      <c r="O58" s="319"/>
      <c r="P58" s="319"/>
      <c r="Q58" s="319"/>
      <c r="R58" s="319"/>
      <c r="S58" s="319"/>
      <c r="T58" s="319"/>
      <c r="U58" s="319"/>
      <c r="V58" s="319"/>
    </row>
    <row r="59" spans="1:22" x14ac:dyDescent="0.25">
      <c r="A59" s="319"/>
      <c r="B59" s="319"/>
      <c r="C59" s="319"/>
      <c r="D59" s="319"/>
      <c r="E59" s="319"/>
      <c r="F59" s="319"/>
      <c r="G59" s="319"/>
      <c r="H59" s="319"/>
      <c r="I59" s="319"/>
      <c r="J59" s="319"/>
      <c r="K59" s="319"/>
      <c r="L59" s="319"/>
      <c r="M59" s="319"/>
      <c r="N59" s="319"/>
      <c r="O59" s="319"/>
      <c r="P59" s="319"/>
      <c r="Q59" s="319"/>
      <c r="R59" s="319"/>
      <c r="S59" s="319"/>
      <c r="T59" s="319"/>
      <c r="U59" s="319"/>
      <c r="V59" s="319"/>
    </row>
    <row r="60" spans="1:22" x14ac:dyDescent="0.25">
      <c r="A60" s="319"/>
      <c r="B60" s="319"/>
      <c r="C60" s="319"/>
      <c r="D60" s="319"/>
      <c r="E60" s="319"/>
      <c r="F60" s="319"/>
      <c r="G60" s="319"/>
      <c r="H60" s="319"/>
      <c r="I60" s="319"/>
      <c r="J60" s="319"/>
      <c r="K60" s="319"/>
      <c r="L60" s="319"/>
      <c r="M60" s="319"/>
      <c r="N60" s="319"/>
      <c r="O60" s="319"/>
      <c r="P60" s="319"/>
      <c r="Q60" s="319"/>
      <c r="R60" s="319"/>
      <c r="S60" s="319"/>
      <c r="T60" s="319"/>
      <c r="U60" s="319"/>
      <c r="V60" s="319"/>
    </row>
    <row r="61" spans="1:22" x14ac:dyDescent="0.25">
      <c r="A61" s="319"/>
      <c r="B61" s="319"/>
      <c r="C61" s="319"/>
      <c r="D61" s="319"/>
      <c r="E61" s="319"/>
      <c r="F61" s="319"/>
      <c r="G61" s="319"/>
      <c r="H61" s="319"/>
      <c r="I61" s="319"/>
      <c r="J61" s="319"/>
      <c r="K61" s="319"/>
      <c r="L61" s="319"/>
      <c r="M61" s="319"/>
      <c r="N61" s="319"/>
      <c r="O61" s="319"/>
      <c r="P61" s="319"/>
      <c r="Q61" s="319"/>
      <c r="R61" s="319"/>
      <c r="S61" s="319"/>
      <c r="T61" s="319"/>
      <c r="U61" s="319"/>
      <c r="V61" s="319"/>
    </row>
    <row r="62" spans="1:22" x14ac:dyDescent="0.25">
      <c r="A62" s="319"/>
      <c r="B62" s="319"/>
      <c r="C62" s="319"/>
      <c r="D62" s="319"/>
      <c r="E62" s="319"/>
      <c r="F62" s="319"/>
      <c r="G62" s="319"/>
      <c r="H62" s="319"/>
      <c r="I62" s="319"/>
      <c r="J62" s="319"/>
      <c r="K62" s="319"/>
      <c r="L62" s="319"/>
      <c r="M62" s="319"/>
      <c r="N62" s="319"/>
      <c r="O62" s="319"/>
      <c r="P62" s="319"/>
      <c r="Q62" s="319"/>
      <c r="R62" s="319"/>
      <c r="S62" s="319"/>
      <c r="T62" s="319"/>
      <c r="U62" s="319"/>
      <c r="V62" s="319"/>
    </row>
    <row r="63" spans="1:22" x14ac:dyDescent="0.25">
      <c r="A63" s="319"/>
      <c r="B63" s="319"/>
      <c r="C63" s="319"/>
      <c r="D63" s="319"/>
      <c r="E63" s="319"/>
      <c r="F63" s="319"/>
      <c r="G63" s="319"/>
      <c r="H63" s="319"/>
      <c r="I63" s="319"/>
      <c r="J63" s="319"/>
      <c r="K63" s="319"/>
      <c r="L63" s="319"/>
      <c r="M63" s="319"/>
      <c r="N63" s="319"/>
      <c r="O63" s="319"/>
      <c r="P63" s="319"/>
      <c r="Q63" s="319"/>
      <c r="R63" s="319"/>
      <c r="S63" s="319"/>
      <c r="T63" s="319"/>
      <c r="U63" s="319"/>
      <c r="V63" s="319"/>
    </row>
    <row r="64" spans="1:22" x14ac:dyDescent="0.25">
      <c r="A64" s="319"/>
      <c r="B64" s="319"/>
      <c r="C64" s="319"/>
      <c r="D64" s="319"/>
      <c r="E64" s="319"/>
      <c r="F64" s="319"/>
      <c r="G64" s="319"/>
      <c r="H64" s="319"/>
      <c r="I64" s="319"/>
      <c r="J64" s="319"/>
      <c r="K64" s="319"/>
      <c r="L64" s="319"/>
      <c r="M64" s="319"/>
      <c r="N64" s="319"/>
      <c r="O64" s="319"/>
      <c r="P64" s="319"/>
      <c r="Q64" s="319"/>
      <c r="R64" s="319"/>
      <c r="S64" s="319"/>
      <c r="T64" s="319"/>
      <c r="U64" s="319"/>
      <c r="V64" s="319"/>
    </row>
    <row r="65" spans="1:22" x14ac:dyDescent="0.25">
      <c r="A65" s="319"/>
      <c r="B65" s="319"/>
      <c r="C65" s="319"/>
      <c r="D65" s="319"/>
      <c r="E65" s="319"/>
      <c r="F65" s="319"/>
      <c r="G65" s="319"/>
      <c r="H65" s="319"/>
      <c r="I65" s="319"/>
      <c r="J65" s="319"/>
      <c r="K65" s="319"/>
      <c r="L65" s="319"/>
      <c r="M65" s="319"/>
      <c r="N65" s="319"/>
      <c r="O65" s="319"/>
      <c r="P65" s="319"/>
      <c r="Q65" s="319"/>
      <c r="R65" s="319"/>
      <c r="S65" s="319"/>
      <c r="T65" s="319"/>
      <c r="U65" s="319"/>
      <c r="V65" s="319"/>
    </row>
    <row r="66" spans="1:22" x14ac:dyDescent="0.25">
      <c r="A66" s="319"/>
      <c r="B66" s="319"/>
      <c r="C66" s="319"/>
      <c r="D66" s="319"/>
      <c r="E66" s="319"/>
      <c r="F66" s="319"/>
      <c r="G66" s="319"/>
      <c r="H66" s="319"/>
      <c r="I66" s="319"/>
      <c r="J66" s="319"/>
      <c r="K66" s="319"/>
      <c r="L66" s="319"/>
      <c r="M66" s="319"/>
      <c r="N66" s="319"/>
      <c r="O66" s="319"/>
      <c r="P66" s="319"/>
      <c r="Q66" s="319"/>
      <c r="R66" s="319"/>
      <c r="S66" s="319"/>
      <c r="T66" s="319"/>
      <c r="U66" s="319"/>
      <c r="V66" s="319"/>
    </row>
    <row r="67" spans="1:22" x14ac:dyDescent="0.25">
      <c r="A67" s="319"/>
      <c r="B67" s="319"/>
      <c r="C67" s="319"/>
      <c r="D67" s="319"/>
      <c r="E67" s="319"/>
      <c r="F67" s="319"/>
      <c r="G67" s="319"/>
      <c r="H67" s="319"/>
      <c r="I67" s="319"/>
      <c r="J67" s="319"/>
      <c r="K67" s="319"/>
      <c r="L67" s="319"/>
      <c r="M67" s="319"/>
      <c r="N67" s="319"/>
      <c r="O67" s="319"/>
      <c r="P67" s="319"/>
      <c r="Q67" s="319"/>
      <c r="R67" s="319"/>
      <c r="S67" s="319"/>
      <c r="T67" s="319"/>
      <c r="U67" s="319"/>
      <c r="V67" s="319"/>
    </row>
    <row r="68" spans="1:22" x14ac:dyDescent="0.25">
      <c r="A68" s="319"/>
      <c r="B68" s="319"/>
      <c r="C68" s="319"/>
      <c r="D68" s="319"/>
      <c r="E68" s="319"/>
      <c r="F68" s="319"/>
      <c r="G68" s="319"/>
      <c r="H68" s="319"/>
      <c r="I68" s="319"/>
      <c r="J68" s="319"/>
      <c r="K68" s="319"/>
      <c r="L68" s="319"/>
      <c r="M68" s="319"/>
      <c r="N68" s="319"/>
      <c r="O68" s="319"/>
      <c r="P68" s="319"/>
      <c r="Q68" s="319"/>
      <c r="R68" s="319"/>
      <c r="S68" s="319"/>
      <c r="T68" s="319"/>
      <c r="U68" s="319"/>
      <c r="V68" s="319"/>
    </row>
    <row r="69" spans="1:22" x14ac:dyDescent="0.25">
      <c r="A69" s="319"/>
      <c r="B69" s="319"/>
      <c r="C69" s="319"/>
      <c r="D69" s="319"/>
      <c r="E69" s="319"/>
      <c r="F69" s="319"/>
      <c r="G69" s="319"/>
      <c r="H69" s="319"/>
      <c r="I69" s="319"/>
      <c r="J69" s="319"/>
      <c r="K69" s="319"/>
      <c r="L69" s="319"/>
      <c r="M69" s="319"/>
      <c r="N69" s="319"/>
      <c r="O69" s="319"/>
      <c r="P69" s="319"/>
      <c r="Q69" s="319"/>
      <c r="R69" s="319"/>
      <c r="S69" s="319"/>
      <c r="T69" s="319"/>
      <c r="U69" s="319"/>
      <c r="V69" s="319"/>
    </row>
    <row r="70" spans="1:22" x14ac:dyDescent="0.25">
      <c r="A70" s="319"/>
      <c r="B70" s="319"/>
      <c r="C70" s="319"/>
      <c r="D70" s="319"/>
      <c r="E70" s="319"/>
      <c r="F70" s="319"/>
      <c r="G70" s="319"/>
      <c r="H70" s="319"/>
      <c r="I70" s="319"/>
      <c r="J70" s="319"/>
      <c r="K70" s="319"/>
      <c r="L70" s="319"/>
      <c r="M70" s="319"/>
      <c r="N70" s="319"/>
      <c r="O70" s="319"/>
      <c r="P70" s="319"/>
      <c r="Q70" s="319"/>
      <c r="R70" s="319"/>
      <c r="S70" s="319"/>
      <c r="T70" s="319"/>
      <c r="U70" s="319"/>
      <c r="V70" s="319"/>
    </row>
    <row r="71" spans="1:22" x14ac:dyDescent="0.25">
      <c r="A71" s="319"/>
      <c r="B71" s="319"/>
      <c r="C71" s="319"/>
      <c r="D71" s="319"/>
      <c r="E71" s="319"/>
      <c r="F71" s="319"/>
      <c r="G71" s="319"/>
      <c r="H71" s="319"/>
      <c r="I71" s="319"/>
      <c r="J71" s="319"/>
      <c r="K71" s="319"/>
      <c r="L71" s="319"/>
      <c r="M71" s="319"/>
      <c r="N71" s="319"/>
      <c r="O71" s="319"/>
      <c r="P71" s="319"/>
      <c r="Q71" s="319"/>
      <c r="R71" s="319"/>
      <c r="S71" s="319"/>
      <c r="T71" s="319"/>
      <c r="U71" s="319"/>
      <c r="V71" s="319"/>
    </row>
    <row r="72" spans="1:22" x14ac:dyDescent="0.25">
      <c r="A72" s="319"/>
      <c r="B72" s="319"/>
      <c r="C72" s="319"/>
      <c r="D72" s="319"/>
      <c r="E72" s="319"/>
      <c r="F72" s="319"/>
      <c r="G72" s="319"/>
      <c r="H72" s="319"/>
      <c r="I72" s="319"/>
      <c r="J72" s="319"/>
      <c r="K72" s="319"/>
      <c r="L72" s="319"/>
      <c r="M72" s="319"/>
      <c r="N72" s="319"/>
      <c r="O72" s="319"/>
      <c r="P72" s="319"/>
      <c r="Q72" s="319"/>
      <c r="R72" s="319"/>
      <c r="S72" s="319"/>
      <c r="T72" s="319"/>
      <c r="U72" s="319"/>
      <c r="V72" s="319"/>
    </row>
    <row r="73" spans="1:22" x14ac:dyDescent="0.25">
      <c r="A73" s="319"/>
      <c r="B73" s="319"/>
      <c r="C73" s="319"/>
      <c r="D73" s="319"/>
      <c r="E73" s="319"/>
      <c r="F73" s="319"/>
      <c r="G73" s="319"/>
      <c r="H73" s="319"/>
      <c r="I73" s="319"/>
      <c r="J73" s="319"/>
      <c r="K73" s="319"/>
      <c r="L73" s="319"/>
      <c r="M73" s="319"/>
      <c r="N73" s="319"/>
      <c r="O73" s="319"/>
      <c r="P73" s="319"/>
      <c r="Q73" s="319"/>
      <c r="R73" s="319"/>
      <c r="S73" s="319"/>
      <c r="T73" s="319"/>
      <c r="U73" s="319"/>
      <c r="V73" s="319"/>
    </row>
    <row r="74" spans="1:22" x14ac:dyDescent="0.25">
      <c r="A74" s="319"/>
      <c r="B74" s="319"/>
      <c r="C74" s="319"/>
      <c r="D74" s="319"/>
      <c r="E74" s="319"/>
      <c r="F74" s="319"/>
      <c r="G74" s="319"/>
      <c r="H74" s="319"/>
      <c r="I74" s="319"/>
      <c r="J74" s="319"/>
      <c r="K74" s="319"/>
      <c r="L74" s="319"/>
      <c r="M74" s="319"/>
      <c r="N74" s="319"/>
      <c r="O74" s="319"/>
      <c r="P74" s="319"/>
      <c r="Q74" s="319"/>
      <c r="R74" s="319"/>
      <c r="S74" s="319"/>
      <c r="T74" s="319"/>
      <c r="U74" s="319"/>
      <c r="V74" s="319"/>
    </row>
    <row r="75" spans="1:22" x14ac:dyDescent="0.25">
      <c r="A75" s="319"/>
      <c r="B75" s="319"/>
      <c r="C75" s="319"/>
      <c r="D75" s="319"/>
      <c r="E75" s="319"/>
      <c r="F75" s="319"/>
      <c r="G75" s="319"/>
      <c r="H75" s="319"/>
      <c r="I75" s="319"/>
      <c r="J75" s="319"/>
      <c r="K75" s="319"/>
      <c r="L75" s="319"/>
      <c r="M75" s="319"/>
      <c r="N75" s="319"/>
      <c r="O75" s="319"/>
      <c r="P75" s="319"/>
      <c r="Q75" s="319"/>
      <c r="R75" s="319"/>
      <c r="S75" s="319"/>
      <c r="T75" s="319"/>
      <c r="U75" s="319"/>
      <c r="V75" s="319"/>
    </row>
    <row r="76" spans="1:22" x14ac:dyDescent="0.25">
      <c r="A76" s="319"/>
      <c r="B76" s="319"/>
      <c r="C76" s="319"/>
      <c r="D76" s="319"/>
      <c r="E76" s="319"/>
      <c r="F76" s="319"/>
      <c r="G76" s="319"/>
      <c r="H76" s="319"/>
      <c r="I76" s="319"/>
      <c r="J76" s="319"/>
      <c r="K76" s="319"/>
      <c r="L76" s="319"/>
      <c r="M76" s="319"/>
      <c r="N76" s="319"/>
      <c r="O76" s="319"/>
      <c r="P76" s="319"/>
      <c r="Q76" s="319"/>
      <c r="R76" s="319"/>
      <c r="S76" s="319"/>
      <c r="T76" s="319"/>
      <c r="U76" s="319"/>
      <c r="V76" s="319"/>
    </row>
    <row r="77" spans="1:22" x14ac:dyDescent="0.25">
      <c r="A77" s="319"/>
      <c r="B77" s="319"/>
      <c r="C77" s="319"/>
      <c r="D77" s="319"/>
      <c r="E77" s="319"/>
      <c r="F77" s="319"/>
      <c r="G77" s="319"/>
      <c r="H77" s="319"/>
      <c r="I77" s="319"/>
      <c r="J77" s="319"/>
      <c r="K77" s="319"/>
      <c r="L77" s="319"/>
      <c r="M77" s="319"/>
      <c r="N77" s="319"/>
      <c r="O77" s="319"/>
      <c r="P77" s="319"/>
      <c r="Q77" s="319"/>
      <c r="R77" s="319"/>
      <c r="S77" s="319"/>
      <c r="T77" s="319"/>
      <c r="U77" s="319"/>
      <c r="V77" s="319"/>
    </row>
    <row r="78" spans="1:22" x14ac:dyDescent="0.25">
      <c r="A78" s="319"/>
      <c r="B78" s="319"/>
      <c r="C78" s="319"/>
      <c r="D78" s="319"/>
      <c r="E78" s="319"/>
      <c r="F78" s="319"/>
      <c r="G78" s="319"/>
      <c r="H78" s="319"/>
      <c r="I78" s="319"/>
      <c r="J78" s="319"/>
      <c r="K78" s="319"/>
      <c r="L78" s="319"/>
      <c r="M78" s="319"/>
      <c r="N78" s="319"/>
      <c r="O78" s="319"/>
      <c r="P78" s="319"/>
      <c r="Q78" s="319"/>
      <c r="R78" s="319"/>
      <c r="S78" s="319"/>
      <c r="T78" s="319"/>
      <c r="U78" s="319"/>
      <c r="V78" s="319"/>
    </row>
    <row r="79" spans="1:22" x14ac:dyDescent="0.25">
      <c r="A79" s="319"/>
      <c r="B79" s="319"/>
      <c r="C79" s="319"/>
      <c r="D79" s="319"/>
      <c r="E79" s="319"/>
      <c r="F79" s="319"/>
      <c r="G79" s="319"/>
      <c r="H79" s="319"/>
      <c r="I79" s="319"/>
      <c r="J79" s="319"/>
      <c r="K79" s="319"/>
      <c r="L79" s="319"/>
      <c r="M79" s="319"/>
      <c r="N79" s="319"/>
      <c r="O79" s="319"/>
      <c r="P79" s="319"/>
      <c r="Q79" s="319"/>
      <c r="R79" s="319"/>
      <c r="S79" s="319"/>
      <c r="T79" s="319"/>
      <c r="U79" s="319"/>
      <c r="V79" s="319"/>
    </row>
    <row r="80" spans="1:22" x14ac:dyDescent="0.25">
      <c r="A80" s="319"/>
      <c r="B80" s="319"/>
      <c r="C80" s="319"/>
      <c r="D80" s="319"/>
      <c r="E80" s="319"/>
      <c r="F80" s="319"/>
      <c r="G80" s="319"/>
      <c r="H80" s="319"/>
      <c r="I80" s="319"/>
      <c r="J80" s="319"/>
      <c r="K80" s="319"/>
      <c r="L80" s="319"/>
      <c r="M80" s="319"/>
      <c r="N80" s="319"/>
      <c r="O80" s="319"/>
      <c r="P80" s="319"/>
      <c r="Q80" s="319"/>
      <c r="R80" s="319"/>
      <c r="S80" s="319"/>
      <c r="T80" s="319"/>
      <c r="U80" s="319"/>
      <c r="V80" s="319"/>
    </row>
    <row r="81" spans="1:22" x14ac:dyDescent="0.25">
      <c r="A81" s="319"/>
      <c r="B81" s="319"/>
      <c r="C81" s="319"/>
      <c r="D81" s="319"/>
      <c r="E81" s="319"/>
      <c r="F81" s="319"/>
      <c r="G81" s="319"/>
      <c r="H81" s="319"/>
      <c r="I81" s="319"/>
      <c r="J81" s="319"/>
      <c r="K81" s="319"/>
      <c r="L81" s="319"/>
      <c r="M81" s="319"/>
      <c r="N81" s="319"/>
      <c r="O81" s="319"/>
      <c r="P81" s="319"/>
      <c r="Q81" s="319"/>
      <c r="R81" s="319"/>
      <c r="S81" s="319"/>
      <c r="T81" s="319"/>
      <c r="U81" s="319"/>
      <c r="V81" s="319"/>
    </row>
    <row r="82" spans="1:22" x14ac:dyDescent="0.25">
      <c r="A82" s="319"/>
      <c r="B82" s="319"/>
      <c r="C82" s="319"/>
      <c r="D82" s="319"/>
      <c r="E82" s="319"/>
      <c r="F82" s="319"/>
      <c r="G82" s="319"/>
      <c r="H82" s="319"/>
      <c r="I82" s="319"/>
      <c r="J82" s="319"/>
      <c r="K82" s="319"/>
      <c r="L82" s="319"/>
      <c r="M82" s="319"/>
      <c r="N82" s="319"/>
      <c r="O82" s="319"/>
      <c r="P82" s="319"/>
      <c r="Q82" s="319"/>
      <c r="R82" s="319"/>
      <c r="S82" s="319"/>
      <c r="T82" s="319"/>
      <c r="U82" s="319"/>
      <c r="V82" s="319"/>
    </row>
    <row r="83" spans="1:22" x14ac:dyDescent="0.25">
      <c r="A83" s="319"/>
      <c r="B83" s="319"/>
      <c r="C83" s="319"/>
      <c r="D83" s="319"/>
      <c r="E83" s="319"/>
      <c r="F83" s="319"/>
      <c r="G83" s="319"/>
      <c r="H83" s="319"/>
      <c r="I83" s="319"/>
      <c r="J83" s="319"/>
      <c r="K83" s="319"/>
      <c r="L83" s="319"/>
      <c r="M83" s="319"/>
      <c r="N83" s="319"/>
      <c r="O83" s="319"/>
      <c r="P83" s="319"/>
      <c r="Q83" s="319"/>
      <c r="R83" s="319"/>
      <c r="S83" s="319"/>
      <c r="T83" s="319"/>
      <c r="U83" s="319"/>
      <c r="V83" s="319"/>
    </row>
    <row r="84" spans="1:22" x14ac:dyDescent="0.25">
      <c r="A84" s="319"/>
      <c r="B84" s="319"/>
      <c r="C84" s="319"/>
      <c r="D84" s="319"/>
      <c r="E84" s="319"/>
      <c r="F84" s="319"/>
      <c r="G84" s="319"/>
      <c r="H84" s="319"/>
      <c r="I84" s="319"/>
      <c r="J84" s="319"/>
      <c r="K84" s="319"/>
      <c r="L84" s="319"/>
      <c r="M84" s="319"/>
      <c r="N84" s="319"/>
      <c r="O84" s="319"/>
      <c r="P84" s="319"/>
      <c r="Q84" s="319"/>
      <c r="R84" s="319"/>
      <c r="S84" s="319"/>
      <c r="T84" s="319"/>
      <c r="U84" s="319"/>
      <c r="V84" s="319"/>
    </row>
    <row r="85" spans="1:22" x14ac:dyDescent="0.25">
      <c r="A85" s="319"/>
      <c r="B85" s="319"/>
      <c r="C85" s="319"/>
      <c r="D85" s="319"/>
      <c r="E85" s="319"/>
      <c r="F85" s="319"/>
      <c r="G85" s="319"/>
      <c r="H85" s="319"/>
      <c r="I85" s="319"/>
      <c r="J85" s="319"/>
      <c r="K85" s="319"/>
      <c r="L85" s="319"/>
      <c r="M85" s="319"/>
      <c r="N85" s="319"/>
      <c r="O85" s="319"/>
      <c r="P85" s="319"/>
      <c r="Q85" s="319"/>
      <c r="R85" s="319"/>
      <c r="S85" s="319"/>
      <c r="T85" s="319"/>
      <c r="U85" s="319"/>
      <c r="V85" s="319"/>
    </row>
    <row r="86" spans="1:22" x14ac:dyDescent="0.25">
      <c r="A86" s="319"/>
      <c r="B86" s="319"/>
      <c r="C86" s="319"/>
      <c r="D86" s="319"/>
      <c r="E86" s="319"/>
      <c r="F86" s="319"/>
      <c r="G86" s="319"/>
      <c r="H86" s="319"/>
      <c r="I86" s="319"/>
      <c r="J86" s="319"/>
      <c r="K86" s="319"/>
      <c r="L86" s="319"/>
      <c r="M86" s="319"/>
      <c r="N86" s="319"/>
      <c r="O86" s="319"/>
      <c r="P86" s="319"/>
      <c r="Q86" s="319"/>
      <c r="R86" s="319"/>
      <c r="S86" s="319"/>
      <c r="T86" s="319"/>
      <c r="U86" s="319"/>
      <c r="V86" s="319"/>
    </row>
    <row r="87" spans="1:22" x14ac:dyDescent="0.25">
      <c r="A87" s="319"/>
      <c r="B87" s="319"/>
      <c r="C87" s="319"/>
      <c r="D87" s="319"/>
      <c r="E87" s="319"/>
      <c r="F87" s="319"/>
      <c r="G87" s="319"/>
      <c r="H87" s="319"/>
      <c r="I87" s="319"/>
      <c r="J87" s="319"/>
      <c r="K87" s="319"/>
      <c r="L87" s="319"/>
      <c r="M87" s="319"/>
      <c r="N87" s="319"/>
      <c r="O87" s="319"/>
      <c r="P87" s="319"/>
      <c r="Q87" s="319"/>
      <c r="R87" s="319"/>
      <c r="S87" s="319"/>
      <c r="T87" s="319"/>
      <c r="U87" s="319"/>
      <c r="V87" s="319"/>
    </row>
  </sheetData>
  <sheetProtection sheet="1" objects="1" scenarios="1"/>
  <mergeCells count="14">
    <mergeCell ref="C22:E22"/>
    <mergeCell ref="C23:E23"/>
    <mergeCell ref="C7:E7"/>
    <mergeCell ref="C19:E19"/>
    <mergeCell ref="C20:E20"/>
    <mergeCell ref="C21:E21"/>
    <mergeCell ref="C13:E13"/>
    <mergeCell ref="C15:E15"/>
    <mergeCell ref="C12:E12"/>
    <mergeCell ref="A1:U3"/>
    <mergeCell ref="A4:U4"/>
    <mergeCell ref="C9:E9"/>
    <mergeCell ref="C10:E10"/>
    <mergeCell ref="C11:E11"/>
  </mergeCells>
  <hyperlinks>
    <hyperlink ref="C9" location="'Register Map'!A1" display="Register Map"/>
    <hyperlink ref="C21" location="About!A1" display="About"/>
    <hyperlink ref="C23" location="Help!A1" display="Help"/>
    <hyperlink ref="C11" location="'PGA1 Input Range'!A1" display="PGA1 Input Range"/>
    <hyperlink ref="C13" location="'ADC1 SINCx Filter'!A1" display="ADC1 SINCx Filter"/>
    <hyperlink ref="C17" location="'Code Conversions'!N5" display="Code Conversions"/>
    <hyperlink ref="C15:E15" location="'Digital Filter'!N5" display="Digital Filter"/>
    <hyperlink ref="C19:E19" location="'Noise Table'!Q5" display="Noise Table"/>
    <hyperlink ref="C11:E11" location="'ADC Input Range'!V5" display="ADC Input Range"/>
    <hyperlink ref="C9:E9" location="'Register Map'!Q5" display="Register Map"/>
    <hyperlink ref="C13:E13" location="Calibration!N5" display="Calibration"/>
    <hyperlink ref="C21:E21" location="About!L5" display="About"/>
    <hyperlink ref="C23:E23" location="Help!U5" display="Help"/>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V28"/>
  <sheetViews>
    <sheetView showGridLines="0" showRowColHeaders="0" zoomScaleNormal="100" workbookViewId="0">
      <selection activeCell="U5" sqref="U5"/>
    </sheetView>
  </sheetViews>
  <sheetFormatPr defaultRowHeight="15" x14ac:dyDescent="0.25"/>
  <cols>
    <col min="21" max="21" width="18.85546875" customWidth="1"/>
  </cols>
  <sheetData>
    <row r="1" spans="1:22" x14ac:dyDescent="0.25">
      <c r="A1" s="433"/>
      <c r="B1" s="433"/>
      <c r="C1" s="433"/>
      <c r="D1" s="433"/>
      <c r="E1" s="433"/>
      <c r="F1" s="433"/>
      <c r="G1" s="433"/>
      <c r="H1" s="433"/>
      <c r="I1" s="433"/>
      <c r="J1" s="433"/>
      <c r="K1" s="433"/>
      <c r="L1" s="433"/>
      <c r="M1" s="433"/>
      <c r="N1" s="433"/>
      <c r="O1" s="433"/>
      <c r="P1" s="433"/>
      <c r="Q1" s="433"/>
      <c r="R1" s="433"/>
      <c r="S1" s="433"/>
      <c r="T1" s="433"/>
      <c r="U1" s="433"/>
    </row>
    <row r="2" spans="1:22" x14ac:dyDescent="0.25">
      <c r="A2" s="433"/>
      <c r="B2" s="433"/>
      <c r="C2" s="433"/>
      <c r="D2" s="433"/>
      <c r="E2" s="433"/>
      <c r="F2" s="433"/>
      <c r="G2" s="433"/>
      <c r="H2" s="433"/>
      <c r="I2" s="433"/>
      <c r="J2" s="433"/>
      <c r="K2" s="433"/>
      <c r="L2" s="433"/>
      <c r="M2" s="433"/>
      <c r="N2" s="433"/>
      <c r="O2" s="433"/>
      <c r="P2" s="433"/>
      <c r="Q2" s="433"/>
      <c r="R2" s="433"/>
      <c r="S2" s="433"/>
      <c r="T2" s="433"/>
      <c r="U2" s="433"/>
    </row>
    <row r="3" spans="1:22" x14ac:dyDescent="0.25">
      <c r="A3" s="433"/>
      <c r="B3" s="433"/>
      <c r="C3" s="433"/>
      <c r="D3" s="433"/>
      <c r="E3" s="433"/>
      <c r="F3" s="433"/>
      <c r="G3" s="433"/>
      <c r="H3" s="433"/>
      <c r="I3" s="433"/>
      <c r="J3" s="433"/>
      <c r="K3" s="433"/>
      <c r="L3" s="433"/>
      <c r="M3" s="433"/>
      <c r="N3" s="433"/>
      <c r="O3" s="433"/>
      <c r="P3" s="433"/>
      <c r="Q3" s="433"/>
      <c r="R3" s="433"/>
      <c r="S3" s="433"/>
      <c r="T3" s="433"/>
      <c r="U3" s="433"/>
    </row>
    <row r="4" spans="1:22" ht="12.75" customHeight="1" x14ac:dyDescent="0.25">
      <c r="A4" s="434"/>
      <c r="B4" s="434"/>
      <c r="C4" s="434"/>
      <c r="D4" s="434"/>
      <c r="E4" s="434"/>
      <c r="F4" s="434"/>
      <c r="G4" s="434"/>
      <c r="H4" s="434"/>
      <c r="I4" s="434"/>
      <c r="J4" s="434"/>
      <c r="K4" s="434"/>
      <c r="L4" s="434"/>
      <c r="M4" s="434"/>
      <c r="N4" s="434"/>
      <c r="O4" s="434"/>
      <c r="P4" s="434"/>
      <c r="Q4" s="434"/>
      <c r="R4" s="434"/>
      <c r="S4" s="434"/>
      <c r="T4" s="434"/>
      <c r="U4" s="434"/>
    </row>
    <row r="5" spans="1:22" x14ac:dyDescent="0.25">
      <c r="A5" s="662" t="s">
        <v>63</v>
      </c>
      <c r="B5" s="662"/>
      <c r="C5" s="662"/>
      <c r="D5" s="662"/>
      <c r="E5" s="662"/>
      <c r="F5" s="662"/>
      <c r="G5" s="662"/>
      <c r="H5" s="662"/>
      <c r="I5" s="662"/>
      <c r="J5" s="662"/>
      <c r="K5" s="662"/>
      <c r="L5" s="662"/>
      <c r="M5" s="662"/>
      <c r="N5" s="662"/>
      <c r="O5" s="662"/>
      <c r="P5" s="662"/>
      <c r="Q5" s="662"/>
      <c r="R5" s="662"/>
      <c r="S5" s="319"/>
      <c r="T5" s="3"/>
      <c r="U5" s="192" t="s">
        <v>16</v>
      </c>
      <c r="V5" s="319"/>
    </row>
    <row r="6" spans="1:22" x14ac:dyDescent="0.25">
      <c r="A6" s="319"/>
      <c r="B6" s="319"/>
      <c r="C6" s="319"/>
      <c r="D6" s="319"/>
      <c r="E6" s="319"/>
      <c r="F6" s="319"/>
      <c r="G6" s="319"/>
      <c r="H6" s="319"/>
      <c r="I6" s="319"/>
      <c r="J6" s="319"/>
      <c r="K6" s="319"/>
      <c r="L6" s="319"/>
      <c r="M6" s="319"/>
      <c r="N6" s="319"/>
      <c r="O6" s="319"/>
      <c r="P6" s="319"/>
      <c r="Q6" s="319"/>
      <c r="R6" s="319"/>
      <c r="S6" s="319"/>
      <c r="T6" s="319"/>
      <c r="U6" s="319"/>
      <c r="V6" s="319"/>
    </row>
    <row r="7" spans="1:22" x14ac:dyDescent="0.25">
      <c r="A7" s="319"/>
      <c r="B7" s="319"/>
      <c r="C7" s="319"/>
      <c r="D7" s="319"/>
      <c r="E7" s="319"/>
      <c r="F7" s="319"/>
      <c r="G7" s="319"/>
      <c r="H7" s="319"/>
      <c r="I7" s="319"/>
      <c r="J7" s="319"/>
      <c r="K7" s="319"/>
      <c r="L7" s="319"/>
      <c r="M7" s="319"/>
      <c r="N7" s="319"/>
      <c r="O7" s="319"/>
      <c r="P7" s="319"/>
      <c r="Q7" s="319"/>
      <c r="R7" s="319"/>
      <c r="S7" s="319"/>
      <c r="T7" s="319"/>
      <c r="U7" s="319"/>
      <c r="V7" s="319"/>
    </row>
    <row r="8" spans="1:22" ht="25.5" x14ac:dyDescent="0.35">
      <c r="A8" s="660" t="s">
        <v>4</v>
      </c>
      <c r="B8" s="660"/>
      <c r="C8" s="660"/>
      <c r="D8" s="660"/>
      <c r="E8" s="660"/>
      <c r="F8" s="660"/>
      <c r="G8" s="660"/>
      <c r="H8" s="660"/>
      <c r="I8" s="660"/>
      <c r="J8" s="660"/>
      <c r="K8" s="660"/>
      <c r="L8" s="660"/>
      <c r="M8" s="660"/>
      <c r="N8" s="660"/>
      <c r="O8" s="660"/>
      <c r="P8" s="660"/>
      <c r="Q8" s="660"/>
      <c r="R8" s="660"/>
      <c r="S8" s="660"/>
      <c r="T8" s="660"/>
      <c r="U8" s="660"/>
      <c r="V8" s="319"/>
    </row>
    <row r="9" spans="1:22" x14ac:dyDescent="0.25">
      <c r="A9" s="319"/>
      <c r="B9" s="319"/>
      <c r="C9" s="319"/>
      <c r="D9" s="319"/>
      <c r="E9" s="319"/>
      <c r="F9" s="319"/>
      <c r="G9" s="319"/>
      <c r="H9" s="319"/>
      <c r="I9" s="319"/>
      <c r="J9" s="319"/>
      <c r="K9" s="319"/>
      <c r="L9" s="319"/>
      <c r="M9" s="319"/>
      <c r="N9" s="319"/>
      <c r="O9" s="319"/>
      <c r="P9" s="319"/>
      <c r="Q9" s="319"/>
      <c r="R9" s="319"/>
      <c r="S9" s="319"/>
      <c r="T9" s="319"/>
      <c r="U9" s="319"/>
      <c r="V9" s="319"/>
    </row>
    <row r="10" spans="1:22" ht="20.25" customHeight="1" x14ac:dyDescent="0.3">
      <c r="A10" s="319"/>
      <c r="B10" s="346" t="s">
        <v>328</v>
      </c>
      <c r="C10" s="319"/>
      <c r="D10" s="319"/>
      <c r="E10" s="319"/>
      <c r="F10" s="319"/>
      <c r="G10" s="319"/>
      <c r="H10" s="319"/>
      <c r="I10" s="319"/>
      <c r="J10" s="319"/>
      <c r="K10" s="319"/>
      <c r="L10" s="319"/>
      <c r="M10" s="319"/>
      <c r="N10" s="319"/>
      <c r="O10" s="319"/>
      <c r="P10" s="319"/>
      <c r="Q10" s="319"/>
      <c r="R10" s="319"/>
      <c r="S10" s="319"/>
      <c r="T10" s="319"/>
      <c r="U10" s="319"/>
      <c r="V10" s="319"/>
    </row>
    <row r="11" spans="1:22" ht="20.25" customHeight="1" x14ac:dyDescent="0.3">
      <c r="A11" s="319"/>
      <c r="B11" s="319"/>
      <c r="C11" s="661" t="s">
        <v>324</v>
      </c>
      <c r="D11" s="661"/>
      <c r="E11" s="347" t="s">
        <v>326</v>
      </c>
      <c r="F11" s="319"/>
      <c r="G11" s="319"/>
      <c r="H11" s="319"/>
      <c r="I11" s="319"/>
      <c r="J11" s="319"/>
      <c r="K11" s="319"/>
      <c r="L11" s="319"/>
      <c r="M11" s="319"/>
      <c r="N11" s="319"/>
      <c r="O11" s="319"/>
      <c r="P11" s="319"/>
      <c r="Q11" s="319"/>
      <c r="R11" s="319"/>
      <c r="S11" s="319"/>
      <c r="T11" s="319"/>
      <c r="U11" s="319"/>
      <c r="V11" s="319"/>
    </row>
    <row r="12" spans="1:22" ht="20.25" customHeight="1" x14ac:dyDescent="0.3">
      <c r="A12" s="319"/>
      <c r="B12" s="319"/>
      <c r="C12" s="661" t="s">
        <v>322</v>
      </c>
      <c r="D12" s="661"/>
      <c r="E12" s="347" t="s">
        <v>325</v>
      </c>
      <c r="F12" s="319"/>
      <c r="G12" s="319"/>
      <c r="H12" s="319"/>
      <c r="I12" s="319"/>
      <c r="J12" s="319"/>
      <c r="K12" s="319"/>
      <c r="L12" s="319"/>
      <c r="M12" s="319"/>
      <c r="N12" s="319"/>
      <c r="O12" s="319"/>
      <c r="P12" s="319"/>
      <c r="Q12" s="319"/>
      <c r="R12" s="319"/>
      <c r="S12" s="319"/>
      <c r="T12" s="319"/>
      <c r="U12" s="319"/>
      <c r="V12" s="319"/>
    </row>
    <row r="13" spans="1:22" ht="20.25" customHeight="1" x14ac:dyDescent="0.3">
      <c r="A13" s="319"/>
      <c r="B13" s="319"/>
      <c r="C13" s="661" t="s">
        <v>323</v>
      </c>
      <c r="D13" s="661"/>
      <c r="E13" s="347" t="s">
        <v>327</v>
      </c>
      <c r="F13" s="319"/>
      <c r="G13" s="319"/>
      <c r="H13" s="319"/>
      <c r="I13" s="319"/>
      <c r="J13" s="319"/>
      <c r="K13" s="319"/>
      <c r="L13" s="319"/>
      <c r="M13" s="319"/>
      <c r="N13" s="319"/>
      <c r="O13" s="319"/>
      <c r="P13" s="319"/>
      <c r="Q13" s="319"/>
      <c r="R13" s="319"/>
      <c r="S13" s="319"/>
      <c r="T13" s="319"/>
      <c r="U13" s="319"/>
      <c r="V13" s="319"/>
    </row>
    <row r="14" spans="1:22" ht="20.25" customHeight="1" x14ac:dyDescent="0.25">
      <c r="A14" s="319"/>
      <c r="B14" s="319"/>
      <c r="C14" s="319"/>
      <c r="D14" s="319"/>
      <c r="E14" s="319"/>
      <c r="F14" s="319"/>
      <c r="G14" s="319"/>
      <c r="H14" s="319"/>
      <c r="I14" s="319"/>
      <c r="J14" s="319"/>
      <c r="K14" s="319"/>
      <c r="L14" s="319"/>
      <c r="M14" s="319"/>
      <c r="N14" s="319"/>
      <c r="O14" s="319"/>
      <c r="P14" s="319"/>
      <c r="Q14" s="319"/>
      <c r="R14" s="319"/>
      <c r="S14" s="319"/>
      <c r="T14" s="319"/>
      <c r="U14" s="319"/>
      <c r="V14" s="319"/>
    </row>
    <row r="15" spans="1:22" ht="20.25" customHeight="1" x14ac:dyDescent="0.3">
      <c r="A15" s="319"/>
      <c r="B15" s="346" t="s">
        <v>61</v>
      </c>
      <c r="C15" s="319"/>
      <c r="D15" s="319"/>
      <c r="E15" s="319"/>
      <c r="F15" s="319"/>
      <c r="G15" s="319"/>
      <c r="H15" s="319"/>
      <c r="I15" s="319"/>
      <c r="J15" s="319"/>
      <c r="K15" s="319"/>
      <c r="L15" s="319"/>
      <c r="M15" s="319"/>
      <c r="N15" s="319"/>
      <c r="O15" s="319"/>
      <c r="P15" s="319"/>
      <c r="Q15" s="319"/>
      <c r="R15" s="319"/>
      <c r="S15" s="319"/>
      <c r="T15" s="319"/>
      <c r="U15" s="319"/>
      <c r="V15" s="319"/>
    </row>
    <row r="16" spans="1:22" ht="20.25" customHeight="1" x14ac:dyDescent="0.3">
      <c r="A16" s="319"/>
      <c r="B16" s="319"/>
      <c r="C16" s="661" t="s">
        <v>62</v>
      </c>
      <c r="D16" s="661"/>
      <c r="E16" s="348" t="s">
        <v>16</v>
      </c>
      <c r="F16" s="319"/>
      <c r="G16" s="319"/>
      <c r="H16" s="319"/>
      <c r="I16" s="319"/>
      <c r="J16" s="319"/>
      <c r="K16" s="319"/>
      <c r="L16" s="319"/>
      <c r="M16" s="319"/>
      <c r="N16" s="319"/>
      <c r="O16" s="319"/>
      <c r="P16" s="319"/>
      <c r="Q16" s="319"/>
      <c r="R16" s="319"/>
      <c r="S16" s="319"/>
      <c r="T16" s="319"/>
      <c r="U16" s="319"/>
      <c r="V16" s="319"/>
    </row>
    <row r="17" spans="1:22" ht="20.25" customHeight="1" x14ac:dyDescent="0.25">
      <c r="A17" s="319"/>
      <c r="B17" s="319"/>
      <c r="C17" s="319"/>
      <c r="D17" s="319"/>
      <c r="E17" s="319"/>
      <c r="F17" s="319"/>
      <c r="G17" s="319"/>
      <c r="H17" s="319"/>
      <c r="I17" s="319"/>
      <c r="J17" s="319"/>
      <c r="K17" s="319"/>
      <c r="L17" s="319"/>
      <c r="M17" s="319"/>
      <c r="N17" s="319"/>
      <c r="O17" s="319"/>
      <c r="P17" s="319"/>
      <c r="Q17" s="319"/>
      <c r="R17" s="319"/>
      <c r="S17" s="319"/>
      <c r="T17" s="319"/>
      <c r="U17" s="319"/>
      <c r="V17" s="319"/>
    </row>
    <row r="18" spans="1:22" ht="20.25" customHeight="1" x14ac:dyDescent="0.3">
      <c r="A18" s="319"/>
      <c r="B18" s="346" t="s">
        <v>329</v>
      </c>
      <c r="C18" s="319"/>
      <c r="D18" s="319"/>
      <c r="E18" s="319"/>
      <c r="F18" s="319"/>
      <c r="G18" s="319"/>
      <c r="H18" s="319"/>
      <c r="I18" s="319"/>
      <c r="J18" s="319"/>
      <c r="K18" s="319"/>
      <c r="L18" s="319"/>
      <c r="M18" s="319"/>
      <c r="N18" s="319"/>
      <c r="O18" s="319"/>
      <c r="P18" s="319"/>
      <c r="Q18" s="319"/>
      <c r="R18" s="319"/>
      <c r="S18" s="319"/>
      <c r="T18" s="319"/>
      <c r="U18" s="319"/>
      <c r="V18" s="319"/>
    </row>
    <row r="19" spans="1:22" ht="20.25" customHeight="1" x14ac:dyDescent="0.25">
      <c r="A19" s="319"/>
      <c r="B19" s="319"/>
      <c r="C19" s="659"/>
      <c r="D19" s="659"/>
      <c r="E19" s="28"/>
      <c r="F19" s="319"/>
      <c r="G19" s="319"/>
      <c r="H19" s="319"/>
      <c r="I19" s="319"/>
      <c r="J19" s="319"/>
      <c r="K19" s="319"/>
      <c r="L19" s="319"/>
      <c r="M19" s="319"/>
      <c r="N19" s="319"/>
      <c r="O19" s="319"/>
      <c r="P19" s="319"/>
      <c r="Q19" s="319"/>
      <c r="R19" s="319"/>
      <c r="S19" s="319"/>
      <c r="T19" s="319"/>
      <c r="U19" s="319"/>
      <c r="V19" s="319"/>
    </row>
    <row r="20" spans="1:22" ht="20.25" customHeight="1" x14ac:dyDescent="0.3">
      <c r="A20" s="319"/>
      <c r="B20" s="319"/>
      <c r="C20" s="663" t="s">
        <v>7</v>
      </c>
      <c r="D20" s="663"/>
      <c r="E20" s="236" t="s">
        <v>228</v>
      </c>
      <c r="F20" s="319"/>
      <c r="G20" s="319"/>
      <c r="H20" s="319"/>
      <c r="I20" s="319"/>
      <c r="J20" s="319"/>
      <c r="K20" s="319"/>
      <c r="L20" s="319"/>
      <c r="M20" s="319"/>
      <c r="N20" s="319"/>
      <c r="O20" s="319"/>
      <c r="P20" s="319"/>
      <c r="Q20" s="319"/>
      <c r="R20" s="319"/>
      <c r="S20" s="319"/>
      <c r="T20" s="319"/>
      <c r="U20" s="319"/>
      <c r="V20" s="319"/>
    </row>
    <row r="21" spans="1:22" ht="20.25" customHeight="1" x14ac:dyDescent="0.3">
      <c r="A21" s="319"/>
      <c r="B21" s="319"/>
      <c r="C21" s="658" t="s">
        <v>7</v>
      </c>
      <c r="D21" s="658"/>
      <c r="E21" s="236" t="s">
        <v>229</v>
      </c>
      <c r="F21" s="319"/>
      <c r="G21" s="319"/>
      <c r="H21" s="319"/>
      <c r="I21" s="319"/>
      <c r="J21" s="319"/>
      <c r="K21" s="319"/>
      <c r="L21" s="319"/>
      <c r="M21" s="319"/>
      <c r="N21" s="319"/>
      <c r="O21" s="319"/>
      <c r="P21" s="319"/>
      <c r="Q21" s="319"/>
      <c r="R21" s="319"/>
      <c r="S21" s="319"/>
      <c r="T21" s="319"/>
      <c r="U21" s="319"/>
      <c r="V21" s="319"/>
    </row>
    <row r="22" spans="1:22" x14ac:dyDescent="0.25">
      <c r="A22" s="319"/>
      <c r="B22" s="319"/>
      <c r="C22" s="319"/>
      <c r="D22" s="319"/>
      <c r="E22" s="319"/>
      <c r="F22" s="319"/>
      <c r="G22" s="319"/>
      <c r="H22" s="319"/>
      <c r="I22" s="319"/>
      <c r="J22" s="319"/>
      <c r="K22" s="319"/>
      <c r="L22" s="319"/>
      <c r="M22" s="319"/>
      <c r="N22" s="319"/>
      <c r="O22" s="319"/>
      <c r="P22" s="319"/>
      <c r="Q22" s="319"/>
      <c r="R22" s="319"/>
      <c r="S22" s="319"/>
      <c r="T22" s="319"/>
      <c r="U22" s="319"/>
      <c r="V22" s="319"/>
    </row>
    <row r="23" spans="1:22" x14ac:dyDescent="0.25">
      <c r="A23" s="319"/>
      <c r="B23" s="319"/>
      <c r="C23" s="319"/>
      <c r="D23" s="319"/>
      <c r="E23" s="319"/>
      <c r="F23" s="319"/>
      <c r="G23" s="319"/>
      <c r="H23" s="319"/>
      <c r="I23" s="319"/>
      <c r="J23" s="319"/>
      <c r="K23" s="319"/>
      <c r="L23" s="319"/>
      <c r="M23" s="319"/>
      <c r="N23" s="319"/>
      <c r="O23" s="319"/>
      <c r="P23" s="319"/>
      <c r="Q23" s="319"/>
      <c r="R23" s="319"/>
      <c r="S23" s="319"/>
      <c r="T23" s="319"/>
      <c r="U23" s="319"/>
      <c r="V23" s="319"/>
    </row>
    <row r="24" spans="1:22" x14ac:dyDescent="0.25">
      <c r="A24" s="319"/>
      <c r="B24" s="319"/>
      <c r="C24" s="319"/>
      <c r="D24" s="319"/>
      <c r="E24" s="319"/>
      <c r="F24" s="319"/>
      <c r="G24" s="319"/>
      <c r="H24" s="319"/>
      <c r="I24" s="319"/>
      <c r="J24" s="319"/>
      <c r="K24" s="319"/>
      <c r="L24" s="319"/>
      <c r="M24" s="319"/>
      <c r="N24" s="319"/>
      <c r="O24" s="319"/>
      <c r="P24" s="319"/>
      <c r="Q24" s="319"/>
      <c r="R24" s="319"/>
      <c r="S24" s="319"/>
      <c r="T24" s="319"/>
      <c r="U24" s="319"/>
      <c r="V24" s="319"/>
    </row>
    <row r="25" spans="1:22" x14ac:dyDescent="0.25">
      <c r="A25" s="319"/>
      <c r="B25" s="319"/>
      <c r="C25" s="319"/>
      <c r="D25" s="319"/>
      <c r="E25" s="319"/>
      <c r="F25" s="319"/>
      <c r="G25" s="319"/>
      <c r="H25" s="319"/>
      <c r="I25" s="319"/>
      <c r="J25" s="319"/>
      <c r="K25" s="319"/>
      <c r="L25" s="319"/>
      <c r="M25" s="319"/>
      <c r="N25" s="319"/>
      <c r="O25" s="319"/>
      <c r="P25" s="319"/>
      <c r="Q25" s="319"/>
      <c r="R25" s="319"/>
      <c r="S25" s="319"/>
      <c r="T25" s="319"/>
      <c r="U25" s="319"/>
      <c r="V25" s="319"/>
    </row>
    <row r="26" spans="1:22" x14ac:dyDescent="0.25">
      <c r="A26" s="319"/>
      <c r="B26" s="319"/>
      <c r="C26" s="319"/>
      <c r="D26" s="319"/>
      <c r="E26" s="319"/>
      <c r="F26" s="319"/>
      <c r="G26" s="319"/>
      <c r="H26" s="319"/>
      <c r="I26" s="319"/>
      <c r="J26" s="319"/>
      <c r="K26" s="319"/>
      <c r="L26" s="319"/>
      <c r="M26" s="319"/>
      <c r="N26" s="319"/>
      <c r="O26" s="319"/>
      <c r="P26" s="319"/>
      <c r="Q26" s="319"/>
      <c r="R26" s="319"/>
      <c r="S26" s="319"/>
      <c r="T26" s="319"/>
      <c r="U26" s="319"/>
      <c r="V26" s="319"/>
    </row>
    <row r="27" spans="1:22" x14ac:dyDescent="0.25">
      <c r="A27" s="319"/>
      <c r="B27" s="319"/>
      <c r="C27" s="319"/>
      <c r="D27" s="319"/>
      <c r="E27" s="319"/>
      <c r="F27" s="319"/>
      <c r="G27" s="319"/>
      <c r="H27" s="319"/>
      <c r="I27" s="319"/>
      <c r="J27" s="319"/>
      <c r="K27" s="319"/>
      <c r="L27" s="319"/>
      <c r="M27" s="319"/>
      <c r="N27" s="319"/>
      <c r="O27" s="319"/>
      <c r="P27" s="319"/>
      <c r="Q27" s="319"/>
      <c r="R27" s="319"/>
      <c r="S27" s="319"/>
      <c r="T27" s="319"/>
      <c r="U27" s="319"/>
      <c r="V27" s="319"/>
    </row>
    <row r="28" spans="1:22" x14ac:dyDescent="0.25">
      <c r="A28" s="319"/>
      <c r="B28" s="319"/>
      <c r="C28" s="319"/>
      <c r="D28" s="319"/>
      <c r="E28" s="319"/>
      <c r="F28" s="319"/>
      <c r="G28" s="319"/>
      <c r="H28" s="319"/>
      <c r="I28" s="319"/>
      <c r="J28" s="319"/>
      <c r="K28" s="319"/>
      <c r="L28" s="319"/>
      <c r="M28" s="319"/>
      <c r="N28" s="319"/>
      <c r="O28" s="319"/>
      <c r="P28" s="319"/>
      <c r="Q28" s="319"/>
      <c r="R28" s="319"/>
      <c r="S28" s="319"/>
      <c r="T28" s="319"/>
      <c r="U28" s="319"/>
      <c r="V28" s="319"/>
    </row>
  </sheetData>
  <sheetProtection sheet="1" objects="1" scenarios="1"/>
  <mergeCells count="11">
    <mergeCell ref="A1:U3"/>
    <mergeCell ref="A4:U4"/>
    <mergeCell ref="A5:R5"/>
    <mergeCell ref="C13:D13"/>
    <mergeCell ref="C20:D20"/>
    <mergeCell ref="C21:D21"/>
    <mergeCell ref="C19:D19"/>
    <mergeCell ref="A8:U8"/>
    <mergeCell ref="C16:D16"/>
    <mergeCell ref="C11:D11"/>
    <mergeCell ref="C12:D12"/>
  </mergeCells>
  <hyperlinks>
    <hyperlink ref="A5:O5" r:id="rId1" display="For any futher assistance on this tool, please post your question in the following forum Room - E2E Precision Data Converters Forum"/>
    <hyperlink ref="U5" location="'Table of Contents '!A1" display="Table of Contents"/>
    <hyperlink ref="E16" location="'Table of Contents '!A1" display="'Table of Contents"/>
    <hyperlink ref="E11" r:id="rId2"/>
    <hyperlink ref="E12" r:id="rId3"/>
    <hyperlink ref="E13" r:id="rId4"/>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S59"/>
  <sheetViews>
    <sheetView showGridLines="0" showRowColHeaders="0" zoomScale="90" zoomScaleNormal="90" workbookViewId="0">
      <selection activeCell="P5" sqref="P5:Q5"/>
    </sheetView>
  </sheetViews>
  <sheetFormatPr defaultRowHeight="15" x14ac:dyDescent="0.25"/>
  <cols>
    <col min="1" max="1" width="3.5703125" style="14" customWidth="1"/>
    <col min="2" max="2" width="10.5703125" style="14" customWidth="1"/>
    <col min="3" max="3" width="15" style="14" customWidth="1"/>
    <col min="4" max="4" width="7.28515625" style="14" customWidth="1"/>
    <col min="5" max="5" width="10.5703125" style="14" customWidth="1"/>
    <col min="6" max="13" width="15.7109375" style="14" customWidth="1"/>
    <col min="14" max="14" width="13.28515625" style="14" customWidth="1"/>
    <col min="15" max="15" width="5" style="14" customWidth="1"/>
    <col min="16" max="17" width="14.28515625" style="14" customWidth="1"/>
    <col min="18" max="18" width="24" style="22" customWidth="1"/>
    <col min="19" max="19" width="9.140625" style="22"/>
    <col min="20" max="16384" width="9.140625" style="14"/>
  </cols>
  <sheetData>
    <row r="1" spans="1:19" x14ac:dyDescent="0.25">
      <c r="A1" s="489"/>
      <c r="B1" s="489"/>
      <c r="C1" s="489"/>
      <c r="D1" s="489"/>
      <c r="E1" s="489"/>
      <c r="F1" s="489"/>
      <c r="G1" s="489"/>
      <c r="H1" s="489"/>
      <c r="I1" s="489"/>
      <c r="J1" s="489"/>
      <c r="K1" s="489"/>
      <c r="L1" s="489"/>
      <c r="M1" s="489"/>
      <c r="N1" s="489"/>
      <c r="O1" s="489"/>
      <c r="P1" s="489"/>
      <c r="Q1" s="489"/>
      <c r="R1" s="356"/>
    </row>
    <row r="2" spans="1:19" x14ac:dyDescent="0.25">
      <c r="A2" s="489"/>
      <c r="B2" s="489"/>
      <c r="C2" s="489"/>
      <c r="D2" s="489"/>
      <c r="E2" s="489"/>
      <c r="F2" s="489"/>
      <c r="G2" s="489"/>
      <c r="H2" s="489"/>
      <c r="I2" s="489"/>
      <c r="J2" s="489"/>
      <c r="K2" s="489"/>
      <c r="L2" s="489"/>
      <c r="M2" s="489"/>
      <c r="N2" s="489"/>
      <c r="O2" s="489"/>
      <c r="P2" s="489"/>
      <c r="Q2" s="489"/>
      <c r="R2" s="356"/>
    </row>
    <row r="3" spans="1:19" x14ac:dyDescent="0.25">
      <c r="A3" s="489"/>
      <c r="B3" s="489"/>
      <c r="C3" s="489"/>
      <c r="D3" s="489"/>
      <c r="E3" s="489"/>
      <c r="F3" s="489"/>
      <c r="G3" s="489"/>
      <c r="H3" s="489"/>
      <c r="I3" s="489"/>
      <c r="J3" s="489"/>
      <c r="K3" s="489"/>
      <c r="L3" s="489"/>
      <c r="M3" s="489"/>
      <c r="N3" s="489"/>
      <c r="O3" s="489"/>
      <c r="P3" s="489"/>
      <c r="Q3" s="489"/>
      <c r="R3" s="356"/>
    </row>
    <row r="4" spans="1:19" ht="12.75" customHeight="1" x14ac:dyDescent="0.25">
      <c r="A4" s="493"/>
      <c r="B4" s="493"/>
      <c r="C4" s="493"/>
      <c r="D4" s="493"/>
      <c r="E4" s="493"/>
      <c r="F4" s="493"/>
      <c r="G4" s="493"/>
      <c r="H4" s="493"/>
      <c r="I4" s="493"/>
      <c r="J4" s="493"/>
      <c r="K4" s="493"/>
      <c r="L4" s="493"/>
      <c r="M4" s="493"/>
      <c r="N4" s="493"/>
      <c r="O4" s="493"/>
      <c r="P4" s="493"/>
      <c r="Q4" s="493"/>
      <c r="R4" s="111"/>
    </row>
    <row r="5" spans="1:19" ht="15.75" thickBot="1" x14ac:dyDescent="0.3">
      <c r="A5" s="22"/>
      <c r="B5" s="327"/>
      <c r="C5" s="327"/>
      <c r="D5" s="327"/>
      <c r="E5" s="327"/>
      <c r="F5" s="327"/>
      <c r="G5" s="327"/>
      <c r="H5" s="327"/>
      <c r="I5" s="327"/>
      <c r="J5" s="327"/>
      <c r="K5" s="327"/>
      <c r="L5" s="327"/>
      <c r="P5" s="488" t="s">
        <v>16</v>
      </c>
      <c r="Q5" s="488"/>
      <c r="R5" s="327"/>
    </row>
    <row r="6" spans="1:19" ht="15" customHeight="1" x14ac:dyDescent="0.25">
      <c r="A6" s="363"/>
      <c r="B6" s="497" t="s">
        <v>187</v>
      </c>
      <c r="C6" s="498"/>
      <c r="D6" s="498"/>
      <c r="E6" s="499"/>
      <c r="F6" s="508" t="s">
        <v>204</v>
      </c>
      <c r="G6" s="509"/>
      <c r="H6" s="514" t="s">
        <v>189</v>
      </c>
      <c r="I6" s="515"/>
    </row>
    <row r="7" spans="1:19" ht="15" customHeight="1" x14ac:dyDescent="0.25">
      <c r="A7" s="363"/>
      <c r="B7" s="500"/>
      <c r="C7" s="501"/>
      <c r="D7" s="501"/>
      <c r="E7" s="502"/>
      <c r="F7" s="510"/>
      <c r="G7" s="511"/>
      <c r="H7" s="514"/>
      <c r="I7" s="515"/>
    </row>
    <row r="8" spans="1:19" ht="15" customHeight="1" thickBot="1" x14ac:dyDescent="0.3">
      <c r="A8" s="363"/>
      <c r="B8" s="503"/>
      <c r="C8" s="504"/>
      <c r="D8" s="504"/>
      <c r="E8" s="505"/>
      <c r="F8" s="512"/>
      <c r="G8" s="513"/>
      <c r="H8" s="514"/>
      <c r="I8" s="515"/>
    </row>
    <row r="9" spans="1:19" x14ac:dyDescent="0.25">
      <c r="A9" s="363"/>
      <c r="B9" s="339"/>
      <c r="C9" s="339"/>
      <c r="D9" s="339"/>
      <c r="E9" s="363"/>
      <c r="F9" s="363"/>
      <c r="G9" s="363"/>
      <c r="H9" s="363"/>
      <c r="I9" s="355" t="s">
        <v>405</v>
      </c>
      <c r="J9" s="109"/>
      <c r="K9" s="109"/>
      <c r="L9" s="109"/>
      <c r="R9" s="363"/>
    </row>
    <row r="10" spans="1:19" ht="15.75" thickBot="1" x14ac:dyDescent="0.3">
      <c r="A10" s="33"/>
      <c r="B10" s="33"/>
      <c r="C10" s="33"/>
      <c r="D10" s="33"/>
      <c r="E10" s="33"/>
      <c r="F10" s="33"/>
      <c r="G10" s="33"/>
      <c r="H10" s="33"/>
      <c r="I10" s="33"/>
      <c r="J10" s="33"/>
      <c r="K10" s="33"/>
      <c r="L10" s="33"/>
      <c r="M10" s="33"/>
      <c r="N10" s="33"/>
      <c r="O10" s="33"/>
      <c r="P10" s="336"/>
      <c r="Q10" s="336"/>
      <c r="R10" s="33"/>
    </row>
    <row r="11" spans="1:19" ht="15.75" thickBot="1" x14ac:dyDescent="0.3">
      <c r="A11" s="33"/>
      <c r="B11" s="458" t="s">
        <v>11</v>
      </c>
      <c r="C11" s="460" t="s">
        <v>12</v>
      </c>
      <c r="D11" s="460" t="s">
        <v>13</v>
      </c>
      <c r="E11" s="462" t="s">
        <v>25</v>
      </c>
      <c r="F11" s="464" t="s">
        <v>6</v>
      </c>
      <c r="G11" s="465"/>
      <c r="H11" s="465"/>
      <c r="I11" s="465"/>
      <c r="J11" s="465"/>
      <c r="K11" s="465"/>
      <c r="L11" s="465"/>
      <c r="M11" s="466"/>
      <c r="N11" s="506" t="s">
        <v>199</v>
      </c>
      <c r="O11" s="110"/>
      <c r="P11" s="467" t="s">
        <v>27</v>
      </c>
      <c r="Q11" s="469" t="s">
        <v>28</v>
      </c>
    </row>
    <row r="12" spans="1:19" ht="15.75" thickBot="1" x14ac:dyDescent="0.3">
      <c r="A12" s="337"/>
      <c r="B12" s="459"/>
      <c r="C12" s="461"/>
      <c r="D12" s="461"/>
      <c r="E12" s="463"/>
      <c r="F12" s="421">
        <v>7</v>
      </c>
      <c r="G12" s="422">
        <v>6</v>
      </c>
      <c r="H12" s="422">
        <v>5</v>
      </c>
      <c r="I12" s="422">
        <v>4</v>
      </c>
      <c r="J12" s="422">
        <v>3</v>
      </c>
      <c r="K12" s="422">
        <v>2</v>
      </c>
      <c r="L12" s="422">
        <v>1</v>
      </c>
      <c r="M12" s="423">
        <v>0</v>
      </c>
      <c r="N12" s="507"/>
      <c r="O12" s="110"/>
      <c r="P12" s="468"/>
      <c r="Q12" s="470"/>
    </row>
    <row r="13" spans="1:19" s="21" customFormat="1" ht="6" customHeight="1" thickBot="1" x14ac:dyDescent="0.3">
      <c r="A13" s="338"/>
      <c r="B13" s="387"/>
      <c r="C13" s="387"/>
      <c r="D13" s="387"/>
      <c r="E13" s="387"/>
      <c r="F13" s="110"/>
      <c r="G13" s="110"/>
      <c r="H13" s="110"/>
      <c r="I13" s="110"/>
      <c r="J13" s="110"/>
      <c r="K13" s="110"/>
      <c r="L13" s="110"/>
      <c r="M13" s="110"/>
      <c r="N13" s="110"/>
      <c r="O13" s="110"/>
      <c r="P13" s="387"/>
      <c r="Q13" s="387"/>
      <c r="R13" s="328"/>
    </row>
    <row r="14" spans="1:19" x14ac:dyDescent="0.25">
      <c r="A14" s="440"/>
      <c r="B14" s="494" t="str">
        <f>CONCATENATE("0x",DEC2HEX(0,2))</f>
        <v>0x00</v>
      </c>
      <c r="C14" s="443" t="s">
        <v>10</v>
      </c>
      <c r="D14" s="443" t="s">
        <v>8</v>
      </c>
      <c r="E14" s="445" t="s">
        <v>160</v>
      </c>
      <c r="F14" s="23" t="s">
        <v>86</v>
      </c>
      <c r="G14" s="24" t="s">
        <v>87</v>
      </c>
      <c r="H14" s="24" t="s">
        <v>88</v>
      </c>
      <c r="I14" s="24" t="s">
        <v>89</v>
      </c>
      <c r="J14" s="417" t="s">
        <v>90</v>
      </c>
      <c r="K14" s="417" t="s">
        <v>91</v>
      </c>
      <c r="L14" s="417" t="s">
        <v>92</v>
      </c>
      <c r="M14" s="128" t="s">
        <v>93</v>
      </c>
      <c r="N14" s="477" t="str">
        <f>CONCATENATE("0x",DEC2HEX(M15+2*L15+4*K15+8*J15+16*I15+32*H15+64*G15+128*F15,2))</f>
        <v>0x31</v>
      </c>
      <c r="O14" s="364"/>
      <c r="P14" s="451" t="str">
        <f>CONCATENATE(DEC2HEX(HEX2DEC(RIGHT(B14,2))+16),"h, 00h, 00h")</f>
        <v>10h, 00h, 00h</v>
      </c>
      <c r="Q14" s="451" t="str">
        <f>CONCATENATE(DEC2HEX(HEX2DEC(RIGHT(B14,2))+80,2),"h, 00h, ",DEC2HEX(M15+2*L15+4*K15+8*J15+16*I15+32*H15+64*G15+128*F15,2),"h")</f>
        <v>50h, 00h, 31h</v>
      </c>
      <c r="S14" s="329"/>
    </row>
    <row r="15" spans="1:19" ht="15" customHeight="1" x14ac:dyDescent="0.25">
      <c r="A15" s="440"/>
      <c r="B15" s="495"/>
      <c r="C15" s="475"/>
      <c r="D15" s="475"/>
      <c r="E15" s="476"/>
      <c r="F15" s="471">
        <v>0</v>
      </c>
      <c r="G15" s="473">
        <v>0</v>
      </c>
      <c r="H15" s="473">
        <v>1</v>
      </c>
      <c r="I15" s="473">
        <v>1</v>
      </c>
      <c r="J15" s="121">
        <f>'(RegMap)'!D17</f>
        <v>0</v>
      </c>
      <c r="K15" s="121">
        <f>'(RegMap)'!D21</f>
        <v>0</v>
      </c>
      <c r="L15" s="121">
        <f>'(RegMap)'!D25</f>
        <v>0</v>
      </c>
      <c r="M15" s="122">
        <f>'(RegMap)'!D29</f>
        <v>1</v>
      </c>
      <c r="N15" s="478"/>
      <c r="O15" s="364"/>
      <c r="P15" s="452"/>
      <c r="Q15" s="452"/>
      <c r="S15" s="330"/>
    </row>
    <row r="16" spans="1:19" ht="15" customHeight="1" thickBot="1" x14ac:dyDescent="0.3">
      <c r="A16" s="360"/>
      <c r="B16" s="496"/>
      <c r="C16" s="444"/>
      <c r="D16" s="444"/>
      <c r="E16" s="446"/>
      <c r="F16" s="472"/>
      <c r="G16" s="474"/>
      <c r="H16" s="474"/>
      <c r="I16" s="474"/>
      <c r="J16" s="365" t="s">
        <v>202</v>
      </c>
      <c r="K16" s="365" t="s">
        <v>214</v>
      </c>
      <c r="L16" s="365" t="s">
        <v>216</v>
      </c>
      <c r="M16" s="365" t="s">
        <v>218</v>
      </c>
      <c r="N16" s="479"/>
      <c r="O16" s="364"/>
      <c r="P16" s="453"/>
      <c r="Q16" s="453"/>
      <c r="S16" s="330"/>
    </row>
    <row r="17" spans="1:19" s="21" customFormat="1" ht="6" customHeight="1" thickBot="1" x14ac:dyDescent="0.3">
      <c r="A17" s="360"/>
      <c r="B17" s="388"/>
      <c r="C17" s="364"/>
      <c r="D17" s="364"/>
      <c r="E17" s="342"/>
      <c r="F17" s="340"/>
      <c r="G17" s="340"/>
      <c r="H17" s="340"/>
      <c r="I17" s="340"/>
      <c r="J17" s="340"/>
      <c r="K17" s="340"/>
      <c r="L17" s="340"/>
      <c r="M17" s="340"/>
      <c r="N17" s="342"/>
      <c r="O17" s="364"/>
      <c r="P17" s="343"/>
      <c r="Q17" s="343"/>
      <c r="R17" s="328"/>
      <c r="S17" s="331"/>
    </row>
    <row r="18" spans="1:19" x14ac:dyDescent="0.25">
      <c r="A18" s="440"/>
      <c r="B18" s="441" t="str">
        <f>CONCATENATE("0x",DEC2HEX(1,2))</f>
        <v>0x01</v>
      </c>
      <c r="C18" s="443" t="s">
        <v>76</v>
      </c>
      <c r="D18" s="443" t="s">
        <v>8</v>
      </c>
      <c r="E18" s="445">
        <v>1</v>
      </c>
      <c r="F18" s="419" t="s">
        <v>196</v>
      </c>
      <c r="G18" s="420" t="s">
        <v>197</v>
      </c>
      <c r="H18" s="420" t="s">
        <v>94</v>
      </c>
      <c r="I18" s="417" t="s">
        <v>95</v>
      </c>
      <c r="J18" s="417" t="s">
        <v>198</v>
      </c>
      <c r="K18" s="417" t="s">
        <v>97</v>
      </c>
      <c r="L18" s="417" t="s">
        <v>96</v>
      </c>
      <c r="M18" s="418" t="s">
        <v>97</v>
      </c>
      <c r="N18" s="477" t="str">
        <f>CONCATENATE("0x",DEC2HEX(M19+2*L19+4*K19+8*J19+16*I19+32*H19+64*G19+128*F19,2))</f>
        <v>0x01</v>
      </c>
      <c r="O18" s="364"/>
      <c r="P18" s="451" t="str">
        <f>CONCATENATE(DEC2HEX(HEX2DEC(RIGHT(B18,2))+16),"h, 00h, 00h")</f>
        <v>11h, 00h, 00h</v>
      </c>
      <c r="Q18" s="451" t="str">
        <f>CONCATENATE(DEC2HEX(HEX2DEC(RIGHT(B18,2))+80,2),"h, 00h, ",DEC2HEX(M19+2*L19+4*K19+8*J19+16*I19+32*H19+64*G19+128*F19,2),"h")</f>
        <v>51h, 00h, 01h</v>
      </c>
      <c r="S18" s="329"/>
    </row>
    <row r="19" spans="1:19" x14ac:dyDescent="0.25">
      <c r="A19" s="440"/>
      <c r="B19" s="457"/>
      <c r="C19" s="475"/>
      <c r="D19" s="475"/>
      <c r="E19" s="476"/>
      <c r="F19" s="127">
        <f>'(RegMap)'!H12</f>
        <v>0</v>
      </c>
      <c r="G19" s="126">
        <f>'(RegMap)'!H13</f>
        <v>0</v>
      </c>
      <c r="H19" s="126">
        <f>'(RegMap)'!H14</f>
        <v>0</v>
      </c>
      <c r="I19" s="121">
        <f>'(RegMap)'!H15</f>
        <v>0</v>
      </c>
      <c r="J19" s="126">
        <f>'(RegMap)'!H18</f>
        <v>0</v>
      </c>
      <c r="K19" s="126">
        <f>'(RegMap)'!H19</f>
        <v>0</v>
      </c>
      <c r="L19" s="121">
        <f>'(RegMap)'!H20</f>
        <v>0</v>
      </c>
      <c r="M19" s="122">
        <f>'(RegMap)'!H21</f>
        <v>1</v>
      </c>
      <c r="N19" s="478"/>
      <c r="O19" s="364"/>
      <c r="P19" s="452"/>
      <c r="Q19" s="452"/>
      <c r="R19" s="332"/>
    </row>
    <row r="20" spans="1:19" ht="15.75" thickBot="1" x14ac:dyDescent="0.3">
      <c r="A20" s="360"/>
      <c r="B20" s="442"/>
      <c r="C20" s="444"/>
      <c r="D20" s="444"/>
      <c r="E20" s="446"/>
      <c r="F20" s="490" t="s">
        <v>205</v>
      </c>
      <c r="G20" s="491"/>
      <c r="H20" s="491"/>
      <c r="I20" s="491"/>
      <c r="J20" s="491" t="s">
        <v>206</v>
      </c>
      <c r="K20" s="491"/>
      <c r="L20" s="491"/>
      <c r="M20" s="492"/>
      <c r="N20" s="479"/>
      <c r="O20" s="364"/>
      <c r="P20" s="453"/>
      <c r="Q20" s="453"/>
      <c r="R20" s="332"/>
    </row>
    <row r="21" spans="1:19" s="21" customFormat="1" ht="6" customHeight="1" thickBot="1" x14ac:dyDescent="0.3">
      <c r="A21" s="360"/>
      <c r="B21" s="364"/>
      <c r="C21" s="364"/>
      <c r="D21" s="364"/>
      <c r="E21" s="342"/>
      <c r="F21" s="341"/>
      <c r="G21" s="341"/>
      <c r="H21" s="341"/>
      <c r="I21" s="340"/>
      <c r="J21" s="341"/>
      <c r="K21" s="341"/>
      <c r="L21" s="340"/>
      <c r="M21" s="340"/>
      <c r="N21" s="342"/>
      <c r="O21" s="364"/>
      <c r="P21" s="343"/>
      <c r="Q21" s="343"/>
      <c r="R21" s="32"/>
    </row>
    <row r="22" spans="1:19" x14ac:dyDescent="0.25">
      <c r="A22" s="440"/>
      <c r="B22" s="441" t="str">
        <f>CONCATENATE("0x",DEC2HEX(2,2))</f>
        <v>0x02</v>
      </c>
      <c r="C22" s="443" t="s">
        <v>77</v>
      </c>
      <c r="D22" s="443" t="s">
        <v>8</v>
      </c>
      <c r="E22" s="445">
        <v>20</v>
      </c>
      <c r="F22" s="17" t="s">
        <v>9</v>
      </c>
      <c r="G22" s="420" t="s">
        <v>98</v>
      </c>
      <c r="H22" s="420" t="s">
        <v>99</v>
      </c>
      <c r="I22" s="420" t="s">
        <v>100</v>
      </c>
      <c r="J22" s="417" t="s">
        <v>101</v>
      </c>
      <c r="K22" s="417" t="s">
        <v>102</v>
      </c>
      <c r="L22" s="417" t="s">
        <v>103</v>
      </c>
      <c r="M22" s="418" t="s">
        <v>104</v>
      </c>
      <c r="N22" s="454" t="str">
        <f>CONCATENATE("0x",DEC2HEX(M23+2*L23+4*K23+8*J23+16*I23+32*H23+64*G23+128*F23,2))</f>
        <v>0x20</v>
      </c>
      <c r="O22" s="364"/>
      <c r="P22" s="451" t="str">
        <f>CONCATENATE(DEC2HEX(HEX2DEC(RIGHT(B22,2))+16),"h, 00h, 00h")</f>
        <v>12h, 00h, 00h</v>
      </c>
      <c r="Q22" s="451" t="str">
        <f>CONCATENATE(DEC2HEX(HEX2DEC(RIGHT(B22,2))+80,2),"h, 00h, ",DEC2HEX(M23+2*L23+4*K23+8*J23+16*I23+32*H23+64*G23+128*F23,2),"h")</f>
        <v>52h, 00h, 20h</v>
      </c>
      <c r="R22" s="332"/>
    </row>
    <row r="23" spans="1:19" x14ac:dyDescent="0.25">
      <c r="A23" s="440"/>
      <c r="B23" s="457"/>
      <c r="C23" s="475"/>
      <c r="D23" s="475"/>
      <c r="E23" s="476"/>
      <c r="F23" s="148">
        <v>0</v>
      </c>
      <c r="G23" s="141">
        <f>'(RegMap)'!L12</f>
        <v>0</v>
      </c>
      <c r="H23" s="142">
        <f>'(RegMap)'!L13</f>
        <v>1</v>
      </c>
      <c r="I23" s="141">
        <f>'(RegMap)'!L20</f>
        <v>0</v>
      </c>
      <c r="J23" s="362">
        <f>'(RegMap)'!L21</f>
        <v>0</v>
      </c>
      <c r="K23" s="362">
        <f>'(RegMap)'!L28</f>
        <v>0</v>
      </c>
      <c r="L23" s="362">
        <f>'(RegMap)'!L29</f>
        <v>0</v>
      </c>
      <c r="M23" s="149">
        <f>'(RegMap)'!L30</f>
        <v>0</v>
      </c>
      <c r="N23" s="455"/>
      <c r="O23" s="364"/>
      <c r="P23" s="452"/>
      <c r="Q23" s="452"/>
      <c r="R23" s="332"/>
    </row>
    <row r="24" spans="1:19" ht="15.75" thickBot="1" x14ac:dyDescent="0.3">
      <c r="A24" s="360"/>
      <c r="B24" s="442"/>
      <c r="C24" s="444"/>
      <c r="D24" s="444"/>
      <c r="E24" s="446"/>
      <c r="F24" s="150" t="s">
        <v>277</v>
      </c>
      <c r="G24" s="480" t="s">
        <v>237</v>
      </c>
      <c r="H24" s="481"/>
      <c r="I24" s="480" t="s">
        <v>238</v>
      </c>
      <c r="J24" s="481"/>
      <c r="K24" s="482" t="s">
        <v>242</v>
      </c>
      <c r="L24" s="483"/>
      <c r="M24" s="484"/>
      <c r="N24" s="456"/>
      <c r="O24" s="364"/>
      <c r="P24" s="453"/>
      <c r="Q24" s="453"/>
      <c r="R24" s="332"/>
    </row>
    <row r="25" spans="1:19" s="21" customFormat="1" ht="6" customHeight="1" thickBot="1" x14ac:dyDescent="0.3">
      <c r="A25" s="360"/>
      <c r="B25" s="364"/>
      <c r="C25" s="364"/>
      <c r="D25" s="364"/>
      <c r="E25" s="342"/>
      <c r="F25" s="341"/>
      <c r="G25" s="341"/>
      <c r="H25" s="341"/>
      <c r="I25" s="341"/>
      <c r="J25" s="340"/>
      <c r="K25" s="340"/>
      <c r="L25" s="340"/>
      <c r="M25" s="340"/>
      <c r="N25" s="342"/>
      <c r="O25" s="364"/>
      <c r="P25" s="343"/>
      <c r="Q25" s="343"/>
      <c r="R25" s="32"/>
    </row>
    <row r="26" spans="1:19" x14ac:dyDescent="0.25">
      <c r="A26" s="440"/>
      <c r="B26" s="441" t="str">
        <f>CONCATENATE("0x",DEC2HEX(3,2))</f>
        <v>0x03</v>
      </c>
      <c r="C26" s="443" t="s">
        <v>78</v>
      </c>
      <c r="D26" s="443" t="s">
        <v>8</v>
      </c>
      <c r="E26" s="445" t="s">
        <v>158</v>
      </c>
      <c r="F26" s="416" t="s">
        <v>105</v>
      </c>
      <c r="G26" s="417" t="s">
        <v>106</v>
      </c>
      <c r="H26" s="417" t="s">
        <v>107</v>
      </c>
      <c r="I26" s="417" t="s">
        <v>108</v>
      </c>
      <c r="J26" s="417" t="s">
        <v>20</v>
      </c>
      <c r="K26" s="417" t="s">
        <v>21</v>
      </c>
      <c r="L26" s="417" t="s">
        <v>22</v>
      </c>
      <c r="M26" s="418" t="s">
        <v>23</v>
      </c>
      <c r="N26" s="454" t="str">
        <f>CONCATENATE("0x",DEC2HEX(M27+2*L27+4*K27+8*J27+16*I27+32*H27+64*G27+128*F27,2))</f>
        <v>0xF0</v>
      </c>
      <c r="O26" s="364"/>
      <c r="P26" s="451" t="str">
        <f>CONCATENATE(DEC2HEX(HEX2DEC(RIGHT(B26,2))+16),"h, 00h, 00h")</f>
        <v>13h, 00h, 00h</v>
      </c>
      <c r="Q26" s="451" t="str">
        <f>CONCATENATE(DEC2HEX(HEX2DEC(RIGHT(B26,2))+80,2),"h, 00h, ",DEC2HEX(M27+2*L27+4*K27+8*J27+16*I27+32*H27+64*G27+128*F27,2),"h")</f>
        <v>53h, 00h, F0h</v>
      </c>
      <c r="R26" s="33"/>
    </row>
    <row r="27" spans="1:19" x14ac:dyDescent="0.25">
      <c r="A27" s="440"/>
      <c r="B27" s="457"/>
      <c r="C27" s="475"/>
      <c r="D27" s="475"/>
      <c r="E27" s="476"/>
      <c r="F27" s="361">
        <f>'(RegMap)'!P12</f>
        <v>1</v>
      </c>
      <c r="G27" s="362">
        <f>'(RegMap)'!P13</f>
        <v>1</v>
      </c>
      <c r="H27" s="362">
        <f>'(RegMap)'!P14</f>
        <v>1</v>
      </c>
      <c r="I27" s="362">
        <f>'(RegMap)'!P15</f>
        <v>1</v>
      </c>
      <c r="J27" s="362">
        <f>'(RegMap)'!P16</f>
        <v>0</v>
      </c>
      <c r="K27" s="362">
        <f>'(RegMap)'!P17</f>
        <v>0</v>
      </c>
      <c r="L27" s="362">
        <f>'(RegMap)'!P18</f>
        <v>0</v>
      </c>
      <c r="M27" s="149">
        <f>'(RegMap)'!P19</f>
        <v>0</v>
      </c>
      <c r="N27" s="455"/>
      <c r="O27" s="364"/>
      <c r="P27" s="452"/>
      <c r="Q27" s="452"/>
      <c r="R27" s="33"/>
    </row>
    <row r="28" spans="1:19" ht="15.75" thickBot="1" x14ac:dyDescent="0.3">
      <c r="A28" s="360"/>
      <c r="B28" s="442"/>
      <c r="C28" s="444"/>
      <c r="D28" s="444"/>
      <c r="E28" s="446"/>
      <c r="F28" s="485" t="s">
        <v>414</v>
      </c>
      <c r="G28" s="483"/>
      <c r="H28" s="483"/>
      <c r="I28" s="483"/>
      <c r="J28" s="483"/>
      <c r="K28" s="483"/>
      <c r="L28" s="483"/>
      <c r="M28" s="484"/>
      <c r="N28" s="456"/>
      <c r="O28" s="364"/>
      <c r="P28" s="453"/>
      <c r="Q28" s="453"/>
      <c r="R28" s="33"/>
    </row>
    <row r="29" spans="1:19" s="21" customFormat="1" ht="6" customHeight="1" thickBot="1" x14ac:dyDescent="0.3">
      <c r="A29" s="360"/>
      <c r="B29" s="364"/>
      <c r="C29" s="364"/>
      <c r="D29" s="364"/>
      <c r="E29" s="342"/>
      <c r="F29" s="340"/>
      <c r="G29" s="340"/>
      <c r="H29" s="340"/>
      <c r="I29" s="340"/>
      <c r="J29" s="340"/>
      <c r="K29" s="340"/>
      <c r="L29" s="340"/>
      <c r="M29" s="340"/>
      <c r="N29" s="342"/>
      <c r="O29" s="364"/>
      <c r="P29" s="343"/>
      <c r="Q29" s="343"/>
      <c r="R29" s="32"/>
    </row>
    <row r="30" spans="1:19" x14ac:dyDescent="0.25">
      <c r="A30" s="440"/>
      <c r="B30" s="441" t="str">
        <f>CONCATENATE("0x",DEC2HEX(4,2))</f>
        <v>0x04</v>
      </c>
      <c r="C30" s="443" t="s">
        <v>79</v>
      </c>
      <c r="D30" s="443" t="s">
        <v>8</v>
      </c>
      <c r="E30" s="445" t="s">
        <v>159</v>
      </c>
      <c r="F30" s="419" t="s">
        <v>410</v>
      </c>
      <c r="G30" s="420" t="s">
        <v>411</v>
      </c>
      <c r="H30" s="417" t="s">
        <v>30</v>
      </c>
      <c r="I30" s="417" t="s">
        <v>29</v>
      </c>
      <c r="J30" s="420" t="s">
        <v>412</v>
      </c>
      <c r="K30" s="420" t="s">
        <v>413</v>
      </c>
      <c r="L30" s="417" t="s">
        <v>109</v>
      </c>
      <c r="M30" s="418" t="s">
        <v>416</v>
      </c>
      <c r="N30" s="454" t="str">
        <f>CONCATENATE("0x",DEC2HEX(M31+2*L31+4*K31+8*J31+16*I31+32*H31+64*G31+128*F31,2))</f>
        <v>0xE0</v>
      </c>
      <c r="O30" s="364"/>
      <c r="P30" s="451" t="str">
        <f>CONCATENATE(DEC2HEX(HEX2DEC(RIGHT(B30,2))+16),"h, 00h, 00h")</f>
        <v>14h, 00h, 00h</v>
      </c>
      <c r="Q30" s="451" t="str">
        <f>CONCATENATE(DEC2HEX(HEX2DEC(RIGHT(B30,2))+80,2),"h, 00h, ",DEC2HEX(M31+2*L31+4*K31+8*J31+16*I31+32*H31+64*G31+128*F31,2),"h")</f>
        <v>54h, 00h, E0h</v>
      </c>
      <c r="R30" s="33"/>
    </row>
    <row r="31" spans="1:19" x14ac:dyDescent="0.25">
      <c r="A31" s="440"/>
      <c r="B31" s="457"/>
      <c r="C31" s="475"/>
      <c r="D31" s="475"/>
      <c r="E31" s="476"/>
      <c r="F31" s="163">
        <f>'(RegMap)'!T11</f>
        <v>1</v>
      </c>
      <c r="G31" s="141">
        <f>'(RegMap)'!T15</f>
        <v>1</v>
      </c>
      <c r="H31" s="362">
        <f>'(RegMap)'!T19</f>
        <v>1</v>
      </c>
      <c r="I31" s="362">
        <f>'(RegMap)'!T23</f>
        <v>0</v>
      </c>
      <c r="J31" s="141">
        <f>'(RegMap)'!T27</f>
        <v>0</v>
      </c>
      <c r="K31" s="141">
        <f>'(RegMap)'!T31</f>
        <v>0</v>
      </c>
      <c r="L31" s="362">
        <f>'(RegMap)'!T35</f>
        <v>0</v>
      </c>
      <c r="M31" s="149">
        <f>'(RegMap)'!T39</f>
        <v>0</v>
      </c>
      <c r="N31" s="455"/>
      <c r="O31" s="364"/>
      <c r="P31" s="452"/>
      <c r="Q31" s="452"/>
      <c r="R31" s="33"/>
    </row>
    <row r="32" spans="1:19" ht="15.75" thickBot="1" x14ac:dyDescent="0.3">
      <c r="A32" s="360"/>
      <c r="B32" s="442"/>
      <c r="C32" s="444"/>
      <c r="D32" s="444"/>
      <c r="E32" s="446"/>
      <c r="F32" s="366" t="s">
        <v>268</v>
      </c>
      <c r="G32" s="367" t="s">
        <v>270</v>
      </c>
      <c r="H32" s="365" t="s">
        <v>258</v>
      </c>
      <c r="I32" s="365" t="s">
        <v>263</v>
      </c>
      <c r="J32" s="367" t="s">
        <v>273</v>
      </c>
      <c r="K32" s="367" t="s">
        <v>275</v>
      </c>
      <c r="L32" s="365" t="s">
        <v>259</v>
      </c>
      <c r="M32" s="368" t="s">
        <v>261</v>
      </c>
      <c r="N32" s="456"/>
      <c r="O32" s="364"/>
      <c r="P32" s="453"/>
      <c r="Q32" s="453"/>
      <c r="R32" s="33"/>
    </row>
    <row r="33" spans="1:19" s="21" customFormat="1" ht="28.5" customHeight="1" thickBot="1" x14ac:dyDescent="0.3">
      <c r="A33" s="360"/>
      <c r="B33" s="439" t="s">
        <v>349</v>
      </c>
      <c r="C33" s="439"/>
      <c r="D33" s="439"/>
      <c r="E33" s="439"/>
      <c r="F33" s="439"/>
      <c r="G33" s="439"/>
      <c r="H33" s="439"/>
      <c r="I33" s="340"/>
      <c r="J33" s="341"/>
      <c r="K33" s="341"/>
      <c r="L33" s="340"/>
      <c r="M33" s="340"/>
      <c r="N33" s="342"/>
      <c r="O33" s="364"/>
      <c r="P33" s="343"/>
      <c r="Q33" s="343"/>
      <c r="R33" s="32"/>
    </row>
    <row r="34" spans="1:19" x14ac:dyDescent="0.25">
      <c r="A34" s="440"/>
      <c r="B34" s="441" t="str">
        <f>CONCATENATE("0x",DEC2HEX(5,2))</f>
        <v>0x05</v>
      </c>
      <c r="C34" s="443" t="s">
        <v>80</v>
      </c>
      <c r="D34" s="486" t="s">
        <v>8</v>
      </c>
      <c r="E34" s="445" t="s">
        <v>24</v>
      </c>
      <c r="F34" s="416" t="s">
        <v>110</v>
      </c>
      <c r="G34" s="417" t="s">
        <v>111</v>
      </c>
      <c r="H34" s="417" t="s">
        <v>112</v>
      </c>
      <c r="I34" s="417" t="s">
        <v>113</v>
      </c>
      <c r="J34" s="417" t="s">
        <v>114</v>
      </c>
      <c r="K34" s="417" t="s">
        <v>115</v>
      </c>
      <c r="L34" s="417" t="s">
        <v>116</v>
      </c>
      <c r="M34" s="418" t="s">
        <v>117</v>
      </c>
      <c r="N34" s="477" t="str">
        <f>CONCATENATE("0x",DEC2HEX(M35+2*L35+4*K35+8*J35+16*I35+32*H35+64*G35+128*F35,2))</f>
        <v>0x00</v>
      </c>
      <c r="O34" s="364"/>
      <c r="P34" s="447" t="str">
        <f>CONCATENATE(DEC2HEX(HEX2DEC(RIGHT(B34,2))+16),"h, 00h, 00h")</f>
        <v>15h, 00h, 00h</v>
      </c>
      <c r="Q34" s="449" t="str">
        <f>CONCATENATE(DEC2HEX(HEX2DEC(RIGHT(B34,2))+80,2),"h, 00h, ",DEC2HEX(M35+2*L35+4*K35+8*J35+16*I35+32*H35+64*G35+128*F35,2),"h")</f>
        <v>55h, 00h, 00h</v>
      </c>
      <c r="R34" s="33"/>
    </row>
    <row r="35" spans="1:19" ht="15.75" thickBot="1" x14ac:dyDescent="0.3">
      <c r="A35" s="440"/>
      <c r="B35" s="442"/>
      <c r="C35" s="444"/>
      <c r="D35" s="487"/>
      <c r="E35" s="446"/>
      <c r="F35" s="25">
        <f t="shared" ref="F35:M35" si="0">IF(ISODD(HEX2DEC(OFC_0)/2^F$12),1,0)</f>
        <v>0</v>
      </c>
      <c r="G35" s="15">
        <f t="shared" si="0"/>
        <v>0</v>
      </c>
      <c r="H35" s="15">
        <f t="shared" si="0"/>
        <v>0</v>
      </c>
      <c r="I35" s="15">
        <f t="shared" si="0"/>
        <v>0</v>
      </c>
      <c r="J35" s="15">
        <f t="shared" si="0"/>
        <v>0</v>
      </c>
      <c r="K35" s="15">
        <f t="shared" si="0"/>
        <v>0</v>
      </c>
      <c r="L35" s="15">
        <f t="shared" si="0"/>
        <v>0</v>
      </c>
      <c r="M35" s="16">
        <f t="shared" si="0"/>
        <v>0</v>
      </c>
      <c r="N35" s="479"/>
      <c r="O35" s="364"/>
      <c r="P35" s="448"/>
      <c r="Q35" s="450"/>
      <c r="R35" s="33"/>
    </row>
    <row r="36" spans="1:19" s="21" customFormat="1" ht="6" customHeight="1" thickBot="1" x14ac:dyDescent="0.3">
      <c r="A36" s="360"/>
      <c r="B36" s="364"/>
      <c r="C36" s="364"/>
      <c r="D36" s="364"/>
      <c r="E36" s="342"/>
      <c r="F36" s="341"/>
      <c r="G36" s="340"/>
      <c r="H36" s="340"/>
      <c r="I36" s="340"/>
      <c r="J36" s="340"/>
      <c r="K36" s="340"/>
      <c r="L36" s="340"/>
      <c r="M36" s="340"/>
      <c r="N36" s="342"/>
      <c r="O36" s="364"/>
      <c r="P36" s="343"/>
      <c r="Q36" s="343"/>
      <c r="R36" s="32"/>
    </row>
    <row r="37" spans="1:19" x14ac:dyDescent="0.25">
      <c r="A37" s="440"/>
      <c r="B37" s="441" t="str">
        <f>CONCATENATE("0x",DEC2HEX(6,2))</f>
        <v>0x06</v>
      </c>
      <c r="C37" s="443" t="s">
        <v>81</v>
      </c>
      <c r="D37" s="486" t="s">
        <v>8</v>
      </c>
      <c r="E37" s="445" t="s">
        <v>24</v>
      </c>
      <c r="F37" s="416" t="s">
        <v>118</v>
      </c>
      <c r="G37" s="417" t="s">
        <v>119</v>
      </c>
      <c r="H37" s="417" t="s">
        <v>120</v>
      </c>
      <c r="I37" s="417" t="s">
        <v>121</v>
      </c>
      <c r="J37" s="417" t="s">
        <v>122</v>
      </c>
      <c r="K37" s="417" t="s">
        <v>123</v>
      </c>
      <c r="L37" s="417" t="s">
        <v>124</v>
      </c>
      <c r="M37" s="418" t="s">
        <v>125</v>
      </c>
      <c r="N37" s="477" t="str">
        <f>CONCATENATE("0x",DEC2HEX(M38+2*L38+4*K38+8*J38+16*I38+32*H38+64*G38+128*F38,2))</f>
        <v>0x00</v>
      </c>
      <c r="O37" s="364"/>
      <c r="P37" s="447" t="str">
        <f>CONCATENATE(DEC2HEX(HEX2DEC(RIGHT(B37,2))+16),"h, 00h, 00h")</f>
        <v>16h, 00h, 00h</v>
      </c>
      <c r="Q37" s="449" t="str">
        <f>CONCATENATE(DEC2HEX(HEX2DEC(RIGHT(B37,2))+80,2),"h, 00h, ",DEC2HEX(M38+2*L38+4*K38+8*J38+16*I38+32*H38+64*G38+128*F38,2),"h")</f>
        <v>56h, 00h, 00h</v>
      </c>
      <c r="R37" s="33"/>
    </row>
    <row r="38" spans="1:19" ht="15.75" thickBot="1" x14ac:dyDescent="0.3">
      <c r="A38" s="440"/>
      <c r="B38" s="442"/>
      <c r="C38" s="444"/>
      <c r="D38" s="487"/>
      <c r="E38" s="446"/>
      <c r="F38" s="18">
        <f t="shared" ref="F38:M38" si="1">IF(ISODD(HEX2DEC(OFC_1)/2^F$12),1,0)</f>
        <v>0</v>
      </c>
      <c r="G38" s="15">
        <f t="shared" si="1"/>
        <v>0</v>
      </c>
      <c r="H38" s="15">
        <f t="shared" si="1"/>
        <v>0</v>
      </c>
      <c r="I38" s="15">
        <f t="shared" si="1"/>
        <v>0</v>
      </c>
      <c r="J38" s="15">
        <f t="shared" si="1"/>
        <v>0</v>
      </c>
      <c r="K38" s="15">
        <f t="shared" si="1"/>
        <v>0</v>
      </c>
      <c r="L38" s="15">
        <f t="shared" si="1"/>
        <v>0</v>
      </c>
      <c r="M38" s="16">
        <f t="shared" si="1"/>
        <v>0</v>
      </c>
      <c r="N38" s="479"/>
      <c r="O38" s="364"/>
      <c r="P38" s="448"/>
      <c r="Q38" s="450"/>
      <c r="R38" s="33"/>
    </row>
    <row r="39" spans="1:19" s="21" customFormat="1" ht="6" customHeight="1" thickBot="1" x14ac:dyDescent="0.3">
      <c r="A39" s="360"/>
      <c r="B39" s="364"/>
      <c r="C39" s="364"/>
      <c r="D39" s="364"/>
      <c r="E39" s="342"/>
      <c r="F39" s="340"/>
      <c r="G39" s="340"/>
      <c r="H39" s="340"/>
      <c r="I39" s="340"/>
      <c r="J39" s="340"/>
      <c r="K39" s="340"/>
      <c r="L39" s="340"/>
      <c r="M39" s="340"/>
      <c r="N39" s="342"/>
      <c r="O39" s="364"/>
      <c r="P39" s="343"/>
      <c r="Q39" s="343"/>
      <c r="R39" s="32"/>
    </row>
    <row r="40" spans="1:19" x14ac:dyDescent="0.25">
      <c r="A40" s="440"/>
      <c r="B40" s="441" t="str">
        <f>CONCATENATE("0x",DEC2HEX(7,2))</f>
        <v>0x07</v>
      </c>
      <c r="C40" s="443" t="s">
        <v>82</v>
      </c>
      <c r="D40" s="486" t="s">
        <v>8</v>
      </c>
      <c r="E40" s="445" t="s">
        <v>24</v>
      </c>
      <c r="F40" s="416" t="s">
        <v>126</v>
      </c>
      <c r="G40" s="417" t="s">
        <v>127</v>
      </c>
      <c r="H40" s="417" t="s">
        <v>128</v>
      </c>
      <c r="I40" s="417" t="s">
        <v>129</v>
      </c>
      <c r="J40" s="417" t="s">
        <v>130</v>
      </c>
      <c r="K40" s="417" t="s">
        <v>131</v>
      </c>
      <c r="L40" s="417" t="s">
        <v>132</v>
      </c>
      <c r="M40" s="418" t="s">
        <v>133</v>
      </c>
      <c r="N40" s="477" t="str">
        <f>CONCATENATE("0x",DEC2HEX(M41+2*L41+4*K41+8*J41+16*I41+32*H41+64*G41+128*F41,2))</f>
        <v>0x00</v>
      </c>
      <c r="O40" s="364"/>
      <c r="P40" s="447" t="str">
        <f>CONCATENATE(DEC2HEX(HEX2DEC(RIGHT(B40,2))+16),"h, 00h, 00h")</f>
        <v>17h, 00h, 00h</v>
      </c>
      <c r="Q40" s="449" t="str">
        <f>CONCATENATE(DEC2HEX(HEX2DEC(RIGHT(B40,2))+80,2),"h, 00h, ",DEC2HEX(M41+2*L41+4*K41+8*J41+16*I41+32*H41+64*G41+128*F41,2),"h")</f>
        <v>57h, 00h, 00h</v>
      </c>
      <c r="R40" s="33"/>
    </row>
    <row r="41" spans="1:19" ht="15.75" thickBot="1" x14ac:dyDescent="0.3">
      <c r="A41" s="440"/>
      <c r="B41" s="442"/>
      <c r="C41" s="444"/>
      <c r="D41" s="487"/>
      <c r="E41" s="446"/>
      <c r="F41" s="18">
        <f t="shared" ref="F41:M41" si="2">IF(ISODD(HEX2DEC(OFC_2)/2^F$12),1,0)</f>
        <v>0</v>
      </c>
      <c r="G41" s="15">
        <f t="shared" si="2"/>
        <v>0</v>
      </c>
      <c r="H41" s="15">
        <f t="shared" si="2"/>
        <v>0</v>
      </c>
      <c r="I41" s="15">
        <f t="shared" si="2"/>
        <v>0</v>
      </c>
      <c r="J41" s="15">
        <f t="shared" si="2"/>
        <v>0</v>
      </c>
      <c r="K41" s="15">
        <f t="shared" si="2"/>
        <v>0</v>
      </c>
      <c r="L41" s="15">
        <f t="shared" si="2"/>
        <v>0</v>
      </c>
      <c r="M41" s="16">
        <f t="shared" si="2"/>
        <v>0</v>
      </c>
      <c r="N41" s="479"/>
      <c r="O41" s="364"/>
      <c r="P41" s="448"/>
      <c r="Q41" s="450"/>
      <c r="R41" s="33"/>
    </row>
    <row r="42" spans="1:19" s="21" customFormat="1" ht="8.25" customHeight="1" thickBot="1" x14ac:dyDescent="0.3">
      <c r="A42" s="360"/>
      <c r="B42" s="364"/>
      <c r="C42" s="364"/>
      <c r="D42" s="364"/>
      <c r="E42" s="342"/>
      <c r="F42" s="340"/>
      <c r="G42" s="340"/>
      <c r="H42" s="340"/>
      <c r="I42" s="340"/>
      <c r="J42" s="340"/>
      <c r="K42" s="340"/>
      <c r="L42" s="340"/>
      <c r="M42" s="340"/>
      <c r="N42" s="342"/>
      <c r="O42" s="364"/>
      <c r="P42" s="343"/>
      <c r="Q42" s="343"/>
      <c r="R42" s="32"/>
    </row>
    <row r="43" spans="1:19" x14ac:dyDescent="0.25">
      <c r="A43" s="440"/>
      <c r="B43" s="441" t="str">
        <f>CONCATENATE("0x",DEC2HEX(8,2))</f>
        <v>0x08</v>
      </c>
      <c r="C43" s="443" t="s">
        <v>83</v>
      </c>
      <c r="D43" s="486" t="s">
        <v>8</v>
      </c>
      <c r="E43" s="445" t="s">
        <v>24</v>
      </c>
      <c r="F43" s="416" t="s">
        <v>134</v>
      </c>
      <c r="G43" s="417" t="s">
        <v>135</v>
      </c>
      <c r="H43" s="417" t="s">
        <v>136</v>
      </c>
      <c r="I43" s="417" t="s">
        <v>137</v>
      </c>
      <c r="J43" s="417" t="s">
        <v>138</v>
      </c>
      <c r="K43" s="417" t="s">
        <v>139</v>
      </c>
      <c r="L43" s="417" t="s">
        <v>140</v>
      </c>
      <c r="M43" s="418" t="s">
        <v>141</v>
      </c>
      <c r="N43" s="477" t="str">
        <f>CONCATENATE("0x",DEC2HEX(M44+2*L44+4*K44+8*J44+16*I44+32*H44+64*G44+128*F44,2))</f>
        <v>0x08</v>
      </c>
      <c r="O43" s="364"/>
      <c r="P43" s="447" t="str">
        <f>CONCATENATE(DEC2HEX(HEX2DEC(RIGHT(B43,2))+16),"h, 00h, 00h")</f>
        <v>18h, 00h, 00h</v>
      </c>
      <c r="Q43" s="449" t="str">
        <f>CONCATENATE(DEC2HEX(HEX2DEC(RIGHT(B43,2))+80,2),"h, 00h, ",DEC2HEX(M44+2*L44+4*K44+8*J44+16*I44+32*H44+64*G44+128*F44,2),"h")</f>
        <v>58h, 00h, 08h</v>
      </c>
      <c r="R43" s="33"/>
    </row>
    <row r="44" spans="1:19" ht="15.75" thickBot="1" x14ac:dyDescent="0.3">
      <c r="A44" s="440"/>
      <c r="B44" s="442"/>
      <c r="C44" s="444"/>
      <c r="D44" s="487"/>
      <c r="E44" s="446"/>
      <c r="F44" s="18">
        <f t="shared" ref="F44:M44" si="3">IF(ISODD(HEX2DEC(FSC_0)/2^F$12),1,0)</f>
        <v>0</v>
      </c>
      <c r="G44" s="15">
        <f t="shared" si="3"/>
        <v>0</v>
      </c>
      <c r="H44" s="15">
        <f t="shared" si="3"/>
        <v>0</v>
      </c>
      <c r="I44" s="15">
        <f t="shared" si="3"/>
        <v>0</v>
      </c>
      <c r="J44" s="15">
        <f t="shared" si="3"/>
        <v>1</v>
      </c>
      <c r="K44" s="15">
        <f t="shared" si="3"/>
        <v>0</v>
      </c>
      <c r="L44" s="15">
        <f t="shared" si="3"/>
        <v>0</v>
      </c>
      <c r="M44" s="16">
        <f t="shared" si="3"/>
        <v>0</v>
      </c>
      <c r="N44" s="479"/>
      <c r="O44" s="364"/>
      <c r="P44" s="448"/>
      <c r="Q44" s="450"/>
      <c r="R44" s="33"/>
      <c r="S44" s="333"/>
    </row>
    <row r="45" spans="1:19" s="21" customFormat="1" ht="6" customHeight="1" thickBot="1" x14ac:dyDescent="0.3">
      <c r="A45" s="360"/>
      <c r="B45" s="364"/>
      <c r="C45" s="364"/>
      <c r="D45" s="364"/>
      <c r="E45" s="342"/>
      <c r="F45" s="340"/>
      <c r="G45" s="340"/>
      <c r="H45" s="340"/>
      <c r="I45" s="340"/>
      <c r="J45" s="340"/>
      <c r="K45" s="340"/>
      <c r="L45" s="340"/>
      <c r="M45" s="340"/>
      <c r="N45" s="342"/>
      <c r="O45" s="364"/>
      <c r="P45" s="343"/>
      <c r="Q45" s="343"/>
      <c r="R45" s="32"/>
      <c r="S45" s="334"/>
    </row>
    <row r="46" spans="1:19" x14ac:dyDescent="0.25">
      <c r="A46" s="440"/>
      <c r="B46" s="441" t="str">
        <f>CONCATENATE("0x",DEC2HEX(9,2))</f>
        <v>0x09</v>
      </c>
      <c r="C46" s="443" t="s">
        <v>85</v>
      </c>
      <c r="D46" s="486" t="s">
        <v>8</v>
      </c>
      <c r="E46" s="445" t="s">
        <v>24</v>
      </c>
      <c r="F46" s="416" t="s">
        <v>149</v>
      </c>
      <c r="G46" s="417" t="s">
        <v>148</v>
      </c>
      <c r="H46" s="417" t="s">
        <v>147</v>
      </c>
      <c r="I46" s="417" t="s">
        <v>146</v>
      </c>
      <c r="J46" s="417" t="s">
        <v>145</v>
      </c>
      <c r="K46" s="417" t="s">
        <v>144</v>
      </c>
      <c r="L46" s="417" t="s">
        <v>143</v>
      </c>
      <c r="M46" s="418" t="s">
        <v>142</v>
      </c>
      <c r="N46" s="477" t="str">
        <f>CONCATENATE("0x",DEC2HEX(M47+2*L47+4*K47+8*J47+16*I47+32*H47+64*G47+128*F47,2))</f>
        <v>0xAC</v>
      </c>
      <c r="O46" s="364"/>
      <c r="P46" s="447" t="str">
        <f>CONCATENATE(DEC2HEX(HEX2DEC(RIGHT(B46,2))+16),"h, 00h, 00h")</f>
        <v>19h, 00h, 00h</v>
      </c>
      <c r="Q46" s="449" t="str">
        <f>CONCATENATE(DEC2HEX(HEX2DEC(RIGHT(B46,2))+80,2),"h, 00h, ",DEC2HEX(M47+2*L47+4*K47+8*J47+16*I47+32*H47+64*G47+128*F47,2),"h")</f>
        <v>59h, 00h, ACh</v>
      </c>
      <c r="R46" s="33"/>
    </row>
    <row r="47" spans="1:19" ht="15.75" thickBot="1" x14ac:dyDescent="0.3">
      <c r="A47" s="440"/>
      <c r="B47" s="442"/>
      <c r="C47" s="444"/>
      <c r="D47" s="487"/>
      <c r="E47" s="446"/>
      <c r="F47" s="18">
        <f t="shared" ref="F47:M47" si="4">IF(ISODD(HEX2DEC(FSC_1)/2^F$12),1,0)</f>
        <v>1</v>
      </c>
      <c r="G47" s="15">
        <f t="shared" si="4"/>
        <v>0</v>
      </c>
      <c r="H47" s="15">
        <f t="shared" si="4"/>
        <v>1</v>
      </c>
      <c r="I47" s="15">
        <f t="shared" si="4"/>
        <v>0</v>
      </c>
      <c r="J47" s="15">
        <f t="shared" si="4"/>
        <v>1</v>
      </c>
      <c r="K47" s="15">
        <f t="shared" si="4"/>
        <v>1</v>
      </c>
      <c r="L47" s="15">
        <f t="shared" si="4"/>
        <v>0</v>
      </c>
      <c r="M47" s="16">
        <f t="shared" si="4"/>
        <v>0</v>
      </c>
      <c r="N47" s="479"/>
      <c r="O47" s="364"/>
      <c r="P47" s="448"/>
      <c r="Q47" s="450"/>
      <c r="R47" s="33"/>
    </row>
    <row r="48" spans="1:19" s="21" customFormat="1" ht="6" customHeight="1" thickBot="1" x14ac:dyDescent="0.3">
      <c r="A48" s="360"/>
      <c r="B48" s="364"/>
      <c r="C48" s="364"/>
      <c r="D48" s="364"/>
      <c r="E48" s="342"/>
      <c r="F48" s="340"/>
      <c r="G48" s="340"/>
      <c r="H48" s="340"/>
      <c r="I48" s="340"/>
      <c r="J48" s="340"/>
      <c r="K48" s="340"/>
      <c r="L48" s="340"/>
      <c r="M48" s="340"/>
      <c r="N48" s="342"/>
      <c r="O48" s="364"/>
      <c r="P48" s="343"/>
      <c r="Q48" s="343"/>
      <c r="R48" s="32"/>
    </row>
    <row r="49" spans="1:19" x14ac:dyDescent="0.25">
      <c r="A49" s="440"/>
      <c r="B49" s="441" t="str">
        <f>CONCATENATE("0x",DEC2HEX(10,2))</f>
        <v>0x0A</v>
      </c>
      <c r="C49" s="443" t="s">
        <v>84</v>
      </c>
      <c r="D49" s="486" t="s">
        <v>8</v>
      </c>
      <c r="E49" s="445" t="s">
        <v>24</v>
      </c>
      <c r="F49" s="416" t="s">
        <v>157</v>
      </c>
      <c r="G49" s="417" t="s">
        <v>156</v>
      </c>
      <c r="H49" s="417" t="s">
        <v>155</v>
      </c>
      <c r="I49" s="417" t="s">
        <v>154</v>
      </c>
      <c r="J49" s="417" t="s">
        <v>153</v>
      </c>
      <c r="K49" s="417" t="s">
        <v>152</v>
      </c>
      <c r="L49" s="417" t="s">
        <v>151</v>
      </c>
      <c r="M49" s="418" t="s">
        <v>150</v>
      </c>
      <c r="N49" s="477" t="str">
        <f>CONCATENATE("0x",DEC2HEX(M50+2*L50+4*K50+8*J50+16*I50+32*H50+64*G50+128*F50,2))</f>
        <v>0x44</v>
      </c>
      <c r="O49" s="364"/>
      <c r="P49" s="447" t="str">
        <f>CONCATENATE(DEC2HEX(HEX2DEC(RIGHT(B49,2))+16),"h, 00h, 00h")</f>
        <v>1Ah, 00h, 00h</v>
      </c>
      <c r="Q49" s="449" t="str">
        <f>CONCATENATE(DEC2HEX(HEX2DEC(RIGHT(B49,2))+80,2),"h, 00h, ",DEC2HEX(M50+2*L50+4*K50+8*J50+16*I50+32*H50+64*G50+128*F50,2),"h")</f>
        <v>5Ah, 00h, 44h</v>
      </c>
      <c r="R49" s="33"/>
    </row>
    <row r="50" spans="1:19" ht="15.75" thickBot="1" x14ac:dyDescent="0.3">
      <c r="A50" s="440"/>
      <c r="B50" s="442"/>
      <c r="C50" s="444"/>
      <c r="D50" s="487"/>
      <c r="E50" s="446"/>
      <c r="F50" s="18">
        <f t="shared" ref="F50:M50" si="5">IF(ISODD(HEX2DEC(FSC_2)/2^F$12),1,0)</f>
        <v>0</v>
      </c>
      <c r="G50" s="15">
        <f t="shared" si="5"/>
        <v>1</v>
      </c>
      <c r="H50" s="15">
        <f t="shared" si="5"/>
        <v>0</v>
      </c>
      <c r="I50" s="15">
        <f t="shared" si="5"/>
        <v>0</v>
      </c>
      <c r="J50" s="15">
        <f t="shared" si="5"/>
        <v>0</v>
      </c>
      <c r="K50" s="15">
        <f t="shared" si="5"/>
        <v>1</v>
      </c>
      <c r="L50" s="15">
        <f t="shared" si="5"/>
        <v>0</v>
      </c>
      <c r="M50" s="16">
        <f t="shared" si="5"/>
        <v>0</v>
      </c>
      <c r="N50" s="479"/>
      <c r="O50" s="364"/>
      <c r="P50" s="448"/>
      <c r="Q50" s="450"/>
      <c r="R50" s="335"/>
    </row>
    <row r="51" spans="1:19" x14ac:dyDescent="0.25">
      <c r="A51" s="22"/>
      <c r="B51" s="22"/>
      <c r="C51" s="22"/>
      <c r="D51" s="22"/>
      <c r="E51" s="22"/>
      <c r="F51" s="22"/>
      <c r="G51" s="22"/>
      <c r="H51" s="22"/>
      <c r="I51" s="22"/>
      <c r="J51" s="22"/>
      <c r="K51" s="22"/>
      <c r="L51" s="22"/>
      <c r="M51" s="22"/>
      <c r="N51" s="22"/>
      <c r="O51" s="22"/>
      <c r="P51" s="22"/>
      <c r="Q51" s="22"/>
    </row>
    <row r="52" spans="1:19" x14ac:dyDescent="0.25">
      <c r="A52" s="22"/>
      <c r="B52" s="344" t="s">
        <v>14</v>
      </c>
      <c r="C52" s="22"/>
      <c r="D52" s="22"/>
      <c r="E52" s="22"/>
      <c r="F52" s="22"/>
      <c r="G52" s="22"/>
      <c r="H52" s="22"/>
      <c r="I52" s="22"/>
      <c r="J52" s="22"/>
      <c r="K52" s="22"/>
      <c r="L52" s="22"/>
      <c r="M52" s="22"/>
      <c r="N52" s="22"/>
      <c r="O52" s="22"/>
    </row>
    <row r="53" spans="1:19" x14ac:dyDescent="0.25">
      <c r="A53" s="22"/>
      <c r="B53" s="345" t="s">
        <v>409</v>
      </c>
      <c r="C53" s="22"/>
      <c r="D53" s="22"/>
      <c r="E53" s="22"/>
      <c r="F53" s="22"/>
      <c r="G53" s="22"/>
      <c r="H53" s="22"/>
      <c r="I53" s="22"/>
      <c r="J53" s="22"/>
      <c r="K53" s="22"/>
      <c r="L53" s="22"/>
      <c r="M53" s="22"/>
      <c r="N53" s="22"/>
      <c r="O53" s="22"/>
      <c r="Q53" s="359" t="s">
        <v>5</v>
      </c>
    </row>
    <row r="54" spans="1:19" x14ac:dyDescent="0.25">
      <c r="A54" s="22"/>
      <c r="B54" s="345" t="s">
        <v>417</v>
      </c>
      <c r="C54" s="22"/>
      <c r="D54" s="22"/>
      <c r="E54" s="22"/>
      <c r="F54" s="22"/>
      <c r="G54" s="22"/>
      <c r="H54" s="22"/>
      <c r="I54" s="22"/>
      <c r="J54" s="22"/>
      <c r="K54" s="22"/>
      <c r="N54" s="22"/>
      <c r="O54" s="22"/>
      <c r="P54" s="354" t="s">
        <v>364</v>
      </c>
      <c r="Q54" s="357" t="s">
        <v>7</v>
      </c>
    </row>
    <row r="55" spans="1:19" x14ac:dyDescent="0.25">
      <c r="A55" s="22"/>
      <c r="B55" s="22"/>
      <c r="C55" s="22"/>
      <c r="D55" s="22"/>
      <c r="E55" s="22"/>
      <c r="F55" s="22"/>
      <c r="G55" s="22"/>
      <c r="H55" s="22"/>
      <c r="I55" s="22"/>
      <c r="J55" s="22"/>
      <c r="K55" s="22"/>
      <c r="N55" s="22"/>
      <c r="O55" s="22"/>
      <c r="P55" s="354" t="s">
        <v>300</v>
      </c>
      <c r="Q55" s="358" t="s">
        <v>7</v>
      </c>
      <c r="R55" s="14"/>
      <c r="S55" s="14"/>
    </row>
    <row r="56" spans="1:19" x14ac:dyDescent="0.25">
      <c r="A56" s="22"/>
      <c r="B56" s="22"/>
      <c r="C56" s="22"/>
      <c r="D56" s="22"/>
      <c r="E56" s="22"/>
      <c r="F56" s="22"/>
      <c r="G56" s="22"/>
      <c r="H56" s="22"/>
      <c r="I56" s="22"/>
      <c r="J56" s="22"/>
      <c r="K56" s="22"/>
      <c r="N56" s="22"/>
      <c r="O56" s="22"/>
      <c r="P56" s="353" t="s">
        <v>408</v>
      </c>
      <c r="Q56" s="350" t="s">
        <v>7</v>
      </c>
      <c r="R56" s="14"/>
      <c r="S56" s="14"/>
    </row>
    <row r="57" spans="1:19" x14ac:dyDescent="0.25">
      <c r="A57" s="22"/>
      <c r="B57" s="22"/>
      <c r="C57" s="22"/>
      <c r="D57" s="22"/>
      <c r="E57" s="22"/>
      <c r="F57" s="22"/>
      <c r="G57" s="22"/>
      <c r="H57" s="22"/>
      <c r="I57" s="22"/>
      <c r="J57" s="22"/>
      <c r="K57" s="22"/>
      <c r="N57" s="22"/>
      <c r="O57" s="22"/>
      <c r="P57" s="354" t="s">
        <v>406</v>
      </c>
      <c r="Q57" s="351" t="s">
        <v>7</v>
      </c>
      <c r="R57" s="14"/>
      <c r="S57" s="14"/>
    </row>
    <row r="58" spans="1:19" x14ac:dyDescent="0.25">
      <c r="A58" s="22"/>
      <c r="B58" s="22"/>
      <c r="C58" s="22"/>
      <c r="D58" s="22"/>
      <c r="E58" s="22"/>
      <c r="F58" s="22"/>
      <c r="G58" s="22"/>
      <c r="H58" s="22"/>
      <c r="I58" s="22"/>
      <c r="J58" s="22"/>
      <c r="K58" s="22"/>
      <c r="N58" s="22"/>
      <c r="O58" s="22"/>
      <c r="P58" s="354" t="s">
        <v>407</v>
      </c>
      <c r="Q58" s="352" t="s">
        <v>7</v>
      </c>
    </row>
    <row r="59" spans="1:19" x14ac:dyDescent="0.25">
      <c r="A59" s="22"/>
      <c r="B59" s="22"/>
      <c r="C59" s="22"/>
      <c r="D59" s="22"/>
      <c r="E59" s="22"/>
      <c r="F59" s="22"/>
      <c r="G59" s="22"/>
      <c r="H59" s="22"/>
      <c r="I59" s="22"/>
      <c r="J59" s="22"/>
      <c r="K59" s="22"/>
      <c r="L59" s="22"/>
      <c r="M59" s="22"/>
      <c r="N59" s="22"/>
      <c r="O59" s="22"/>
      <c r="P59" s="354" t="s">
        <v>415</v>
      </c>
      <c r="Q59" s="349" t="s">
        <v>7</v>
      </c>
    </row>
  </sheetData>
  <sheetProtection sheet="1" objects="1" scenarios="1"/>
  <mergeCells count="113">
    <mergeCell ref="A1:Q3"/>
    <mergeCell ref="B22:B24"/>
    <mergeCell ref="C22:C24"/>
    <mergeCell ref="D22:D24"/>
    <mergeCell ref="E22:E24"/>
    <mergeCell ref="F20:I20"/>
    <mergeCell ref="J20:M20"/>
    <mergeCell ref="E18:E20"/>
    <mergeCell ref="D18:D20"/>
    <mergeCell ref="C18:C20"/>
    <mergeCell ref="B18:B20"/>
    <mergeCell ref="A4:Q4"/>
    <mergeCell ref="B14:B16"/>
    <mergeCell ref="C14:C16"/>
    <mergeCell ref="D14:D16"/>
    <mergeCell ref="E14:E16"/>
    <mergeCell ref="N14:N16"/>
    <mergeCell ref="P14:P16"/>
    <mergeCell ref="Q14:Q16"/>
    <mergeCell ref="B6:E8"/>
    <mergeCell ref="N11:N12"/>
    <mergeCell ref="A14:A15"/>
    <mergeCell ref="F6:G8"/>
    <mergeCell ref="H6:I8"/>
    <mergeCell ref="P5:Q5"/>
    <mergeCell ref="Q49:Q50"/>
    <mergeCell ref="D49:D50"/>
    <mergeCell ref="A49:A50"/>
    <mergeCell ref="B49:B50"/>
    <mergeCell ref="C49:C50"/>
    <mergeCell ref="E49:E50"/>
    <mergeCell ref="P49:P50"/>
    <mergeCell ref="N49:N50"/>
    <mergeCell ref="Q43:Q44"/>
    <mergeCell ref="A46:A47"/>
    <mergeCell ref="B46:B47"/>
    <mergeCell ref="C46:C47"/>
    <mergeCell ref="E46:E47"/>
    <mergeCell ref="P46:P47"/>
    <mergeCell ref="Q46:Q47"/>
    <mergeCell ref="D43:D44"/>
    <mergeCell ref="D46:D47"/>
    <mergeCell ref="A43:A44"/>
    <mergeCell ref="B43:B44"/>
    <mergeCell ref="C43:C44"/>
    <mergeCell ref="E43:E44"/>
    <mergeCell ref="P43:P44"/>
    <mergeCell ref="N43:N44"/>
    <mergeCell ref="N46:N47"/>
    <mergeCell ref="N34:N35"/>
    <mergeCell ref="E30:E32"/>
    <mergeCell ref="D30:D32"/>
    <mergeCell ref="C30:C32"/>
    <mergeCell ref="Q37:Q38"/>
    <mergeCell ref="A40:A41"/>
    <mergeCell ref="B40:B41"/>
    <mergeCell ref="C40:C41"/>
    <mergeCell ref="E40:E41"/>
    <mergeCell ref="P40:P41"/>
    <mergeCell ref="Q40:Q41"/>
    <mergeCell ref="A37:A38"/>
    <mergeCell ref="B37:B38"/>
    <mergeCell ref="C37:C38"/>
    <mergeCell ref="E37:E38"/>
    <mergeCell ref="P37:P38"/>
    <mergeCell ref="D37:D38"/>
    <mergeCell ref="D40:D41"/>
    <mergeCell ref="N37:N38"/>
    <mergeCell ref="N40:N41"/>
    <mergeCell ref="A30:A31"/>
    <mergeCell ref="D34:D35"/>
    <mergeCell ref="P30:P32"/>
    <mergeCell ref="A18:A19"/>
    <mergeCell ref="A26:A27"/>
    <mergeCell ref="A22:A23"/>
    <mergeCell ref="B26:B28"/>
    <mergeCell ref="C26:C28"/>
    <mergeCell ref="D26:D28"/>
    <mergeCell ref="E26:E28"/>
    <mergeCell ref="P18:P20"/>
    <mergeCell ref="Q18:Q20"/>
    <mergeCell ref="N18:N20"/>
    <mergeCell ref="Q26:Q28"/>
    <mergeCell ref="P26:P28"/>
    <mergeCell ref="N22:N24"/>
    <mergeCell ref="G24:H24"/>
    <mergeCell ref="I24:J24"/>
    <mergeCell ref="K24:M24"/>
    <mergeCell ref="F28:M28"/>
    <mergeCell ref="P22:P24"/>
    <mergeCell ref="Q22:Q24"/>
    <mergeCell ref="B11:B12"/>
    <mergeCell ref="C11:C12"/>
    <mergeCell ref="E11:E12"/>
    <mergeCell ref="F11:M11"/>
    <mergeCell ref="P11:P12"/>
    <mergeCell ref="Q11:Q12"/>
    <mergeCell ref="D11:D12"/>
    <mergeCell ref="F15:F16"/>
    <mergeCell ref="G15:G16"/>
    <mergeCell ref="H15:H16"/>
    <mergeCell ref="I15:I16"/>
    <mergeCell ref="B33:H33"/>
    <mergeCell ref="A34:A35"/>
    <mergeCell ref="B34:B35"/>
    <mergeCell ref="C34:C35"/>
    <mergeCell ref="E34:E35"/>
    <mergeCell ref="P34:P35"/>
    <mergeCell ref="Q34:Q35"/>
    <mergeCell ref="Q30:Q32"/>
    <mergeCell ref="N26:N28"/>
    <mergeCell ref="N30:N32"/>
    <mergeCell ref="B30:B32"/>
  </mergeCells>
  <conditionalFormatting sqref="F15:M15 F19:M19 F23:M23 F27:M27 F31:M32 F35:M35 F38:M38 F41:M41 F44:M44 F47:M47 F50:M50 F24:G24 I24 K24 F28">
    <cfRule type="cellIs" dxfId="15" priority="69" operator="equal">
      <formula>1</formula>
    </cfRule>
  </conditionalFormatting>
  <conditionalFormatting sqref="M14 M18 H22 F26:I26 F30:H30">
    <cfRule type="expression" dxfId="14" priority="11">
      <formula>IF(CELL("contents", INDIRECT(ADDRESS(ROW()+1, COLUMN())))=0,1,0)</formula>
    </cfRule>
  </conditionalFormatting>
  <conditionalFormatting sqref="J14:L14 F18:L18 G22 I22:M22 J26:M26 I30:M30">
    <cfRule type="expression" dxfId="13" priority="10">
      <formula>IF(CELL("contents", INDIRECT(ADDRESS(ROW()+1, COLUMN())))=1,1,0)</formula>
    </cfRule>
  </conditionalFormatting>
  <conditionalFormatting sqref="F30:G32 J30:K32 F18:G19 J18:K19">
    <cfRule type="expression" dxfId="12" priority="76">
      <formula>IF(OR($F$6="ADS1255",$F$6="ADS1257"),1,0)</formula>
    </cfRule>
  </conditionalFormatting>
  <dataValidations count="2">
    <dataValidation type="list" allowBlank="1" showInputMessage="1" showErrorMessage="1" sqref="F15:I16">
      <formula1>"0, 1"</formula1>
    </dataValidation>
    <dataValidation type="list" allowBlank="1" showInputMessage="1" showErrorMessage="1" sqref="F6:G8">
      <formula1>"ADS1255, ADS1256, ADS1257"</formula1>
    </dataValidation>
  </dataValidations>
  <hyperlinks>
    <hyperlink ref="P5" location="'Table of Contents '!A1" display="Table of Contents"/>
    <hyperlink ref="B33:G33" location="Calibration!A1" display="OFC[2:0] and FSC[2:0] Register values on programmed on the &quot;Calibration&quot; tab…"/>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'(RegMap)'!$C$18:$C$19</xm:f>
          </x14:formula1>
          <xm:sqref>J16</xm:sqref>
        </x14:dataValidation>
        <x14:dataValidation type="list" allowBlank="1" showInputMessage="1" showErrorMessage="1">
          <x14:formula1>
            <xm:f>'(RegMap)'!$C$22:$C$23</xm:f>
          </x14:formula1>
          <xm:sqref>K16</xm:sqref>
        </x14:dataValidation>
        <x14:dataValidation type="list" allowBlank="1" showInputMessage="1" showErrorMessage="1">
          <x14:formula1>
            <xm:f>'(RegMap)'!$C$26:$C$27</xm:f>
          </x14:formula1>
          <xm:sqref>L16</xm:sqref>
        </x14:dataValidation>
        <x14:dataValidation type="list" allowBlank="1" showInputMessage="1" showErrorMessage="1">
          <x14:formula1>
            <xm:f>'(RegMap)'!$C$30:$C$31</xm:f>
          </x14:formula1>
          <xm:sqref>M16</xm:sqref>
        </x14:dataValidation>
        <x14:dataValidation type="list" allowBlank="1" showInputMessage="1" showErrorMessage="1">
          <x14:formula1>
            <xm:f>'(RegMap)'!$K$14:$K$17</xm:f>
          </x14:formula1>
          <xm:sqref>G24:H24</xm:sqref>
        </x14:dataValidation>
        <x14:dataValidation type="list" allowBlank="1" showInputMessage="1" showErrorMessage="1">
          <x14:formula1>
            <xm:f>'(RegMap)'!$O$20:$O$35</xm:f>
          </x14:formula1>
          <xm:sqref>F28:M28</xm:sqref>
        </x14:dataValidation>
        <x14:dataValidation type="list" allowBlank="1" showInputMessage="1" showErrorMessage="1">
          <x14:formula1>
            <xm:f>'(RegMap)'!$K$31:$K$38</xm:f>
          </x14:formula1>
          <xm:sqref>K24:M24</xm:sqref>
        </x14:dataValidation>
        <x14:dataValidation type="list" allowBlank="1" showInputMessage="1" showErrorMessage="1">
          <x14:formula1>
            <xm:f>'(RegMap)'!$K$22:$K$25</xm:f>
          </x14:formula1>
          <xm:sqref>I24:J24</xm:sqref>
        </x14:dataValidation>
        <x14:dataValidation type="list" allowBlank="1" showInputMessage="1" showErrorMessage="1">
          <x14:formula1>
            <xm:f>IF('(RegMap)'!$D$6='(RegMap)'!$G$23,'(RegMap)'!$G$24:$G$26,IF('(RegMap)'!$D$6='(RegMap)'!$G$28,'(RegMap)'!$G$29:$G$37,IF('(RegMap)'!$D$6='(RegMap)'!$G$39,'(RegMap)'!$G$40:$G$43,"(Select a device)")))</xm:f>
          </x14:formula1>
          <xm:sqref>F20:M20</xm:sqref>
        </x14:dataValidation>
        <x14:dataValidation type="list" allowBlank="1" showInputMessage="1" showErrorMessage="1">
          <x14:formula1>
            <xm:f>'(RegMap)'!$S$12:$S$13</xm:f>
          </x14:formula1>
          <xm:sqref>F32</xm:sqref>
        </x14:dataValidation>
        <x14:dataValidation type="list" allowBlank="1" showInputMessage="1" showErrorMessage="1">
          <x14:formula1>
            <xm:f>'(RegMap)'!$S$16:$S$17</xm:f>
          </x14:formula1>
          <xm:sqref>G32</xm:sqref>
        </x14:dataValidation>
        <x14:dataValidation type="list" allowBlank="1" showInputMessage="1" showErrorMessage="1">
          <x14:formula1>
            <xm:f>'(RegMap)'!$S$28:$S$29</xm:f>
          </x14:formula1>
          <xm:sqref>J32</xm:sqref>
        </x14:dataValidation>
        <x14:dataValidation type="list" allowBlank="1" showInputMessage="1" showErrorMessage="1">
          <x14:formula1>
            <xm:f>'(RegMap)'!$S$32:$S$33</xm:f>
          </x14:formula1>
          <xm:sqref>K32</xm:sqref>
        </x14:dataValidation>
        <x14:dataValidation type="list" allowBlank="1" showInputMessage="1" showErrorMessage="1">
          <x14:formula1>
            <xm:f>'(RegMap)'!$S$20:$S$21</xm:f>
          </x14:formula1>
          <xm:sqref>H32</xm:sqref>
        </x14:dataValidation>
        <x14:dataValidation type="list" allowBlank="1" showInputMessage="1" showErrorMessage="1">
          <x14:formula1>
            <xm:f>'(RegMap)'!$S$24:$S$25</xm:f>
          </x14:formula1>
          <xm:sqref>I32</xm:sqref>
        </x14:dataValidation>
        <x14:dataValidation type="list" allowBlank="1" showInputMessage="1" showErrorMessage="1">
          <x14:formula1>
            <xm:f>'(RegMap)'!$S$36:$S$37</xm:f>
          </x14:formula1>
          <xm:sqref>L32</xm:sqref>
        </x14:dataValidation>
        <x14:dataValidation type="list" allowBlank="1" showInputMessage="1" showErrorMessage="1">
          <x14:formula1>
            <xm:f>'(RegMap)'!$S$40:$S$41</xm:f>
          </x14:formula1>
          <xm:sqref>M32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45"/>
  <sheetViews>
    <sheetView showGridLines="0" showRowColHeaders="0" zoomScale="90" zoomScaleNormal="90" workbookViewId="0">
      <selection sqref="A1:U3"/>
    </sheetView>
  </sheetViews>
  <sheetFormatPr defaultRowHeight="12.75" x14ac:dyDescent="0.2"/>
  <cols>
    <col min="1" max="1" width="3.5703125" style="31" customWidth="1"/>
    <col min="2" max="2" width="3.140625" style="31" customWidth="1"/>
    <col min="3" max="3" width="13.28515625" style="31" customWidth="1"/>
    <col min="4" max="4" width="11.42578125" style="31" customWidth="1"/>
    <col min="5" max="5" width="2.5703125" style="31" customWidth="1"/>
    <col min="6" max="6" width="5" style="31" customWidth="1"/>
    <col min="7" max="8" width="13.28515625" style="31" customWidth="1"/>
    <col min="9" max="9" width="3.5703125" style="33" customWidth="1"/>
    <col min="10" max="10" width="3" style="31" customWidth="1"/>
    <col min="11" max="11" width="19.42578125" style="31" customWidth="1"/>
    <col min="12" max="12" width="13.28515625" style="31" customWidth="1"/>
    <col min="13" max="13" width="4.28515625" style="33" customWidth="1"/>
    <col min="14" max="14" width="8.7109375" style="33" customWidth="1"/>
    <col min="15" max="15" width="22.42578125" style="31" customWidth="1"/>
    <col min="16" max="16" width="12.7109375" style="31" customWidth="1"/>
    <col min="17" max="17" width="4.42578125" style="33" customWidth="1"/>
    <col min="18" max="18" width="5.28515625" style="31" customWidth="1"/>
    <col min="19" max="19" width="20.5703125" style="31" customWidth="1"/>
    <col min="20" max="20" width="12" style="31" customWidth="1"/>
    <col min="21" max="21" width="5" style="31" customWidth="1"/>
    <col min="22" max="23" width="9.140625" style="33"/>
    <col min="24" max="16384" width="9.140625" style="31"/>
  </cols>
  <sheetData>
    <row r="1" spans="1:21" x14ac:dyDescent="0.2">
      <c r="A1" s="516"/>
      <c r="B1" s="516"/>
      <c r="C1" s="516"/>
      <c r="D1" s="516"/>
      <c r="E1" s="516"/>
      <c r="F1" s="516"/>
      <c r="G1" s="516"/>
      <c r="H1" s="516"/>
      <c r="I1" s="516"/>
      <c r="J1" s="516"/>
      <c r="K1" s="516"/>
      <c r="L1" s="516"/>
      <c r="M1" s="516"/>
      <c r="N1" s="516"/>
      <c r="O1" s="516"/>
      <c r="P1" s="516"/>
      <c r="Q1" s="516"/>
      <c r="R1" s="516"/>
      <c r="S1" s="516"/>
      <c r="T1" s="516"/>
      <c r="U1" s="516"/>
    </row>
    <row r="2" spans="1:21" x14ac:dyDescent="0.2">
      <c r="A2" s="516"/>
      <c r="B2" s="516"/>
      <c r="C2" s="516"/>
      <c r="D2" s="516"/>
      <c r="E2" s="516"/>
      <c r="F2" s="516"/>
      <c r="G2" s="516"/>
      <c r="H2" s="516"/>
      <c r="I2" s="516"/>
      <c r="J2" s="516"/>
      <c r="K2" s="516"/>
      <c r="L2" s="516"/>
      <c r="M2" s="516"/>
      <c r="N2" s="516"/>
      <c r="O2" s="516"/>
      <c r="P2" s="516"/>
      <c r="Q2" s="516"/>
      <c r="R2" s="516"/>
      <c r="S2" s="516"/>
      <c r="T2" s="516"/>
      <c r="U2" s="516"/>
    </row>
    <row r="3" spans="1:21" x14ac:dyDescent="0.2">
      <c r="A3" s="516"/>
      <c r="B3" s="516"/>
      <c r="C3" s="516"/>
      <c r="D3" s="516"/>
      <c r="E3" s="516"/>
      <c r="F3" s="516"/>
      <c r="G3" s="516"/>
      <c r="H3" s="516"/>
      <c r="I3" s="516"/>
      <c r="J3" s="516"/>
      <c r="K3" s="516"/>
      <c r="L3" s="516"/>
      <c r="M3" s="516"/>
      <c r="N3" s="516"/>
      <c r="O3" s="516"/>
      <c r="P3" s="516"/>
      <c r="Q3" s="516"/>
      <c r="R3" s="516"/>
      <c r="S3" s="516"/>
      <c r="T3" s="516"/>
      <c r="U3" s="516"/>
    </row>
    <row r="4" spans="1:21" ht="12.75" customHeight="1" x14ac:dyDescent="0.2">
      <c r="A4" s="522"/>
      <c r="B4" s="522"/>
      <c r="C4" s="522"/>
      <c r="D4" s="522"/>
      <c r="E4" s="522"/>
      <c r="F4" s="522"/>
      <c r="G4" s="522"/>
      <c r="H4" s="522"/>
      <c r="I4" s="522"/>
      <c r="J4" s="522"/>
      <c r="K4" s="522"/>
      <c r="L4" s="522"/>
      <c r="M4" s="522"/>
      <c r="N4" s="522"/>
      <c r="O4" s="522"/>
      <c r="P4" s="522"/>
      <c r="Q4" s="522"/>
      <c r="R4" s="522"/>
      <c r="S4" s="522"/>
      <c r="T4" s="522"/>
      <c r="U4" s="522"/>
    </row>
    <row r="5" spans="1:21" ht="15" customHeight="1" thickBot="1" x14ac:dyDescent="0.25">
      <c r="A5" s="430"/>
      <c r="B5" s="109"/>
      <c r="C5" s="109"/>
      <c r="E5" s="124"/>
      <c r="F5" s="124"/>
      <c r="G5" s="20"/>
      <c r="H5" s="20"/>
      <c r="I5" s="20"/>
      <c r="J5" s="20"/>
      <c r="K5" s="109"/>
      <c r="L5" s="109"/>
      <c r="M5" s="109"/>
      <c r="N5" s="430"/>
      <c r="O5" s="109"/>
      <c r="P5" s="109"/>
      <c r="Q5" s="109"/>
      <c r="R5" s="109"/>
      <c r="S5" s="430"/>
      <c r="T5" s="430"/>
      <c r="U5" s="33"/>
    </row>
    <row r="6" spans="1:21" ht="15" customHeight="1" thickBot="1" x14ac:dyDescent="0.25">
      <c r="A6" s="430"/>
      <c r="B6" s="517" t="s">
        <v>201</v>
      </c>
      <c r="C6" s="518"/>
      <c r="D6" s="125" t="str">
        <f>'Register Map'!F6</f>
        <v>ADS1255</v>
      </c>
      <c r="E6" s="124"/>
      <c r="F6" s="124"/>
      <c r="G6" s="20"/>
      <c r="H6" s="20"/>
      <c r="I6" s="20"/>
      <c r="J6" s="20"/>
      <c r="K6" s="109"/>
      <c r="L6" s="109"/>
      <c r="M6" s="109"/>
      <c r="N6" s="430"/>
      <c r="O6" s="109"/>
      <c r="P6" s="109"/>
      <c r="Q6" s="109"/>
      <c r="R6" s="109"/>
      <c r="S6" s="430"/>
      <c r="T6" s="430"/>
      <c r="U6" s="33"/>
    </row>
    <row r="7" spans="1:21" s="33" customFormat="1" ht="15" customHeight="1" x14ac:dyDescent="0.2">
      <c r="A7" s="430"/>
      <c r="B7" s="109"/>
      <c r="C7" s="109"/>
      <c r="E7" s="124"/>
      <c r="F7" s="124"/>
      <c r="G7" s="20"/>
      <c r="J7" s="20"/>
      <c r="K7" s="109"/>
      <c r="L7" s="109"/>
      <c r="M7" s="109"/>
      <c r="N7" s="430"/>
      <c r="O7" s="109"/>
      <c r="P7" s="109"/>
      <c r="Q7" s="109"/>
      <c r="R7" s="109"/>
      <c r="S7" s="430"/>
      <c r="T7" s="430"/>
    </row>
    <row r="8" spans="1:21" s="33" customFormat="1" ht="13.5" thickBot="1" x14ac:dyDescent="0.25"/>
    <row r="9" spans="1:21" ht="15" customHeight="1" thickBot="1" x14ac:dyDescent="0.25">
      <c r="A9" s="33"/>
      <c r="B9" s="519" t="str">
        <f>'Register Map'!C14</f>
        <v>STATUS</v>
      </c>
      <c r="C9" s="520"/>
      <c r="D9" s="520"/>
      <c r="E9" s="521"/>
      <c r="F9" s="524"/>
      <c r="G9" s="524"/>
      <c r="H9" s="524"/>
      <c r="I9" s="525"/>
      <c r="J9" s="519" t="s">
        <v>77</v>
      </c>
      <c r="K9" s="520"/>
      <c r="L9" s="520"/>
      <c r="M9" s="521"/>
      <c r="N9" s="519" t="s">
        <v>78</v>
      </c>
      <c r="O9" s="520"/>
      <c r="P9" s="520"/>
      <c r="Q9" s="521"/>
      <c r="R9" s="519" t="s">
        <v>79</v>
      </c>
      <c r="S9" s="520"/>
      <c r="T9" s="520"/>
      <c r="U9" s="521"/>
    </row>
    <row r="10" spans="1:21" x14ac:dyDescent="0.2">
      <c r="A10" s="33"/>
      <c r="B10" s="380"/>
      <c r="C10" s="114"/>
      <c r="D10" s="114"/>
      <c r="E10" s="162"/>
      <c r="F10" s="114"/>
      <c r="G10" s="114"/>
      <c r="H10" s="130"/>
      <c r="I10" s="114"/>
      <c r="J10" s="137"/>
      <c r="K10" s="114"/>
      <c r="L10" s="138"/>
      <c r="M10" s="139"/>
      <c r="N10" s="380"/>
      <c r="O10" s="114"/>
      <c r="P10" s="138"/>
      <c r="Q10" s="139"/>
      <c r="R10" s="130"/>
      <c r="S10" s="114"/>
      <c r="T10" s="138"/>
      <c r="U10" s="139"/>
    </row>
    <row r="11" spans="1:21" x14ac:dyDescent="0.2">
      <c r="A11" s="33"/>
      <c r="B11" s="381"/>
      <c r="C11" s="369" t="s">
        <v>222</v>
      </c>
      <c r="D11" s="369"/>
      <c r="E11" s="116"/>
      <c r="F11" s="34"/>
      <c r="G11" s="432" t="s">
        <v>220</v>
      </c>
      <c r="H11" s="156">
        <f>VLOOKUP('Register Map'!F20,IF($D$6=$G$23,$G$24:$H$26,IF($D$6=$G$28,$G$29:$H$37,IF($D$6=$G$39,$G$40:$H$43,0))),2,FALSE)</f>
        <v>0</v>
      </c>
      <c r="I11" s="32"/>
      <c r="J11" s="117"/>
      <c r="K11" s="157" t="s">
        <v>251</v>
      </c>
      <c r="L11" s="158">
        <f>VLOOKUP('Register Map'!G24,'(RegMap)'!K14:L17,2,FALSE)</f>
        <v>1</v>
      </c>
      <c r="M11" s="115"/>
      <c r="N11" s="381"/>
      <c r="O11" s="157" t="s">
        <v>185</v>
      </c>
      <c r="P11" s="161" t="str">
        <f>VLOOKUP('Register Map'!F28,'(RegMap)'!O20:P35,2,FALSE)</f>
        <v>F0</v>
      </c>
      <c r="Q11" s="115"/>
      <c r="R11" s="32"/>
      <c r="S11" s="371" t="s">
        <v>265</v>
      </c>
      <c r="T11" s="123">
        <f>VLOOKUP('Register Map'!F32,'(RegMap)'!S12:T13,2,FALSE)</f>
        <v>1</v>
      </c>
      <c r="U11" s="115"/>
    </row>
    <row r="12" spans="1:21" ht="15" customHeight="1" x14ac:dyDescent="0.2">
      <c r="A12" s="33"/>
      <c r="B12" s="381"/>
      <c r="C12" s="370" t="s">
        <v>86</v>
      </c>
      <c r="D12" s="152" t="s">
        <v>26</v>
      </c>
      <c r="E12" s="116"/>
      <c r="F12" s="378">
        <v>3</v>
      </c>
      <c r="G12" s="370" t="s">
        <v>196</v>
      </c>
      <c r="H12" s="155">
        <f>IF(ISODD(BIN2DEC($H$11)/2^(F12)),1,0)</f>
        <v>0</v>
      </c>
      <c r="I12" s="32"/>
      <c r="J12" s="117">
        <v>1</v>
      </c>
      <c r="K12" s="153" t="s">
        <v>98</v>
      </c>
      <c r="L12" s="145">
        <f>IF(ISODD(BIN2DEC($L$11)/2^J12),1,0)</f>
        <v>0</v>
      </c>
      <c r="M12" s="115"/>
      <c r="N12" s="381">
        <v>7</v>
      </c>
      <c r="O12" s="153" t="s">
        <v>105</v>
      </c>
      <c r="P12" s="145">
        <f>IF(ISODD(HEX2DEC($P$11)/2^N12),1,0)</f>
        <v>1</v>
      </c>
      <c r="Q12" s="115"/>
      <c r="R12" s="32"/>
      <c r="S12" s="112" t="s">
        <v>267</v>
      </c>
      <c r="T12" s="112">
        <v>0</v>
      </c>
      <c r="U12" s="115"/>
    </row>
    <row r="13" spans="1:21" ht="15" customHeight="1" x14ac:dyDescent="0.2">
      <c r="A13" s="33"/>
      <c r="B13" s="381"/>
      <c r="C13" s="370" t="s">
        <v>87</v>
      </c>
      <c r="D13" s="152" t="s">
        <v>26</v>
      </c>
      <c r="E13" s="116"/>
      <c r="F13" s="378">
        <v>2</v>
      </c>
      <c r="G13" s="370" t="s">
        <v>197</v>
      </c>
      <c r="H13" s="155">
        <f>IF(ISODD(BIN2DEC($H$11)/2^(F13)),1,0)</f>
        <v>0</v>
      </c>
      <c r="I13" s="32"/>
      <c r="J13" s="117">
        <v>0</v>
      </c>
      <c r="K13" s="154" t="s">
        <v>99</v>
      </c>
      <c r="L13" s="144">
        <f>IF(ISODD(BIN2DEC($L$11)/2^J13),1,0)</f>
        <v>1</v>
      </c>
      <c r="M13" s="115"/>
      <c r="N13" s="381">
        <v>6</v>
      </c>
      <c r="O13" s="153" t="s">
        <v>106</v>
      </c>
      <c r="P13" s="145">
        <f t="shared" ref="P13:P19" si="0">IF(ISODD(HEX2DEC($P$11)/2^N13),1,0)</f>
        <v>1</v>
      </c>
      <c r="Q13" s="115"/>
      <c r="R13" s="32"/>
      <c r="S13" s="112" t="s">
        <v>268</v>
      </c>
      <c r="T13" s="112">
        <v>1</v>
      </c>
      <c r="U13" s="115"/>
    </row>
    <row r="14" spans="1:21" ht="15" customHeight="1" x14ac:dyDescent="0.2">
      <c r="A14" s="33"/>
      <c r="B14" s="382"/>
      <c r="C14" s="370" t="s">
        <v>88</v>
      </c>
      <c r="D14" s="152" t="s">
        <v>26</v>
      </c>
      <c r="E14" s="116"/>
      <c r="F14" s="378">
        <v>1</v>
      </c>
      <c r="G14" s="370" t="s">
        <v>94</v>
      </c>
      <c r="H14" s="155">
        <f>IF(ISODD(BIN2DEC($H$11)/2^(F14)),1,0)</f>
        <v>0</v>
      </c>
      <c r="I14" s="32"/>
      <c r="J14" s="117"/>
      <c r="K14" s="113" t="s">
        <v>236</v>
      </c>
      <c r="L14" s="140">
        <v>0</v>
      </c>
      <c r="M14" s="115"/>
      <c r="N14" s="381">
        <v>5</v>
      </c>
      <c r="O14" s="153" t="s">
        <v>107</v>
      </c>
      <c r="P14" s="145">
        <f t="shared" si="0"/>
        <v>1</v>
      </c>
      <c r="Q14" s="115"/>
      <c r="R14" s="32"/>
      <c r="S14" s="112"/>
      <c r="T14" s="112"/>
      <c r="U14" s="115"/>
    </row>
    <row r="15" spans="1:21" ht="15.75" x14ac:dyDescent="0.3">
      <c r="A15" s="33"/>
      <c r="B15" s="381"/>
      <c r="C15" s="370" t="s">
        <v>89</v>
      </c>
      <c r="D15" s="152" t="s">
        <v>26</v>
      </c>
      <c r="E15" s="116"/>
      <c r="F15" s="379">
        <v>0</v>
      </c>
      <c r="G15" s="370" t="s">
        <v>95</v>
      </c>
      <c r="H15" s="155">
        <f>IF(ISODD(BIN2DEC($H$11)/2^(F15)),1,0)</f>
        <v>0</v>
      </c>
      <c r="I15" s="32"/>
      <c r="J15" s="117"/>
      <c r="K15" s="113" t="s">
        <v>235</v>
      </c>
      <c r="L15" s="140">
        <v>1</v>
      </c>
      <c r="M15" s="115"/>
      <c r="N15" s="381">
        <v>4</v>
      </c>
      <c r="O15" s="153" t="s">
        <v>108</v>
      </c>
      <c r="P15" s="145">
        <f t="shared" si="0"/>
        <v>1</v>
      </c>
      <c r="Q15" s="115"/>
      <c r="R15" s="32"/>
      <c r="S15" s="371" t="s">
        <v>266</v>
      </c>
      <c r="T15" s="123">
        <f>VLOOKUP('Register Map'!G32,'(RegMap)'!S16:T17,2,FALSE)</f>
        <v>1</v>
      </c>
      <c r="U15" s="116"/>
    </row>
    <row r="16" spans="1:21" ht="15" customHeight="1" x14ac:dyDescent="0.3">
      <c r="A16" s="33"/>
      <c r="B16" s="381"/>
      <c r="C16" s="32"/>
      <c r="D16" s="32"/>
      <c r="E16" s="116"/>
      <c r="F16" s="379"/>
      <c r="G16" s="112"/>
      <c r="H16" s="112"/>
      <c r="I16" s="32"/>
      <c r="J16" s="117"/>
      <c r="K16" s="32" t="s">
        <v>234</v>
      </c>
      <c r="L16" s="140">
        <v>10</v>
      </c>
      <c r="M16" s="115"/>
      <c r="N16" s="381">
        <v>3</v>
      </c>
      <c r="O16" s="153" t="s">
        <v>20</v>
      </c>
      <c r="P16" s="145">
        <f t="shared" si="0"/>
        <v>0</v>
      </c>
      <c r="Q16" s="115"/>
      <c r="R16" s="32"/>
      <c r="S16" s="112" t="s">
        <v>269</v>
      </c>
      <c r="T16" s="112">
        <v>0</v>
      </c>
      <c r="U16" s="115"/>
    </row>
    <row r="17" spans="1:21" ht="15" customHeight="1" x14ac:dyDescent="0.3">
      <c r="A17" s="33"/>
      <c r="B17" s="381"/>
      <c r="C17" s="371" t="s">
        <v>90</v>
      </c>
      <c r="D17" s="123">
        <f>VLOOKUP('Register Map'!J16,'(RegMap)'!C18:D19,2,FALSE)</f>
        <v>0</v>
      </c>
      <c r="E17" s="116"/>
      <c r="F17" s="379"/>
      <c r="G17" s="432" t="s">
        <v>221</v>
      </c>
      <c r="H17" s="386">
        <f>VLOOKUP('Register Map'!J20,IF($D$6=$G$23,$G$24:$H$26,IF($D$6=$G$28,$G$29:$H$37,IF($D$6=$G$39,$G$40:$H$43,0))),2,FALSE)</f>
        <v>1</v>
      </c>
      <c r="I17" s="32"/>
      <c r="J17" s="117"/>
      <c r="K17" s="32" t="s">
        <v>233</v>
      </c>
      <c r="L17" s="140">
        <v>11</v>
      </c>
      <c r="M17" s="115"/>
      <c r="N17" s="381">
        <v>2</v>
      </c>
      <c r="O17" s="153" t="s">
        <v>21</v>
      </c>
      <c r="P17" s="145">
        <f t="shared" si="0"/>
        <v>0</v>
      </c>
      <c r="Q17" s="115"/>
      <c r="R17" s="32"/>
      <c r="S17" s="112" t="s">
        <v>270</v>
      </c>
      <c r="T17" s="112">
        <v>1</v>
      </c>
      <c r="U17" s="115"/>
    </row>
    <row r="18" spans="1:21" ht="15" customHeight="1" x14ac:dyDescent="0.2">
      <c r="A18" s="33"/>
      <c r="B18" s="382"/>
      <c r="C18" s="112" t="s">
        <v>202</v>
      </c>
      <c r="D18" s="112">
        <v>0</v>
      </c>
      <c r="E18" s="116"/>
      <c r="F18" s="378">
        <v>3</v>
      </c>
      <c r="G18" s="370" t="s">
        <v>198</v>
      </c>
      <c r="H18" s="151">
        <f>IF(ISODD(BIN2DEC($H$17)/2^(F18)),1,0)</f>
        <v>0</v>
      </c>
      <c r="I18" s="32"/>
      <c r="J18" s="117"/>
      <c r="K18" s="32"/>
      <c r="L18" s="113"/>
      <c r="M18" s="115"/>
      <c r="N18" s="381">
        <v>1</v>
      </c>
      <c r="O18" s="153" t="s">
        <v>22</v>
      </c>
      <c r="P18" s="145">
        <f t="shared" si="0"/>
        <v>0</v>
      </c>
      <c r="Q18" s="115"/>
      <c r="R18" s="32"/>
      <c r="S18" s="112"/>
      <c r="T18" s="112"/>
      <c r="U18" s="115"/>
    </row>
    <row r="19" spans="1:21" x14ac:dyDescent="0.2">
      <c r="B19" s="381"/>
      <c r="C19" s="112" t="s">
        <v>203</v>
      </c>
      <c r="D19" s="112">
        <v>1</v>
      </c>
      <c r="E19" s="116"/>
      <c r="F19" s="378">
        <v>2</v>
      </c>
      <c r="G19" s="370" t="s">
        <v>97</v>
      </c>
      <c r="H19" s="151">
        <f>IF(ISODD(BIN2DEC($H$17)/2^(F19)),1,0)</f>
        <v>0</v>
      </c>
      <c r="I19" s="32"/>
      <c r="J19" s="117"/>
      <c r="K19" s="375" t="s">
        <v>250</v>
      </c>
      <c r="L19" s="159">
        <f>VLOOKUP('Register Map'!I24,'(RegMap)'!K22:L25,2,FALSE)</f>
        <v>0</v>
      </c>
      <c r="M19" s="115"/>
      <c r="N19" s="381">
        <v>0</v>
      </c>
      <c r="O19" s="154" t="s">
        <v>23</v>
      </c>
      <c r="P19" s="144">
        <f t="shared" si="0"/>
        <v>0</v>
      </c>
      <c r="Q19" s="115"/>
      <c r="R19" s="32"/>
      <c r="S19" s="371" t="s">
        <v>253</v>
      </c>
      <c r="T19" s="123">
        <f>VLOOKUP('Register Map'!H32,'(RegMap)'!S20:T21,2,FALSE)</f>
        <v>1</v>
      </c>
      <c r="U19" s="116"/>
    </row>
    <row r="20" spans="1:21" ht="15" x14ac:dyDescent="0.25">
      <c r="B20" s="381"/>
      <c r="C20" s="112"/>
      <c r="D20" s="112"/>
      <c r="E20" s="116"/>
      <c r="F20" s="378">
        <v>1</v>
      </c>
      <c r="G20" s="370" t="s">
        <v>96</v>
      </c>
      <c r="H20" s="151">
        <f>IF(ISODD(BIN2DEC($H$17)/2^(F20)),1,0)</f>
        <v>0</v>
      </c>
      <c r="I20" s="32"/>
      <c r="J20" s="117">
        <v>1</v>
      </c>
      <c r="K20" s="376" t="s">
        <v>100</v>
      </c>
      <c r="L20" s="146">
        <f>IF(ISODD(BIN2DEC($L$19)/2^J20),1,0)</f>
        <v>0</v>
      </c>
      <c r="M20" s="115"/>
      <c r="N20" s="383">
        <v>2.5</v>
      </c>
      <c r="O20" s="113" t="str">
        <f>CONCATENATE("Data Rate = ",N20," SPS")</f>
        <v>Data Rate = 2.5 SPS</v>
      </c>
      <c r="P20" s="431" t="str">
        <f>DEC2HEX(3,2)</f>
        <v>03</v>
      </c>
      <c r="Q20" s="115"/>
      <c r="R20" s="32"/>
      <c r="S20" s="112" t="s">
        <v>257</v>
      </c>
      <c r="T20" s="112">
        <v>0</v>
      </c>
      <c r="U20" s="115"/>
    </row>
    <row r="21" spans="1:21" ht="15" x14ac:dyDescent="0.25">
      <c r="B21" s="381"/>
      <c r="C21" s="371" t="s">
        <v>91</v>
      </c>
      <c r="D21" s="123">
        <f>VLOOKUP('Register Map'!K16,'(RegMap)'!C22:D23,2,FALSE)</f>
        <v>0</v>
      </c>
      <c r="E21" s="116"/>
      <c r="F21" s="379">
        <v>0</v>
      </c>
      <c r="G21" s="370" t="s">
        <v>252</v>
      </c>
      <c r="H21" s="151">
        <f>IF(ISODD(BIN2DEC($H$17)/2^(F21)),1,0)</f>
        <v>1</v>
      </c>
      <c r="I21" s="32"/>
      <c r="J21" s="117">
        <v>0</v>
      </c>
      <c r="K21" s="377" t="s">
        <v>101</v>
      </c>
      <c r="L21" s="144">
        <f>IF(ISODD(BIN2DEC($L$19)/2^J21),1,0)</f>
        <v>0</v>
      </c>
      <c r="M21" s="115"/>
      <c r="N21" s="381">
        <v>5</v>
      </c>
      <c r="O21" s="113" t="str">
        <f t="shared" ref="O21:O35" si="1">CONCATENATE("Data Rate = ",N21," SPS")</f>
        <v>Data Rate = 5 SPS</v>
      </c>
      <c r="P21" s="431" t="str">
        <f>DEC2HEX(19,2)</f>
        <v>13</v>
      </c>
      <c r="Q21" s="115"/>
      <c r="R21" s="32"/>
      <c r="S21" s="112" t="s">
        <v>258</v>
      </c>
      <c r="T21" s="112">
        <v>1</v>
      </c>
      <c r="U21" s="115"/>
    </row>
    <row r="22" spans="1:21" ht="15" x14ac:dyDescent="0.25">
      <c r="B22" s="381"/>
      <c r="C22" s="112" t="s">
        <v>214</v>
      </c>
      <c r="D22" s="112">
        <v>0</v>
      </c>
      <c r="E22" s="116"/>
      <c r="F22" s="32"/>
      <c r="G22" s="113"/>
      <c r="H22" s="113"/>
      <c r="I22" s="32"/>
      <c r="J22" s="117"/>
      <c r="K22" s="32" t="s">
        <v>238</v>
      </c>
      <c r="L22" s="140">
        <v>0</v>
      </c>
      <c r="M22" s="115"/>
      <c r="N22" s="381">
        <v>10</v>
      </c>
      <c r="O22" s="113" t="str">
        <f t="shared" si="1"/>
        <v>Data Rate = 10 SPS</v>
      </c>
      <c r="P22" s="431" t="str">
        <f>DEC2HEX(35,2)</f>
        <v>23</v>
      </c>
      <c r="Q22" s="115"/>
      <c r="R22" s="32"/>
      <c r="S22" s="112"/>
      <c r="T22" s="112"/>
      <c r="U22" s="115"/>
    </row>
    <row r="23" spans="1:21" ht="15" x14ac:dyDescent="0.25">
      <c r="B23" s="381"/>
      <c r="C23" s="112" t="s">
        <v>215</v>
      </c>
      <c r="D23" s="112">
        <v>1</v>
      </c>
      <c r="E23" s="116"/>
      <c r="F23" s="34"/>
      <c r="G23" s="523" t="s">
        <v>204</v>
      </c>
      <c r="H23" s="523"/>
      <c r="I23" s="32"/>
      <c r="J23" s="117"/>
      <c r="K23" s="32" t="s">
        <v>239</v>
      </c>
      <c r="L23" s="140">
        <v>1</v>
      </c>
      <c r="M23" s="115"/>
      <c r="N23" s="381">
        <v>15</v>
      </c>
      <c r="O23" s="113" t="str">
        <f t="shared" si="1"/>
        <v>Data Rate = 15 SPS</v>
      </c>
      <c r="P23" s="431" t="str">
        <f>DEC2HEX(51,2)</f>
        <v>33</v>
      </c>
      <c r="Q23" s="115"/>
      <c r="R23" s="32"/>
      <c r="S23" s="371" t="s">
        <v>254</v>
      </c>
      <c r="T23" s="123">
        <f>VLOOKUP('Register Map'!I32,'(RegMap)'!S24:T25,2,FALSE)</f>
        <v>0</v>
      </c>
      <c r="U23" s="116"/>
    </row>
    <row r="24" spans="1:21" ht="15" x14ac:dyDescent="0.25">
      <c r="B24" s="381"/>
      <c r="C24" s="112"/>
      <c r="D24" s="112"/>
      <c r="E24" s="116"/>
      <c r="F24" s="34"/>
      <c r="G24" s="112" t="s">
        <v>205</v>
      </c>
      <c r="H24" s="129">
        <v>0</v>
      </c>
      <c r="I24" s="32"/>
      <c r="J24" s="117"/>
      <c r="K24" s="32" t="s">
        <v>240</v>
      </c>
      <c r="L24" s="140">
        <v>10</v>
      </c>
      <c r="M24" s="115"/>
      <c r="N24" s="381">
        <v>25</v>
      </c>
      <c r="O24" s="113" t="str">
        <f t="shared" si="1"/>
        <v>Data Rate = 25 SPS</v>
      </c>
      <c r="P24" s="431" t="str">
        <f>DEC2HEX(67,2)</f>
        <v>43</v>
      </c>
      <c r="Q24" s="115"/>
      <c r="R24" s="32"/>
      <c r="S24" s="112" t="s">
        <v>263</v>
      </c>
      <c r="T24" s="112">
        <v>0</v>
      </c>
      <c r="U24" s="115"/>
    </row>
    <row r="25" spans="1:21" ht="15" x14ac:dyDescent="0.25">
      <c r="B25" s="381"/>
      <c r="C25" s="371" t="s">
        <v>92</v>
      </c>
      <c r="D25" s="123">
        <f>VLOOKUP('Register Map'!L16,'(RegMap)'!C26:D27,2,FALSE)</f>
        <v>0</v>
      </c>
      <c r="E25" s="116"/>
      <c r="F25" s="34"/>
      <c r="G25" s="112" t="s">
        <v>206</v>
      </c>
      <c r="H25" s="129">
        <v>1</v>
      </c>
      <c r="I25" s="32"/>
      <c r="J25" s="117"/>
      <c r="K25" s="32" t="s">
        <v>241</v>
      </c>
      <c r="L25" s="140">
        <v>11</v>
      </c>
      <c r="M25" s="115"/>
      <c r="N25" s="381">
        <v>30</v>
      </c>
      <c r="O25" s="113" t="str">
        <f t="shared" si="1"/>
        <v>Data Rate = 30 SPS</v>
      </c>
      <c r="P25" s="431" t="str">
        <f>DEC2HEX(83,2)</f>
        <v>53</v>
      </c>
      <c r="Q25" s="115"/>
      <c r="R25" s="32"/>
      <c r="S25" s="112" t="s">
        <v>264</v>
      </c>
      <c r="T25" s="112">
        <v>1</v>
      </c>
      <c r="U25" s="115"/>
    </row>
    <row r="26" spans="1:21" ht="15" x14ac:dyDescent="0.25">
      <c r="B26" s="381"/>
      <c r="C26" s="112" t="s">
        <v>216</v>
      </c>
      <c r="D26" s="112">
        <v>0</v>
      </c>
      <c r="E26" s="116"/>
      <c r="F26" s="34"/>
      <c r="G26" s="112" t="s">
        <v>209</v>
      </c>
      <c r="H26" s="129">
        <v>1000</v>
      </c>
      <c r="I26" s="32"/>
      <c r="J26" s="117"/>
      <c r="K26" s="33"/>
      <c r="M26" s="115"/>
      <c r="N26" s="381">
        <v>50</v>
      </c>
      <c r="O26" s="113" t="str">
        <f t="shared" si="1"/>
        <v>Data Rate = 50 SPS</v>
      </c>
      <c r="P26" s="431" t="str">
        <f>DEC2HEX(99,2)</f>
        <v>63</v>
      </c>
      <c r="Q26" s="115"/>
      <c r="R26" s="32"/>
      <c r="S26" s="32"/>
      <c r="T26" s="147"/>
      <c r="U26" s="115"/>
    </row>
    <row r="27" spans="1:21" ht="15" x14ac:dyDescent="0.25">
      <c r="B27" s="381"/>
      <c r="C27" s="112" t="s">
        <v>217</v>
      </c>
      <c r="D27" s="112">
        <v>1</v>
      </c>
      <c r="E27" s="116"/>
      <c r="F27" s="34"/>
      <c r="G27" s="112"/>
      <c r="H27" s="112"/>
      <c r="I27" s="32"/>
      <c r="J27" s="117"/>
      <c r="K27" s="375" t="s">
        <v>184</v>
      </c>
      <c r="L27" s="160">
        <f>VLOOKUP('Register Map'!K24,'(RegMap)'!K31:L38,2,FALSE)</f>
        <v>0</v>
      </c>
      <c r="M27" s="115"/>
      <c r="N27" s="381">
        <v>60</v>
      </c>
      <c r="O27" s="113" t="str">
        <f t="shared" si="1"/>
        <v>Data Rate = 60 SPS</v>
      </c>
      <c r="P27" s="431" t="str">
        <f>DEC2HEX(114,2)</f>
        <v>72</v>
      </c>
      <c r="Q27" s="115"/>
      <c r="R27" s="32"/>
      <c r="S27" s="371" t="s">
        <v>271</v>
      </c>
      <c r="T27" s="123">
        <f>VLOOKUP('Register Map'!J32,'(RegMap)'!S28:T29,2,FALSE)</f>
        <v>0</v>
      </c>
      <c r="U27" s="116"/>
    </row>
    <row r="28" spans="1:21" ht="15" x14ac:dyDescent="0.25">
      <c r="B28" s="381"/>
      <c r="C28" s="32"/>
      <c r="D28" s="32"/>
      <c r="E28" s="116"/>
      <c r="F28" s="34"/>
      <c r="G28" s="523" t="s">
        <v>200</v>
      </c>
      <c r="H28" s="523"/>
      <c r="I28" s="32"/>
      <c r="J28" s="117">
        <v>2</v>
      </c>
      <c r="K28" s="376" t="s">
        <v>102</v>
      </c>
      <c r="L28" s="145">
        <f>IF(ISODD(BIN2DEC($L$27)/2^J28),1,0)</f>
        <v>0</v>
      </c>
      <c r="M28" s="115"/>
      <c r="N28" s="381">
        <v>100</v>
      </c>
      <c r="O28" s="113" t="str">
        <f t="shared" si="1"/>
        <v>Data Rate = 100 SPS</v>
      </c>
      <c r="P28" s="431" t="str">
        <f>DEC2HEX(130,2)</f>
        <v>82</v>
      </c>
      <c r="Q28" s="115"/>
      <c r="R28" s="32"/>
      <c r="S28" s="112" t="s">
        <v>273</v>
      </c>
      <c r="T28" s="112">
        <v>0</v>
      </c>
      <c r="U28" s="115"/>
    </row>
    <row r="29" spans="1:21" ht="15" x14ac:dyDescent="0.25">
      <c r="B29" s="381"/>
      <c r="C29" s="371" t="s">
        <v>93</v>
      </c>
      <c r="D29" s="123">
        <f>VLOOKUP('Register Map'!M16,'(RegMap)'!C30:D31,2,FALSE)</f>
        <v>1</v>
      </c>
      <c r="E29" s="116"/>
      <c r="F29" s="34"/>
      <c r="G29" s="112" t="s">
        <v>205</v>
      </c>
      <c r="H29" s="129">
        <v>0</v>
      </c>
      <c r="I29" s="32"/>
      <c r="J29" s="117">
        <v>1</v>
      </c>
      <c r="K29" s="376" t="s">
        <v>103</v>
      </c>
      <c r="L29" s="145">
        <f t="shared" ref="L29:L30" si="2">IF(ISODD(BIN2DEC($L$27)/2^J29),1,0)</f>
        <v>0</v>
      </c>
      <c r="M29" s="115"/>
      <c r="N29" s="381">
        <v>500</v>
      </c>
      <c r="O29" s="113" t="str">
        <f t="shared" si="1"/>
        <v>Data Rate = 500 SPS</v>
      </c>
      <c r="P29" s="431" t="str">
        <f>DEC2HEX(146,2)</f>
        <v>92</v>
      </c>
      <c r="Q29" s="115"/>
      <c r="R29" s="32"/>
      <c r="S29" s="112" t="s">
        <v>274</v>
      </c>
      <c r="T29" s="112">
        <v>1</v>
      </c>
      <c r="U29" s="115"/>
    </row>
    <row r="30" spans="1:21" ht="15" x14ac:dyDescent="0.25">
      <c r="B30" s="381"/>
      <c r="C30" s="343" t="s">
        <v>219</v>
      </c>
      <c r="D30" s="112">
        <v>0</v>
      </c>
      <c r="E30" s="116"/>
      <c r="F30" s="34"/>
      <c r="G30" s="112" t="s">
        <v>206</v>
      </c>
      <c r="H30" s="129">
        <v>1</v>
      </c>
      <c r="I30" s="32"/>
      <c r="J30" s="117">
        <v>0</v>
      </c>
      <c r="K30" s="377" t="s">
        <v>104</v>
      </c>
      <c r="L30" s="144">
        <f t="shared" si="2"/>
        <v>0</v>
      </c>
      <c r="M30" s="115"/>
      <c r="N30" s="381">
        <v>1000</v>
      </c>
      <c r="O30" s="113" t="str">
        <f t="shared" si="1"/>
        <v>Data Rate = 1000 SPS</v>
      </c>
      <c r="P30" s="431" t="str">
        <f>DEC2HEX(161,2)</f>
        <v>A1</v>
      </c>
      <c r="Q30" s="115"/>
      <c r="R30" s="32"/>
      <c r="S30" s="32"/>
      <c r="T30" s="113"/>
      <c r="U30" s="116"/>
    </row>
    <row r="31" spans="1:21" ht="15" x14ac:dyDescent="0.25">
      <c r="B31" s="381"/>
      <c r="C31" s="343" t="s">
        <v>218</v>
      </c>
      <c r="D31" s="112">
        <v>1</v>
      </c>
      <c r="E31" s="116"/>
      <c r="F31" s="34"/>
      <c r="G31" s="112" t="s">
        <v>207</v>
      </c>
      <c r="H31" s="129">
        <v>10</v>
      </c>
      <c r="I31" s="32"/>
      <c r="J31" s="117"/>
      <c r="K31" s="32" t="s">
        <v>242</v>
      </c>
      <c r="L31" s="143">
        <v>0</v>
      </c>
      <c r="M31" s="115"/>
      <c r="N31" s="381">
        <v>2000</v>
      </c>
      <c r="O31" s="113" t="str">
        <f t="shared" si="1"/>
        <v>Data Rate = 2000 SPS</v>
      </c>
      <c r="P31" s="431" t="str">
        <f>DEC2HEX(176,2)</f>
        <v>B0</v>
      </c>
      <c r="Q31" s="115"/>
      <c r="R31" s="32"/>
      <c r="S31" s="371" t="s">
        <v>272</v>
      </c>
      <c r="T31" s="123">
        <f>VLOOKUP('Register Map'!K32,'(RegMap)'!S32:T33,2,FALSE)</f>
        <v>0</v>
      </c>
      <c r="U31" s="116"/>
    </row>
    <row r="32" spans="1:21" ht="15" x14ac:dyDescent="0.25">
      <c r="B32" s="381"/>
      <c r="C32" s="113"/>
      <c r="D32" s="113"/>
      <c r="E32" s="116"/>
      <c r="F32" s="34"/>
      <c r="G32" s="112" t="s">
        <v>208</v>
      </c>
      <c r="H32" s="129">
        <v>11</v>
      </c>
      <c r="I32" s="32"/>
      <c r="J32" s="117"/>
      <c r="K32" s="32" t="s">
        <v>243</v>
      </c>
      <c r="L32" s="143">
        <v>1</v>
      </c>
      <c r="M32" s="115"/>
      <c r="N32" s="381">
        <v>3750</v>
      </c>
      <c r="O32" s="113" t="str">
        <f t="shared" si="1"/>
        <v>Data Rate = 3750 SPS</v>
      </c>
      <c r="P32" s="431" t="str">
        <f>DEC2HEX(192,2)</f>
        <v>C0</v>
      </c>
      <c r="Q32" s="115"/>
      <c r="R32" s="32"/>
      <c r="S32" s="343" t="s">
        <v>275</v>
      </c>
      <c r="T32" s="112">
        <v>0</v>
      </c>
      <c r="U32" s="115"/>
    </row>
    <row r="33" spans="2:21" ht="15" x14ac:dyDescent="0.25">
      <c r="B33" s="381"/>
      <c r="C33" s="113"/>
      <c r="D33" s="113"/>
      <c r="E33" s="116"/>
      <c r="F33" s="34"/>
      <c r="G33" s="112" t="s">
        <v>210</v>
      </c>
      <c r="H33" s="129">
        <v>100</v>
      </c>
      <c r="I33" s="32"/>
      <c r="J33" s="117"/>
      <c r="K33" s="32" t="s">
        <v>244</v>
      </c>
      <c r="L33" s="143">
        <v>10</v>
      </c>
      <c r="M33" s="115"/>
      <c r="N33" s="381">
        <v>7500</v>
      </c>
      <c r="O33" s="113" t="str">
        <f t="shared" si="1"/>
        <v>Data Rate = 7500 SPS</v>
      </c>
      <c r="P33" s="431" t="str">
        <f>DEC2HEX(208,2)</f>
        <v>D0</v>
      </c>
      <c r="Q33" s="115"/>
      <c r="R33" s="32"/>
      <c r="S33" s="343" t="s">
        <v>276</v>
      </c>
      <c r="T33" s="112">
        <v>1</v>
      </c>
      <c r="U33" s="115"/>
    </row>
    <row r="34" spans="2:21" ht="15" x14ac:dyDescent="0.25">
      <c r="B34" s="117"/>
      <c r="C34" s="372"/>
      <c r="D34" s="372"/>
      <c r="E34" s="116"/>
      <c r="F34" s="34"/>
      <c r="G34" s="112" t="s">
        <v>211</v>
      </c>
      <c r="H34" s="129">
        <v>101</v>
      </c>
      <c r="I34" s="32"/>
      <c r="J34" s="117"/>
      <c r="K34" s="113" t="s">
        <v>245</v>
      </c>
      <c r="L34" s="143">
        <v>11</v>
      </c>
      <c r="M34" s="115"/>
      <c r="N34" s="381">
        <v>15000</v>
      </c>
      <c r="O34" s="113" t="str">
        <f t="shared" si="1"/>
        <v>Data Rate = 15000 SPS</v>
      </c>
      <c r="P34" s="431" t="str">
        <f>DEC2HEX(224,2)</f>
        <v>E0</v>
      </c>
      <c r="Q34" s="115"/>
      <c r="R34" s="32"/>
      <c r="S34" s="32"/>
      <c r="T34" s="147"/>
      <c r="U34" s="115"/>
    </row>
    <row r="35" spans="2:21" ht="15" x14ac:dyDescent="0.25">
      <c r="B35" s="117"/>
      <c r="C35" s="372"/>
      <c r="D35" s="372"/>
      <c r="E35" s="116"/>
      <c r="F35" s="34"/>
      <c r="G35" s="112" t="s">
        <v>212</v>
      </c>
      <c r="H35" s="129">
        <v>110</v>
      </c>
      <c r="I35" s="32"/>
      <c r="J35" s="117"/>
      <c r="K35" s="113" t="s">
        <v>246</v>
      </c>
      <c r="L35" s="143">
        <v>100</v>
      </c>
      <c r="M35" s="115"/>
      <c r="N35" s="384">
        <v>30000</v>
      </c>
      <c r="O35" s="113" t="str">
        <f t="shared" si="1"/>
        <v>Data Rate = 30000 SPS</v>
      </c>
      <c r="P35" s="431" t="str">
        <f>DEC2HEX(240,2)</f>
        <v>F0</v>
      </c>
      <c r="Q35" s="115"/>
      <c r="R35" s="32"/>
      <c r="S35" s="371" t="s">
        <v>255</v>
      </c>
      <c r="T35" s="123">
        <f>VLOOKUP('Register Map'!L32,'(RegMap)'!S36:T37,2,FALSE)</f>
        <v>0</v>
      </c>
      <c r="U35" s="116"/>
    </row>
    <row r="36" spans="2:21" x14ac:dyDescent="0.2">
      <c r="B36" s="117"/>
      <c r="C36" s="372"/>
      <c r="D36" s="372"/>
      <c r="E36" s="116"/>
      <c r="F36" s="34"/>
      <c r="G36" s="112" t="s">
        <v>213</v>
      </c>
      <c r="H36" s="129">
        <v>111</v>
      </c>
      <c r="I36" s="32"/>
      <c r="J36" s="117"/>
      <c r="K36" s="113" t="s">
        <v>247</v>
      </c>
      <c r="L36" s="143">
        <v>101</v>
      </c>
      <c r="M36" s="115"/>
      <c r="N36" s="381"/>
      <c r="O36" s="113"/>
      <c r="P36" s="113"/>
      <c r="Q36" s="115"/>
      <c r="R36" s="113"/>
      <c r="S36" s="112" t="s">
        <v>259</v>
      </c>
      <c r="T36" s="112">
        <v>0</v>
      </c>
      <c r="U36" s="115"/>
    </row>
    <row r="37" spans="2:21" x14ac:dyDescent="0.2">
      <c r="B37" s="117"/>
      <c r="C37" s="113"/>
      <c r="D37" s="113"/>
      <c r="E37" s="116"/>
      <c r="F37" s="34"/>
      <c r="G37" s="112" t="s">
        <v>209</v>
      </c>
      <c r="H37" s="129">
        <v>1000</v>
      </c>
      <c r="I37" s="32"/>
      <c r="J37" s="117"/>
      <c r="K37" s="113" t="s">
        <v>248</v>
      </c>
      <c r="L37" s="143">
        <v>110</v>
      </c>
      <c r="M37" s="115"/>
      <c r="N37" s="381"/>
      <c r="O37" s="113"/>
      <c r="P37" s="113"/>
      <c r="Q37" s="115"/>
      <c r="R37" s="113"/>
      <c r="S37" s="112" t="s">
        <v>260</v>
      </c>
      <c r="T37" s="112">
        <v>1</v>
      </c>
      <c r="U37" s="115"/>
    </row>
    <row r="38" spans="2:21" x14ac:dyDescent="0.2">
      <c r="B38" s="117"/>
      <c r="C38" s="113"/>
      <c r="D38" s="113"/>
      <c r="E38" s="116"/>
      <c r="F38" s="34"/>
      <c r="G38" s="32"/>
      <c r="H38" s="32"/>
      <c r="I38" s="32"/>
      <c r="J38" s="117"/>
      <c r="K38" s="113" t="s">
        <v>249</v>
      </c>
      <c r="L38" s="143">
        <v>111</v>
      </c>
      <c r="M38" s="115"/>
      <c r="N38" s="381"/>
      <c r="O38" s="113"/>
      <c r="P38" s="113"/>
      <c r="Q38" s="115"/>
      <c r="R38" s="113"/>
      <c r="S38" s="32"/>
      <c r="T38" s="32"/>
      <c r="U38" s="115"/>
    </row>
    <row r="39" spans="2:21" x14ac:dyDescent="0.2">
      <c r="B39" s="117"/>
      <c r="C39" s="113"/>
      <c r="D39" s="113"/>
      <c r="E39" s="116"/>
      <c r="F39" s="34"/>
      <c r="G39" s="523" t="s">
        <v>188</v>
      </c>
      <c r="H39" s="523"/>
      <c r="I39" s="32"/>
      <c r="J39" s="117"/>
      <c r="K39" s="113"/>
      <c r="L39" s="113"/>
      <c r="M39" s="115"/>
      <c r="N39" s="381"/>
      <c r="O39" s="113"/>
      <c r="P39" s="113"/>
      <c r="Q39" s="115"/>
      <c r="R39" s="113"/>
      <c r="S39" s="371" t="s">
        <v>256</v>
      </c>
      <c r="T39" s="123">
        <f>VLOOKUP('Register Map'!M32,'(RegMap)'!S40:T41,2,FALSE)</f>
        <v>0</v>
      </c>
      <c r="U39" s="116"/>
    </row>
    <row r="40" spans="2:21" x14ac:dyDescent="0.2">
      <c r="B40" s="117"/>
      <c r="C40" s="113"/>
      <c r="D40" s="113"/>
      <c r="E40" s="116"/>
      <c r="F40" s="34"/>
      <c r="G40" s="112" t="s">
        <v>205</v>
      </c>
      <c r="H40" s="129">
        <v>0</v>
      </c>
      <c r="I40" s="32"/>
      <c r="J40" s="117"/>
      <c r="K40" s="113"/>
      <c r="L40" s="113"/>
      <c r="M40" s="115"/>
      <c r="N40" s="381"/>
      <c r="O40" s="113"/>
      <c r="P40" s="113"/>
      <c r="Q40" s="115"/>
      <c r="R40" s="113"/>
      <c r="S40" s="343" t="s">
        <v>261</v>
      </c>
      <c r="T40" s="112">
        <v>0</v>
      </c>
      <c r="U40" s="115"/>
    </row>
    <row r="41" spans="2:21" x14ac:dyDescent="0.2">
      <c r="B41" s="117"/>
      <c r="C41" s="113"/>
      <c r="D41" s="113"/>
      <c r="E41" s="116"/>
      <c r="F41" s="32"/>
      <c r="G41" s="112" t="s">
        <v>206</v>
      </c>
      <c r="H41" s="129">
        <v>1</v>
      </c>
      <c r="I41" s="32"/>
      <c r="J41" s="117"/>
      <c r="K41" s="113"/>
      <c r="L41" s="113"/>
      <c r="M41" s="115"/>
      <c r="N41" s="381"/>
      <c r="O41" s="113"/>
      <c r="P41" s="113"/>
      <c r="Q41" s="115"/>
      <c r="R41" s="113"/>
      <c r="S41" s="343" t="s">
        <v>262</v>
      </c>
      <c r="T41" s="112">
        <v>1</v>
      </c>
      <c r="U41" s="115"/>
    </row>
    <row r="42" spans="2:21" x14ac:dyDescent="0.2">
      <c r="B42" s="117"/>
      <c r="C42" s="113"/>
      <c r="D42" s="113"/>
      <c r="E42" s="116"/>
      <c r="F42" s="32"/>
      <c r="G42" s="112" t="s">
        <v>207</v>
      </c>
      <c r="H42" s="129">
        <v>10</v>
      </c>
      <c r="I42" s="32"/>
      <c r="J42" s="117"/>
      <c r="K42" s="113"/>
      <c r="L42" s="113"/>
      <c r="M42" s="115"/>
      <c r="N42" s="381"/>
      <c r="O42" s="113"/>
      <c r="P42" s="113"/>
      <c r="Q42" s="115"/>
      <c r="R42" s="113"/>
      <c r="S42" s="32"/>
      <c r="T42" s="32"/>
      <c r="U42" s="115"/>
    </row>
    <row r="43" spans="2:21" x14ac:dyDescent="0.2">
      <c r="B43" s="117"/>
      <c r="C43" s="113"/>
      <c r="D43" s="113"/>
      <c r="E43" s="116"/>
      <c r="F43" s="32"/>
      <c r="G43" s="112" t="s">
        <v>208</v>
      </c>
      <c r="H43" s="129">
        <v>11</v>
      </c>
      <c r="I43" s="32"/>
      <c r="J43" s="117"/>
      <c r="K43" s="113"/>
      <c r="L43" s="113"/>
      <c r="M43" s="115"/>
      <c r="N43" s="381"/>
      <c r="O43" s="113"/>
      <c r="P43" s="113"/>
      <c r="Q43" s="115"/>
      <c r="R43" s="113"/>
      <c r="S43" s="32"/>
      <c r="T43" s="32"/>
      <c r="U43" s="115"/>
    </row>
    <row r="44" spans="2:21" ht="13.5" thickBot="1" x14ac:dyDescent="0.25">
      <c r="B44" s="118"/>
      <c r="C44" s="119"/>
      <c r="D44" s="119"/>
      <c r="E44" s="120"/>
      <c r="F44" s="373"/>
      <c r="G44" s="373"/>
      <c r="H44" s="373"/>
      <c r="I44" s="373"/>
      <c r="J44" s="118"/>
      <c r="K44" s="119"/>
      <c r="L44" s="119"/>
      <c r="M44" s="374"/>
      <c r="N44" s="385"/>
      <c r="O44" s="119"/>
      <c r="P44" s="119"/>
      <c r="Q44" s="374"/>
      <c r="R44" s="119"/>
      <c r="S44" s="373"/>
      <c r="T44" s="373"/>
      <c r="U44" s="374"/>
    </row>
    <row r="45" spans="2:21" x14ac:dyDescent="0.2">
      <c r="F45" s="33"/>
      <c r="G45" s="33"/>
      <c r="H45" s="33"/>
    </row>
  </sheetData>
  <mergeCells count="11">
    <mergeCell ref="G39:H39"/>
    <mergeCell ref="G23:H23"/>
    <mergeCell ref="G28:H28"/>
    <mergeCell ref="B9:E9"/>
    <mergeCell ref="F9:I9"/>
    <mergeCell ref="A1:U3"/>
    <mergeCell ref="B6:C6"/>
    <mergeCell ref="J9:M9"/>
    <mergeCell ref="N9:Q9"/>
    <mergeCell ref="R9:U9"/>
    <mergeCell ref="A4:U4"/>
  </mergeCells>
  <dataValidations count="1">
    <dataValidation allowBlank="1" showInputMessage="1" showErrorMessage="1" promptTitle="DEVICE ID REGISTER" prompt="(Read Only)" sqref="B6"/>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0"/>
  <sheetViews>
    <sheetView showGridLines="0" showRowColHeaders="0" zoomScaleNormal="100" workbookViewId="0">
      <selection activeCell="V5" sqref="V5"/>
    </sheetView>
  </sheetViews>
  <sheetFormatPr defaultRowHeight="14.25" x14ac:dyDescent="0.2"/>
  <cols>
    <col min="1" max="1" width="4.7109375" style="27" customWidth="1"/>
    <col min="2" max="2" width="13.140625" style="27" customWidth="1"/>
    <col min="3" max="3" width="10" style="27" customWidth="1"/>
    <col min="4" max="4" width="9.140625" style="27"/>
    <col min="5" max="6" width="8.5703125" style="27" customWidth="1"/>
    <col min="7" max="7" width="19.85546875" style="27" customWidth="1"/>
    <col min="8" max="8" width="7.28515625" style="27" customWidth="1"/>
    <col min="9" max="9" width="6.28515625" style="27" customWidth="1"/>
    <col min="10" max="10" width="5" style="27" customWidth="1"/>
    <col min="11" max="11" width="5.28515625" style="27" customWidth="1"/>
    <col min="12" max="12" width="7.140625" style="27" customWidth="1"/>
    <col min="13" max="13" width="9.28515625" style="27" customWidth="1"/>
    <col min="14" max="14" width="12" style="27" customWidth="1"/>
    <col min="15" max="15" width="19.7109375" style="27" customWidth="1"/>
    <col min="16" max="16" width="9.42578125" style="27" customWidth="1"/>
    <col min="17" max="17" width="4.28515625" style="27" customWidth="1"/>
    <col min="18" max="18" width="13.42578125" style="27" customWidth="1"/>
    <col min="19" max="19" width="7.7109375" style="27" customWidth="1"/>
    <col min="20" max="20" width="10.140625" style="27" customWidth="1"/>
    <col min="21" max="21" width="17.85546875" style="27" customWidth="1"/>
    <col min="22" max="22" width="20" style="27" customWidth="1"/>
    <col min="23" max="16384" width="9.140625" style="27"/>
  </cols>
  <sheetData>
    <row r="1" spans="1:24" x14ac:dyDescent="0.2">
      <c r="A1" s="526"/>
      <c r="B1" s="526"/>
      <c r="C1" s="526"/>
      <c r="D1" s="526"/>
      <c r="E1" s="526"/>
      <c r="F1" s="526"/>
      <c r="G1" s="526"/>
      <c r="H1" s="526"/>
      <c r="I1" s="526"/>
      <c r="J1" s="526"/>
      <c r="K1" s="526"/>
      <c r="L1" s="526"/>
      <c r="M1" s="526"/>
      <c r="N1" s="526"/>
      <c r="O1" s="526"/>
      <c r="P1" s="526"/>
      <c r="Q1" s="526"/>
      <c r="R1" s="526"/>
      <c r="S1" s="526"/>
      <c r="T1" s="526"/>
      <c r="U1" s="526"/>
      <c r="V1" s="526"/>
    </row>
    <row r="2" spans="1:24" x14ac:dyDescent="0.2">
      <c r="A2" s="526"/>
      <c r="B2" s="526"/>
      <c r="C2" s="526"/>
      <c r="D2" s="526"/>
      <c r="E2" s="526"/>
      <c r="F2" s="526"/>
      <c r="G2" s="526"/>
      <c r="H2" s="526"/>
      <c r="I2" s="526"/>
      <c r="J2" s="526"/>
      <c r="K2" s="526"/>
      <c r="L2" s="526"/>
      <c r="M2" s="526"/>
      <c r="N2" s="526"/>
      <c r="O2" s="526"/>
      <c r="P2" s="526"/>
      <c r="Q2" s="526"/>
      <c r="R2" s="526"/>
      <c r="S2" s="526"/>
      <c r="T2" s="526"/>
      <c r="U2" s="526"/>
      <c r="V2" s="526"/>
    </row>
    <row r="3" spans="1:24" x14ac:dyDescent="0.2">
      <c r="A3" s="526"/>
      <c r="B3" s="526"/>
      <c r="C3" s="526"/>
      <c r="D3" s="526"/>
      <c r="E3" s="526"/>
      <c r="F3" s="526"/>
      <c r="G3" s="526"/>
      <c r="H3" s="526"/>
      <c r="I3" s="526"/>
      <c r="J3" s="526"/>
      <c r="K3" s="526"/>
      <c r="L3" s="526"/>
      <c r="M3" s="526"/>
      <c r="N3" s="526"/>
      <c r="O3" s="526"/>
      <c r="P3" s="526"/>
      <c r="Q3" s="526"/>
      <c r="R3" s="526"/>
      <c r="S3" s="526"/>
      <c r="T3" s="526"/>
      <c r="U3" s="526"/>
      <c r="V3" s="526"/>
    </row>
    <row r="4" spans="1:24" ht="12.75" customHeight="1" x14ac:dyDescent="0.2">
      <c r="A4" s="527"/>
      <c r="B4" s="527"/>
      <c r="C4" s="527"/>
      <c r="D4" s="527"/>
      <c r="E4" s="527"/>
      <c r="F4" s="527"/>
      <c r="G4" s="527"/>
      <c r="H4" s="527"/>
      <c r="I4" s="527"/>
      <c r="J4" s="527"/>
      <c r="K4" s="527"/>
      <c r="L4" s="527"/>
      <c r="M4" s="527"/>
      <c r="N4" s="527"/>
      <c r="O4" s="527"/>
      <c r="P4" s="527"/>
      <c r="Q4" s="527"/>
      <c r="R4" s="527"/>
      <c r="S4" s="527"/>
      <c r="T4" s="527"/>
      <c r="U4" s="527"/>
      <c r="V4" s="527"/>
    </row>
    <row r="5" spans="1:24" ht="15.75" customHeight="1" x14ac:dyDescent="0.2">
      <c r="A5" s="28"/>
      <c r="B5" s="30"/>
      <c r="C5" s="30"/>
      <c r="D5" s="30"/>
      <c r="E5" s="30"/>
      <c r="F5" s="30"/>
      <c r="G5" s="30"/>
      <c r="H5" s="30"/>
      <c r="I5" s="30"/>
      <c r="J5" s="30"/>
      <c r="K5" s="30"/>
      <c r="L5" s="30"/>
      <c r="M5" s="30"/>
      <c r="N5" s="30"/>
      <c r="O5" s="30"/>
      <c r="P5" s="30"/>
      <c r="Q5" s="30"/>
      <c r="R5" s="30"/>
      <c r="S5" s="30"/>
      <c r="T5" s="30"/>
      <c r="U5" s="30"/>
      <c r="V5" s="165" t="s">
        <v>16</v>
      </c>
    </row>
    <row r="6" spans="1:24" ht="18" customHeight="1" thickBot="1" x14ac:dyDescent="0.25">
      <c r="A6" s="165"/>
      <c r="B6" s="533" t="s">
        <v>403</v>
      </c>
      <c r="C6" s="533"/>
      <c r="D6" s="533"/>
      <c r="E6" s="165"/>
      <c r="F6" s="165"/>
      <c r="G6" s="533" t="s">
        <v>404</v>
      </c>
      <c r="H6" s="533"/>
      <c r="I6" s="533"/>
      <c r="J6" s="28"/>
      <c r="K6" s="28"/>
      <c r="L6" s="28"/>
      <c r="M6" s="28"/>
      <c r="N6" s="28"/>
      <c r="O6" s="283"/>
      <c r="P6" s="283"/>
      <c r="Q6" s="283"/>
      <c r="R6" s="284"/>
      <c r="S6" s="165"/>
      <c r="T6" s="165"/>
      <c r="U6" s="165"/>
      <c r="V6" s="165"/>
    </row>
    <row r="7" spans="1:24" ht="18" customHeight="1" thickBot="1" x14ac:dyDescent="0.3">
      <c r="A7" s="165"/>
      <c r="B7" s="528" t="s">
        <v>384</v>
      </c>
      <c r="C7" s="529"/>
      <c r="D7" s="530"/>
      <c r="E7" s="165"/>
      <c r="F7" s="165"/>
      <c r="G7" s="534" t="s">
        <v>385</v>
      </c>
      <c r="H7" s="535"/>
      <c r="I7" s="536"/>
      <c r="J7" s="28"/>
      <c r="K7" s="28"/>
      <c r="L7" s="28"/>
      <c r="M7" s="28"/>
      <c r="N7" s="28"/>
      <c r="O7" s="283"/>
      <c r="P7" s="283"/>
      <c r="Q7" s="283"/>
      <c r="R7" s="284"/>
      <c r="S7" s="165"/>
      <c r="T7" s="165"/>
      <c r="U7" s="251"/>
      <c r="V7" s="133" t="s">
        <v>5</v>
      </c>
    </row>
    <row r="8" spans="1:24" ht="18" customHeight="1" thickBot="1" x14ac:dyDescent="0.3">
      <c r="A8" s="165"/>
      <c r="B8" s="285" t="s">
        <v>75</v>
      </c>
      <c r="C8" s="278">
        <v>1</v>
      </c>
      <c r="D8" s="286" t="s">
        <v>47</v>
      </c>
      <c r="E8" s="165"/>
      <c r="F8" s="165"/>
      <c r="G8" s="287" t="s">
        <v>379</v>
      </c>
      <c r="H8" s="277">
        <v>3</v>
      </c>
      <c r="I8" s="288" t="s">
        <v>46</v>
      </c>
      <c r="J8" s="28"/>
      <c r="K8" s="538" t="s">
        <v>387</v>
      </c>
      <c r="L8" s="538"/>
      <c r="M8" s="538"/>
      <c r="N8" s="538"/>
      <c r="O8" s="538"/>
      <c r="P8" s="538"/>
      <c r="Q8" s="283"/>
      <c r="R8" s="284"/>
      <c r="S8" s="165"/>
      <c r="T8" s="165"/>
      <c r="U8" s="222" t="s">
        <v>364</v>
      </c>
      <c r="V8" s="234" t="s">
        <v>7</v>
      </c>
    </row>
    <row r="9" spans="1:24" ht="18" customHeight="1" thickBot="1" x14ac:dyDescent="0.3">
      <c r="A9" s="165"/>
      <c r="B9" s="285" t="s">
        <v>161</v>
      </c>
      <c r="C9" s="531" t="s">
        <v>357</v>
      </c>
      <c r="D9" s="532"/>
      <c r="E9" s="165"/>
      <c r="F9" s="165"/>
      <c r="G9" s="289" t="s">
        <v>380</v>
      </c>
      <c r="H9" s="278">
        <v>2</v>
      </c>
      <c r="I9" s="286" t="s">
        <v>46</v>
      </c>
      <c r="J9" s="28"/>
      <c r="K9" s="538" t="s">
        <v>389</v>
      </c>
      <c r="L9" s="538"/>
      <c r="M9" s="538"/>
      <c r="N9" s="538"/>
      <c r="O9" s="538"/>
      <c r="P9" s="538"/>
      <c r="Q9" s="283"/>
      <c r="R9" s="284"/>
      <c r="S9" s="165"/>
      <c r="T9" s="165"/>
      <c r="U9" s="222" t="s">
        <v>300</v>
      </c>
      <c r="V9" s="235" t="s">
        <v>7</v>
      </c>
    </row>
    <row r="10" spans="1:24" ht="18" customHeight="1" thickBot="1" x14ac:dyDescent="0.3">
      <c r="A10" s="165"/>
      <c r="B10" s="290"/>
      <c r="C10" s="291"/>
      <c r="D10" s="291"/>
      <c r="E10" s="165"/>
      <c r="F10" s="165"/>
      <c r="G10" s="292" t="s">
        <v>386</v>
      </c>
      <c r="H10" s="293">
        <f>H8-H9</f>
        <v>1</v>
      </c>
      <c r="I10" s="294" t="s">
        <v>46</v>
      </c>
      <c r="J10" s="28"/>
      <c r="K10" s="538" t="s">
        <v>388</v>
      </c>
      <c r="L10" s="538"/>
      <c r="M10" s="538"/>
      <c r="N10" s="538"/>
      <c r="O10" s="538"/>
      <c r="P10" s="538"/>
      <c r="Q10" s="283"/>
      <c r="R10" s="284"/>
      <c r="S10" s="165"/>
      <c r="T10" s="283"/>
      <c r="U10" s="295" t="s">
        <v>391</v>
      </c>
      <c r="V10" s="318" t="s">
        <v>7</v>
      </c>
    </row>
    <row r="11" spans="1:24" ht="18" customHeight="1" thickBot="1" x14ac:dyDescent="0.25">
      <c r="A11" s="224"/>
      <c r="B11" s="528" t="s">
        <v>420</v>
      </c>
      <c r="C11" s="529"/>
      <c r="D11" s="530"/>
      <c r="E11" s="224"/>
      <c r="F11" s="224"/>
      <c r="J11" s="28"/>
      <c r="Q11" s="283"/>
      <c r="R11" s="283"/>
      <c r="S11" s="283"/>
      <c r="T11" s="296"/>
      <c r="U11" s="295"/>
      <c r="V11" s="97"/>
    </row>
    <row r="12" spans="1:24" ht="18" customHeight="1" x14ac:dyDescent="0.2">
      <c r="A12" s="224"/>
      <c r="B12" s="297" t="s">
        <v>45</v>
      </c>
      <c r="C12" s="279">
        <v>5</v>
      </c>
      <c r="D12" s="298" t="s">
        <v>46</v>
      </c>
      <c r="E12" s="224"/>
      <c r="F12" s="224"/>
      <c r="G12" s="28"/>
      <c r="H12" s="28"/>
      <c r="I12" s="28"/>
      <c r="J12" s="28"/>
      <c r="K12" s="28"/>
      <c r="L12" s="28"/>
      <c r="M12" s="28"/>
      <c r="N12" s="28"/>
      <c r="O12" s="224"/>
      <c r="P12" s="224"/>
      <c r="Q12" s="224"/>
      <c r="R12" s="28"/>
      <c r="S12" s="28"/>
      <c r="T12" s="28"/>
      <c r="U12" s="28"/>
      <c r="V12" s="28"/>
      <c r="W12" s="28"/>
      <c r="X12" s="28"/>
    </row>
    <row r="13" spans="1:24" ht="18" customHeight="1" thickBot="1" x14ac:dyDescent="0.25">
      <c r="A13" s="224"/>
      <c r="B13" s="285" t="s">
        <v>193</v>
      </c>
      <c r="C13" s="280">
        <v>0</v>
      </c>
      <c r="D13" s="286" t="s">
        <v>46</v>
      </c>
      <c r="E13" s="224"/>
      <c r="F13" s="224"/>
      <c r="G13" s="28"/>
      <c r="H13" s="28"/>
      <c r="I13" s="28"/>
      <c r="J13" s="28"/>
      <c r="K13" s="28"/>
      <c r="L13" s="28"/>
      <c r="M13" s="28"/>
      <c r="N13" s="28"/>
      <c r="O13" s="28"/>
      <c r="P13" s="28"/>
      <c r="Q13" s="28"/>
      <c r="R13" s="224"/>
      <c r="S13" s="28"/>
      <c r="T13" s="88"/>
      <c r="U13" s="28"/>
      <c r="V13" s="28"/>
      <c r="W13" s="28"/>
      <c r="X13" s="28"/>
    </row>
    <row r="14" spans="1:24" ht="18" customHeight="1" thickBot="1" x14ac:dyDescent="0.25">
      <c r="A14" s="224"/>
      <c r="E14" s="224"/>
      <c r="F14" s="224"/>
      <c r="G14" s="28"/>
      <c r="H14" s="28"/>
      <c r="I14" s="28"/>
      <c r="J14" s="28"/>
      <c r="K14" s="28"/>
      <c r="L14" s="28"/>
      <c r="M14" s="28"/>
      <c r="N14" s="28"/>
      <c r="O14" s="28"/>
      <c r="P14" s="28"/>
      <c r="Q14" s="28"/>
      <c r="R14" s="224"/>
      <c r="S14" s="224"/>
      <c r="T14" s="296"/>
      <c r="U14" s="28"/>
      <c r="V14" s="28"/>
      <c r="W14" s="28"/>
      <c r="X14" s="28"/>
    </row>
    <row r="15" spans="1:24" ht="18" customHeight="1" thickBot="1" x14ac:dyDescent="0.25">
      <c r="A15" s="224"/>
      <c r="B15" s="528" t="s">
        <v>48</v>
      </c>
      <c r="C15" s="529"/>
      <c r="D15" s="530"/>
      <c r="E15" s="224"/>
      <c r="F15" s="224"/>
      <c r="G15" s="28"/>
      <c r="H15" s="28"/>
      <c r="I15" s="28"/>
      <c r="J15" s="28"/>
      <c r="K15" s="28"/>
      <c r="L15" s="28"/>
      <c r="M15" s="28"/>
      <c r="N15" s="28"/>
      <c r="O15" s="28"/>
      <c r="P15" s="28"/>
      <c r="Q15" s="28"/>
      <c r="R15" s="299"/>
      <c r="S15" s="300"/>
      <c r="T15" s="296"/>
      <c r="U15" s="28"/>
      <c r="V15" s="28"/>
      <c r="W15" s="28"/>
      <c r="X15" s="28"/>
    </row>
    <row r="16" spans="1:24" ht="18" customHeight="1" x14ac:dyDescent="0.35">
      <c r="A16" s="224"/>
      <c r="B16" s="301" t="s">
        <v>373</v>
      </c>
      <c r="C16" s="279">
        <v>2.5</v>
      </c>
      <c r="D16" s="298" t="s">
        <v>46</v>
      </c>
      <c r="E16" s="224"/>
      <c r="F16" s="224"/>
      <c r="G16" s="28"/>
      <c r="H16" s="28"/>
      <c r="I16" s="28"/>
      <c r="J16" s="28"/>
      <c r="K16" s="28"/>
      <c r="L16" s="28"/>
      <c r="M16" s="28"/>
      <c r="N16" s="28"/>
      <c r="O16" s="28"/>
      <c r="P16" s="28"/>
      <c r="Q16" s="28"/>
      <c r="R16" s="302"/>
      <c r="S16" s="303"/>
      <c r="T16" s="296"/>
      <c r="U16" s="28"/>
      <c r="V16" s="28"/>
      <c r="W16" s="28"/>
      <c r="X16" s="28"/>
    </row>
    <row r="17" spans="1:24" ht="18" customHeight="1" thickBot="1" x14ac:dyDescent="0.4">
      <c r="A17" s="224"/>
      <c r="B17" s="304" t="s">
        <v>374</v>
      </c>
      <c r="C17" s="278">
        <v>0</v>
      </c>
      <c r="D17" s="286" t="s">
        <v>46</v>
      </c>
      <c r="E17" s="224"/>
      <c r="F17" s="224"/>
      <c r="G17" s="28"/>
      <c r="H17" s="28"/>
      <c r="I17" s="28"/>
      <c r="J17" s="28"/>
      <c r="K17" s="28"/>
      <c r="L17" s="28"/>
      <c r="M17" s="28"/>
      <c r="N17" s="28"/>
      <c r="O17" s="28"/>
      <c r="P17" s="28"/>
      <c r="Q17" s="28"/>
      <c r="R17" s="302"/>
      <c r="S17" s="303"/>
      <c r="T17" s="305"/>
      <c r="U17" s="251"/>
      <c r="V17" s="28"/>
      <c r="W17" s="28"/>
      <c r="X17" s="28"/>
    </row>
    <row r="18" spans="1:24" ht="18" customHeight="1" x14ac:dyDescent="0.2">
      <c r="A18" s="224"/>
      <c r="E18" s="224"/>
      <c r="F18" s="224"/>
      <c r="G18" s="28"/>
      <c r="H18" s="28"/>
      <c r="I18" s="28"/>
      <c r="J18" s="28"/>
      <c r="K18" s="28"/>
      <c r="L18" s="28"/>
      <c r="M18" s="28"/>
      <c r="N18" s="28"/>
      <c r="O18" s="28"/>
      <c r="P18" s="191"/>
      <c r="Q18" s="28"/>
      <c r="R18" s="306"/>
      <c r="S18" s="303"/>
      <c r="T18" s="296"/>
      <c r="U18" s="251"/>
      <c r="V18" s="28"/>
      <c r="W18" s="28"/>
      <c r="X18" s="28"/>
    </row>
    <row r="19" spans="1:24" ht="18" customHeight="1" x14ac:dyDescent="0.2">
      <c r="A19" s="224"/>
      <c r="E19" s="224"/>
      <c r="F19" s="224"/>
      <c r="G19" s="28"/>
      <c r="H19" s="28"/>
      <c r="I19" s="28"/>
      <c r="J19" s="28"/>
      <c r="K19" s="28"/>
      <c r="L19" s="28"/>
      <c r="M19" s="28"/>
      <c r="N19" s="28"/>
      <c r="O19" s="28"/>
      <c r="P19" s="28"/>
      <c r="Q19" s="28"/>
      <c r="R19" s="299"/>
      <c r="S19" s="303"/>
      <c r="T19" s="305"/>
      <c r="U19" s="251"/>
      <c r="V19" s="28"/>
      <c r="W19" s="28"/>
      <c r="X19" s="28"/>
    </row>
    <row r="20" spans="1:24" ht="18" customHeight="1" x14ac:dyDescent="0.2">
      <c r="A20" s="224"/>
      <c r="B20" s="109"/>
      <c r="C20" s="109"/>
      <c r="D20" s="109"/>
      <c r="E20" s="224"/>
      <c r="F20" s="224"/>
      <c r="G20" s="28"/>
      <c r="H20" s="28"/>
      <c r="I20" s="28"/>
      <c r="J20" s="28"/>
      <c r="K20" s="28"/>
      <c r="L20" s="307" t="str">
        <f>CONCATENATE("±",P45," V")</f>
        <v>±5 V</v>
      </c>
      <c r="M20" s="28"/>
      <c r="N20" s="28"/>
      <c r="O20" s="28"/>
      <c r="P20" s="191"/>
      <c r="Q20" s="28"/>
      <c r="R20" s="306"/>
      <c r="S20" s="303"/>
      <c r="T20" s="296"/>
      <c r="U20" s="251"/>
      <c r="V20" s="28"/>
      <c r="W20" s="28"/>
      <c r="X20" s="28"/>
    </row>
    <row r="21" spans="1:24" ht="18" customHeight="1" x14ac:dyDescent="0.2">
      <c r="A21" s="224"/>
      <c r="E21" s="224"/>
      <c r="F21" s="224"/>
      <c r="G21" s="28"/>
      <c r="H21" s="28"/>
      <c r="I21" s="28"/>
      <c r="J21" s="28"/>
      <c r="K21" s="28"/>
      <c r="L21" s="28"/>
      <c r="M21" s="28"/>
      <c r="N21" s="28"/>
      <c r="O21" s="28"/>
      <c r="P21" s="28"/>
      <c r="Q21" s="28"/>
      <c r="R21" s="302"/>
      <c r="S21" s="303"/>
      <c r="T21" s="296"/>
      <c r="U21" s="251"/>
      <c r="V21" s="28"/>
      <c r="W21" s="28"/>
      <c r="X21" s="28"/>
    </row>
    <row r="22" spans="1:24" ht="18" customHeight="1" x14ac:dyDescent="0.2">
      <c r="A22" s="224"/>
      <c r="E22" s="224"/>
      <c r="F22" s="224"/>
      <c r="G22" s="28"/>
      <c r="H22" s="28"/>
      <c r="I22" s="28"/>
      <c r="J22" s="28"/>
      <c r="K22" s="28"/>
      <c r="L22" s="28"/>
      <c r="M22" s="28"/>
      <c r="N22" s="308" t="str">
        <f>CONCATENATE(P50," - ",P51," V")</f>
        <v>-0.1 - 5.1 V</v>
      </c>
      <c r="O22" s="28"/>
      <c r="P22" s="28"/>
      <c r="Q22" s="28"/>
      <c r="R22" s="302"/>
      <c r="S22" s="303"/>
      <c r="T22" s="296"/>
      <c r="U22" s="251"/>
      <c r="V22" s="28"/>
      <c r="W22" s="28"/>
      <c r="X22" s="28"/>
    </row>
    <row r="23" spans="1:24" ht="18" customHeight="1" x14ac:dyDescent="0.2">
      <c r="A23" s="224"/>
      <c r="E23" s="224"/>
      <c r="F23" s="224"/>
      <c r="G23" s="28"/>
      <c r="H23" s="28"/>
      <c r="I23" s="28"/>
      <c r="J23" s="28"/>
      <c r="K23" s="28"/>
      <c r="L23" s="28"/>
      <c r="M23" s="28"/>
      <c r="N23" s="28"/>
      <c r="O23" s="28"/>
      <c r="P23" s="28"/>
      <c r="Q23" s="28"/>
      <c r="R23" s="299"/>
      <c r="S23" s="309"/>
      <c r="T23" s="88"/>
      <c r="U23" s="88"/>
      <c r="V23" s="28"/>
      <c r="W23" s="28"/>
      <c r="X23" s="28"/>
    </row>
    <row r="24" spans="1:24" ht="18" customHeight="1" x14ac:dyDescent="0.2">
      <c r="A24" s="224"/>
      <c r="E24" s="28"/>
      <c r="F24" s="224"/>
      <c r="G24" s="28"/>
      <c r="H24" s="28"/>
      <c r="I24" s="28"/>
      <c r="J24" s="224"/>
      <c r="K24" s="224"/>
      <c r="L24" s="224"/>
      <c r="M24" s="224"/>
      <c r="N24" s="224"/>
      <c r="O24" s="28"/>
      <c r="P24" s="28"/>
      <c r="Q24" s="290"/>
      <c r="R24" s="224"/>
      <c r="S24" s="28"/>
      <c r="T24" s="28"/>
      <c r="U24" s="28"/>
      <c r="V24" s="28"/>
      <c r="W24" s="28"/>
      <c r="X24" s="28"/>
    </row>
    <row r="25" spans="1:24" ht="18" customHeight="1" x14ac:dyDescent="0.2">
      <c r="A25" s="224"/>
      <c r="E25" s="28"/>
      <c r="F25" s="224"/>
      <c r="G25" s="28"/>
      <c r="H25" s="28"/>
      <c r="I25" s="28"/>
      <c r="J25" s="224"/>
      <c r="K25" s="224"/>
      <c r="L25" s="224"/>
      <c r="M25" s="28"/>
      <c r="N25" s="28"/>
      <c r="O25" s="28"/>
      <c r="P25" s="28"/>
      <c r="Q25" s="28"/>
      <c r="R25" s="28"/>
      <c r="S25" s="28"/>
      <c r="T25" s="28"/>
      <c r="U25" s="28"/>
      <c r="V25" s="28"/>
      <c r="W25" s="28"/>
      <c r="X25" s="28"/>
    </row>
    <row r="26" spans="1:24" ht="18" customHeight="1" x14ac:dyDescent="0.2">
      <c r="A26" s="224"/>
      <c r="E26" s="28"/>
      <c r="F26" s="224"/>
      <c r="G26" s="302"/>
      <c r="H26" s="310"/>
      <c r="I26" s="224"/>
      <c r="J26" s="28"/>
      <c r="K26" s="28"/>
      <c r="L26" s="28"/>
      <c r="M26" s="28"/>
      <c r="N26" s="28"/>
      <c r="O26" s="28"/>
      <c r="P26" s="224"/>
      <c r="Q26" s="290"/>
      <c r="R26" s="290"/>
      <c r="S26" s="28"/>
      <c r="T26" s="28"/>
      <c r="U26" s="28"/>
      <c r="V26" s="28"/>
      <c r="W26" s="28"/>
      <c r="X26" s="28"/>
    </row>
    <row r="27" spans="1:24" ht="15.75" customHeight="1" x14ac:dyDescent="0.2">
      <c r="A27" s="224"/>
      <c r="E27" s="311"/>
      <c r="F27" s="311"/>
      <c r="G27" s="302"/>
      <c r="H27" s="310"/>
      <c r="I27" s="300"/>
      <c r="J27" s="28"/>
      <c r="K27" s="28"/>
      <c r="L27" s="28"/>
      <c r="M27" s="28"/>
      <c r="N27" s="28"/>
      <c r="O27" s="28"/>
      <c r="P27" s="28"/>
      <c r="Q27" s="88"/>
      <c r="R27" s="88"/>
      <c r="S27" s="290"/>
      <c r="T27" s="290"/>
      <c r="U27" s="290"/>
      <c r="V27" s="28"/>
      <c r="W27" s="28"/>
      <c r="X27" s="28"/>
    </row>
    <row r="28" spans="1:24" ht="15.75" customHeight="1" x14ac:dyDescent="0.2">
      <c r="A28" s="224"/>
      <c r="E28" s="311"/>
      <c r="F28" s="311"/>
      <c r="G28" s="302"/>
      <c r="H28" s="310"/>
      <c r="I28" s="224"/>
      <c r="J28" s="28"/>
      <c r="K28" s="28"/>
      <c r="L28" s="28"/>
      <c r="M28" s="28"/>
      <c r="N28" s="28"/>
      <c r="O28" s="28"/>
      <c r="P28" s="312"/>
      <c r="Q28" s="312"/>
      <c r="R28" s="312"/>
      <c r="S28" s="28"/>
      <c r="T28" s="28"/>
      <c r="U28" s="28"/>
      <c r="V28" s="28"/>
      <c r="W28" s="28"/>
      <c r="X28" s="28"/>
    </row>
    <row r="29" spans="1:24" x14ac:dyDescent="0.2">
      <c r="A29" s="28"/>
      <c r="E29" s="28"/>
      <c r="F29" s="28"/>
      <c r="G29" s="28"/>
      <c r="H29" s="28"/>
      <c r="I29" s="28"/>
      <c r="J29" s="28"/>
      <c r="K29" s="28"/>
      <c r="L29" s="28"/>
      <c r="M29" s="28"/>
      <c r="N29" s="28"/>
      <c r="O29" s="28"/>
      <c r="P29" s="28"/>
      <c r="Q29" s="28"/>
      <c r="R29" s="28"/>
      <c r="S29" s="28"/>
      <c r="T29" s="28"/>
      <c r="U29" s="28"/>
      <c r="V29" s="28"/>
      <c r="W29" s="28"/>
      <c r="X29" s="28"/>
    </row>
    <row r="30" spans="1:24" x14ac:dyDescent="0.2">
      <c r="A30" s="28"/>
      <c r="E30" s="28"/>
      <c r="F30" s="28"/>
      <c r="G30" s="28"/>
      <c r="H30" s="28"/>
      <c r="I30" s="28"/>
      <c r="J30" s="28"/>
      <c r="K30" s="28"/>
      <c r="L30" s="28"/>
      <c r="M30" s="28"/>
      <c r="N30" s="28"/>
      <c r="O30" s="28"/>
      <c r="P30" s="28"/>
      <c r="Q30" s="28"/>
      <c r="R30" s="28"/>
      <c r="S30" s="28"/>
      <c r="T30" s="28"/>
      <c r="U30" s="28"/>
      <c r="V30" s="28"/>
      <c r="W30" s="28"/>
      <c r="X30" s="28"/>
    </row>
    <row r="31" spans="1:24" x14ac:dyDescent="0.2">
      <c r="E31" s="28"/>
      <c r="F31" s="28"/>
      <c r="G31" s="28"/>
      <c r="H31" s="28"/>
      <c r="I31" s="28"/>
      <c r="J31" s="28"/>
      <c r="K31" s="28"/>
      <c r="L31" s="28"/>
      <c r="M31" s="28"/>
      <c r="N31" s="28"/>
      <c r="O31" s="28"/>
      <c r="P31" s="28"/>
      <c r="Q31" s="28"/>
      <c r="R31" s="28"/>
      <c r="S31" s="28"/>
      <c r="T31" s="28"/>
      <c r="U31" s="28"/>
      <c r="V31" s="28"/>
      <c r="W31" s="28"/>
      <c r="X31" s="28"/>
    </row>
    <row r="32" spans="1:24" x14ac:dyDescent="0.2">
      <c r="A32" s="28"/>
      <c r="B32" s="28"/>
      <c r="C32" s="28"/>
      <c r="D32" s="28"/>
      <c r="E32" s="28"/>
      <c r="F32" s="28"/>
      <c r="G32" s="28"/>
      <c r="H32" s="28"/>
      <c r="I32" s="28"/>
      <c r="J32" s="28"/>
      <c r="K32" s="28"/>
      <c r="L32" s="28"/>
      <c r="M32" s="28"/>
      <c r="N32" s="28"/>
      <c r="O32" s="28"/>
      <c r="P32" s="28"/>
      <c r="Q32" s="28"/>
      <c r="R32" s="28"/>
      <c r="S32" s="28"/>
      <c r="T32" s="28"/>
      <c r="U32" s="28"/>
      <c r="V32" s="28"/>
      <c r="W32" s="28"/>
      <c r="X32" s="28"/>
    </row>
    <row r="33" spans="1:22" x14ac:dyDescent="0.2">
      <c r="A33" s="28"/>
      <c r="B33" s="28"/>
      <c r="C33" s="28"/>
      <c r="D33" s="28"/>
      <c r="E33" s="28"/>
      <c r="F33" s="28"/>
      <c r="G33" s="28"/>
      <c r="H33" s="28"/>
      <c r="I33" s="28"/>
      <c r="J33" s="28"/>
      <c r="K33" s="28"/>
      <c r="L33" s="28"/>
      <c r="M33" s="28"/>
      <c r="N33" s="28"/>
      <c r="O33" s="28"/>
      <c r="P33" s="28"/>
      <c r="Q33" s="28"/>
      <c r="R33" s="28"/>
      <c r="S33" s="28"/>
      <c r="T33" s="28"/>
      <c r="U33" s="28"/>
      <c r="V33" s="28"/>
    </row>
    <row r="34" spans="1:22" x14ac:dyDescent="0.2">
      <c r="A34" s="28"/>
      <c r="B34" s="28"/>
      <c r="C34" s="28"/>
      <c r="D34" s="28"/>
      <c r="E34" s="28"/>
      <c r="F34" s="28"/>
      <c r="G34" s="28"/>
      <c r="H34" s="28"/>
      <c r="I34" s="28"/>
      <c r="J34" s="28"/>
      <c r="K34" s="28"/>
      <c r="L34" s="28"/>
      <c r="M34" s="28"/>
      <c r="N34" s="28"/>
      <c r="O34" s="28"/>
      <c r="P34" s="28"/>
      <c r="Q34" s="28"/>
      <c r="R34" s="28"/>
      <c r="S34" s="28"/>
      <c r="T34" s="28"/>
      <c r="U34" s="28"/>
      <c r="V34" s="28"/>
    </row>
    <row r="35" spans="1:22" x14ac:dyDescent="0.2">
      <c r="A35" s="28"/>
      <c r="B35" s="28"/>
      <c r="C35" s="28"/>
      <c r="D35" s="28"/>
      <c r="E35" s="28"/>
      <c r="F35" s="28"/>
      <c r="G35" s="28"/>
      <c r="H35" s="28"/>
      <c r="I35" s="28"/>
      <c r="J35" s="28"/>
      <c r="K35" s="28"/>
      <c r="L35" s="28"/>
      <c r="M35" s="28"/>
      <c r="N35" s="28"/>
      <c r="O35" s="28"/>
      <c r="P35" s="28"/>
      <c r="Q35" s="28"/>
      <c r="R35" s="28"/>
      <c r="S35" s="28"/>
      <c r="T35" s="28"/>
      <c r="U35" s="28"/>
      <c r="V35" s="28"/>
    </row>
    <row r="36" spans="1:22" ht="15.75" customHeight="1" thickBot="1" x14ac:dyDescent="0.25">
      <c r="A36" s="541" t="s">
        <v>356</v>
      </c>
      <c r="B36" s="541"/>
      <c r="C36" s="541"/>
      <c r="D36" s="541"/>
      <c r="E36" s="541"/>
      <c r="F36" s="541"/>
      <c r="G36" s="541"/>
      <c r="H36" s="541"/>
      <c r="I36" s="541"/>
      <c r="J36" s="541"/>
      <c r="K36" s="541"/>
      <c r="L36" s="541"/>
      <c r="M36" s="541"/>
      <c r="N36" s="541"/>
      <c r="O36" s="541"/>
      <c r="P36" s="541"/>
      <c r="Q36" s="541"/>
      <c r="R36" s="541"/>
      <c r="S36" s="541"/>
      <c r="T36" s="541"/>
      <c r="U36" s="541"/>
      <c r="V36" s="541"/>
    </row>
    <row r="37" spans="1:22" ht="15" thickTop="1" x14ac:dyDescent="0.2">
      <c r="A37" s="28"/>
      <c r="B37" s="28"/>
      <c r="C37" s="28"/>
      <c r="D37" s="28"/>
      <c r="E37" s="28"/>
      <c r="F37" s="28"/>
      <c r="G37" s="28"/>
      <c r="H37" s="28"/>
      <c r="I37" s="28"/>
      <c r="J37" s="28"/>
      <c r="K37" s="28"/>
      <c r="L37" s="28"/>
      <c r="M37" s="28"/>
      <c r="N37" s="28"/>
      <c r="O37" s="28"/>
      <c r="P37" s="28"/>
      <c r="Q37" s="28"/>
      <c r="R37" s="28"/>
      <c r="S37" s="28"/>
      <c r="T37" s="28"/>
      <c r="U37" s="28"/>
      <c r="V37" s="28"/>
    </row>
    <row r="38" spans="1:22" x14ac:dyDescent="0.2">
      <c r="A38" s="28"/>
      <c r="B38" s="28"/>
      <c r="C38" s="28"/>
      <c r="D38" s="28"/>
      <c r="E38" s="28"/>
      <c r="F38" s="28"/>
      <c r="G38" s="540" t="s">
        <v>366</v>
      </c>
      <c r="H38" s="540"/>
      <c r="I38" s="540"/>
      <c r="J38" s="540"/>
      <c r="K38" s="540"/>
      <c r="L38" s="28"/>
      <c r="M38" s="28"/>
      <c r="N38" s="540" t="s">
        <v>365</v>
      </c>
      <c r="O38" s="540"/>
      <c r="P38" s="540"/>
      <c r="Q38" s="28"/>
      <c r="R38" s="28"/>
      <c r="S38" s="28"/>
      <c r="T38" s="28"/>
      <c r="U38" s="28"/>
      <c r="V38" s="28"/>
    </row>
    <row r="39" spans="1:22" x14ac:dyDescent="0.2">
      <c r="A39" s="28"/>
      <c r="B39" s="28"/>
      <c r="C39" s="28"/>
      <c r="D39" s="28"/>
      <c r="E39" s="28"/>
      <c r="F39" s="28"/>
      <c r="G39" s="28"/>
      <c r="H39" s="28"/>
      <c r="I39" s="28"/>
      <c r="J39" s="28"/>
      <c r="K39" s="28"/>
      <c r="L39" s="28"/>
      <c r="M39" s="28"/>
      <c r="N39" s="28"/>
      <c r="O39" s="28"/>
      <c r="P39" s="28"/>
      <c r="Q39" s="28"/>
      <c r="R39" s="28"/>
      <c r="S39" s="28"/>
      <c r="T39" s="28"/>
      <c r="U39" s="28"/>
      <c r="V39" s="28"/>
    </row>
    <row r="40" spans="1:22" ht="15" x14ac:dyDescent="0.25">
      <c r="A40" s="28"/>
      <c r="B40" s="28"/>
      <c r="C40" s="28"/>
      <c r="D40" s="28"/>
      <c r="E40" s="28"/>
      <c r="F40" s="28"/>
      <c r="G40" s="191" t="s">
        <v>360</v>
      </c>
      <c r="H40" s="191" t="s">
        <v>193</v>
      </c>
      <c r="I40" s="191" t="s">
        <v>45</v>
      </c>
      <c r="J40" s="191" t="s">
        <v>361</v>
      </c>
      <c r="K40" s="191" t="s">
        <v>362</v>
      </c>
      <c r="L40" s="28"/>
      <c r="M40" s="28"/>
      <c r="N40" s="537" t="s">
        <v>358</v>
      </c>
      <c r="O40" s="537"/>
      <c r="P40" s="537"/>
      <c r="Q40" s="28"/>
      <c r="R40" s="28"/>
      <c r="S40" s="28"/>
      <c r="T40" s="28"/>
      <c r="U40" s="28"/>
      <c r="V40" s="28"/>
    </row>
    <row r="41" spans="1:22" ht="18.75" x14ac:dyDescent="0.35">
      <c r="A41" s="28"/>
      <c r="B41" s="28"/>
      <c r="C41" s="28"/>
      <c r="D41" s="28"/>
      <c r="E41" s="28"/>
      <c r="F41" s="28"/>
      <c r="G41" s="191">
        <v>0.1</v>
      </c>
      <c r="H41" s="191"/>
      <c r="I41" s="191"/>
      <c r="J41" s="191">
        <f>H9</f>
        <v>2</v>
      </c>
      <c r="K41" s="191">
        <f>H8</f>
        <v>3</v>
      </c>
      <c r="L41" s="28"/>
      <c r="M41" s="28"/>
      <c r="N41" s="28"/>
      <c r="O41" s="313" t="s">
        <v>375</v>
      </c>
      <c r="P41" s="314">
        <f>IF(C9="OFF",C12+0.1,C12-2)</f>
        <v>5.0999999999999996</v>
      </c>
      <c r="Q41" s="28"/>
      <c r="R41" s="28"/>
      <c r="S41" s="28"/>
      <c r="T41" s="28"/>
      <c r="U41" s="28"/>
      <c r="V41" s="28"/>
    </row>
    <row r="42" spans="1:22" ht="18.75" x14ac:dyDescent="0.35">
      <c r="A42" s="28"/>
      <c r="B42" s="28"/>
      <c r="C42" s="28"/>
      <c r="D42" s="28"/>
      <c r="E42" s="28"/>
      <c r="F42" s="28"/>
      <c r="G42" s="191">
        <v>1</v>
      </c>
      <c r="H42" s="191"/>
      <c r="I42" s="191"/>
      <c r="J42" s="191">
        <f>H9</f>
        <v>2</v>
      </c>
      <c r="K42" s="191">
        <f>H8</f>
        <v>3</v>
      </c>
      <c r="L42" s="28"/>
      <c r="M42" s="28"/>
      <c r="N42" s="28"/>
      <c r="O42" s="313" t="s">
        <v>378</v>
      </c>
      <c r="P42" s="314">
        <f>IF(C9="OFF",C13-0.1,C13)</f>
        <v>-0.1</v>
      </c>
      <c r="Q42" s="28"/>
      <c r="R42" s="28"/>
      <c r="S42" s="28"/>
      <c r="T42" s="28"/>
      <c r="U42" s="28"/>
      <c r="V42" s="28"/>
    </row>
    <row r="43" spans="1:22" x14ac:dyDescent="0.2">
      <c r="A43" s="28"/>
      <c r="B43" s="28"/>
      <c r="C43" s="28"/>
      <c r="D43" s="28"/>
      <c r="E43" s="28"/>
      <c r="F43" s="28"/>
      <c r="G43" s="191">
        <v>0.5</v>
      </c>
      <c r="H43" s="191">
        <f>C13</f>
        <v>0</v>
      </c>
      <c r="I43" s="191">
        <f>C12</f>
        <v>5</v>
      </c>
      <c r="J43" s="191"/>
      <c r="K43" s="191"/>
      <c r="L43" s="28"/>
      <c r="M43" s="28"/>
      <c r="N43" s="28"/>
      <c r="O43" s="28"/>
      <c r="P43" s="28"/>
      <c r="Q43" s="224"/>
      <c r="R43" s="224"/>
      <c r="S43" s="28"/>
      <c r="T43" s="28"/>
      <c r="U43" s="28"/>
      <c r="V43" s="28"/>
    </row>
    <row r="44" spans="1:22" ht="15" x14ac:dyDescent="0.2">
      <c r="A44" s="28"/>
      <c r="B44" s="28"/>
      <c r="C44" s="28"/>
      <c r="D44" s="28"/>
      <c r="E44" s="28"/>
      <c r="F44" s="28"/>
      <c r="G44" s="191">
        <v>1.5</v>
      </c>
      <c r="H44" s="191">
        <f>C13</f>
        <v>0</v>
      </c>
      <c r="I44" s="191">
        <f>C12</f>
        <v>5</v>
      </c>
      <c r="J44" s="191"/>
      <c r="K44" s="191"/>
      <c r="L44" s="28"/>
      <c r="M44" s="28"/>
      <c r="N44" s="539" t="s">
        <v>359</v>
      </c>
      <c r="O44" s="539"/>
      <c r="P44" s="539"/>
      <c r="Q44" s="224"/>
      <c r="R44" s="224"/>
      <c r="S44" s="28"/>
      <c r="T44" s="28"/>
      <c r="U44" s="28"/>
      <c r="V44" s="28"/>
    </row>
    <row r="45" spans="1:22" ht="18.75" x14ac:dyDescent="0.35">
      <c r="A45" s="28"/>
      <c r="B45" s="28"/>
      <c r="C45" s="28"/>
      <c r="D45" s="28"/>
      <c r="E45" s="28"/>
      <c r="F45" s="28"/>
      <c r="G45" s="28"/>
      <c r="H45" s="28"/>
      <c r="I45" s="28"/>
      <c r="J45" s="28"/>
      <c r="K45" s="28"/>
      <c r="L45" s="28"/>
      <c r="M45" s="28"/>
      <c r="N45" s="28"/>
      <c r="O45" s="313" t="s">
        <v>376</v>
      </c>
      <c r="P45" s="314">
        <f>IF(C9="OFF",2*(C16-C17)/C8,MIN(2*(C16-C17)/C8,3))</f>
        <v>5</v>
      </c>
      <c r="Q45" s="28"/>
      <c r="R45" s="28"/>
      <c r="S45" s="28"/>
      <c r="T45" s="28"/>
      <c r="U45" s="28"/>
      <c r="V45" s="28"/>
    </row>
    <row r="46" spans="1:22" ht="18.75" x14ac:dyDescent="0.35">
      <c r="A46" s="28"/>
      <c r="B46" s="28"/>
      <c r="C46" s="28"/>
      <c r="D46" s="28"/>
      <c r="E46" s="28"/>
      <c r="F46" s="28"/>
      <c r="G46" s="28"/>
      <c r="H46" s="28"/>
      <c r="I46" s="28"/>
      <c r="J46" s="28"/>
      <c r="K46" s="28"/>
      <c r="L46" s="28"/>
      <c r="M46" s="28"/>
      <c r="N46" s="28"/>
      <c r="O46" s="313" t="s">
        <v>377</v>
      </c>
      <c r="P46" s="315">
        <f>IF(C9="OFF",-2*(C16-C17)/C8,MAX(-2*(C16-C17)/C8,-3))</f>
        <v>-5</v>
      </c>
      <c r="Q46" s="28"/>
      <c r="R46" s="28"/>
      <c r="S46" s="28"/>
      <c r="T46" s="28"/>
      <c r="U46" s="28"/>
      <c r="V46" s="28"/>
    </row>
    <row r="47" spans="1:22" x14ac:dyDescent="0.2">
      <c r="A47" s="28"/>
      <c r="B47" s="28"/>
      <c r="C47" s="28"/>
      <c r="D47" s="28"/>
      <c r="E47" s="28"/>
      <c r="F47" s="28"/>
      <c r="G47" s="28"/>
      <c r="H47" s="28"/>
      <c r="I47" s="28"/>
      <c r="J47" s="28"/>
      <c r="K47" s="28"/>
      <c r="L47" s="28"/>
      <c r="M47" s="28"/>
      <c r="N47" s="28"/>
      <c r="O47" s="28"/>
      <c r="P47" s="28"/>
      <c r="Q47" s="28"/>
      <c r="R47" s="28"/>
      <c r="S47" s="28"/>
      <c r="T47" s="28"/>
      <c r="U47" s="28"/>
      <c r="V47" s="28"/>
    </row>
    <row r="48" spans="1:22" x14ac:dyDescent="0.2">
      <c r="A48" s="28"/>
      <c r="B48" s="28"/>
      <c r="C48" s="28"/>
      <c r="D48" s="28"/>
      <c r="E48" s="28"/>
      <c r="F48" s="28"/>
      <c r="G48" s="28"/>
      <c r="H48" s="28"/>
      <c r="I48" s="28"/>
      <c r="J48" s="28"/>
      <c r="K48" s="28"/>
      <c r="L48" s="28"/>
      <c r="M48" s="28"/>
      <c r="N48" s="28" t="s">
        <v>383</v>
      </c>
      <c r="O48" s="191">
        <f>(G42-G41)/2</f>
        <v>0.45</v>
      </c>
      <c r="P48" s="191">
        <f>H8</f>
        <v>3</v>
      </c>
      <c r="Q48" s="28"/>
      <c r="R48" s="28"/>
      <c r="S48" s="28"/>
      <c r="T48" s="28"/>
      <c r="U48" s="28"/>
      <c r="V48" s="28"/>
    </row>
    <row r="49" spans="1:22" x14ac:dyDescent="0.2">
      <c r="A49" s="28"/>
      <c r="B49" s="28"/>
      <c r="C49" s="28"/>
      <c r="D49" s="28"/>
      <c r="E49" s="28"/>
      <c r="F49" s="28"/>
      <c r="G49" s="28"/>
      <c r="H49" s="28"/>
      <c r="I49" s="28"/>
      <c r="J49" s="28"/>
      <c r="K49" s="28"/>
      <c r="L49" s="28"/>
      <c r="M49" s="28"/>
      <c r="N49" s="28"/>
      <c r="O49" s="191">
        <f>O48</f>
        <v>0.45</v>
      </c>
      <c r="P49" s="191">
        <f>H9</f>
        <v>2</v>
      </c>
      <c r="Q49" s="28"/>
      <c r="R49" s="28"/>
      <c r="S49" s="28"/>
      <c r="T49" s="28"/>
      <c r="U49" s="28"/>
      <c r="V49" s="28"/>
    </row>
    <row r="50" spans="1:22" x14ac:dyDescent="0.2">
      <c r="A50" s="28"/>
      <c r="B50" s="28"/>
      <c r="C50" s="28"/>
      <c r="D50" s="28"/>
      <c r="E50" s="28"/>
      <c r="F50" s="28"/>
      <c r="G50" s="28"/>
      <c r="H50" s="28"/>
      <c r="I50" s="28"/>
      <c r="J50" s="28"/>
      <c r="K50" s="28"/>
      <c r="L50" s="28"/>
      <c r="M50" s="28"/>
      <c r="N50" s="28" t="s">
        <v>381</v>
      </c>
      <c r="O50" s="191">
        <v>2.2000000000000002</v>
      </c>
      <c r="P50" s="191">
        <f>P42</f>
        <v>-0.1</v>
      </c>
      <c r="Q50" s="28"/>
      <c r="R50" s="28"/>
      <c r="S50" s="28"/>
      <c r="T50" s="28"/>
      <c r="U50" s="28"/>
      <c r="V50" s="28"/>
    </row>
    <row r="51" spans="1:22" x14ac:dyDescent="0.2">
      <c r="A51" s="28"/>
      <c r="B51" s="28"/>
      <c r="C51" s="28"/>
      <c r="D51" s="28"/>
      <c r="E51" s="28"/>
      <c r="F51" s="28"/>
      <c r="G51" s="28"/>
      <c r="H51" s="28"/>
      <c r="I51" s="28"/>
      <c r="J51" s="28"/>
      <c r="K51" s="28"/>
      <c r="L51" s="28"/>
      <c r="M51" s="28"/>
      <c r="N51" s="28"/>
      <c r="O51" s="191">
        <f>O50</f>
        <v>2.2000000000000002</v>
      </c>
      <c r="P51" s="191">
        <f>P41</f>
        <v>5.0999999999999996</v>
      </c>
      <c r="Q51" s="28"/>
      <c r="R51" s="28"/>
      <c r="S51" s="28"/>
      <c r="T51" s="28"/>
      <c r="U51" s="28"/>
      <c r="V51" s="28"/>
    </row>
    <row r="52" spans="1:22" x14ac:dyDescent="0.2">
      <c r="A52" s="28"/>
      <c r="B52" s="28"/>
      <c r="C52" s="28"/>
      <c r="D52" s="28"/>
      <c r="E52" s="28"/>
      <c r="F52" s="28"/>
      <c r="G52" s="28"/>
      <c r="H52" s="28"/>
      <c r="I52" s="28"/>
      <c r="J52" s="28"/>
      <c r="K52" s="28"/>
      <c r="L52" s="28"/>
      <c r="M52" s="28"/>
      <c r="N52" s="303" t="s">
        <v>382</v>
      </c>
      <c r="O52" s="191">
        <v>1.4</v>
      </c>
      <c r="P52" s="191">
        <f>P56-P60</f>
        <v>5</v>
      </c>
      <c r="Q52" s="28"/>
      <c r="R52" s="28"/>
      <c r="S52" s="28"/>
      <c r="T52" s="28"/>
      <c r="U52" s="28"/>
      <c r="V52" s="28"/>
    </row>
    <row r="53" spans="1:22" x14ac:dyDescent="0.2">
      <c r="A53" s="28"/>
      <c r="B53" s="28"/>
      <c r="C53" s="28"/>
      <c r="D53" s="28"/>
      <c r="E53" s="28"/>
      <c r="F53" s="28"/>
      <c r="G53" s="28"/>
      <c r="H53" s="28"/>
      <c r="I53" s="28"/>
      <c r="J53" s="28"/>
      <c r="K53" s="28"/>
      <c r="L53" s="28"/>
      <c r="M53" s="284"/>
      <c r="N53" s="28"/>
      <c r="O53" s="191">
        <f>O52</f>
        <v>1.4</v>
      </c>
      <c r="P53" s="191">
        <f>P57-P60</f>
        <v>0</v>
      </c>
      <c r="Q53" s="28"/>
      <c r="R53" s="28"/>
      <c r="S53" s="28"/>
      <c r="T53" s="28"/>
      <c r="U53" s="28"/>
      <c r="V53" s="28"/>
    </row>
    <row r="54" spans="1:22" x14ac:dyDescent="0.2">
      <c r="A54" s="28"/>
      <c r="B54" s="28"/>
      <c r="C54" s="28"/>
      <c r="D54" s="28"/>
      <c r="E54" s="28"/>
      <c r="F54" s="28"/>
      <c r="G54" s="28"/>
      <c r="H54" s="28"/>
      <c r="I54" s="28"/>
      <c r="J54" s="28"/>
      <c r="K54" s="28"/>
      <c r="L54" s="28"/>
      <c r="M54" s="28"/>
      <c r="N54" s="28"/>
      <c r="O54" s="303" t="s">
        <v>363</v>
      </c>
      <c r="P54" s="191">
        <f>(H8+H9)/2</f>
        <v>2.5</v>
      </c>
      <c r="Q54" s="28"/>
      <c r="R54" s="28"/>
      <c r="S54" s="28"/>
      <c r="T54" s="28"/>
      <c r="U54" s="28"/>
      <c r="V54" s="28"/>
    </row>
    <row r="55" spans="1:22" x14ac:dyDescent="0.2">
      <c r="A55" s="28"/>
      <c r="B55" s="28"/>
      <c r="C55" s="28"/>
      <c r="D55" s="28"/>
      <c r="E55" s="28"/>
      <c r="F55" s="28"/>
      <c r="G55" s="28"/>
      <c r="H55" s="28"/>
      <c r="I55" s="28"/>
      <c r="J55" s="28"/>
      <c r="K55" s="28"/>
      <c r="L55" s="28"/>
      <c r="M55" s="224"/>
      <c r="N55" s="284"/>
      <c r="O55" s="62" t="s">
        <v>367</v>
      </c>
      <c r="P55" s="191">
        <f>P45/2</f>
        <v>2.5</v>
      </c>
      <c r="Q55" s="28"/>
      <c r="R55" s="28"/>
      <c r="S55" s="28"/>
      <c r="T55" s="28"/>
      <c r="U55" s="28"/>
      <c r="V55" s="28"/>
    </row>
    <row r="56" spans="1:22" x14ac:dyDescent="0.2">
      <c r="A56" s="28"/>
      <c r="B56" s="28"/>
      <c r="C56" s="28"/>
      <c r="D56" s="28"/>
      <c r="E56" s="28"/>
      <c r="F56" s="28"/>
      <c r="G56" s="28"/>
      <c r="H56" s="28"/>
      <c r="I56" s="28"/>
      <c r="J56" s="28"/>
      <c r="K56" s="28"/>
      <c r="L56" s="28"/>
      <c r="M56" s="224"/>
      <c r="N56" s="224"/>
      <c r="O56" s="316" t="s">
        <v>368</v>
      </c>
      <c r="P56" s="191">
        <f>P54+P55</f>
        <v>5</v>
      </c>
      <c r="Q56" s="28"/>
      <c r="R56" s="28"/>
      <c r="S56" s="28"/>
      <c r="T56" s="28"/>
      <c r="U56" s="28"/>
      <c r="V56" s="28"/>
    </row>
    <row r="57" spans="1:22" x14ac:dyDescent="0.2">
      <c r="A57" s="28"/>
      <c r="B57" s="28"/>
      <c r="C57" s="28"/>
      <c r="D57" s="28"/>
      <c r="E57" s="28"/>
      <c r="F57" s="28"/>
      <c r="G57" s="28"/>
      <c r="H57" s="28"/>
      <c r="I57" s="28"/>
      <c r="J57" s="28"/>
      <c r="K57" s="28"/>
      <c r="L57" s="28"/>
      <c r="M57" s="224"/>
      <c r="N57" s="224"/>
      <c r="O57" s="317" t="s">
        <v>369</v>
      </c>
      <c r="P57" s="191">
        <f>P54-P55</f>
        <v>0</v>
      </c>
      <c r="Q57" s="28"/>
      <c r="R57" s="28"/>
      <c r="S57" s="28"/>
      <c r="T57" s="28"/>
      <c r="U57" s="28"/>
      <c r="V57" s="28"/>
    </row>
    <row r="58" spans="1:22" x14ac:dyDescent="0.2">
      <c r="A58" s="28"/>
      <c r="B58" s="28"/>
      <c r="C58" s="28"/>
      <c r="D58" s="28"/>
      <c r="E58" s="28"/>
      <c r="F58" s="28"/>
      <c r="G58" s="28"/>
      <c r="H58" s="28"/>
      <c r="I58" s="28"/>
      <c r="J58" s="28"/>
      <c r="K58" s="28"/>
      <c r="L58" s="28"/>
      <c r="M58" s="28"/>
      <c r="N58" s="224"/>
      <c r="O58" s="303" t="s">
        <v>370</v>
      </c>
      <c r="P58" s="191" t="b">
        <f>AND(P56&lt;=P51,P57&gt;=P50)</f>
        <v>1</v>
      </c>
      <c r="Q58" s="28"/>
      <c r="R58" s="28"/>
      <c r="S58" s="28"/>
      <c r="T58" s="28"/>
      <c r="U58" s="28"/>
      <c r="V58" s="28"/>
    </row>
    <row r="59" spans="1:22" x14ac:dyDescent="0.2">
      <c r="A59" s="28"/>
      <c r="B59" s="28"/>
      <c r="C59" s="28"/>
      <c r="D59" s="28"/>
      <c r="E59" s="28"/>
      <c r="F59" s="28"/>
      <c r="G59" s="28"/>
      <c r="H59" s="28"/>
      <c r="I59" s="28"/>
      <c r="J59" s="28"/>
      <c r="K59" s="28"/>
      <c r="L59" s="28"/>
      <c r="M59" s="28"/>
      <c r="N59" s="224"/>
      <c r="O59" s="62" t="s">
        <v>371</v>
      </c>
      <c r="P59" s="191" t="str">
        <f>IF(P58,"N/A",IF(P56&gt;P51,"HIGH",IF(P57&lt;P50,"LOW","Dev Error")))</f>
        <v>N/A</v>
      </c>
      <c r="Q59" s="28"/>
      <c r="R59" s="28"/>
      <c r="S59" s="28"/>
      <c r="T59" s="28"/>
      <c r="U59" s="28"/>
      <c r="V59" s="28"/>
    </row>
    <row r="60" spans="1:22" x14ac:dyDescent="0.2">
      <c r="A60" s="28"/>
      <c r="B60" s="28"/>
      <c r="C60" s="28"/>
      <c r="D60" s="28"/>
      <c r="E60" s="28"/>
      <c r="F60" s="28"/>
      <c r="G60" s="28"/>
      <c r="H60" s="28"/>
      <c r="I60" s="28"/>
      <c r="J60" s="28"/>
      <c r="K60" s="28"/>
      <c r="L60" s="28"/>
      <c r="M60" s="28"/>
      <c r="N60" s="28"/>
      <c r="O60" s="303" t="s">
        <v>372</v>
      </c>
      <c r="P60" s="191">
        <f>IF(P59="HIGH",P56-P51,IF(P59="LOW",P57-P50,0))</f>
        <v>0</v>
      </c>
      <c r="Q60" s="28"/>
      <c r="R60" s="28"/>
      <c r="S60" s="28"/>
      <c r="T60" s="28"/>
      <c r="U60" s="28"/>
      <c r="V60" s="28"/>
    </row>
    <row r="61" spans="1:22" x14ac:dyDescent="0.2">
      <c r="A61" s="28"/>
      <c r="B61" s="28"/>
      <c r="C61" s="28"/>
      <c r="D61" s="28"/>
      <c r="E61" s="28"/>
      <c r="F61" s="28"/>
      <c r="G61" s="28"/>
      <c r="H61" s="28"/>
      <c r="I61" s="28"/>
      <c r="J61" s="28"/>
      <c r="K61" s="28"/>
      <c r="L61" s="28"/>
      <c r="M61" s="28"/>
      <c r="N61" s="28"/>
      <c r="O61" s="28"/>
      <c r="P61" s="28"/>
      <c r="Q61" s="28"/>
      <c r="R61" s="28"/>
      <c r="S61" s="28"/>
      <c r="T61" s="28"/>
      <c r="U61" s="28"/>
      <c r="V61" s="28"/>
    </row>
    <row r="62" spans="1:22" x14ac:dyDescent="0.2">
      <c r="A62" s="28"/>
      <c r="B62" s="28"/>
      <c r="C62" s="28"/>
      <c r="D62" s="28"/>
      <c r="E62" s="28"/>
      <c r="F62" s="28"/>
      <c r="G62" s="28"/>
      <c r="H62" s="28"/>
      <c r="I62" s="28"/>
      <c r="J62" s="28"/>
      <c r="K62" s="28"/>
      <c r="L62" s="28"/>
      <c r="M62" s="28"/>
      <c r="N62" s="28"/>
      <c r="O62" s="28"/>
      <c r="P62" s="28"/>
      <c r="Q62" s="28"/>
      <c r="R62" s="28"/>
      <c r="S62" s="28"/>
      <c r="T62" s="28"/>
      <c r="U62" s="28"/>
      <c r="V62" s="28"/>
    </row>
    <row r="63" spans="1:22" x14ac:dyDescent="0.2">
      <c r="A63" s="28"/>
      <c r="B63" s="28"/>
      <c r="C63" s="28"/>
      <c r="D63" s="28"/>
      <c r="E63" s="28"/>
      <c r="F63" s="28"/>
      <c r="G63" s="28"/>
      <c r="H63" s="28"/>
      <c r="I63" s="28"/>
      <c r="J63" s="28"/>
      <c r="K63" s="28"/>
      <c r="L63" s="28"/>
      <c r="M63" s="28"/>
      <c r="N63" s="28"/>
      <c r="O63" s="28"/>
      <c r="P63" s="28"/>
      <c r="Q63" s="28"/>
      <c r="R63" s="28"/>
      <c r="S63" s="28"/>
      <c r="T63" s="28"/>
      <c r="U63" s="28"/>
      <c r="V63" s="28"/>
    </row>
    <row r="64" spans="1:22" x14ac:dyDescent="0.2">
      <c r="A64" s="28"/>
      <c r="B64" s="28"/>
      <c r="C64" s="28"/>
      <c r="D64" s="28"/>
      <c r="E64" s="28"/>
      <c r="F64" s="28"/>
      <c r="G64" s="28"/>
      <c r="H64" s="28"/>
      <c r="I64" s="28"/>
      <c r="J64" s="28"/>
      <c r="K64" s="28"/>
      <c r="L64" s="28"/>
      <c r="M64" s="28"/>
      <c r="N64" s="28"/>
      <c r="O64" s="28"/>
      <c r="P64" s="28"/>
      <c r="Q64" s="28"/>
      <c r="R64" s="28"/>
      <c r="S64" s="28"/>
      <c r="T64" s="28"/>
      <c r="U64" s="28"/>
      <c r="V64" s="28"/>
    </row>
    <row r="65" spans="1:22" x14ac:dyDescent="0.2">
      <c r="A65" s="28"/>
      <c r="B65" s="28"/>
      <c r="C65" s="28"/>
      <c r="D65" s="28"/>
      <c r="E65" s="28"/>
      <c r="F65" s="28"/>
      <c r="G65" s="28"/>
      <c r="H65" s="28"/>
      <c r="I65" s="28"/>
      <c r="J65" s="28"/>
      <c r="K65" s="28"/>
      <c r="L65" s="28"/>
      <c r="M65" s="28"/>
      <c r="N65" s="28"/>
      <c r="O65" s="28"/>
      <c r="P65" s="28"/>
      <c r="Q65" s="28"/>
      <c r="R65" s="28"/>
      <c r="S65" s="28"/>
      <c r="T65" s="28"/>
      <c r="U65" s="28"/>
      <c r="V65" s="28"/>
    </row>
    <row r="66" spans="1:22" x14ac:dyDescent="0.2">
      <c r="A66" s="28"/>
      <c r="B66" s="28"/>
      <c r="C66" s="28"/>
      <c r="D66" s="28"/>
      <c r="E66" s="28"/>
      <c r="F66" s="28"/>
      <c r="G66" s="28"/>
      <c r="H66" s="28"/>
      <c r="I66" s="28"/>
      <c r="J66" s="28"/>
      <c r="K66" s="28"/>
      <c r="L66" s="28"/>
      <c r="M66" s="28"/>
      <c r="N66" s="28"/>
      <c r="O66" s="28"/>
      <c r="P66" s="28"/>
      <c r="Q66" s="28"/>
      <c r="R66" s="28"/>
      <c r="S66" s="28"/>
      <c r="T66" s="28"/>
      <c r="U66" s="28"/>
      <c r="V66" s="28"/>
    </row>
    <row r="67" spans="1:22" x14ac:dyDescent="0.2">
      <c r="A67" s="28"/>
      <c r="B67" s="28"/>
      <c r="C67" s="28"/>
      <c r="D67" s="28"/>
      <c r="E67" s="28"/>
      <c r="F67" s="28"/>
      <c r="G67" s="28"/>
      <c r="H67" s="28"/>
      <c r="I67" s="28"/>
      <c r="J67" s="28"/>
      <c r="K67" s="28"/>
      <c r="L67" s="28"/>
      <c r="M67" s="28"/>
      <c r="N67" s="28"/>
      <c r="O67" s="28"/>
      <c r="P67" s="28"/>
      <c r="Q67" s="28"/>
      <c r="R67" s="28"/>
      <c r="S67" s="28"/>
      <c r="T67" s="28"/>
      <c r="U67" s="28"/>
      <c r="V67" s="28"/>
    </row>
    <row r="68" spans="1:22" x14ac:dyDescent="0.2">
      <c r="A68" s="28"/>
      <c r="B68" s="28"/>
      <c r="C68" s="28"/>
      <c r="D68" s="28"/>
      <c r="E68" s="28"/>
      <c r="F68" s="28"/>
      <c r="G68" s="28"/>
      <c r="H68" s="28"/>
      <c r="I68" s="28"/>
      <c r="J68" s="28"/>
      <c r="K68" s="28"/>
      <c r="L68" s="28"/>
      <c r="M68" s="28"/>
      <c r="N68" s="28"/>
      <c r="O68" s="28"/>
      <c r="P68" s="28"/>
      <c r="Q68" s="28"/>
      <c r="R68" s="28"/>
      <c r="S68" s="28"/>
      <c r="T68" s="28"/>
      <c r="U68" s="28"/>
      <c r="V68" s="28"/>
    </row>
    <row r="69" spans="1:22" x14ac:dyDescent="0.2">
      <c r="A69" s="28"/>
      <c r="B69" s="28"/>
      <c r="C69" s="28"/>
      <c r="D69" s="28"/>
      <c r="E69" s="28"/>
      <c r="F69" s="28"/>
      <c r="G69" s="28"/>
      <c r="H69" s="28"/>
      <c r="I69" s="28"/>
      <c r="J69" s="28"/>
      <c r="K69" s="28"/>
      <c r="L69" s="28"/>
      <c r="M69" s="28"/>
      <c r="N69" s="28"/>
      <c r="O69" s="28"/>
      <c r="P69" s="28"/>
      <c r="Q69" s="28"/>
      <c r="R69" s="28"/>
      <c r="S69" s="28"/>
      <c r="T69" s="28"/>
      <c r="U69" s="28"/>
      <c r="V69" s="28"/>
    </row>
    <row r="70" spans="1:22" x14ac:dyDescent="0.2">
      <c r="A70" s="28"/>
      <c r="B70" s="28"/>
      <c r="C70" s="28"/>
      <c r="D70" s="28"/>
      <c r="E70" s="28"/>
      <c r="F70" s="28"/>
      <c r="G70" s="28"/>
      <c r="H70" s="28"/>
      <c r="I70" s="28"/>
      <c r="J70" s="28"/>
      <c r="K70" s="28"/>
      <c r="L70" s="28"/>
      <c r="M70" s="28"/>
      <c r="N70" s="28"/>
      <c r="O70" s="28"/>
      <c r="P70" s="28"/>
      <c r="Q70" s="28"/>
      <c r="R70" s="28"/>
      <c r="S70" s="28"/>
      <c r="T70" s="28"/>
      <c r="U70" s="28"/>
      <c r="V70" s="28"/>
    </row>
  </sheetData>
  <sheetProtection sheet="1" objects="1" scenarios="1"/>
  <mergeCells count="17">
    <mergeCell ref="N40:P40"/>
    <mergeCell ref="K8:P8"/>
    <mergeCell ref="K10:P10"/>
    <mergeCell ref="K9:P9"/>
    <mergeCell ref="N44:P44"/>
    <mergeCell ref="G38:K38"/>
    <mergeCell ref="A36:V36"/>
    <mergeCell ref="N38:P38"/>
    <mergeCell ref="A1:V3"/>
    <mergeCell ref="A4:V4"/>
    <mergeCell ref="B7:D7"/>
    <mergeCell ref="B11:D11"/>
    <mergeCell ref="B15:D15"/>
    <mergeCell ref="C9:D9"/>
    <mergeCell ref="B6:D6"/>
    <mergeCell ref="G6:I6"/>
    <mergeCell ref="G7:I7"/>
  </mergeCells>
  <conditionalFormatting sqref="H28 H26">
    <cfRule type="cellIs" dxfId="11" priority="128" operator="lessThan">
      <formula>$P$42</formula>
    </cfRule>
    <cfRule type="cellIs" dxfId="10" priority="129" operator="greaterThan">
      <formula>$P$41</formula>
    </cfRule>
  </conditionalFormatting>
  <conditionalFormatting sqref="H27">
    <cfRule type="cellIs" dxfId="9" priority="132" operator="lessThan">
      <formula>$P$46</formula>
    </cfRule>
    <cfRule type="cellIs" dxfId="8" priority="133" operator="greaterThan">
      <formula>$P$45</formula>
    </cfRule>
  </conditionalFormatting>
  <conditionalFormatting sqref="K8">
    <cfRule type="expression" dxfId="7" priority="139">
      <formula>OR($H$8&gt;$P$41,$H$8&lt;$P$42)</formula>
    </cfRule>
  </conditionalFormatting>
  <conditionalFormatting sqref="K9">
    <cfRule type="expression" dxfId="6" priority="140">
      <formula>OR($H$9&gt;$P$41,$H$9&lt;$P$42)</formula>
    </cfRule>
  </conditionalFormatting>
  <conditionalFormatting sqref="K10:P10">
    <cfRule type="expression" dxfId="5" priority="141">
      <formula>OR($H$10&gt;$P$45,$H$10&lt;$P$46)</formula>
    </cfRule>
  </conditionalFormatting>
  <conditionalFormatting sqref="C17">
    <cfRule type="expression" dxfId="4" priority="3">
      <formula>OR(AND($C$9="OFF",$C$17&lt;$C$13-0.1),AND($C$9="ON",$C$17&lt;$C$13),$C$17&gt;$C$16-0.5)</formula>
    </cfRule>
  </conditionalFormatting>
  <conditionalFormatting sqref="C16">
    <cfRule type="expression" dxfId="3" priority="1">
      <formula>OR($C$16&lt;$C$17+0.5,$C$16-$C$17&gt;2.6,AND($C$9="OFF",$C$16&gt;$C$12+0.1),AND($C$9="ON",$C$16&gt;$C$12-2))</formula>
    </cfRule>
  </conditionalFormatting>
  <dataValidations count="8">
    <dataValidation type="list" allowBlank="1" showInputMessage="1" showErrorMessage="1" promptTitle="PGA Gain Selection" prompt="Options are &quot;1&quot;, &quot;2&quot;, &quot;4&quot;, &quot;8&quot;, &quot;16&quot;, &quot;32&quot;, and &quot;64&quot; V/V." sqref="C8">
      <formula1>"1, 2, 4, 8, 16, 32, 64"</formula1>
    </dataValidation>
    <dataValidation type="decimal" allowBlank="1" showInputMessage="1" showErrorMessage="1" errorTitle="Value Out-of-Range" error="Invalid value for AVDD." promptTitle="AVDD Supply Voltage" prompt="Must be in the range of 4.75 - 5 V. Nominally 5V." sqref="C12">
      <formula1>4.75</formula1>
      <formula2>5.25</formula2>
    </dataValidation>
    <dataValidation type="decimal" allowBlank="1" showInputMessage="1" showErrorMessage="1" errorTitle="Value Out-of-Range" error="Invalid value for AGND" promptTitle="Analog Ground" prompt="0 V" sqref="C13">
      <formula1>-0.1</formula1>
      <formula2>0.1</formula2>
    </dataValidation>
    <dataValidation allowBlank="1" showInputMessage="1" showErrorMessage="1" promptTitle="Positive Input Voltage" prompt="Must satisfy both absolute and differential input requirements." sqref="H8"/>
    <dataValidation allowBlank="1" showInputMessage="1" showErrorMessage="1" promptTitle="Negative Input Voltage" prompt="Must satisfy both absolute and differential input requirements." sqref="H9"/>
    <dataValidation allowBlank="1" showInputMessage="1" showErrorMessage="1" promptTitle="Positive Reference Voltage" prompt="Must be at least VREFN + 0.5V, less than or equal to VREFN + 2.6 and less than or equal to AVDD + 0.1V (buffer off) or AVDD - 2V (buffer on)." sqref="C16"/>
    <dataValidation allowBlank="1" showInputMessage="1" showErrorMessage="1" promptTitle="Negative Reference Voltage" prompt="Must be greater than or equal to AGND - 0.1V (buffer off) or AGND (buffer on), and less than or equal to VREFP - 0.5V." sqref="C17"/>
    <dataValidation type="list" allowBlank="1" showInputMessage="1" showErrorMessage="1" promptTitle="Buffer Configutation" prompt="Options are &quot;OFF&quot; or &quot;ON&quot;." sqref="C9:D9">
      <formula1>"ON, OFF"</formula1>
    </dataValidation>
  </dataValidations>
  <hyperlinks>
    <hyperlink ref="V5" location="'Table of Contents '!A1" display="Table of Contents"/>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66"/>
  <sheetViews>
    <sheetView showGridLines="0" showRowColHeaders="0" zoomScaleNormal="100" workbookViewId="0">
      <selection activeCell="N5" sqref="N5"/>
    </sheetView>
  </sheetViews>
  <sheetFormatPr defaultRowHeight="15" x14ac:dyDescent="0.25"/>
  <cols>
    <col min="1" max="1" width="9.140625" style="14"/>
    <col min="2" max="2" width="28.28515625" style="14" customWidth="1"/>
    <col min="3" max="3" width="16.28515625" style="14" customWidth="1"/>
    <col min="4" max="4" width="11.28515625" style="14" customWidth="1"/>
    <col min="5" max="5" width="5.140625" style="14" customWidth="1"/>
    <col min="6" max="6" width="24.28515625" style="14" customWidth="1"/>
    <col min="7" max="7" width="22.42578125" style="14" customWidth="1"/>
    <col min="8" max="8" width="9.140625" style="14"/>
    <col min="9" max="9" width="3.5703125" style="14" customWidth="1"/>
    <col min="10" max="10" width="15.28515625" style="14" customWidth="1"/>
    <col min="11" max="11" width="16.28515625" style="14" customWidth="1"/>
    <col min="12" max="12" width="14.42578125" style="14" customWidth="1"/>
    <col min="13" max="13" width="17" style="14" customWidth="1"/>
    <col min="14" max="14" width="19.7109375" style="14" customWidth="1"/>
    <col min="15" max="16384" width="9.140625" style="14"/>
  </cols>
  <sheetData>
    <row r="1" spans="1:20" s="27" customFormat="1" ht="14.25" x14ac:dyDescent="0.2">
      <c r="A1" s="526"/>
      <c r="B1" s="526"/>
      <c r="C1" s="526"/>
      <c r="D1" s="526"/>
      <c r="E1" s="526"/>
      <c r="F1" s="526"/>
      <c r="G1" s="526"/>
      <c r="H1" s="526"/>
      <c r="I1" s="526"/>
      <c r="J1" s="526"/>
      <c r="K1" s="526"/>
      <c r="L1" s="526"/>
      <c r="M1" s="526"/>
      <c r="N1" s="526"/>
      <c r="O1" s="28"/>
    </row>
    <row r="2" spans="1:20" s="27" customFormat="1" ht="14.25" x14ac:dyDescent="0.2">
      <c r="A2" s="526"/>
      <c r="B2" s="526"/>
      <c r="C2" s="526"/>
      <c r="D2" s="526"/>
      <c r="E2" s="526"/>
      <c r="F2" s="526"/>
      <c r="G2" s="526"/>
      <c r="H2" s="526"/>
      <c r="I2" s="526"/>
      <c r="J2" s="526"/>
      <c r="K2" s="526"/>
      <c r="L2" s="526"/>
      <c r="M2" s="526"/>
      <c r="N2" s="526"/>
      <c r="O2" s="28"/>
    </row>
    <row r="3" spans="1:20" s="27" customFormat="1" ht="14.25" x14ac:dyDescent="0.2">
      <c r="A3" s="526"/>
      <c r="B3" s="526"/>
      <c r="C3" s="526"/>
      <c r="D3" s="526"/>
      <c r="E3" s="526"/>
      <c r="F3" s="526"/>
      <c r="G3" s="526"/>
      <c r="H3" s="526"/>
      <c r="I3" s="526"/>
      <c r="J3" s="526"/>
      <c r="K3" s="526"/>
      <c r="L3" s="526"/>
      <c r="M3" s="526"/>
      <c r="N3" s="526"/>
      <c r="O3" s="28"/>
    </row>
    <row r="4" spans="1:20" s="27" customFormat="1" ht="12.75" customHeight="1" x14ac:dyDescent="0.2">
      <c r="A4" s="29"/>
      <c r="B4" s="29"/>
      <c r="C4" s="29"/>
      <c r="D4" s="29"/>
      <c r="E4" s="29"/>
      <c r="F4" s="29"/>
      <c r="G4" s="29"/>
      <c r="H4" s="29"/>
      <c r="I4" s="29"/>
      <c r="J4" s="29"/>
      <c r="K4" s="29"/>
      <c r="L4" s="29"/>
      <c r="M4" s="29"/>
      <c r="N4" s="29"/>
      <c r="O4" s="62"/>
      <c r="P4" s="28"/>
      <c r="Q4" s="28"/>
      <c r="R4" s="28"/>
      <c r="S4" s="28"/>
      <c r="T4" s="28"/>
    </row>
    <row r="5" spans="1:20" s="27" customFormat="1" ht="15" customHeight="1" x14ac:dyDescent="0.2">
      <c r="A5" s="88"/>
      <c r="B5" s="30"/>
      <c r="C5" s="30"/>
      <c r="D5" s="30"/>
      <c r="E5" s="30"/>
      <c r="F5" s="30"/>
      <c r="G5" s="30"/>
      <c r="H5" s="30"/>
      <c r="I5" s="30"/>
      <c r="J5" s="30"/>
      <c r="K5" s="30"/>
      <c r="L5" s="30"/>
      <c r="M5" s="30"/>
      <c r="N5" s="165" t="s">
        <v>16</v>
      </c>
      <c r="O5" s="30"/>
      <c r="P5" s="30"/>
      <c r="Q5" s="30"/>
      <c r="R5" s="30"/>
      <c r="S5" s="30"/>
      <c r="T5" s="30"/>
    </row>
    <row r="6" spans="1:20" ht="15.75" thickBot="1" x14ac:dyDescent="0.3">
      <c r="A6" s="13"/>
      <c r="B6" s="63"/>
      <c r="C6" s="64"/>
      <c r="D6" s="64"/>
      <c r="E6" s="13"/>
      <c r="F6" s="13"/>
      <c r="G6" s="13"/>
      <c r="H6" s="13"/>
      <c r="I6" s="12"/>
      <c r="J6" s="12"/>
      <c r="K6" s="12"/>
      <c r="L6" s="12"/>
      <c r="M6" s="12"/>
      <c r="N6" s="12"/>
      <c r="O6" s="22"/>
      <c r="P6" s="22"/>
      <c r="Q6" s="22"/>
      <c r="R6" s="22"/>
      <c r="S6" s="22"/>
      <c r="T6" s="22"/>
    </row>
    <row r="7" spans="1:20" ht="15.75" thickBot="1" x14ac:dyDescent="0.3">
      <c r="A7" s="13"/>
      <c r="B7" s="551" t="s">
        <v>281</v>
      </c>
      <c r="C7" s="552"/>
      <c r="D7" s="553"/>
      <c r="E7" s="26"/>
      <c r="F7" s="557" t="s">
        <v>195</v>
      </c>
      <c r="G7" s="558"/>
      <c r="H7" s="559"/>
      <c r="I7" s="13"/>
      <c r="J7" s="13"/>
      <c r="K7" s="13"/>
      <c r="L7" s="13"/>
      <c r="M7" s="66"/>
      <c r="N7" s="67"/>
    </row>
    <row r="8" spans="1:20" ht="15.75" thickBot="1" x14ac:dyDescent="0.3">
      <c r="A8" s="13"/>
      <c r="B8" s="389" t="s">
        <v>34</v>
      </c>
      <c r="C8" s="273">
        <f>G8</f>
        <v>30000</v>
      </c>
      <c r="D8" s="390" t="s">
        <v>167</v>
      </c>
      <c r="E8" s="560" t="s">
        <v>341</v>
      </c>
      <c r="F8" s="424" t="s">
        <v>339</v>
      </c>
      <c r="G8" s="425">
        <f>VLOOKUP(RIGHT('Register Map'!$N$26,2),B44:C59,2,FALSE)</f>
        <v>30000</v>
      </c>
      <c r="H8" s="426" t="s">
        <v>167</v>
      </c>
      <c r="I8" s="250" t="s">
        <v>343</v>
      </c>
      <c r="J8" s="13"/>
      <c r="K8" s="13"/>
      <c r="L8" s="13"/>
      <c r="M8" s="66"/>
      <c r="N8" s="67"/>
    </row>
    <row r="9" spans="1:20" ht="15.75" thickBot="1" x14ac:dyDescent="0.3">
      <c r="A9" s="13"/>
      <c r="B9" s="270" t="s">
        <v>75</v>
      </c>
      <c r="C9" s="271">
        <f>G9</f>
        <v>1</v>
      </c>
      <c r="D9" s="272" t="s">
        <v>55</v>
      </c>
      <c r="E9" s="560"/>
      <c r="F9" s="427" t="s">
        <v>184</v>
      </c>
      <c r="G9" s="428">
        <f>2^(('Register Map'!$K$23*2^2)+('Register Map'!$L$23*2^1)+('Register Map'!$M$23*2^0))</f>
        <v>1</v>
      </c>
      <c r="H9" s="429" t="s">
        <v>55</v>
      </c>
      <c r="J9" s="13"/>
      <c r="K9" s="13"/>
      <c r="L9" s="13"/>
      <c r="M9" s="66"/>
      <c r="N9" s="67"/>
    </row>
    <row r="10" spans="1:20" x14ac:dyDescent="0.25">
      <c r="A10" s="13"/>
      <c r="B10" s="68" t="s">
        <v>169</v>
      </c>
      <c r="C10" s="61">
        <f>'Code Conversions'!C9</f>
        <v>2.5</v>
      </c>
      <c r="D10" s="231" t="s">
        <v>54</v>
      </c>
      <c r="E10" s="269"/>
      <c r="F10" s="70"/>
      <c r="G10" s="70"/>
      <c r="H10" s="70"/>
      <c r="I10" s="70"/>
      <c r="J10" s="70"/>
      <c r="N10" s="67"/>
    </row>
    <row r="11" spans="1:20" ht="15.75" thickBot="1" x14ac:dyDescent="0.3">
      <c r="A11" s="13"/>
      <c r="B11" s="170" t="s">
        <v>319</v>
      </c>
      <c r="C11" s="171">
        <f>1000000000*4*Reference_Voltage_V/(PGA_Gain*2^Num_Bits)</f>
        <v>596.04644775390625</v>
      </c>
      <c r="D11" s="230" t="s">
        <v>56</v>
      </c>
      <c r="E11" s="249" t="s">
        <v>342</v>
      </c>
      <c r="F11" s="70"/>
      <c r="G11" s="70"/>
      <c r="H11" s="70"/>
      <c r="I11" s="70"/>
      <c r="J11" s="70"/>
      <c r="N11" s="12"/>
    </row>
    <row r="12" spans="1:20" x14ac:dyDescent="0.25">
      <c r="A12" s="13"/>
      <c r="E12" s="26"/>
      <c r="G12" s="64"/>
      <c r="H12" s="13"/>
      <c r="I12" s="12"/>
      <c r="J12" s="12"/>
      <c r="N12" s="12"/>
    </row>
    <row r="13" spans="1:20" x14ac:dyDescent="0.25">
      <c r="A13" s="13"/>
      <c r="E13" s="26"/>
      <c r="F13" s="131"/>
      <c r="G13" s="64"/>
      <c r="H13" s="13"/>
      <c r="I13" s="12"/>
      <c r="J13" s="12"/>
      <c r="N13" s="12"/>
    </row>
    <row r="14" spans="1:20" ht="15.75" thickBot="1" x14ac:dyDescent="0.3">
      <c r="A14" s="13"/>
      <c r="G14" s="32"/>
      <c r="H14" s="13"/>
      <c r="I14" s="65"/>
      <c r="J14" s="65"/>
    </row>
    <row r="15" spans="1:20" ht="15.75" thickBot="1" x14ac:dyDescent="0.3">
      <c r="A15" s="13"/>
      <c r="B15" s="551" t="s">
        <v>314</v>
      </c>
      <c r="C15" s="552"/>
      <c r="D15" s="553"/>
      <c r="E15" s="556" t="s">
        <v>69</v>
      </c>
      <c r="F15" s="551" t="s">
        <v>315</v>
      </c>
      <c r="G15" s="552"/>
      <c r="H15" s="553"/>
      <c r="I15" s="13"/>
      <c r="J15" s="233"/>
      <c r="K15" s="233"/>
      <c r="L15" s="12"/>
      <c r="M15" s="12"/>
      <c r="N15" s="12"/>
    </row>
    <row r="16" spans="1:20" x14ac:dyDescent="0.25">
      <c r="A16" s="13"/>
      <c r="B16" s="174" t="s">
        <v>333</v>
      </c>
      <c r="C16" s="239" t="str">
        <f>G21</f>
        <v>000000</v>
      </c>
      <c r="D16" s="229" t="s">
        <v>53</v>
      </c>
      <c r="E16" s="556"/>
      <c r="F16" s="173" t="s">
        <v>350</v>
      </c>
      <c r="G16" s="245">
        <f>K58</f>
        <v>0</v>
      </c>
      <c r="H16" s="276" t="s">
        <v>54</v>
      </c>
      <c r="I16" s="543" t="s">
        <v>353</v>
      </c>
      <c r="J16" s="544"/>
      <c r="K16" s="544"/>
      <c r="L16" s="544"/>
    </row>
    <row r="17" spans="1:14" ht="15.75" thickBot="1" x14ac:dyDescent="0.3">
      <c r="A17" s="13"/>
      <c r="B17" s="170" t="s">
        <v>334</v>
      </c>
      <c r="C17" s="185" t="str">
        <f>VLOOKUP(Data_Rate,C44:G59,5,FALSE)</f>
        <v>44AC08</v>
      </c>
      <c r="D17" s="230" t="s">
        <v>53</v>
      </c>
      <c r="E17" s="556"/>
      <c r="F17" s="170" t="s">
        <v>317</v>
      </c>
      <c r="G17" s="244">
        <f>(HEX2DEC($C$17)*beta)/(2^(Num_Bits-1))</f>
        <v>1</v>
      </c>
      <c r="H17" s="172" t="s">
        <v>55</v>
      </c>
      <c r="I17" s="543"/>
      <c r="J17" s="544"/>
      <c r="K17" s="544"/>
      <c r="L17" s="544"/>
    </row>
    <row r="18" spans="1:14" x14ac:dyDescent="0.25">
      <c r="A18" s="13"/>
      <c r="B18" s="268" t="str">
        <f>CONCATENATE("The nominal FSC [2:0] value for data rate = ",Data_Rate, " SPS is ",VLOOKUP(Data_Rate,C44:G59,5,FALSE),"h")</f>
        <v>The nominal FSC [2:0] value for data rate = 30000 SPS is 44AC08h</v>
      </c>
      <c r="I18" s="12"/>
      <c r="J18" s="248"/>
    </row>
    <row r="19" spans="1:14" ht="15.75" thickBot="1" x14ac:dyDescent="0.3">
      <c r="A19" s="13"/>
      <c r="I19" s="12"/>
      <c r="J19" s="248"/>
    </row>
    <row r="20" spans="1:14" ht="15.75" thickBot="1" x14ac:dyDescent="0.3">
      <c r="A20" s="13"/>
      <c r="B20" s="551" t="s">
        <v>315</v>
      </c>
      <c r="C20" s="552"/>
      <c r="D20" s="553"/>
      <c r="E20" s="556" t="s">
        <v>69</v>
      </c>
      <c r="F20" s="551" t="s">
        <v>314</v>
      </c>
      <c r="G20" s="552"/>
      <c r="H20" s="553"/>
      <c r="I20" s="12"/>
      <c r="J20" s="69"/>
    </row>
    <row r="21" spans="1:14" x14ac:dyDescent="0.25">
      <c r="A21" s="13"/>
      <c r="B21" s="232" t="s">
        <v>316</v>
      </c>
      <c r="C21" s="246">
        <v>0</v>
      </c>
      <c r="D21" s="220" t="s">
        <v>68</v>
      </c>
      <c r="E21" s="556"/>
      <c r="F21" s="187" t="s">
        <v>66</v>
      </c>
      <c r="G21" s="186" t="str">
        <f>N51</f>
        <v>000000</v>
      </c>
      <c r="H21" s="229" t="s">
        <v>53</v>
      </c>
      <c r="I21" s="543" t="s">
        <v>354</v>
      </c>
      <c r="J21" s="544"/>
      <c r="K21" s="544"/>
      <c r="L21" s="544"/>
      <c r="M21" s="544"/>
    </row>
    <row r="22" spans="1:14" ht="15.75" thickBot="1" x14ac:dyDescent="0.3">
      <c r="A22" s="13"/>
      <c r="B22" s="170" t="s">
        <v>317</v>
      </c>
      <c r="C22" s="247">
        <v>1</v>
      </c>
      <c r="D22" s="172" t="s">
        <v>55</v>
      </c>
      <c r="E22" s="556"/>
      <c r="F22" s="188" t="s">
        <v>67</v>
      </c>
      <c r="G22" s="184" t="str">
        <f>N52</f>
        <v>44AC08</v>
      </c>
      <c r="H22" s="172" t="s">
        <v>53</v>
      </c>
      <c r="I22" s="543"/>
      <c r="J22" s="544"/>
      <c r="K22" s="544"/>
      <c r="L22" s="544"/>
      <c r="M22" s="544"/>
    </row>
    <row r="23" spans="1:14" x14ac:dyDescent="0.25">
      <c r="A23" s="13"/>
      <c r="C23" s="69"/>
      <c r="D23" s="69"/>
      <c r="E23" s="69"/>
      <c r="F23" s="69"/>
      <c r="G23" s="69"/>
      <c r="H23" s="69"/>
      <c r="I23" s="69"/>
      <c r="J23" s="69"/>
      <c r="K23" s="69"/>
    </row>
    <row r="24" spans="1:14" x14ac:dyDescent="0.25">
      <c r="A24" s="13"/>
      <c r="B24" s="71" t="s">
        <v>14</v>
      </c>
      <c r="C24" s="69"/>
      <c r="D24" s="69"/>
      <c r="E24" s="69"/>
      <c r="F24" s="69"/>
      <c r="G24" s="69"/>
      <c r="H24" s="69"/>
      <c r="I24" s="69"/>
      <c r="J24" s="69"/>
      <c r="K24" s="69"/>
    </row>
    <row r="25" spans="1:14" ht="17.25" x14ac:dyDescent="0.25">
      <c r="A25" s="13"/>
      <c r="B25" s="194" t="s">
        <v>318</v>
      </c>
      <c r="C25" s="69"/>
      <c r="D25" s="69"/>
      <c r="E25" s="69"/>
      <c r="F25" s="69"/>
      <c r="G25" s="69"/>
      <c r="H25" s="69"/>
      <c r="I25" s="69"/>
      <c r="J25" s="69"/>
      <c r="K25" s="69"/>
    </row>
    <row r="26" spans="1:14" x14ac:dyDescent="0.25">
      <c r="A26" s="13"/>
      <c r="B26" s="72"/>
      <c r="C26" s="69"/>
      <c r="D26" s="69"/>
      <c r="E26" s="69"/>
      <c r="F26" s="69"/>
      <c r="G26" s="69"/>
      <c r="H26" s="69"/>
      <c r="I26" s="69"/>
      <c r="J26" s="69"/>
      <c r="K26" s="69"/>
    </row>
    <row r="27" spans="1:14" x14ac:dyDescent="0.25">
      <c r="A27" s="13"/>
      <c r="B27" s="72"/>
      <c r="C27" s="69"/>
      <c r="D27" s="69"/>
      <c r="E27" s="69"/>
      <c r="F27" s="69"/>
      <c r="G27" s="69"/>
      <c r="H27" s="69"/>
      <c r="I27" s="69"/>
      <c r="J27" s="69"/>
      <c r="K27" s="69"/>
    </row>
    <row r="28" spans="1:14" x14ac:dyDescent="0.25">
      <c r="A28" s="13"/>
      <c r="B28" s="72"/>
      <c r="C28" s="69"/>
      <c r="D28" s="69"/>
      <c r="E28" s="69"/>
      <c r="F28" s="69"/>
      <c r="G28" s="69"/>
      <c r="H28" s="69"/>
      <c r="I28" s="69"/>
      <c r="J28" s="69"/>
      <c r="K28" s="69"/>
    </row>
    <row r="29" spans="1:14" x14ac:dyDescent="0.25">
      <c r="A29" s="13"/>
      <c r="B29" s="72"/>
      <c r="C29" s="69"/>
      <c r="D29" s="69"/>
      <c r="E29" s="69"/>
      <c r="F29" s="69"/>
      <c r="G29" s="69"/>
      <c r="H29" s="69"/>
      <c r="I29" s="69"/>
      <c r="J29" s="69"/>
      <c r="K29" s="69"/>
    </row>
    <row r="30" spans="1:14" x14ac:dyDescent="0.25">
      <c r="A30" s="13"/>
      <c r="B30" s="72"/>
      <c r="C30" s="69"/>
      <c r="D30" s="69"/>
      <c r="E30" s="69"/>
      <c r="F30" s="69"/>
      <c r="G30" s="69"/>
      <c r="H30" s="69"/>
      <c r="I30" s="69"/>
      <c r="J30" s="69"/>
      <c r="K30" s="69"/>
    </row>
    <row r="31" spans="1:14" x14ac:dyDescent="0.25">
      <c r="A31" s="13"/>
      <c r="B31" s="72"/>
      <c r="C31" s="69"/>
      <c r="D31" s="69"/>
      <c r="E31" s="69"/>
      <c r="F31" s="69"/>
      <c r="G31" s="69"/>
      <c r="H31" s="69"/>
      <c r="I31" s="69"/>
      <c r="J31" s="69"/>
      <c r="K31" s="69"/>
    </row>
    <row r="32" spans="1:14" x14ac:dyDescent="0.25">
      <c r="A32" s="13"/>
      <c r="B32" s="72"/>
      <c r="C32" s="69"/>
      <c r="D32" s="69"/>
      <c r="E32" s="69"/>
      <c r="F32" s="69"/>
      <c r="G32" s="69"/>
      <c r="H32" s="69"/>
      <c r="I32" s="69"/>
      <c r="J32" s="69"/>
      <c r="K32" s="69"/>
      <c r="L32" s="69"/>
      <c r="M32" s="12"/>
      <c r="N32" s="13"/>
    </row>
    <row r="33" spans="1:14" x14ac:dyDescent="0.25">
      <c r="A33" s="13"/>
      <c r="B33" s="72"/>
      <c r="C33" s="69"/>
      <c r="D33" s="69"/>
      <c r="E33" s="69"/>
      <c r="F33" s="69"/>
      <c r="G33" s="69"/>
      <c r="H33" s="69"/>
      <c r="I33" s="69"/>
      <c r="J33" s="69"/>
      <c r="K33" s="69"/>
      <c r="L33" s="69"/>
      <c r="M33" s="12"/>
      <c r="N33" s="13"/>
    </row>
    <row r="34" spans="1:14" x14ac:dyDescent="0.25">
      <c r="A34" s="13"/>
      <c r="B34" s="12"/>
      <c r="C34" s="69"/>
      <c r="D34" s="69"/>
      <c r="E34" s="69"/>
      <c r="F34" s="69"/>
      <c r="G34" s="69"/>
      <c r="H34" s="69"/>
      <c r="I34" s="69"/>
      <c r="J34" s="69"/>
      <c r="K34" s="69"/>
      <c r="L34" s="69"/>
      <c r="M34" s="12"/>
      <c r="N34" s="13"/>
    </row>
    <row r="35" spans="1:14" x14ac:dyDescent="0.25">
      <c r="A35" s="13"/>
      <c r="B35" s="12"/>
      <c r="C35" s="69"/>
      <c r="D35" s="69"/>
      <c r="E35" s="69"/>
      <c r="F35" s="69"/>
      <c r="G35" s="69"/>
      <c r="H35" s="69"/>
      <c r="I35" s="69"/>
      <c r="J35" s="69"/>
      <c r="K35" s="69"/>
      <c r="L35" s="69"/>
      <c r="M35" s="12"/>
      <c r="N35" s="13"/>
    </row>
    <row r="36" spans="1:14" x14ac:dyDescent="0.25">
      <c r="A36" s="13"/>
      <c r="B36" s="12"/>
      <c r="C36" s="69"/>
      <c r="D36" s="69"/>
      <c r="E36" s="69"/>
      <c r="F36" s="69"/>
      <c r="G36" s="69"/>
      <c r="H36" s="69"/>
      <c r="I36" s="69"/>
      <c r="J36" s="69"/>
      <c r="K36" s="69"/>
      <c r="L36" s="69"/>
      <c r="M36" s="12"/>
      <c r="N36" s="13"/>
    </row>
    <row r="37" spans="1:14" customFormat="1" x14ac:dyDescent="0.25"/>
    <row r="38" spans="1:14" x14ac:dyDescent="0.25">
      <c r="A38" s="13"/>
      <c r="B38" s="13"/>
      <c r="C38" s="13"/>
      <c r="D38" s="13"/>
      <c r="E38" s="13"/>
      <c r="F38" s="13"/>
      <c r="G38" s="73"/>
      <c r="H38" s="73"/>
      <c r="I38" s="73"/>
      <c r="J38" s="13"/>
      <c r="K38" s="13"/>
      <c r="L38" s="13"/>
      <c r="M38" s="13"/>
      <c r="N38" s="13"/>
    </row>
    <row r="39" spans="1:14" ht="15.75" thickBot="1" x14ac:dyDescent="0.3">
      <c r="A39" s="546" t="s">
        <v>355</v>
      </c>
      <c r="B39" s="546"/>
      <c r="C39" s="546"/>
      <c r="D39" s="546"/>
      <c r="E39" s="546"/>
      <c r="F39" s="546"/>
      <c r="G39" s="546"/>
      <c r="H39" s="546"/>
      <c r="I39" s="546"/>
      <c r="J39" s="546"/>
      <c r="K39" s="546"/>
      <c r="L39" s="546"/>
      <c r="M39" s="546"/>
      <c r="N39" s="546"/>
    </row>
    <row r="40" spans="1:14" ht="15.75" thickTop="1" x14ac:dyDescent="0.25">
      <c r="F40" s="74"/>
      <c r="G40" s="75"/>
      <c r="J40" s="74"/>
      <c r="K40" s="76"/>
    </row>
    <row r="41" spans="1:14" ht="15.75" thickBot="1" x14ac:dyDescent="0.3">
      <c r="G41" s="77"/>
      <c r="I41" s="32"/>
      <c r="J41" s="32"/>
      <c r="K41" s="32"/>
      <c r="L41" s="32"/>
      <c r="M41" s="32"/>
      <c r="N41" s="32"/>
    </row>
    <row r="42" spans="1:14" ht="15.75" thickBot="1" x14ac:dyDescent="0.3">
      <c r="B42" s="547" t="s">
        <v>186</v>
      </c>
      <c r="C42" s="548"/>
      <c r="D42" s="548"/>
      <c r="E42" s="548"/>
      <c r="F42" s="548"/>
      <c r="G42" s="549"/>
      <c r="I42" s="32"/>
      <c r="J42" s="20"/>
      <c r="K42" s="34"/>
      <c r="L42" s="34"/>
      <c r="M42" s="36"/>
      <c r="N42" s="32"/>
    </row>
    <row r="43" spans="1:14" x14ac:dyDescent="0.25">
      <c r="B43" s="78" t="s">
        <v>339</v>
      </c>
      <c r="C43" s="166" t="s">
        <v>34</v>
      </c>
      <c r="D43" s="550" t="s">
        <v>173</v>
      </c>
      <c r="E43" s="550"/>
      <c r="F43" s="166" t="s">
        <v>174</v>
      </c>
      <c r="G43" s="79" t="s">
        <v>183</v>
      </c>
      <c r="I43" s="32"/>
      <c r="J43" s="36"/>
      <c r="K43" s="112"/>
      <c r="L43" s="243"/>
      <c r="M43" s="34"/>
      <c r="N43" s="32"/>
    </row>
    <row r="44" spans="1:14" x14ac:dyDescent="0.25">
      <c r="B44" s="80" t="str">
        <f>'(RegMap)'!P20</f>
        <v>03</v>
      </c>
      <c r="C44" s="189">
        <f>'(RegMap)'!N20</f>
        <v>2.5</v>
      </c>
      <c r="D44" s="545" t="s">
        <v>178</v>
      </c>
      <c r="E44" s="545"/>
      <c r="F44" s="167">
        <f t="shared" ref="F44:F59" si="0">2^(24-1)/HEX2DEC(G44)</f>
        <v>2.7303715874456276</v>
      </c>
      <c r="G44" s="81" t="s">
        <v>182</v>
      </c>
      <c r="I44" s="32"/>
      <c r="J44" s="36"/>
      <c r="K44" s="112"/>
      <c r="L44" s="274"/>
      <c r="M44" s="34"/>
      <c r="N44" s="32"/>
    </row>
    <row r="45" spans="1:14" x14ac:dyDescent="0.25">
      <c r="B45" s="80" t="str">
        <f>'(RegMap)'!P21</f>
        <v>13</v>
      </c>
      <c r="C45" s="189">
        <f>'(RegMap)'!N21</f>
        <v>5</v>
      </c>
      <c r="D45" s="545" t="s">
        <v>178</v>
      </c>
      <c r="E45" s="545"/>
      <c r="F45" s="167">
        <f t="shared" si="0"/>
        <v>2.7303715874456276</v>
      </c>
      <c r="G45" s="81" t="s">
        <v>182</v>
      </c>
      <c r="I45" s="32"/>
      <c r="J45" s="36"/>
      <c r="K45" s="112"/>
      <c r="L45" s="275"/>
      <c r="M45" s="34"/>
      <c r="N45" s="32"/>
    </row>
    <row r="46" spans="1:14" x14ac:dyDescent="0.25">
      <c r="B46" s="80" t="str">
        <f>'(RegMap)'!P22</f>
        <v>23</v>
      </c>
      <c r="C46" s="189">
        <f>'(RegMap)'!N22</f>
        <v>10</v>
      </c>
      <c r="D46" s="545" t="s">
        <v>178</v>
      </c>
      <c r="E46" s="545"/>
      <c r="F46" s="167">
        <f t="shared" si="0"/>
        <v>2.7303715874456276</v>
      </c>
      <c r="G46" s="81" t="s">
        <v>182</v>
      </c>
      <c r="I46" s="32"/>
      <c r="J46" s="36"/>
      <c r="K46" s="112"/>
      <c r="L46" s="275"/>
      <c r="M46" s="34"/>
      <c r="N46" s="32"/>
    </row>
    <row r="47" spans="1:14" x14ac:dyDescent="0.25">
      <c r="B47" s="80" t="str">
        <f>'(RegMap)'!P23</f>
        <v>33</v>
      </c>
      <c r="C47" s="189">
        <f>'(RegMap)'!N23</f>
        <v>15</v>
      </c>
      <c r="D47" s="554" t="s">
        <v>177</v>
      </c>
      <c r="E47" s="554"/>
      <c r="F47" s="167">
        <f t="shared" si="0"/>
        <v>1.8202473299874862</v>
      </c>
      <c r="G47" s="81" t="s">
        <v>181</v>
      </c>
      <c r="I47" s="32"/>
      <c r="J47" s="542" t="s">
        <v>340</v>
      </c>
      <c r="K47" s="542"/>
      <c r="M47" s="542" t="s">
        <v>298</v>
      </c>
      <c r="N47" s="542"/>
    </row>
    <row r="48" spans="1:14" x14ac:dyDescent="0.25">
      <c r="B48" s="80" t="str">
        <f>'(RegMap)'!P24</f>
        <v>43</v>
      </c>
      <c r="C48" s="189">
        <f>'(RegMap)'!N24</f>
        <v>25</v>
      </c>
      <c r="D48" s="545" t="s">
        <v>176</v>
      </c>
      <c r="E48" s="545"/>
      <c r="F48" s="82">
        <f t="shared" si="0"/>
        <v>2.1842967011907044</v>
      </c>
      <c r="G48" s="81" t="s">
        <v>180</v>
      </c>
      <c r="J48" s="240" t="s">
        <v>173</v>
      </c>
      <c r="K48" s="243">
        <f>VLOOKUP(Data_Rate,C44:E59,2,FALSE)</f>
        <v>400000</v>
      </c>
      <c r="L48" s="241"/>
      <c r="M48" s="14" t="s">
        <v>338</v>
      </c>
      <c r="N48" s="164" t="str">
        <f>D21</f>
        <v>[μV]</v>
      </c>
    </row>
    <row r="49" spans="2:15" x14ac:dyDescent="0.25">
      <c r="B49" s="80" t="str">
        <f>'(RegMap)'!P25</f>
        <v>53</v>
      </c>
      <c r="C49" s="189">
        <f>'(RegMap)'!N25</f>
        <v>30</v>
      </c>
      <c r="D49" s="554" t="s">
        <v>177</v>
      </c>
      <c r="E49" s="554"/>
      <c r="F49" s="167">
        <f t="shared" si="0"/>
        <v>1.8202473299874862</v>
      </c>
      <c r="G49" s="81" t="s">
        <v>181</v>
      </c>
      <c r="J49" s="240" t="s">
        <v>174</v>
      </c>
      <c r="K49" s="34">
        <f>VLOOKUP(Data_Rate,C44:F59,4,FALSE)</f>
        <v>1.8639329779348373</v>
      </c>
      <c r="L49" s="242"/>
      <c r="M49" s="14" t="s">
        <v>352</v>
      </c>
      <c r="N49" s="164">
        <f>C21*VLOOKUP(N48,M56:N59,2,FALSE)</f>
        <v>0</v>
      </c>
    </row>
    <row r="50" spans="2:15" x14ac:dyDescent="0.25">
      <c r="B50" s="80" t="str">
        <f>'(RegMap)'!P26</f>
        <v>63</v>
      </c>
      <c r="C50" s="189">
        <f>'(RegMap)'!N26</f>
        <v>50</v>
      </c>
      <c r="D50" s="545" t="s">
        <v>176</v>
      </c>
      <c r="E50" s="545"/>
      <c r="F50" s="82">
        <f t="shared" si="0"/>
        <v>2.1842967011907044</v>
      </c>
      <c r="G50" s="81" t="s">
        <v>180</v>
      </c>
      <c r="J50" s="14" t="s">
        <v>330</v>
      </c>
      <c r="K50" s="164">
        <v>24</v>
      </c>
      <c r="M50" s="14" t="s">
        <v>351</v>
      </c>
      <c r="N50" s="164">
        <f>ROUNDUP(Num_Bits/4,0)</f>
        <v>6</v>
      </c>
    </row>
    <row r="51" spans="2:15" x14ac:dyDescent="0.25">
      <c r="B51" s="80" t="str">
        <f>'(RegMap)'!P27</f>
        <v>72</v>
      </c>
      <c r="C51" s="189">
        <f>'(RegMap)'!N27</f>
        <v>60</v>
      </c>
      <c r="D51" s="554" t="s">
        <v>177</v>
      </c>
      <c r="E51" s="554"/>
      <c r="F51" s="167">
        <f t="shared" si="0"/>
        <v>1.8202473299874862</v>
      </c>
      <c r="G51" s="81" t="s">
        <v>181</v>
      </c>
      <c r="J51" s="14" t="s">
        <v>313</v>
      </c>
      <c r="K51" s="14" t="b">
        <f>ISODD(HEX2DEC(OFC)/2^(Num_Bits-1))</f>
        <v>0</v>
      </c>
      <c r="M51" s="14" t="s">
        <v>333</v>
      </c>
      <c r="N51" s="164" t="str">
        <f>RIGHT(DEC2HEX(ROUND(HEX2DEC(alpha_hex)*(PGA_Gain*Offset_Voltage_V)/(2^(Num_Bits-1)*LSb_Size_nV*0.000000001),0),Num_of_Hex_Digits),Num_of_Hex_Digits)</f>
        <v>000000</v>
      </c>
    </row>
    <row r="52" spans="2:15" x14ac:dyDescent="0.25">
      <c r="B52" s="80" t="str">
        <f>'(RegMap)'!P28</f>
        <v>82</v>
      </c>
      <c r="C52" s="189">
        <f>'(RegMap)'!N28</f>
        <v>100</v>
      </c>
      <c r="D52" s="545" t="s">
        <v>176</v>
      </c>
      <c r="E52" s="545"/>
      <c r="F52" s="82">
        <f t="shared" si="0"/>
        <v>2.1842967011907044</v>
      </c>
      <c r="G52" s="81" t="s">
        <v>180</v>
      </c>
      <c r="J52" s="21" t="s">
        <v>335</v>
      </c>
      <c r="K52" s="164">
        <f>IF(Is_Negative?,(HEX2DEC(OFC)-2^Num_Bits),HEX2DEC(OFC))</f>
        <v>0</v>
      </c>
      <c r="M52" s="14" t="s">
        <v>334</v>
      </c>
      <c r="N52" s="164" t="str">
        <f>RIGHT(DEC2HEX(C22*2^(Num_Bits-1)/beta,Num_of_Hex_Digits),Num_of_Hex_Digits)</f>
        <v>44AC08</v>
      </c>
    </row>
    <row r="53" spans="2:15" x14ac:dyDescent="0.25">
      <c r="B53" s="80" t="str">
        <f>'(RegMap)'!P29</f>
        <v>92</v>
      </c>
      <c r="C53" s="189">
        <f>'(RegMap)'!N29</f>
        <v>500</v>
      </c>
      <c r="D53" s="545" t="s">
        <v>175</v>
      </c>
      <c r="E53" s="545"/>
      <c r="F53" s="167">
        <f t="shared" si="0"/>
        <v>1.7474373609525635</v>
      </c>
      <c r="G53" s="81">
        <v>494008</v>
      </c>
      <c r="J53" s="21" t="s">
        <v>336</v>
      </c>
      <c r="K53" s="164">
        <f>HEX2DEC(FSC)</f>
        <v>4500488</v>
      </c>
    </row>
    <row r="54" spans="2:15" x14ac:dyDescent="0.25">
      <c r="B54" s="80" t="str">
        <f>'(RegMap)'!P30</f>
        <v>A1</v>
      </c>
      <c r="C54" s="189">
        <f>'(RegMap)'!N30</f>
        <v>1000</v>
      </c>
      <c r="D54" s="545" t="s">
        <v>175</v>
      </c>
      <c r="E54" s="545"/>
      <c r="F54" s="167">
        <f t="shared" si="0"/>
        <v>1.7474373609525635</v>
      </c>
      <c r="G54" s="81">
        <v>494008</v>
      </c>
      <c r="J54" s="14" t="s">
        <v>331</v>
      </c>
      <c r="K54" s="237">
        <f>OFC_Decimal/HEX2DEC(alpha_hex)</f>
        <v>0</v>
      </c>
    </row>
    <row r="55" spans="2:15" x14ac:dyDescent="0.25">
      <c r="B55" s="80" t="str">
        <f>'(RegMap)'!P31</f>
        <v>B0</v>
      </c>
      <c r="C55" s="189">
        <f>'(RegMap)'!N31</f>
        <v>2000</v>
      </c>
      <c r="D55" s="545" t="s">
        <v>175</v>
      </c>
      <c r="E55" s="545"/>
      <c r="F55" s="167">
        <f t="shared" si="0"/>
        <v>1.7474373609525635</v>
      </c>
      <c r="G55" s="81">
        <v>494008</v>
      </c>
      <c r="J55" s="14" t="s">
        <v>332</v>
      </c>
      <c r="K55" s="164">
        <f>FSC_Decimal*beta</f>
        <v>8388608</v>
      </c>
      <c r="M55" s="183" t="s">
        <v>295</v>
      </c>
      <c r="N55" s="183" t="s">
        <v>296</v>
      </c>
      <c r="O55" s="112"/>
    </row>
    <row r="56" spans="2:15" x14ac:dyDescent="0.25">
      <c r="B56" s="80" t="str">
        <f>'(RegMap)'!P32</f>
        <v>C0</v>
      </c>
      <c r="C56" s="189">
        <f>'(RegMap)'!N32</f>
        <v>3750</v>
      </c>
      <c r="D56" s="545">
        <v>400000</v>
      </c>
      <c r="E56" s="545"/>
      <c r="F56" s="167">
        <f t="shared" si="0"/>
        <v>1.8639329779348373</v>
      </c>
      <c r="G56" s="81" t="s">
        <v>179</v>
      </c>
      <c r="J56" s="14" t="s">
        <v>337</v>
      </c>
      <c r="K56" s="164">
        <f>(OFC_Decimal/HEX2DEC(alpha_hex))*(2*Reference_Voltage_V/PGA_Gain)</f>
        <v>0</v>
      </c>
      <c r="M56" s="206" t="s">
        <v>54</v>
      </c>
      <c r="N56" s="226">
        <v>1</v>
      </c>
      <c r="O56" s="34"/>
    </row>
    <row r="57" spans="2:15" x14ac:dyDescent="0.25">
      <c r="B57" s="80" t="str">
        <f>'(RegMap)'!P33</f>
        <v>D0</v>
      </c>
      <c r="C57" s="189">
        <f>'(RegMap)'!N33</f>
        <v>7500</v>
      </c>
      <c r="D57" s="545">
        <v>400000</v>
      </c>
      <c r="E57" s="545"/>
      <c r="F57" s="167">
        <f t="shared" si="0"/>
        <v>1.8639329779348373</v>
      </c>
      <c r="G57" s="81" t="s">
        <v>179</v>
      </c>
      <c r="J57" s="14" t="s">
        <v>338</v>
      </c>
      <c r="K57" s="164" t="str">
        <f>H16</f>
        <v>[V]</v>
      </c>
      <c r="M57" s="206" t="s">
        <v>294</v>
      </c>
      <c r="N57" s="227">
        <v>1E-3</v>
      </c>
    </row>
    <row r="58" spans="2:15" x14ac:dyDescent="0.25">
      <c r="B58" s="80" t="str">
        <f>'(RegMap)'!P34</f>
        <v>E0</v>
      </c>
      <c r="C58" s="189">
        <f>'(RegMap)'!N34</f>
        <v>15000</v>
      </c>
      <c r="D58" s="545">
        <v>400000</v>
      </c>
      <c r="E58" s="545"/>
      <c r="F58" s="167">
        <f t="shared" si="0"/>
        <v>1.8639329779348373</v>
      </c>
      <c r="G58" s="81" t="s">
        <v>179</v>
      </c>
      <c r="J58" s="14" t="str">
        <f>CONCATENATE("Offset RTI ",K57)</f>
        <v>Offset RTI [V]</v>
      </c>
      <c r="K58" s="164">
        <f>K56*VLOOKUP(K57,M56:N59,2,FALSE)</f>
        <v>0</v>
      </c>
      <c r="M58" s="228" t="s">
        <v>68</v>
      </c>
      <c r="N58" s="227">
        <v>9.9999999999999995E-7</v>
      </c>
    </row>
    <row r="59" spans="2:15" ht="15.75" thickBot="1" x14ac:dyDescent="0.3">
      <c r="B59" s="83" t="str">
        <f>'(RegMap)'!P35</f>
        <v>F0</v>
      </c>
      <c r="C59" s="190">
        <f>'(RegMap)'!N35</f>
        <v>30000</v>
      </c>
      <c r="D59" s="555">
        <v>400000</v>
      </c>
      <c r="E59" s="555"/>
      <c r="F59" s="168">
        <f t="shared" si="0"/>
        <v>1.8639329779348373</v>
      </c>
      <c r="G59" s="84" t="s">
        <v>179</v>
      </c>
      <c r="M59" s="206" t="s">
        <v>56</v>
      </c>
      <c r="N59" s="227">
        <v>1.0000000000000001E-9</v>
      </c>
    </row>
    <row r="60" spans="2:15" x14ac:dyDescent="0.25">
      <c r="J60" s="542" t="s">
        <v>348</v>
      </c>
      <c r="K60" s="542"/>
    </row>
    <row r="61" spans="2:15" x14ac:dyDescent="0.25">
      <c r="J61" s="14" t="s">
        <v>117</v>
      </c>
      <c r="K61" s="164" t="str">
        <f>RIGHT(OFC,2)</f>
        <v>00</v>
      </c>
    </row>
    <row r="62" spans="2:15" x14ac:dyDescent="0.25">
      <c r="J62" s="14" t="s">
        <v>116</v>
      </c>
      <c r="K62" s="237" t="str">
        <f>LEFT(RIGHT(OFC,4),2)</f>
        <v>00</v>
      </c>
    </row>
    <row r="63" spans="2:15" x14ac:dyDescent="0.25">
      <c r="J63" s="14" t="s">
        <v>115</v>
      </c>
      <c r="K63" s="238" t="str">
        <f>LEFT(OFC,2)</f>
        <v>00</v>
      </c>
      <c r="L63" s="75"/>
    </row>
    <row r="64" spans="2:15" x14ac:dyDescent="0.25">
      <c r="J64" s="14" t="s">
        <v>141</v>
      </c>
      <c r="K64" s="164" t="str">
        <f>RIGHT(FSC,2)</f>
        <v>08</v>
      </c>
    </row>
    <row r="65" spans="10:11" x14ac:dyDescent="0.25">
      <c r="J65" s="14" t="s">
        <v>140</v>
      </c>
      <c r="K65" s="237" t="str">
        <f>LEFT(RIGHT(FSC,4),2)</f>
        <v>AC</v>
      </c>
    </row>
    <row r="66" spans="10:11" x14ac:dyDescent="0.25">
      <c r="J66" s="14" t="s">
        <v>139</v>
      </c>
      <c r="K66" s="238" t="str">
        <f>LEFT(FSC,2)</f>
        <v>44</v>
      </c>
    </row>
  </sheetData>
  <sheetProtection sheet="1" objects="1" scenarios="1"/>
  <mergeCells count="34">
    <mergeCell ref="B7:D7"/>
    <mergeCell ref="F15:H15"/>
    <mergeCell ref="B20:D20"/>
    <mergeCell ref="F20:H20"/>
    <mergeCell ref="E15:E17"/>
    <mergeCell ref="E20:E22"/>
    <mergeCell ref="F7:H7"/>
    <mergeCell ref="E8:E9"/>
    <mergeCell ref="D59:E59"/>
    <mergeCell ref="D58:E58"/>
    <mergeCell ref="D57:E57"/>
    <mergeCell ref="D56:E56"/>
    <mergeCell ref="D55:E55"/>
    <mergeCell ref="A1:N3"/>
    <mergeCell ref="D54:E54"/>
    <mergeCell ref="A39:N39"/>
    <mergeCell ref="B42:G42"/>
    <mergeCell ref="D43:E43"/>
    <mergeCell ref="B15:D15"/>
    <mergeCell ref="D47:E47"/>
    <mergeCell ref="D46:E46"/>
    <mergeCell ref="D45:E45"/>
    <mergeCell ref="D44:E44"/>
    <mergeCell ref="D53:E53"/>
    <mergeCell ref="D52:E52"/>
    <mergeCell ref="D51:E51"/>
    <mergeCell ref="D50:E50"/>
    <mergeCell ref="D49:E49"/>
    <mergeCell ref="D48:E48"/>
    <mergeCell ref="J60:K60"/>
    <mergeCell ref="I16:L17"/>
    <mergeCell ref="I21:M22"/>
    <mergeCell ref="J47:K47"/>
    <mergeCell ref="M47:N47"/>
  </mergeCells>
  <dataValidations count="10">
    <dataValidation allowBlank="1" showInputMessage="1" showErrorMessage="1" promptTitle="OFFSET CALIBRATION REGISTER" prompt="(Read &amp; Write)" sqref="J43:J45 F8:F9"/>
    <dataValidation allowBlank="1" showInputMessage="1" showErrorMessage="1" promptTitle="FULL SCALE CALIBRATION REGISTER" prompt="(Read &amp; Write)" sqref="J46"/>
    <dataValidation type="custom" allowBlank="1" showInputMessage="1" showErrorMessage="1" errorTitle="Value Out-of-Range" error="Value must be a 24-bit hexadecimal number between &quot;000000&quot; and &quot;FFFFFF&quot;." promptTitle="ADC1 Offset Cal Registers" prompt="The 24-bit word is 2's complement format and is internally left shifted to align with the 32-bit conversion result. The register value is subtracted from the conversion result before the full scale operation." sqref="C16">
      <formula1>IF(HEX2DEC(CELL("Contents"))&lt;16777216,1,0)</formula1>
    </dataValidation>
    <dataValidation type="list" allowBlank="1" showInputMessage="1" showErrorMessage="1" promptTitle="PGA Gain" prompt="LSb size scales with the PGA gain. Select between gains of 1, 2, 4, 8, 16, 32, and 64. " sqref="C9">
      <formula1>"1, 2, 4, 8, 16, 32, 64"</formula1>
    </dataValidation>
    <dataValidation type="decimal" allowBlank="1" showInputMessage="1" showErrorMessage="1" errorTitle="Value Out-of-Range" error="The reference voltage should be between 0.5V and 2.6V. The nominal value is 2.5V." promptTitle="ADC Reference Voltage" prompt="The LSb size scales with the applied reference voltage." sqref="C10">
      <formula1>0.5</formula1>
      <formula2>2.6</formula2>
    </dataValidation>
    <dataValidation type="custom" allowBlank="1" showInputMessage="1" showErrorMessage="1" errorTitle="Value Out-of-Range" error="Value must be a 24-bit hexadecimal number between &quot;000000&quot; and &quot;FFFFFF&quot;." promptTitle="ADC1 Full Scale Cal Registers" prompt="The 24-bit word format is straight binary. The 24-bit value is internally divided by 400000h to derive the gain coefficient. The gain coefficient is multiplied with the conversion result after the offset operation." sqref="C17">
      <formula1>IF(HEX2DEC(CELL("Contents"))&lt;16777216,1,0)</formula1>
    </dataValidation>
    <dataValidation type="decimal" allowBlank="1" showInputMessage="1" showErrorMessage="1" sqref="C21">
      <formula1>-2500000</formula1>
      <formula2>2499999.70197678</formula2>
    </dataValidation>
    <dataValidation type="list" allowBlank="1" showInputMessage="1" showErrorMessage="1" errorTitle="Value Out-of-Range" error="Value must be a 24-bit hexadecimal number between &quot;000000&quot; and &quot;FFFFFF&quot;." promptTitle="Data Rate" prompt="Select the data rate, as configured by the DRATE[7:0] register bits." sqref="C8">
      <formula1>$C$44:$C$59</formula1>
    </dataValidation>
    <dataValidation type="list" allowBlank="1" showErrorMessage="1" sqref="H16">
      <formula1>$M$56:$M$59</formula1>
    </dataValidation>
    <dataValidation type="list" allowBlank="1" showInputMessage="1" showErrorMessage="1" sqref="D21">
      <formula1>$M$56:$M$59</formula1>
    </dataValidation>
  </dataValidations>
  <hyperlinks>
    <hyperlink ref="N5" location="'Table of Contents '!A1" display="Table of Contents"/>
    <hyperlink ref="F8" location="'Register Map'!F28" display="DRATE[7:0] (Register Map)"/>
    <hyperlink ref="F9" location="'Register Map'!K24" display="PGA[2:0]"/>
  </hyperlinks>
  <pageMargins left="0.7" right="0.7" top="0.75" bottom="0.75" header="0.3" footer="0.3"/>
  <pageSetup orientation="portrait" r:id="rId1"/>
  <ignoredErrors>
    <ignoredError sqref="C17 C9:C10"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3787"/>
  <sheetViews>
    <sheetView showGridLines="0" showRowColHeaders="0" zoomScale="85" zoomScaleNormal="85" workbookViewId="0">
      <selection activeCell="N5" sqref="N5"/>
    </sheetView>
  </sheetViews>
  <sheetFormatPr defaultRowHeight="14.25" x14ac:dyDescent="0.2"/>
  <cols>
    <col min="1" max="8" width="14.7109375" style="27" customWidth="1"/>
    <col min="9" max="9" width="14.7109375" style="85" customWidth="1"/>
    <col min="10" max="13" width="14.7109375" style="27" customWidth="1"/>
    <col min="14" max="14" width="18.85546875" style="27" customWidth="1"/>
    <col min="15" max="16384" width="9.140625" style="27"/>
  </cols>
  <sheetData>
    <row r="1" spans="1:20" x14ac:dyDescent="0.2">
      <c r="A1" s="580"/>
      <c r="B1" s="580"/>
      <c r="C1" s="580"/>
      <c r="D1" s="580"/>
      <c r="E1" s="580"/>
      <c r="F1" s="580"/>
      <c r="G1" s="580"/>
      <c r="H1" s="580"/>
      <c r="I1" s="580"/>
      <c r="J1" s="580"/>
      <c r="K1" s="580"/>
      <c r="L1" s="580"/>
      <c r="M1" s="580"/>
      <c r="N1" s="580"/>
      <c r="O1" s="62"/>
      <c r="P1" s="28"/>
      <c r="Q1" s="28"/>
    </row>
    <row r="2" spans="1:20" x14ac:dyDescent="0.2">
      <c r="A2" s="580"/>
      <c r="B2" s="580"/>
      <c r="C2" s="580"/>
      <c r="D2" s="580"/>
      <c r="E2" s="580"/>
      <c r="F2" s="580"/>
      <c r="G2" s="580"/>
      <c r="H2" s="580"/>
      <c r="I2" s="580"/>
      <c r="J2" s="580"/>
      <c r="K2" s="580"/>
      <c r="L2" s="580"/>
      <c r="M2" s="580"/>
      <c r="N2" s="580"/>
      <c r="O2" s="62"/>
      <c r="P2" s="28"/>
      <c r="Q2" s="28"/>
    </row>
    <row r="3" spans="1:20" x14ac:dyDescent="0.2">
      <c r="A3" s="580"/>
      <c r="B3" s="580"/>
      <c r="C3" s="580"/>
      <c r="D3" s="580"/>
      <c r="E3" s="580"/>
      <c r="F3" s="580"/>
      <c r="G3" s="580"/>
      <c r="H3" s="580"/>
      <c r="I3" s="580"/>
      <c r="J3" s="580"/>
      <c r="K3" s="580"/>
      <c r="L3" s="580"/>
      <c r="M3" s="580"/>
      <c r="N3" s="580"/>
      <c r="O3" s="62"/>
      <c r="P3" s="28"/>
      <c r="Q3" s="28"/>
    </row>
    <row r="4" spans="1:20" ht="12.75" customHeight="1" x14ac:dyDescent="0.2">
      <c r="A4" s="29"/>
      <c r="B4" s="29"/>
      <c r="C4" s="29"/>
      <c r="D4" s="29"/>
      <c r="E4" s="29"/>
      <c r="F4" s="29"/>
      <c r="G4" s="29"/>
      <c r="H4" s="29"/>
      <c r="I4" s="58"/>
      <c r="J4" s="29"/>
      <c r="K4" s="29"/>
      <c r="L4" s="29"/>
      <c r="M4" s="29"/>
      <c r="N4" s="29"/>
      <c r="O4" s="62"/>
      <c r="P4" s="62"/>
      <c r="Q4" s="28"/>
    </row>
    <row r="5" spans="1:20" ht="15" customHeight="1" x14ac:dyDescent="0.2">
      <c r="B5" s="30"/>
      <c r="C5" s="30"/>
      <c r="D5" s="30"/>
      <c r="E5" s="30"/>
      <c r="F5" s="30"/>
      <c r="G5" s="30"/>
      <c r="H5" s="30"/>
      <c r="I5" s="30"/>
      <c r="J5" s="30"/>
      <c r="K5" s="30"/>
      <c r="L5" s="30"/>
      <c r="M5" s="30"/>
      <c r="N5" s="165" t="s">
        <v>16</v>
      </c>
      <c r="O5" s="30"/>
      <c r="P5" s="30"/>
      <c r="Q5" s="28"/>
    </row>
    <row r="6" spans="1:20" ht="15" customHeight="1" x14ac:dyDescent="0.25">
      <c r="A6" s="135"/>
      <c r="B6" s="133" t="s">
        <v>5</v>
      </c>
      <c r="C6" s="28"/>
      <c r="D6" s="135"/>
      <c r="E6" s="135"/>
      <c r="F6" s="135"/>
      <c r="G6" s="135"/>
      <c r="H6" s="135"/>
      <c r="I6" s="135"/>
      <c r="J6" s="135"/>
      <c r="K6" s="135"/>
      <c r="L6" s="135"/>
      <c r="M6" s="135"/>
      <c r="N6" s="135"/>
      <c r="O6" s="30"/>
      <c r="P6" s="30"/>
      <c r="Q6" s="28"/>
    </row>
    <row r="7" spans="1:20" ht="15" customHeight="1" x14ac:dyDescent="0.25">
      <c r="A7" s="135"/>
      <c r="B7" s="91" t="s">
        <v>7</v>
      </c>
      <c r="C7" s="136" t="s">
        <v>228</v>
      </c>
      <c r="D7" s="135"/>
      <c r="E7" s="135"/>
      <c r="F7" s="135"/>
      <c r="G7" s="135"/>
      <c r="H7" s="135"/>
      <c r="I7" s="135"/>
      <c r="J7" s="135"/>
      <c r="K7" s="135"/>
      <c r="L7" s="135"/>
      <c r="M7" s="135"/>
      <c r="N7" s="135"/>
      <c r="O7" s="30"/>
      <c r="P7" s="30"/>
      <c r="Q7" s="28"/>
    </row>
    <row r="8" spans="1:20" ht="15" customHeight="1" x14ac:dyDescent="0.25">
      <c r="A8" s="135"/>
      <c r="B8" s="92" t="s">
        <v>7</v>
      </c>
      <c r="C8" s="136" t="s">
        <v>229</v>
      </c>
      <c r="D8" s="135"/>
      <c r="E8" s="135"/>
      <c r="F8" s="135"/>
      <c r="G8" s="135"/>
      <c r="H8" s="135"/>
      <c r="I8" s="135"/>
      <c r="J8" s="135"/>
      <c r="K8" s="135"/>
      <c r="L8" s="135"/>
      <c r="M8" s="135"/>
      <c r="N8" s="135"/>
      <c r="O8" s="30"/>
      <c r="P8" s="30"/>
      <c r="Q8" s="28"/>
    </row>
    <row r="9" spans="1:20" ht="15" customHeight="1" thickBot="1" x14ac:dyDescent="0.25">
      <c r="D9" s="28"/>
      <c r="E9" s="28"/>
      <c r="F9" s="28"/>
      <c r="G9" s="28"/>
      <c r="H9" s="28"/>
      <c r="I9" s="89"/>
      <c r="J9" s="28"/>
      <c r="K9" s="28"/>
      <c r="L9" s="28"/>
      <c r="M9" s="28"/>
      <c r="N9" s="28"/>
      <c r="O9" s="28"/>
      <c r="P9" s="28"/>
      <c r="Q9" s="28"/>
    </row>
    <row r="10" spans="1:20" ht="17.25" customHeight="1" thickBot="1" x14ac:dyDescent="0.3">
      <c r="B10" s="581" t="s">
        <v>33</v>
      </c>
      <c r="C10" s="582"/>
      <c r="D10" s="582"/>
      <c r="E10" s="583"/>
      <c r="G10" s="255"/>
      <c r="H10" s="255"/>
      <c r="I10" s="256"/>
      <c r="J10" s="255"/>
      <c r="O10" s="28"/>
      <c r="P10" s="28"/>
      <c r="Q10" s="28"/>
    </row>
    <row r="11" spans="1:20" ht="17.25" customHeight="1" thickBot="1" x14ac:dyDescent="0.25">
      <c r="B11" s="562" t="s">
        <v>347</v>
      </c>
      <c r="C11" s="563"/>
      <c r="D11" s="394" t="s">
        <v>339</v>
      </c>
      <c r="E11" s="395">
        <f>VLOOKUP(CONCATENATE("0x",RIGHT('Register Map'!$N$26,2)),B18:C33,2,FALSE)</f>
        <v>30000</v>
      </c>
      <c r="G11" s="255"/>
      <c r="H11" s="255"/>
      <c r="I11" s="256"/>
      <c r="J11" s="255"/>
      <c r="O11" s="28"/>
      <c r="P11" s="28"/>
      <c r="Q11" s="28"/>
    </row>
    <row r="12" spans="1:20" ht="18" customHeight="1" x14ac:dyDescent="0.25">
      <c r="B12" s="586" t="s">
        <v>32</v>
      </c>
      <c r="C12" s="587"/>
      <c r="D12" s="584">
        <v>60</v>
      </c>
      <c r="E12" s="585"/>
      <c r="G12" s="255"/>
      <c r="H12" s="255"/>
      <c r="I12" s="256"/>
      <c r="J12" s="255"/>
    </row>
    <row r="13" spans="1:20" ht="24.75" customHeight="1" thickBot="1" x14ac:dyDescent="0.25">
      <c r="B13" s="588" t="s">
        <v>171</v>
      </c>
      <c r="C13" s="589"/>
      <c r="D13" s="86">
        <f>1000*(((30000/D12)-1+5)/30000)+0.0467*(7.68/D16)</f>
        <v>16.846700000000002</v>
      </c>
      <c r="E13" s="213" t="s">
        <v>172</v>
      </c>
      <c r="G13" s="255"/>
      <c r="H13" s="255"/>
      <c r="I13" s="256"/>
      <c r="J13" s="255"/>
    </row>
    <row r="14" spans="1:20" ht="15" customHeight="1" thickBot="1" x14ac:dyDescent="0.25">
      <c r="J14" s="255"/>
    </row>
    <row r="15" spans="1:20" ht="17.25" customHeight="1" thickBot="1" x14ac:dyDescent="0.3">
      <c r="B15" s="590" t="s">
        <v>44</v>
      </c>
      <c r="C15" s="591"/>
      <c r="D15" s="591"/>
      <c r="E15" s="592"/>
      <c r="J15" s="255"/>
      <c r="P15" s="88"/>
      <c r="Q15" s="88"/>
      <c r="R15" s="88"/>
      <c r="S15" s="88"/>
      <c r="T15" s="88"/>
    </row>
    <row r="16" spans="1:20" ht="24.75" customHeight="1" thickBot="1" x14ac:dyDescent="0.25">
      <c r="B16" s="593" t="s">
        <v>51</v>
      </c>
      <c r="C16" s="594"/>
      <c r="D16" s="595">
        <v>7.68</v>
      </c>
      <c r="E16" s="596"/>
      <c r="J16" s="255"/>
      <c r="P16" s="88"/>
      <c r="Q16" s="561"/>
      <c r="R16" s="561"/>
      <c r="S16" s="561"/>
      <c r="T16" s="88"/>
    </row>
    <row r="17" spans="2:20" ht="36.75" customHeight="1" thickBot="1" x14ac:dyDescent="0.25">
      <c r="B17" s="391" t="s">
        <v>71</v>
      </c>
      <c r="C17" s="392" t="s">
        <v>32</v>
      </c>
      <c r="D17" s="392" t="s">
        <v>224</v>
      </c>
      <c r="E17" s="393" t="s">
        <v>225</v>
      </c>
      <c r="J17" s="255"/>
      <c r="P17" s="88"/>
      <c r="Q17" s="88"/>
      <c r="R17" s="88"/>
      <c r="S17" s="112"/>
      <c r="T17" s="88"/>
    </row>
    <row r="18" spans="2:20" ht="15" customHeight="1" x14ac:dyDescent="0.25">
      <c r="B18" s="252" t="str">
        <f>CONCATENATE("0x",'(RegMap)'!P20)</f>
        <v>0x03</v>
      </c>
      <c r="C18" s="132">
        <f t="shared" ref="C18:C33" si="0">1000000*$D$16/(E18*D18*$A$68)</f>
        <v>2.5</v>
      </c>
      <c r="D18" s="214">
        <v>64</v>
      </c>
      <c r="E18" s="215">
        <v>12000</v>
      </c>
      <c r="J18" s="255"/>
      <c r="P18" s="88"/>
      <c r="Q18" s="88"/>
      <c r="R18" s="88"/>
      <c r="S18" s="88"/>
      <c r="T18" s="88"/>
    </row>
    <row r="19" spans="2:20" ht="15" customHeight="1" x14ac:dyDescent="0.25">
      <c r="B19" s="253" t="str">
        <f>CONCATENATE("0x",'(RegMap)'!P21)</f>
        <v>0x13</v>
      </c>
      <c r="C19" s="87">
        <f t="shared" si="0"/>
        <v>5</v>
      </c>
      <c r="D19" s="216">
        <v>64</v>
      </c>
      <c r="E19" s="217">
        <v>6000</v>
      </c>
      <c r="G19" s="88"/>
      <c r="H19" s="88"/>
    </row>
    <row r="20" spans="2:20" ht="15" customHeight="1" x14ac:dyDescent="0.25">
      <c r="B20" s="253" t="str">
        <f>CONCATENATE("0x",'(RegMap)'!P22)</f>
        <v>0x23</v>
      </c>
      <c r="C20" s="87">
        <f t="shared" si="0"/>
        <v>10</v>
      </c>
      <c r="D20" s="216">
        <v>64</v>
      </c>
      <c r="E20" s="217">
        <v>3000</v>
      </c>
      <c r="G20" s="88"/>
      <c r="H20" s="88"/>
    </row>
    <row r="21" spans="2:20" ht="15" customHeight="1" x14ac:dyDescent="0.25">
      <c r="B21" s="253" t="str">
        <f>CONCATENATE("0x",'(RegMap)'!P23)</f>
        <v>0x33</v>
      </c>
      <c r="C21" s="87">
        <f t="shared" si="0"/>
        <v>15</v>
      </c>
      <c r="D21" s="216">
        <v>64</v>
      </c>
      <c r="E21" s="217">
        <v>2000</v>
      </c>
      <c r="G21" s="88"/>
      <c r="H21" s="88"/>
    </row>
    <row r="22" spans="2:20" ht="15" customHeight="1" x14ac:dyDescent="0.25">
      <c r="B22" s="253" t="str">
        <f>CONCATENATE("0x",'(RegMap)'!P24)</f>
        <v>0x43</v>
      </c>
      <c r="C22" s="87">
        <f t="shared" si="0"/>
        <v>25</v>
      </c>
      <c r="D22" s="216">
        <v>64</v>
      </c>
      <c r="E22" s="217">
        <v>1200</v>
      </c>
      <c r="G22" s="88"/>
      <c r="H22" s="88"/>
    </row>
    <row r="23" spans="2:20" ht="15" customHeight="1" x14ac:dyDescent="0.25">
      <c r="B23" s="253" t="str">
        <f>CONCATENATE("0x",'(RegMap)'!P25)</f>
        <v>0x53</v>
      </c>
      <c r="C23" s="87">
        <f t="shared" si="0"/>
        <v>30</v>
      </c>
      <c r="D23" s="216">
        <v>64</v>
      </c>
      <c r="E23" s="217">
        <v>1000</v>
      </c>
      <c r="G23" s="88"/>
      <c r="H23" s="88"/>
    </row>
    <row r="24" spans="2:20" ht="15" customHeight="1" x14ac:dyDescent="0.25">
      <c r="B24" s="253" t="str">
        <f>CONCATENATE("0x",'(RegMap)'!P26)</f>
        <v>0x63</v>
      </c>
      <c r="C24" s="87">
        <f t="shared" si="0"/>
        <v>50</v>
      </c>
      <c r="D24" s="216">
        <v>64</v>
      </c>
      <c r="E24" s="217">
        <v>600</v>
      </c>
    </row>
    <row r="25" spans="2:20" ht="15" customHeight="1" x14ac:dyDescent="0.25">
      <c r="B25" s="253" t="str">
        <f>CONCATENATE("0x",'(RegMap)'!P27)</f>
        <v>0x72</v>
      </c>
      <c r="C25" s="87">
        <f t="shared" si="0"/>
        <v>60</v>
      </c>
      <c r="D25" s="216">
        <v>64</v>
      </c>
      <c r="E25" s="217">
        <v>500</v>
      </c>
    </row>
    <row r="26" spans="2:20" ht="15" customHeight="1" x14ac:dyDescent="0.25">
      <c r="B26" s="253" t="str">
        <f>CONCATENATE("0x",'(RegMap)'!P28)</f>
        <v>0x82</v>
      </c>
      <c r="C26" s="87">
        <f t="shared" si="0"/>
        <v>100</v>
      </c>
      <c r="D26" s="216">
        <v>64</v>
      </c>
      <c r="E26" s="217">
        <v>300</v>
      </c>
    </row>
    <row r="27" spans="2:20" ht="15" customHeight="1" x14ac:dyDescent="0.25">
      <c r="B27" s="253" t="str">
        <f>CONCATENATE("0x",'(RegMap)'!P29)</f>
        <v>0x92</v>
      </c>
      <c r="C27" s="87">
        <f t="shared" si="0"/>
        <v>500</v>
      </c>
      <c r="D27" s="216">
        <v>64</v>
      </c>
      <c r="E27" s="217">
        <v>60</v>
      </c>
    </row>
    <row r="28" spans="2:20" ht="15" customHeight="1" x14ac:dyDescent="0.25">
      <c r="B28" s="253" t="str">
        <f>CONCATENATE("0x",'(RegMap)'!P30)</f>
        <v>0xA1</v>
      </c>
      <c r="C28" s="87">
        <f t="shared" si="0"/>
        <v>1000</v>
      </c>
      <c r="D28" s="216">
        <v>64</v>
      </c>
      <c r="E28" s="217">
        <v>30</v>
      </c>
    </row>
    <row r="29" spans="2:20" ht="15" customHeight="1" x14ac:dyDescent="0.25">
      <c r="B29" s="253" t="str">
        <f>CONCATENATE("0x",'(RegMap)'!P31)</f>
        <v>0xB0</v>
      </c>
      <c r="C29" s="87">
        <f t="shared" si="0"/>
        <v>2000</v>
      </c>
      <c r="D29" s="216">
        <v>64</v>
      </c>
      <c r="E29" s="217">
        <v>15</v>
      </c>
    </row>
    <row r="30" spans="2:20" ht="15" customHeight="1" x14ac:dyDescent="0.25">
      <c r="B30" s="253" t="str">
        <f>CONCATENATE("0x",'(RegMap)'!P32)</f>
        <v>0xC0</v>
      </c>
      <c r="C30" s="87">
        <f t="shared" si="0"/>
        <v>3750</v>
      </c>
      <c r="D30" s="216">
        <v>64</v>
      </c>
      <c r="E30" s="217">
        <v>8</v>
      </c>
      <c r="I30" s="89"/>
      <c r="J30" s="28"/>
      <c r="K30" s="28"/>
      <c r="L30" s="28"/>
      <c r="M30" s="28"/>
      <c r="N30" s="28"/>
    </row>
    <row r="31" spans="2:20" ht="15" customHeight="1" x14ac:dyDescent="0.25">
      <c r="B31" s="253" t="str">
        <f>CONCATENATE("0x",'(RegMap)'!P33)</f>
        <v>0xD0</v>
      </c>
      <c r="C31" s="87">
        <f t="shared" si="0"/>
        <v>7500</v>
      </c>
      <c r="D31" s="216">
        <v>64</v>
      </c>
      <c r="E31" s="217">
        <v>4</v>
      </c>
      <c r="I31" s="89"/>
      <c r="J31" s="28"/>
      <c r="K31" s="28"/>
      <c r="L31" s="28"/>
      <c r="M31" s="28"/>
      <c r="N31" s="28"/>
    </row>
    <row r="32" spans="2:20" ht="15" customHeight="1" x14ac:dyDescent="0.25">
      <c r="B32" s="253" t="str">
        <f>CONCATENATE("0x",'(RegMap)'!P34)</f>
        <v>0xE0</v>
      </c>
      <c r="C32" s="87">
        <f t="shared" si="0"/>
        <v>15000</v>
      </c>
      <c r="D32" s="216">
        <v>64</v>
      </c>
      <c r="E32" s="217">
        <v>2</v>
      </c>
      <c r="I32" s="89"/>
      <c r="J32" s="28"/>
      <c r="K32" s="28"/>
      <c r="L32" s="28"/>
      <c r="M32" s="28"/>
      <c r="N32" s="28"/>
    </row>
    <row r="33" spans="2:14" ht="15" customHeight="1" thickBot="1" x14ac:dyDescent="0.3">
      <c r="B33" s="254" t="str">
        <f>CONCATENATE("0x",'(RegMap)'!P35)</f>
        <v>0xF0</v>
      </c>
      <c r="C33" s="90">
        <f t="shared" si="0"/>
        <v>30000</v>
      </c>
      <c r="D33" s="218">
        <v>64</v>
      </c>
      <c r="E33" s="219">
        <v>1</v>
      </c>
      <c r="I33" s="89"/>
      <c r="J33" s="28"/>
      <c r="K33" s="28"/>
      <c r="L33" s="28"/>
      <c r="M33" s="28"/>
      <c r="N33" s="28"/>
    </row>
    <row r="34" spans="2:14" ht="15" customHeight="1" thickBot="1" x14ac:dyDescent="0.25">
      <c r="I34" s="89"/>
      <c r="J34" s="28"/>
      <c r="K34" s="28"/>
      <c r="L34" s="28"/>
      <c r="M34" s="28"/>
      <c r="N34" s="28"/>
    </row>
    <row r="35" spans="2:14" ht="15" customHeight="1" x14ac:dyDescent="0.2">
      <c r="B35" s="599" t="s">
        <v>43</v>
      </c>
      <c r="C35" s="600"/>
      <c r="D35" s="211">
        <f>INDEX(C68:C3787,MATCH(-3,H68:H3787,-1))</f>
        <v>26.5</v>
      </c>
      <c r="E35" s="212" t="s">
        <v>52</v>
      </c>
      <c r="I35" s="89"/>
      <c r="J35" s="28"/>
      <c r="K35" s="28"/>
      <c r="L35" s="28"/>
      <c r="M35" s="28"/>
      <c r="N35" s="28"/>
    </row>
    <row r="36" spans="2:14" ht="15" customHeight="1" thickBot="1" x14ac:dyDescent="0.25">
      <c r="B36" s="597" t="s">
        <v>42</v>
      </c>
      <c r="C36" s="598"/>
      <c r="D36" s="86">
        <f>L67</f>
        <v>29.849702936947189</v>
      </c>
      <c r="E36" s="213" t="s">
        <v>52</v>
      </c>
      <c r="I36" s="89"/>
      <c r="J36" s="28"/>
      <c r="K36" s="28"/>
      <c r="L36" s="28"/>
      <c r="M36" s="28"/>
      <c r="N36" s="28"/>
    </row>
    <row r="37" spans="2:14" ht="15" customHeight="1" thickBot="1" x14ac:dyDescent="0.25">
      <c r="I37" s="89"/>
      <c r="J37" s="28"/>
      <c r="K37" s="28"/>
      <c r="L37" s="28"/>
      <c r="M37" s="28"/>
      <c r="N37" s="28"/>
    </row>
    <row r="38" spans="2:14" ht="15" customHeight="1" thickBot="1" x14ac:dyDescent="0.3">
      <c r="B38" s="569" t="s">
        <v>223</v>
      </c>
      <c r="C38" s="570"/>
      <c r="D38" s="570"/>
      <c r="E38" s="571"/>
      <c r="I38" s="89"/>
      <c r="J38" s="28"/>
      <c r="K38" s="28"/>
      <c r="L38" s="28"/>
      <c r="M38" s="28"/>
      <c r="N38" s="28"/>
    </row>
    <row r="39" spans="2:14" ht="15" customHeight="1" x14ac:dyDescent="0.2">
      <c r="B39" s="572" t="s">
        <v>226</v>
      </c>
      <c r="C39" s="573"/>
      <c r="D39" s="574">
        <v>60</v>
      </c>
      <c r="E39" s="575"/>
      <c r="I39" s="89"/>
      <c r="J39" s="28"/>
      <c r="K39" s="28"/>
      <c r="L39" s="28"/>
      <c r="M39" s="28"/>
      <c r="N39" s="28"/>
    </row>
    <row r="40" spans="2:14" ht="15" x14ac:dyDescent="0.25">
      <c r="B40" s="576" t="s">
        <v>227</v>
      </c>
      <c r="C40" s="577"/>
      <c r="D40" s="578">
        <v>1</v>
      </c>
      <c r="E40" s="579"/>
      <c r="F40" s="93"/>
      <c r="G40" s="93"/>
      <c r="H40" s="93"/>
      <c r="I40" s="89"/>
      <c r="J40" s="28"/>
      <c r="K40" s="28"/>
      <c r="L40" s="28"/>
      <c r="M40" s="28"/>
      <c r="N40" s="28"/>
    </row>
    <row r="41" spans="2:14" ht="15.75" customHeight="1" x14ac:dyDescent="0.25">
      <c r="B41" s="601" t="s">
        <v>230</v>
      </c>
      <c r="C41" s="602"/>
      <c r="D41" s="603">
        <f ca="1">MAX(INDIRECT(CONCATENATE("H",MATCH(D39-D40,C68:C3787,1)+ROW(C67),":H",1+MATCH(D39+D40,C68:C3787,1)+ROW(C67))))</f>
        <v>-34.898010283228174</v>
      </c>
      <c r="E41" s="604"/>
      <c r="F41" s="94"/>
      <c r="G41" s="94"/>
      <c r="H41" s="95"/>
      <c r="I41" s="89"/>
      <c r="J41" s="28"/>
      <c r="K41" s="28"/>
      <c r="L41" s="28"/>
      <c r="M41" s="28"/>
      <c r="N41" s="28"/>
    </row>
    <row r="42" spans="2:14" ht="14.25" customHeight="1" thickBot="1" x14ac:dyDescent="0.25">
      <c r="B42" s="607" t="str">
        <f>CONCATENATE("(",INDEX(C68:C3787,MATCH(D39-D40,C68:C3787,1)),"-",INDEX(C68:C3787,1+MATCH(D39+D40,C68:C3787,1))," Hz)")</f>
        <v>(59-61.1 Hz)</v>
      </c>
      <c r="C42" s="608"/>
      <c r="D42" s="605"/>
      <c r="E42" s="606"/>
      <c r="G42" s="97"/>
      <c r="H42" s="97"/>
      <c r="I42" s="89"/>
      <c r="J42" s="28"/>
      <c r="K42" s="28"/>
      <c r="L42" s="28"/>
      <c r="M42" s="28"/>
      <c r="N42" s="28"/>
    </row>
    <row r="43" spans="2:14" x14ac:dyDescent="0.2">
      <c r="G43" s="97"/>
      <c r="H43" s="97"/>
      <c r="I43" s="89"/>
      <c r="J43" s="28"/>
      <c r="K43" s="28"/>
      <c r="L43" s="28"/>
      <c r="M43" s="28"/>
      <c r="N43" s="28"/>
    </row>
    <row r="44" spans="2:14" ht="15" x14ac:dyDescent="0.25">
      <c r="G44" s="98" t="s">
        <v>70</v>
      </c>
      <c r="I44" s="97"/>
      <c r="J44" s="89"/>
      <c r="K44" s="28"/>
      <c r="L44" s="28"/>
      <c r="M44" s="28"/>
      <c r="N44" s="28"/>
    </row>
    <row r="45" spans="2:14" x14ac:dyDescent="0.2">
      <c r="H45" s="97"/>
      <c r="I45" s="97"/>
      <c r="J45" s="89"/>
      <c r="K45" s="28"/>
      <c r="L45" s="28"/>
      <c r="M45" s="28"/>
      <c r="N45" s="28"/>
    </row>
    <row r="46" spans="2:14" x14ac:dyDescent="0.2">
      <c r="H46" s="97"/>
      <c r="I46" s="97"/>
      <c r="J46" s="89"/>
      <c r="K46" s="28"/>
      <c r="L46" s="28"/>
      <c r="M46" s="28"/>
      <c r="N46" s="28"/>
    </row>
    <row r="47" spans="2:14" x14ac:dyDescent="0.2">
      <c r="H47" s="97"/>
      <c r="I47" s="97"/>
      <c r="J47" s="89"/>
      <c r="K47" s="28"/>
      <c r="L47" s="28"/>
      <c r="M47" s="28"/>
      <c r="N47" s="28"/>
    </row>
    <row r="48" spans="2:14" x14ac:dyDescent="0.2">
      <c r="H48" s="97"/>
      <c r="I48" s="97"/>
      <c r="J48" s="89"/>
      <c r="K48" s="28"/>
      <c r="L48" s="28"/>
      <c r="M48" s="28"/>
      <c r="N48" s="28"/>
    </row>
    <row r="49" spans="6:14" x14ac:dyDescent="0.2">
      <c r="H49" s="97"/>
      <c r="I49" s="97"/>
      <c r="J49" s="89"/>
      <c r="K49" s="28"/>
      <c r="L49" s="28"/>
      <c r="M49" s="28"/>
      <c r="N49" s="28"/>
    </row>
    <row r="50" spans="6:14" x14ac:dyDescent="0.2">
      <c r="H50" s="97"/>
      <c r="I50" s="97"/>
      <c r="J50" s="89"/>
      <c r="K50" s="28"/>
      <c r="L50" s="28"/>
      <c r="M50" s="28"/>
      <c r="N50" s="28"/>
    </row>
    <row r="51" spans="6:14" x14ac:dyDescent="0.2">
      <c r="H51" s="97"/>
      <c r="I51" s="97"/>
      <c r="J51" s="89"/>
      <c r="K51" s="28"/>
      <c r="L51" s="28"/>
      <c r="M51" s="28"/>
      <c r="N51" s="28"/>
    </row>
    <row r="52" spans="6:14" x14ac:dyDescent="0.2">
      <c r="H52" s="97"/>
      <c r="I52" s="97"/>
      <c r="J52" s="89"/>
      <c r="K52" s="28"/>
      <c r="L52" s="28"/>
      <c r="M52" s="28"/>
      <c r="N52" s="28"/>
    </row>
    <row r="53" spans="6:14" x14ac:dyDescent="0.2">
      <c r="H53" s="97"/>
      <c r="I53" s="97"/>
      <c r="J53" s="89"/>
      <c r="K53" s="28"/>
      <c r="L53" s="28"/>
      <c r="M53" s="28"/>
      <c r="N53" s="28"/>
    </row>
    <row r="54" spans="6:14" x14ac:dyDescent="0.2">
      <c r="H54" s="97"/>
      <c r="I54" s="97"/>
      <c r="J54" s="89"/>
      <c r="K54" s="28"/>
      <c r="L54" s="28"/>
      <c r="M54" s="28"/>
      <c r="N54" s="28"/>
    </row>
    <row r="55" spans="6:14" x14ac:dyDescent="0.2">
      <c r="H55" s="97"/>
      <c r="I55" s="97"/>
      <c r="J55" s="89"/>
      <c r="K55" s="28"/>
      <c r="L55" s="28"/>
      <c r="M55" s="28"/>
      <c r="N55" s="28"/>
    </row>
    <row r="56" spans="6:14" x14ac:dyDescent="0.2">
      <c r="H56" s="97"/>
      <c r="I56" s="97"/>
      <c r="J56" s="89"/>
      <c r="K56" s="28"/>
      <c r="L56" s="28"/>
      <c r="M56" s="28"/>
      <c r="N56" s="28"/>
    </row>
    <row r="57" spans="6:14" x14ac:dyDescent="0.2">
      <c r="H57" s="97"/>
      <c r="I57" s="97"/>
      <c r="J57" s="89"/>
      <c r="K57" s="28"/>
      <c r="L57" s="28"/>
      <c r="M57" s="28"/>
      <c r="N57" s="28"/>
    </row>
    <row r="58" spans="6:14" x14ac:dyDescent="0.2">
      <c r="H58" s="97"/>
      <c r="I58" s="97"/>
      <c r="J58" s="89"/>
      <c r="K58" s="28"/>
      <c r="L58" s="28"/>
      <c r="M58" s="28"/>
      <c r="N58" s="28"/>
    </row>
    <row r="59" spans="6:14" x14ac:dyDescent="0.2">
      <c r="H59" s="97"/>
      <c r="I59" s="97"/>
      <c r="J59" s="89"/>
      <c r="K59" s="28"/>
      <c r="L59" s="28"/>
      <c r="M59" s="28"/>
      <c r="N59" s="28"/>
    </row>
    <row r="60" spans="6:14" x14ac:dyDescent="0.2">
      <c r="I60" s="27"/>
      <c r="L60" s="28"/>
      <c r="M60" s="28"/>
      <c r="N60" s="28"/>
    </row>
    <row r="61" spans="6:14" x14ac:dyDescent="0.2">
      <c r="F61" s="96"/>
      <c r="G61" s="97"/>
      <c r="H61" s="97"/>
      <c r="I61" s="89"/>
      <c r="J61" s="28"/>
      <c r="K61" s="28"/>
      <c r="L61" s="28"/>
      <c r="M61" s="28"/>
      <c r="N61" s="28"/>
    </row>
    <row r="62" spans="6:14" x14ac:dyDescent="0.2">
      <c r="F62" s="96"/>
      <c r="G62" s="97"/>
      <c r="H62" s="97"/>
      <c r="I62" s="89"/>
      <c r="J62" s="28"/>
      <c r="K62" s="28"/>
      <c r="L62" s="28"/>
      <c r="M62" s="28"/>
      <c r="N62" s="28"/>
    </row>
    <row r="63" spans="6:14" x14ac:dyDescent="0.2">
      <c r="F63" s="96"/>
      <c r="G63" s="97"/>
      <c r="H63" s="97"/>
      <c r="I63" s="89"/>
      <c r="J63" s="28"/>
      <c r="K63" s="28"/>
      <c r="L63" s="28"/>
      <c r="M63" s="28"/>
      <c r="N63" s="28"/>
    </row>
    <row r="64" spans="6:14" x14ac:dyDescent="0.2">
      <c r="F64" s="96"/>
      <c r="G64" s="97"/>
      <c r="H64" s="97"/>
      <c r="I64" s="89"/>
      <c r="J64" s="28"/>
      <c r="K64" s="28"/>
      <c r="L64" s="28"/>
      <c r="M64" s="28"/>
      <c r="N64" s="28"/>
    </row>
    <row r="65" spans="1:16" ht="15.75" customHeight="1" thickBot="1" x14ac:dyDescent="0.25">
      <c r="A65" s="546" t="s">
        <v>49</v>
      </c>
      <c r="B65" s="546"/>
      <c r="C65" s="546"/>
      <c r="D65" s="546"/>
      <c r="E65" s="546"/>
      <c r="F65" s="546"/>
      <c r="G65" s="546"/>
      <c r="H65" s="546"/>
      <c r="I65" s="546"/>
      <c r="J65" s="546"/>
      <c r="K65" s="546"/>
      <c r="L65" s="546"/>
      <c r="M65" s="546"/>
      <c r="N65" s="546"/>
      <c r="O65" s="134"/>
      <c r="P65" s="134"/>
    </row>
    <row r="66" spans="1:16" ht="15" customHeight="1" thickTop="1" thickBot="1" x14ac:dyDescent="0.25">
      <c r="F66" s="96"/>
      <c r="G66" s="97"/>
      <c r="H66" s="97"/>
      <c r="I66" s="89"/>
      <c r="J66" s="28"/>
      <c r="K66" s="28"/>
      <c r="L66" s="28"/>
      <c r="M66" s="28"/>
      <c r="N66" s="28"/>
    </row>
    <row r="67" spans="1:16" ht="15" customHeight="1" thickBot="1" x14ac:dyDescent="0.25">
      <c r="A67" s="99" t="s">
        <v>72</v>
      </c>
      <c r="C67" s="99" t="s">
        <v>35</v>
      </c>
      <c r="D67" s="99" t="s">
        <v>40</v>
      </c>
      <c r="E67" s="99" t="s">
        <v>36</v>
      </c>
      <c r="F67" s="99" t="s">
        <v>37</v>
      </c>
      <c r="G67" s="99" t="s">
        <v>41</v>
      </c>
      <c r="H67" s="100" t="s">
        <v>57</v>
      </c>
      <c r="I67" s="566" t="s">
        <v>38</v>
      </c>
      <c r="J67" s="567"/>
      <c r="K67" s="568"/>
      <c r="L67" s="101">
        <f>SUM(K69:K3787)</f>
        <v>29.849702936947189</v>
      </c>
    </row>
    <row r="68" spans="1:16" ht="15" customHeight="1" thickBot="1" x14ac:dyDescent="0.3">
      <c r="A68" s="102">
        <v>4</v>
      </c>
      <c r="C68" s="103">
        <v>0.1</v>
      </c>
      <c r="D68" s="103">
        <f>C68/1000</f>
        <v>1E-4</v>
      </c>
      <c r="E68" s="104">
        <f t="shared" ref="E68:E131" si="1">ABS(SIN((($A$68*PI()*$C68*VLOOKUP($D$12,$C$18:$D$33,2,FALSE))/($D$16*1000000)))/(VLOOKUP($D$12,$C$18:$D$33,2,FALSE)*SIN((($A$68*PI()*$C68)/($D$16*1000000)))))^$A$72</f>
        <v>0.99999999990863697</v>
      </c>
      <c r="F68" s="104">
        <f t="shared" ref="F68:F131" si="2">ABS(SIN((($A$68*VLOOKUP($D$12,$C$18:$D$33,2,FALSE)*PI()*$C68*VLOOKUP($D$12,$C$18:$E$33,3,FALSE))/($D$16*1000000)))/(VLOOKUP($D$12,$C$18:$E$33,3,FALSE)*SIN((($A$68*VLOOKUP($D$12,$C$18:$D$33,2,FALSE)*PI()*$C68)/($D$16*1000000)))))^$A$76</f>
        <v>0.99999543076324371</v>
      </c>
      <c r="G68" s="104">
        <f>E68*F68</f>
        <v>0.99999543067188112</v>
      </c>
      <c r="H68" s="105">
        <f>20*LOG10(G68)</f>
        <v>-3.9688770436233965E-5</v>
      </c>
      <c r="I68" s="106" t="s">
        <v>50</v>
      </c>
      <c r="J68" s="107" t="s">
        <v>31</v>
      </c>
      <c r="K68" s="108" t="s">
        <v>39</v>
      </c>
      <c r="L68" s="85"/>
    </row>
    <row r="69" spans="1:16" ht="15" customHeight="1" thickBot="1" x14ac:dyDescent="0.25">
      <c r="C69" s="103">
        <v>0.2</v>
      </c>
      <c r="D69" s="103">
        <f t="shared" ref="D69:D132" si="3">C69/1000</f>
        <v>2.0000000000000001E-4</v>
      </c>
      <c r="E69" s="104">
        <f t="shared" si="1"/>
        <v>0.99999999963454789</v>
      </c>
      <c r="F69" s="104">
        <f t="shared" si="2"/>
        <v>0.99998172312813471</v>
      </c>
      <c r="G69" s="104">
        <f t="shared" ref="G69:G77" si="4">E69*F69</f>
        <v>0.99998172276268926</v>
      </c>
      <c r="H69" s="104">
        <f t="shared" ref="H69:H132" si="5">20*LOG10(G69)</f>
        <v>-1.5875551698034005E-4</v>
      </c>
      <c r="I69" s="104">
        <f>C69-C68</f>
        <v>0.1</v>
      </c>
      <c r="J69" s="104">
        <f>((G69+G68)/2)^2</f>
        <v>0.99997715356506167</v>
      </c>
      <c r="K69" s="104">
        <f>I69*J69</f>
        <v>9.9997715356506173E-2</v>
      </c>
      <c r="L69" s="85"/>
    </row>
    <row r="70" spans="1:16" ht="15" customHeight="1" x14ac:dyDescent="0.2">
      <c r="A70" s="564" t="s">
        <v>73</v>
      </c>
      <c r="C70" s="103">
        <v>0.3</v>
      </c>
      <c r="D70" s="103">
        <f t="shared" si="3"/>
        <v>2.9999999999999997E-4</v>
      </c>
      <c r="E70" s="104">
        <f t="shared" si="1"/>
        <v>0.9999999991777333</v>
      </c>
      <c r="F70" s="104">
        <f t="shared" si="2"/>
        <v>0.99995887732015165</v>
      </c>
      <c r="G70" s="104">
        <f t="shared" si="4"/>
        <v>0.99995887649791881</v>
      </c>
      <c r="H70" s="104">
        <f t="shared" si="5"/>
        <v>-3.5720154534750882E-4</v>
      </c>
      <c r="I70" s="104">
        <f t="shared" ref="I70:I132" si="6">C70-C69</f>
        <v>9.9999999999999978E-2</v>
      </c>
      <c r="J70" s="104">
        <f t="shared" ref="J70:J133" si="7">((G70+G69)/2)^2</f>
        <v>0.99994060014272002</v>
      </c>
      <c r="K70" s="104">
        <f t="shared" ref="K70:K133" si="8">I70*J70</f>
        <v>9.9994060014271982E-2</v>
      </c>
      <c r="L70" s="258" t="s">
        <v>346</v>
      </c>
    </row>
    <row r="71" spans="1:16" ht="15" thickBot="1" x14ac:dyDescent="0.25">
      <c r="A71" s="565"/>
      <c r="C71" s="103">
        <v>0.4</v>
      </c>
      <c r="D71" s="103">
        <f t="shared" si="3"/>
        <v>4.0000000000000002E-4</v>
      </c>
      <c r="E71" s="104">
        <f t="shared" si="1"/>
        <v>0.99999999853819321</v>
      </c>
      <c r="F71" s="104">
        <f t="shared" si="2"/>
        <v>0.99992689371508769</v>
      </c>
      <c r="G71" s="104">
        <f t="shared" si="4"/>
        <v>0.99992689225338782</v>
      </c>
      <c r="H71" s="104">
        <f t="shared" si="5"/>
        <v>-6.3502903181462218E-4</v>
      </c>
      <c r="I71" s="104">
        <f t="shared" si="6"/>
        <v>0.10000000000000003</v>
      </c>
      <c r="J71" s="104">
        <f t="shared" si="7"/>
        <v>0.99988577201350104</v>
      </c>
      <c r="K71" s="104">
        <f>I71*J71</f>
        <v>9.998857720135014E-2</v>
      </c>
      <c r="L71" s="259" t="s">
        <v>231</v>
      </c>
      <c r="M71" s="260">
        <f>INDEX(C68:C3787,MATCH(D39-D40,C68:C3787,1))*{1,1}</f>
        <v>59</v>
      </c>
      <c r="N71" s="261">
        <v>-100</v>
      </c>
    </row>
    <row r="72" spans="1:16" ht="15" x14ac:dyDescent="0.25">
      <c r="A72" s="102">
        <v>5</v>
      </c>
      <c r="C72" s="103">
        <v>0.5</v>
      </c>
      <c r="D72" s="103">
        <f t="shared" si="3"/>
        <v>5.0000000000000001E-4</v>
      </c>
      <c r="E72" s="104">
        <f t="shared" si="1"/>
        <v>0.99999999771592707</v>
      </c>
      <c r="F72" s="104">
        <f t="shared" si="2"/>
        <v>0.9998857728390429</v>
      </c>
      <c r="G72" s="104">
        <f t="shared" si="4"/>
        <v>0.99988577055523087</v>
      </c>
      <c r="H72" s="104">
        <f t="shared" si="5"/>
        <v>-9.9224102333169794E-4</v>
      </c>
      <c r="I72" s="104">
        <f t="shared" si="6"/>
        <v>9.9999999999999978E-2</v>
      </c>
      <c r="J72" s="104">
        <f t="shared" si="7"/>
        <v>0.99981267158242437</v>
      </c>
      <c r="K72" s="104">
        <f t="shared" si="8"/>
        <v>9.9981267158242418E-2</v>
      </c>
      <c r="L72" s="262"/>
      <c r="M72" s="263">
        <f>M71</f>
        <v>59</v>
      </c>
      <c r="N72" s="264">
        <v>-5</v>
      </c>
    </row>
    <row r="73" spans="1:16" ht="15" thickBot="1" x14ac:dyDescent="0.25">
      <c r="C73" s="103">
        <v>0.6</v>
      </c>
      <c r="D73" s="103">
        <f t="shared" si="3"/>
        <v>5.9999999999999995E-4</v>
      </c>
      <c r="E73" s="104">
        <f t="shared" si="1"/>
        <v>0.99999999671093542</v>
      </c>
      <c r="F73" s="104">
        <f t="shared" si="2"/>
        <v>0.99983551536841409</v>
      </c>
      <c r="G73" s="104">
        <f t="shared" si="4"/>
        <v>0.99983551207989052</v>
      </c>
      <c r="H73" s="104">
        <f t="shared" si="5"/>
        <v>-1.4288414376657809E-3</v>
      </c>
      <c r="I73" s="104">
        <f t="shared" si="6"/>
        <v>9.9999999999999978E-2</v>
      </c>
      <c r="J73" s="104">
        <f t="shared" si="7"/>
        <v>0.99972130205596377</v>
      </c>
      <c r="K73" s="104">
        <f t="shared" si="8"/>
        <v>9.9972130205596352E-2</v>
      </c>
      <c r="L73" s="262" t="s">
        <v>232</v>
      </c>
      <c r="M73" s="263">
        <f>INDEX(C68:C3787,1+MATCH(D39+D40,C68:C3787,1))*{1,1}</f>
        <v>61.1</v>
      </c>
      <c r="N73" s="264">
        <f>N71</f>
        <v>-100</v>
      </c>
    </row>
    <row r="74" spans="1:16" x14ac:dyDescent="0.2">
      <c r="A74" s="564" t="s">
        <v>74</v>
      </c>
      <c r="C74" s="103">
        <v>0.7</v>
      </c>
      <c r="D74" s="103">
        <f t="shared" si="3"/>
        <v>6.9999999999999999E-4</v>
      </c>
      <c r="E74" s="104">
        <f t="shared" si="1"/>
        <v>0.99999999552321772</v>
      </c>
      <c r="F74" s="104">
        <f t="shared" si="2"/>
        <v>0.99977612212988087</v>
      </c>
      <c r="G74" s="104">
        <f t="shared" si="4"/>
        <v>0.99977611765410079</v>
      </c>
      <c r="H74" s="104">
        <f t="shared" si="5"/>
        <v>-1.9448350636342019E-3</v>
      </c>
      <c r="I74" s="104">
        <f t="shared" si="6"/>
        <v>9.9999999999999978E-2</v>
      </c>
      <c r="J74" s="104">
        <f t="shared" si="7"/>
        <v>0.99961166744185725</v>
      </c>
      <c r="K74" s="104">
        <f t="shared" si="8"/>
        <v>9.9961166744185703E-2</v>
      </c>
      <c r="L74" s="265"/>
      <c r="M74" s="266">
        <f>M73</f>
        <v>61.1</v>
      </c>
      <c r="N74" s="267">
        <f>N72</f>
        <v>-5</v>
      </c>
    </row>
    <row r="75" spans="1:16" ht="15" thickBot="1" x14ac:dyDescent="0.25">
      <c r="A75" s="565"/>
      <c r="C75" s="103">
        <v>0.8</v>
      </c>
      <c r="D75" s="103">
        <f t="shared" si="3"/>
        <v>8.0000000000000004E-4</v>
      </c>
      <c r="E75" s="104">
        <f t="shared" si="1"/>
        <v>0.99999999415277285</v>
      </c>
      <c r="F75" s="104">
        <f t="shared" si="2"/>
        <v>0.99970759410039112</v>
      </c>
      <c r="G75" s="104">
        <f t="shared" si="4"/>
        <v>0.99970758825487371</v>
      </c>
      <c r="H75" s="104">
        <f t="shared" si="5"/>
        <v>-2.5402275613307869E-3</v>
      </c>
      <c r="I75" s="104">
        <f t="shared" si="6"/>
        <v>0.10000000000000009</v>
      </c>
      <c r="J75" s="104">
        <f t="shared" si="7"/>
        <v>0.99948377254887166</v>
      </c>
      <c r="K75" s="104">
        <f t="shared" si="8"/>
        <v>9.9948377254887255E-2</v>
      </c>
      <c r="L75" s="257"/>
      <c r="M75" s="257"/>
      <c r="N75" s="256"/>
    </row>
    <row r="76" spans="1:16" ht="15" x14ac:dyDescent="0.25">
      <c r="A76" s="102">
        <v>1</v>
      </c>
      <c r="C76" s="103">
        <v>0.9</v>
      </c>
      <c r="D76" s="103">
        <f t="shared" si="3"/>
        <v>8.9999999999999998E-4</v>
      </c>
      <c r="E76" s="104">
        <f t="shared" si="1"/>
        <v>0.9999999925996047</v>
      </c>
      <c r="F76" s="104">
        <f t="shared" si="2"/>
        <v>0.99962993240713949</v>
      </c>
      <c r="G76" s="104">
        <f t="shared" si="4"/>
        <v>0.99962992500948289</v>
      </c>
      <c r="H76" s="104">
        <f t="shared" si="5"/>
        <v>-3.2150254623980862E-3</v>
      </c>
      <c r="I76" s="104">
        <f t="shared" si="6"/>
        <v>9.9999999999999978E-2</v>
      </c>
      <c r="J76" s="104">
        <f t="shared" si="7"/>
        <v>0.99933762298652518</v>
      </c>
      <c r="K76" s="104">
        <f t="shared" si="8"/>
        <v>9.9933762298652501E-2</v>
      </c>
      <c r="L76" s="85"/>
    </row>
    <row r="77" spans="1:16" x14ac:dyDescent="0.2">
      <c r="C77" s="103">
        <v>1</v>
      </c>
      <c r="D77" s="103">
        <f t="shared" si="3"/>
        <v>1E-3</v>
      </c>
      <c r="E77" s="104">
        <f t="shared" si="1"/>
        <v>0.99999999086370828</v>
      </c>
      <c r="F77" s="104">
        <f t="shared" si="2"/>
        <v>0.9995431383275476</v>
      </c>
      <c r="G77" s="104">
        <f t="shared" si="4"/>
        <v>0.99954312919542987</v>
      </c>
      <c r="H77" s="104">
        <f t="shared" si="5"/>
        <v>-3.9692361704691415E-3</v>
      </c>
      <c r="I77" s="104">
        <f t="shared" si="6"/>
        <v>9.9999999999999978E-2</v>
      </c>
      <c r="J77" s="104">
        <f t="shared" si="7"/>
        <v>0.99917322516474982</v>
      </c>
      <c r="K77" s="104">
        <f t="shared" si="8"/>
        <v>9.9917322516474963E-2</v>
      </c>
      <c r="L77" s="85"/>
    </row>
    <row r="78" spans="1:16" x14ac:dyDescent="0.2">
      <c r="C78" s="103">
        <v>1.1000000000000001</v>
      </c>
      <c r="D78" s="103">
        <f t="shared" si="3"/>
        <v>1.1000000000000001E-3</v>
      </c>
      <c r="E78" s="104">
        <f t="shared" si="1"/>
        <v>0.9999999889450869</v>
      </c>
      <c r="F78" s="104">
        <f t="shared" si="2"/>
        <v>0.99944721328923747</v>
      </c>
      <c r="G78" s="104">
        <f t="shared" ref="G78:G141" si="9">E78*F78</f>
        <v>0.99944720224043537</v>
      </c>
      <c r="H78" s="104">
        <f t="shared" si="5"/>
        <v>-4.8028679614132361E-3</v>
      </c>
      <c r="I78" s="104">
        <f t="shared" si="6"/>
        <v>0.10000000000000009</v>
      </c>
      <c r="J78" s="104">
        <f t="shared" si="7"/>
        <v>0.99899058629351756</v>
      </c>
      <c r="K78" s="104">
        <f t="shared" si="8"/>
        <v>9.9899058629351847E-2</v>
      </c>
      <c r="L78" s="85"/>
    </row>
    <row r="79" spans="1:16" x14ac:dyDescent="0.2">
      <c r="C79" s="103">
        <v>1.2</v>
      </c>
      <c r="D79" s="103">
        <f t="shared" si="3"/>
        <v>1.1999999999999999E-3</v>
      </c>
      <c r="E79" s="104">
        <f t="shared" si="1"/>
        <v>0.99999998684374003</v>
      </c>
      <c r="F79" s="104">
        <f t="shared" si="2"/>
        <v>0.99934215887000455</v>
      </c>
      <c r="G79" s="104">
        <f t="shared" si="9"/>
        <v>0.99934214572239932</v>
      </c>
      <c r="H79" s="104">
        <f t="shared" si="5"/>
        <v>-5.715929983872825E-3</v>
      </c>
      <c r="I79" s="104">
        <f t="shared" si="6"/>
        <v>9.9999999999999867E-2</v>
      </c>
      <c r="J79" s="104">
        <f t="shared" si="7"/>
        <v>0.99878971438242348</v>
      </c>
      <c r="K79" s="104">
        <f t="shared" si="8"/>
        <v>9.9878971438242217E-2</v>
      </c>
      <c r="L79" s="85"/>
    </row>
    <row r="80" spans="1:16" x14ac:dyDescent="0.2">
      <c r="C80" s="103">
        <v>1.3</v>
      </c>
      <c r="D80" s="103">
        <f t="shared" si="3"/>
        <v>1.2999999999999999E-3</v>
      </c>
      <c r="E80" s="104">
        <f t="shared" si="1"/>
        <v>0.99999998455966765</v>
      </c>
      <c r="F80" s="104">
        <f t="shared" si="2"/>
        <v>0.99922797679778619</v>
      </c>
      <c r="G80" s="104">
        <f t="shared" si="9"/>
        <v>0.99922796136937408</v>
      </c>
      <c r="H80" s="104">
        <f t="shared" si="5"/>
        <v>-6.70843225970583E-3</v>
      </c>
      <c r="I80" s="104">
        <f t="shared" si="6"/>
        <v>0.10000000000000009</v>
      </c>
      <c r="J80" s="104">
        <f t="shared" si="7"/>
        <v>0.99857061824020565</v>
      </c>
      <c r="K80" s="104">
        <f t="shared" si="8"/>
        <v>9.9857061824020654E-2</v>
      </c>
      <c r="L80" s="85"/>
    </row>
    <row r="81" spans="3:12" x14ac:dyDescent="0.2">
      <c r="C81" s="103">
        <v>1.4</v>
      </c>
      <c r="D81" s="103">
        <f t="shared" si="3"/>
        <v>1.4E-3</v>
      </c>
      <c r="E81" s="104">
        <f t="shared" si="1"/>
        <v>0.99999998209286922</v>
      </c>
      <c r="F81" s="104">
        <f t="shared" si="2"/>
        <v>0.99910466895062766</v>
      </c>
      <c r="G81" s="104">
        <f t="shared" si="9"/>
        <v>0.99910465105952972</v>
      </c>
      <c r="H81" s="104">
        <f t="shared" si="5"/>
        <v>-7.7803856845176343E-3</v>
      </c>
      <c r="I81" s="104">
        <f t="shared" si="6"/>
        <v>9.9999999999999867E-2</v>
      </c>
      <c r="J81" s="104">
        <f t="shared" si="7"/>
        <v>0.99833330747423188</v>
      </c>
      <c r="K81" s="104">
        <f t="shared" si="8"/>
        <v>9.9833330747423052E-2</v>
      </c>
      <c r="L81" s="85"/>
    </row>
    <row r="82" spans="3:12" x14ac:dyDescent="0.2">
      <c r="C82" s="103">
        <v>1.5</v>
      </c>
      <c r="D82" s="103">
        <f t="shared" si="3"/>
        <v>1.5E-3</v>
      </c>
      <c r="E82" s="104">
        <f t="shared" si="1"/>
        <v>0.99999997944334384</v>
      </c>
      <c r="F82" s="104">
        <f t="shared" si="2"/>
        <v>0.9989722373566472</v>
      </c>
      <c r="G82" s="104">
        <f t="shared" si="9"/>
        <v>0.99897221682111836</v>
      </c>
      <c r="H82" s="104">
        <f t="shared" si="5"/>
        <v>-8.9318020282210635E-3</v>
      </c>
      <c r="I82" s="104">
        <f t="shared" si="6"/>
        <v>0.10000000000000009</v>
      </c>
      <c r="J82" s="104">
        <f t="shared" si="7"/>
        <v>0.99807779248993511</v>
      </c>
      <c r="K82" s="104">
        <f t="shared" si="8"/>
        <v>9.9807779248993603E-2</v>
      </c>
      <c r="L82" s="85"/>
    </row>
    <row r="83" spans="3:12" x14ac:dyDescent="0.2">
      <c r="C83" s="103">
        <v>1.6</v>
      </c>
      <c r="D83" s="103">
        <f t="shared" si="3"/>
        <v>1.6000000000000001E-3</v>
      </c>
      <c r="E83" s="104">
        <f t="shared" si="1"/>
        <v>0.99999997661109385</v>
      </c>
      <c r="F83" s="104">
        <f t="shared" si="2"/>
        <v>0.9988306841939929</v>
      </c>
      <c r="G83" s="104">
        <f t="shared" si="9"/>
        <v>0.99883066083243577</v>
      </c>
      <c r="H83" s="104">
        <f t="shared" si="5"/>
        <v>-1.0162693935640853E-2</v>
      </c>
      <c r="I83" s="104">
        <f t="shared" si="6"/>
        <v>0.10000000000000009</v>
      </c>
      <c r="J83" s="104">
        <f t="shared" si="7"/>
        <v>0.99780408449020541</v>
      </c>
      <c r="K83" s="104">
        <f t="shared" si="8"/>
        <v>9.9780408449020627E-2</v>
      </c>
      <c r="L83" s="85"/>
    </row>
    <row r="84" spans="3:12" x14ac:dyDescent="0.2">
      <c r="C84" s="103">
        <v>1.7</v>
      </c>
      <c r="D84" s="103">
        <f t="shared" si="3"/>
        <v>1.6999999999999999E-3</v>
      </c>
      <c r="E84" s="104">
        <f t="shared" si="1"/>
        <v>0.99999997359611781</v>
      </c>
      <c r="F84" s="104">
        <f t="shared" si="2"/>
        <v>0.99868001179080301</v>
      </c>
      <c r="G84" s="104">
        <f t="shared" si="9"/>
        <v>0.99867998542177361</v>
      </c>
      <c r="H84" s="104">
        <f t="shared" si="5"/>
        <v>-1.1473074927219632E-2</v>
      </c>
      <c r="I84" s="104">
        <f t="shared" si="6"/>
        <v>9.9999999999999867E-2</v>
      </c>
      <c r="J84" s="104">
        <f t="shared" si="7"/>
        <v>0.99751219547472725</v>
      </c>
      <c r="K84" s="104">
        <f t="shared" si="8"/>
        <v>9.9751219547472597E-2</v>
      </c>
      <c r="L84" s="85"/>
    </row>
    <row r="85" spans="3:12" x14ac:dyDescent="0.2">
      <c r="C85" s="103">
        <v>1.8</v>
      </c>
      <c r="D85" s="103">
        <f t="shared" si="3"/>
        <v>1.8E-3</v>
      </c>
      <c r="E85" s="104">
        <f t="shared" si="1"/>
        <v>0.99999997039841571</v>
      </c>
      <c r="F85" s="104">
        <f t="shared" si="2"/>
        <v>0.99852022262515983</v>
      </c>
      <c r="G85" s="104">
        <f t="shared" si="9"/>
        <v>0.99852019306737927</v>
      </c>
      <c r="H85" s="104">
        <f t="shared" si="5"/>
        <v>-1.2862959399678773E-2</v>
      </c>
      <c r="I85" s="104">
        <f t="shared" si="6"/>
        <v>0.10000000000000009</v>
      </c>
      <c r="J85" s="104">
        <f t="shared" si="7"/>
        <v>0.99720213823927606</v>
      </c>
      <c r="K85" s="104">
        <f t="shared" si="8"/>
        <v>9.9720213823927692E-2</v>
      </c>
      <c r="L85" s="85"/>
    </row>
    <row r="86" spans="3:12" x14ac:dyDescent="0.2">
      <c r="C86" s="103">
        <v>1.9</v>
      </c>
      <c r="D86" s="103">
        <f t="shared" si="3"/>
        <v>1.9E-3</v>
      </c>
      <c r="E86" s="104">
        <f t="shared" si="1"/>
        <v>0.99999996701798832</v>
      </c>
      <c r="F86" s="104">
        <f t="shared" si="2"/>
        <v>0.99835131932503962</v>
      </c>
      <c r="G86" s="104">
        <f t="shared" si="9"/>
        <v>0.99835128639740478</v>
      </c>
      <c r="H86" s="104">
        <f t="shared" si="5"/>
        <v>-1.4332362626794442E-2</v>
      </c>
      <c r="I86" s="104">
        <f t="shared" si="6"/>
        <v>9.9999999999999867E-2</v>
      </c>
      <c r="J86" s="104">
        <f t="shared" si="7"/>
        <v>0.99687392637496874</v>
      </c>
      <c r="K86" s="104">
        <f t="shared" si="8"/>
        <v>9.9687392637496736E-2</v>
      </c>
      <c r="L86" s="85"/>
    </row>
    <row r="87" spans="3:12" x14ac:dyDescent="0.2">
      <c r="C87" s="103">
        <v>2</v>
      </c>
      <c r="D87" s="103">
        <f t="shared" si="3"/>
        <v>2E-3</v>
      </c>
      <c r="E87" s="104">
        <f t="shared" si="1"/>
        <v>0.99999996345483522</v>
      </c>
      <c r="F87" s="104">
        <f t="shared" si="2"/>
        <v>0.99817330466826293</v>
      </c>
      <c r="G87" s="104">
        <f t="shared" si="9"/>
        <v>0.99817326818985508</v>
      </c>
      <c r="H87" s="104">
        <f t="shared" si="5"/>
        <v>-1.5881300760200161E-2</v>
      </c>
      <c r="I87" s="104">
        <f t="shared" si="6"/>
        <v>0.10000000000000009</v>
      </c>
      <c r="J87" s="104">
        <f t="shared" si="7"/>
        <v>0.99652757426746408</v>
      </c>
      <c r="K87" s="104">
        <f t="shared" si="8"/>
        <v>9.9652757426746494E-2</v>
      </c>
      <c r="L87" s="85"/>
    </row>
    <row r="88" spans="3:12" x14ac:dyDescent="0.2">
      <c r="C88" s="103">
        <v>2.1</v>
      </c>
      <c r="D88" s="103">
        <f t="shared" si="3"/>
        <v>2.1000000000000003E-3</v>
      </c>
      <c r="E88" s="104">
        <f t="shared" si="1"/>
        <v>0.99999995970895461</v>
      </c>
      <c r="F88" s="104">
        <f t="shared" si="2"/>
        <v>0.99798618158243946</v>
      </c>
      <c r="G88" s="104">
        <f t="shared" si="9"/>
        <v>0.99798614137253294</v>
      </c>
      <c r="H88" s="104">
        <f t="shared" si="5"/>
        <v>-1.7509790830239097E-2</v>
      </c>
      <c r="I88" s="104">
        <f t="shared" si="6"/>
        <v>0.10000000000000009</v>
      </c>
      <c r="J88" s="104">
        <f t="shared" si="7"/>
        <v>0.99616309709611539</v>
      </c>
      <c r="K88" s="104">
        <f t="shared" si="8"/>
        <v>9.9616309709611633E-2</v>
      </c>
      <c r="L88" s="85"/>
    </row>
    <row r="89" spans="3:12" x14ac:dyDescent="0.2">
      <c r="C89" s="103">
        <v>2.2000000000000002</v>
      </c>
      <c r="D89" s="103">
        <f t="shared" si="3"/>
        <v>2.2000000000000001E-3</v>
      </c>
      <c r="E89" s="104">
        <f t="shared" si="1"/>
        <v>0.99999995578035017</v>
      </c>
      <c r="F89" s="104">
        <f t="shared" si="2"/>
        <v>0.99778995314491037</v>
      </c>
      <c r="G89" s="104">
        <f t="shared" si="9"/>
        <v>0.99778990902298803</v>
      </c>
      <c r="H89" s="104">
        <f t="shared" si="5"/>
        <v>-1.9217850746801535E-2</v>
      </c>
      <c r="I89" s="104">
        <f t="shared" si="6"/>
        <v>0.10000000000000009</v>
      </c>
      <c r="J89" s="104">
        <f t="shared" si="7"/>
        <v>0.99578051083308616</v>
      </c>
      <c r="K89" s="104">
        <f t="shared" si="8"/>
        <v>9.9578051083308708E-2</v>
      </c>
      <c r="L89" s="85"/>
    </row>
    <row r="90" spans="3:12" x14ac:dyDescent="0.2">
      <c r="C90" s="103">
        <v>2.2999999999999998</v>
      </c>
      <c r="D90" s="103">
        <f t="shared" si="3"/>
        <v>2.3E-3</v>
      </c>
      <c r="E90" s="104">
        <f t="shared" si="1"/>
        <v>0.99999995166901889</v>
      </c>
      <c r="F90" s="104">
        <f t="shared" si="2"/>
        <v>0.99758462258268843</v>
      </c>
      <c r="G90" s="104">
        <f t="shared" si="9"/>
        <v>0.99758457436844483</v>
      </c>
      <c r="H90" s="104">
        <f t="shared" si="5"/>
        <v>-2.1005499300366881E-2</v>
      </c>
      <c r="I90" s="104">
        <f t="shared" si="6"/>
        <v>9.9999999999999645E-2</v>
      </c>
      <c r="J90" s="104">
        <f t="shared" si="7"/>
        <v>0.99537983224240689</v>
      </c>
      <c r="K90" s="104">
        <f t="shared" si="8"/>
        <v>9.9537983224240331E-2</v>
      </c>
      <c r="L90" s="85"/>
    </row>
    <row r="91" spans="3:12" x14ac:dyDescent="0.2">
      <c r="C91" s="103">
        <v>2.4</v>
      </c>
      <c r="D91" s="103">
        <f t="shared" si="3"/>
        <v>2.3999999999999998E-3</v>
      </c>
      <c r="E91" s="104">
        <f t="shared" si="1"/>
        <v>0.99999994737496234</v>
      </c>
      <c r="F91" s="104">
        <f t="shared" si="2"/>
        <v>0.99737019327239607</v>
      </c>
      <c r="G91" s="104">
        <f t="shared" si="9"/>
        <v>0.99737014078575204</v>
      </c>
      <c r="H91" s="104">
        <f t="shared" si="5"/>
        <v>-2.2872756162880314E-2</v>
      </c>
      <c r="I91" s="104">
        <f t="shared" si="6"/>
        <v>0.10000000000000009</v>
      </c>
      <c r="J91" s="104">
        <f t="shared" si="7"/>
        <v>0.99496107887899066</v>
      </c>
      <c r="K91" s="104">
        <f t="shared" si="8"/>
        <v>9.9496107887899157E-2</v>
      </c>
      <c r="L91" s="85"/>
    </row>
    <row r="92" spans="3:12" x14ac:dyDescent="0.2">
      <c r="C92" s="103">
        <v>2.5</v>
      </c>
      <c r="D92" s="103">
        <f t="shared" si="3"/>
        <v>2.5000000000000001E-3</v>
      </c>
      <c r="E92" s="104">
        <f t="shared" si="1"/>
        <v>0.99999994289817917</v>
      </c>
      <c r="F92" s="104">
        <f t="shared" si="2"/>
        <v>0.99714666874019608</v>
      </c>
      <c r="G92" s="104">
        <f t="shared" si="9"/>
        <v>0.9971466118013057</v>
      </c>
      <c r="H92" s="104">
        <f t="shared" si="5"/>
        <v>-2.4819641888878752E-2</v>
      </c>
      <c r="I92" s="104">
        <f t="shared" si="6"/>
        <v>0.10000000000000009</v>
      </c>
      <c r="J92" s="104">
        <f t="shared" si="7"/>
        <v>0.99452426908760561</v>
      </c>
      <c r="K92" s="104">
        <f t="shared" si="8"/>
        <v>9.9452426908760647E-2</v>
      </c>
      <c r="L92" s="85"/>
    </row>
    <row r="93" spans="3:12" x14ac:dyDescent="0.2">
      <c r="C93" s="103">
        <v>2.6</v>
      </c>
      <c r="D93" s="103">
        <f t="shared" si="3"/>
        <v>2.5999999999999999E-3</v>
      </c>
      <c r="E93" s="104">
        <f t="shared" si="1"/>
        <v>0.99999993823867139</v>
      </c>
      <c r="F93" s="104">
        <f t="shared" si="2"/>
        <v>0.99691405266172606</v>
      </c>
      <c r="G93" s="104">
        <f t="shared" si="9"/>
        <v>0.99691399109098966</v>
      </c>
      <c r="H93" s="104">
        <f t="shared" si="5"/>
        <v>-2.6846177916488349E-2</v>
      </c>
      <c r="I93" s="104">
        <f t="shared" si="6"/>
        <v>0.10000000000000009</v>
      </c>
      <c r="J93" s="104">
        <f t="shared" si="7"/>
        <v>0.99406942200179615</v>
      </c>
      <c r="K93" s="104">
        <f t="shared" si="8"/>
        <v>9.9406942200179704E-2</v>
      </c>
      <c r="L93" s="85"/>
    </row>
    <row r="94" spans="3:12" x14ac:dyDescent="0.2">
      <c r="C94" s="103">
        <v>2.7</v>
      </c>
      <c r="D94" s="103">
        <f t="shared" si="3"/>
        <v>2.7000000000000001E-3</v>
      </c>
      <c r="E94" s="104">
        <f t="shared" si="1"/>
        <v>0.99999993339643689</v>
      </c>
      <c r="F94" s="104">
        <f t="shared" si="2"/>
        <v>0.9966723488620246</v>
      </c>
      <c r="G94" s="104">
        <f t="shared" si="9"/>
        <v>0.99667228248009487</v>
      </c>
      <c r="H94" s="104">
        <f t="shared" si="5"/>
        <v>-2.895238656862623E-2</v>
      </c>
      <c r="I94" s="104">
        <f t="shared" si="6"/>
        <v>0.10000000000000009</v>
      </c>
      <c r="J94" s="104">
        <f t="shared" si="7"/>
        <v>0.99359655754276077</v>
      </c>
      <c r="K94" s="104">
        <f t="shared" si="8"/>
        <v>9.935965575427616E-2</v>
      </c>
      <c r="L94" s="85"/>
    </row>
    <row r="95" spans="3:12" x14ac:dyDescent="0.2">
      <c r="C95" s="103">
        <v>2.8</v>
      </c>
      <c r="D95" s="103">
        <f t="shared" si="3"/>
        <v>2.8E-3</v>
      </c>
      <c r="E95" s="104">
        <f t="shared" si="1"/>
        <v>0.99999992837147667</v>
      </c>
      <c r="F95" s="104">
        <f t="shared" si="2"/>
        <v>0.99642156131545623</v>
      </c>
      <c r="G95" s="104">
        <f t="shared" si="9"/>
        <v>0.99642148994325119</v>
      </c>
      <c r="H95" s="104">
        <f t="shared" si="5"/>
        <v>-3.1138291054116529E-2</v>
      </c>
      <c r="I95" s="104">
        <f t="shared" si="6"/>
        <v>9.9999999999999645E-2</v>
      </c>
      <c r="J95" s="104">
        <f t="shared" si="7"/>
        <v>0.99310569641818136</v>
      </c>
      <c r="K95" s="104">
        <f t="shared" si="8"/>
        <v>9.9310569641817781E-2</v>
      </c>
      <c r="L95" s="85"/>
    </row>
    <row r="96" spans="3:12" x14ac:dyDescent="0.2">
      <c r="C96" s="103">
        <v>2.9</v>
      </c>
      <c r="D96" s="103">
        <f t="shared" si="3"/>
        <v>2.8999999999999998E-3</v>
      </c>
      <c r="E96" s="104">
        <f t="shared" si="1"/>
        <v>0.99999992316379116</v>
      </c>
      <c r="F96" s="104">
        <f t="shared" si="2"/>
        <v>0.99616169414563427</v>
      </c>
      <c r="G96" s="104">
        <f t="shared" si="9"/>
        <v>0.99616161760434629</v>
      </c>
      <c r="H96" s="104">
        <f t="shared" si="5"/>
        <v>-3.3403915468939394E-2</v>
      </c>
      <c r="I96" s="104">
        <f t="shared" si="6"/>
        <v>0.10000000000000009</v>
      </c>
      <c r="J96" s="104">
        <f t="shared" si="7"/>
        <v>0.99259686012101012</v>
      </c>
      <c r="K96" s="104">
        <f t="shared" si="8"/>
        <v>9.9259686012101098E-2</v>
      </c>
      <c r="L96" s="85"/>
    </row>
    <row r="97" spans="3:12" x14ac:dyDescent="0.2">
      <c r="C97" s="103">
        <v>3</v>
      </c>
      <c r="D97" s="103">
        <f t="shared" si="3"/>
        <v>3.0000000000000001E-3</v>
      </c>
      <c r="E97" s="104">
        <f t="shared" si="1"/>
        <v>0.99999991777337882</v>
      </c>
      <c r="F97" s="104">
        <f t="shared" si="2"/>
        <v>0.99589275162534052</v>
      </c>
      <c r="G97" s="104">
        <f t="shared" si="9"/>
        <v>0.99589266973644452</v>
      </c>
      <c r="H97" s="104">
        <f t="shared" si="5"/>
        <v>-3.5749284797502986E-2</v>
      </c>
      <c r="I97" s="104">
        <f t="shared" si="6"/>
        <v>0.10000000000000009</v>
      </c>
      <c r="J97" s="104">
        <f t="shared" si="7"/>
        <v>0.99207007092820643</v>
      </c>
      <c r="K97" s="104">
        <f t="shared" si="8"/>
        <v>9.9207007092820737E-2</v>
      </c>
      <c r="L97" s="85"/>
    </row>
    <row r="98" spans="3:12" x14ac:dyDescent="0.2">
      <c r="C98" s="103">
        <v>3.1</v>
      </c>
      <c r="D98" s="103">
        <f t="shared" si="3"/>
        <v>3.0999999999999999E-3</v>
      </c>
      <c r="E98" s="104">
        <f t="shared" si="1"/>
        <v>0.99999991220024231</v>
      </c>
      <c r="F98" s="104">
        <f t="shared" si="2"/>
        <v>0.99561473817644019</v>
      </c>
      <c r="G98" s="104">
        <f t="shared" si="9"/>
        <v>0.99561465076170741</v>
      </c>
      <c r="H98" s="104">
        <f t="shared" si="5"/>
        <v>-3.8174424913922936E-2</v>
      </c>
      <c r="I98" s="104">
        <f t="shared" si="6"/>
        <v>0.10000000000000009</v>
      </c>
      <c r="J98" s="104">
        <f t="shared" si="7"/>
        <v>0.99152535189943225</v>
      </c>
      <c r="K98" s="104">
        <f t="shared" si="8"/>
        <v>9.9152535189943311E-2</v>
      </c>
      <c r="L98" s="85"/>
    </row>
    <row r="99" spans="3:12" x14ac:dyDescent="0.2">
      <c r="C99" s="103">
        <v>3.2</v>
      </c>
      <c r="D99" s="103">
        <f t="shared" si="3"/>
        <v>3.2000000000000002E-3</v>
      </c>
      <c r="E99" s="104">
        <f t="shared" si="1"/>
        <v>0.99999990644437864</v>
      </c>
      <c r="F99" s="104">
        <f t="shared" si="2"/>
        <v>0.99532765836979675</v>
      </c>
      <c r="G99" s="104">
        <f t="shared" si="9"/>
        <v>0.99532756525129917</v>
      </c>
      <c r="H99" s="104">
        <f t="shared" si="5"/>
        <v>-4.0679362583454816E-2</v>
      </c>
      <c r="I99" s="104">
        <f t="shared" si="6"/>
        <v>0.10000000000000009</v>
      </c>
      <c r="J99" s="104">
        <f t="shared" si="7"/>
        <v>0.99096272687569531</v>
      </c>
      <c r="K99" s="104">
        <f t="shared" si="8"/>
        <v>9.9096272687569625E-2</v>
      </c>
      <c r="L99" s="85"/>
    </row>
    <row r="100" spans="3:12" x14ac:dyDescent="0.2">
      <c r="C100" s="103">
        <v>3.3</v>
      </c>
      <c r="D100" s="103">
        <f t="shared" si="3"/>
        <v>3.3E-3</v>
      </c>
      <c r="E100" s="104">
        <f t="shared" si="1"/>
        <v>0.99999990050579002</v>
      </c>
      <c r="F100" s="104">
        <f t="shared" si="2"/>
        <v>0.99503151692518155</v>
      </c>
      <c r="G100" s="104">
        <f t="shared" si="9"/>
        <v>0.99503141792530692</v>
      </c>
      <c r="H100" s="104">
        <f t="shared" si="5"/>
        <v>-4.326412546382119E-2</v>
      </c>
      <c r="I100" s="104">
        <f t="shared" si="6"/>
        <v>9.9999999999999645E-2</v>
      </c>
      <c r="J100" s="104">
        <f t="shared" si="7"/>
        <v>0.99038222047795321</v>
      </c>
      <c r="K100" s="104">
        <f t="shared" si="8"/>
        <v>9.9038222047794972E-2</v>
      </c>
      <c r="L100" s="85"/>
    </row>
    <row r="101" spans="3:12" x14ac:dyDescent="0.2">
      <c r="C101" s="103">
        <v>3.4</v>
      </c>
      <c r="D101" s="103">
        <f t="shared" si="3"/>
        <v>3.3999999999999998E-3</v>
      </c>
      <c r="E101" s="104">
        <f t="shared" si="1"/>
        <v>0.99999989438447479</v>
      </c>
      <c r="F101" s="104">
        <f t="shared" si="2"/>
        <v>0.99472631871118178</v>
      </c>
      <c r="G101" s="104">
        <f t="shared" si="9"/>
        <v>0.99472621365263914</v>
      </c>
      <c r="H101" s="104">
        <f t="shared" si="5"/>
        <v>-4.5928742106750131E-2</v>
      </c>
      <c r="I101" s="104">
        <f t="shared" si="6"/>
        <v>0.10000000000000009</v>
      </c>
      <c r="J101" s="104">
        <f t="shared" si="7"/>
        <v>0.98978385810566927</v>
      </c>
      <c r="K101" s="104">
        <f t="shared" si="8"/>
        <v>9.8978385810567018E-2</v>
      </c>
      <c r="L101" s="85"/>
    </row>
    <row r="102" spans="3:12" x14ac:dyDescent="0.2">
      <c r="C102" s="103">
        <v>3.5</v>
      </c>
      <c r="D102" s="103">
        <f t="shared" si="3"/>
        <v>3.5000000000000001E-3</v>
      </c>
      <c r="E102" s="104">
        <f t="shared" si="1"/>
        <v>0.99999988808043483</v>
      </c>
      <c r="F102" s="104">
        <f t="shared" si="2"/>
        <v>0.99441206874510535</v>
      </c>
      <c r="G102" s="104">
        <f t="shared" si="9"/>
        <v>0.99441195745093902</v>
      </c>
      <c r="H102" s="104">
        <f t="shared" si="5"/>
        <v>-4.8673241959407615E-2</v>
      </c>
      <c r="I102" s="104">
        <f t="shared" si="6"/>
        <v>0.10000000000000009</v>
      </c>
      <c r="J102" s="104">
        <f t="shared" si="7"/>
        <v>0.98916766593532179</v>
      </c>
      <c r="K102" s="104">
        <f t="shared" si="8"/>
        <v>9.8916766593532268E-2</v>
      </c>
      <c r="L102" s="85"/>
    </row>
    <row r="103" spans="3:12" x14ac:dyDescent="0.2">
      <c r="C103" s="103">
        <v>3.6</v>
      </c>
      <c r="D103" s="103">
        <f t="shared" si="3"/>
        <v>3.5999999999999999E-3</v>
      </c>
      <c r="E103" s="104">
        <f t="shared" si="1"/>
        <v>0.99999988159366804</v>
      </c>
      <c r="F103" s="104">
        <f t="shared" si="2"/>
        <v>0.99408877219288216</v>
      </c>
      <c r="G103" s="104">
        <f t="shared" si="9"/>
        <v>0.99408865448647699</v>
      </c>
      <c r="H103" s="104">
        <f t="shared" si="5"/>
        <v>-5.1497655366034144E-2</v>
      </c>
      <c r="I103" s="104">
        <f t="shared" si="6"/>
        <v>0.10000000000000009</v>
      </c>
      <c r="J103" s="104">
        <f t="shared" si="7"/>
        <v>0.98853367091886946</v>
      </c>
      <c r="K103" s="104">
        <f t="shared" si="8"/>
        <v>9.8853367091887037E-2</v>
      </c>
      <c r="L103" s="85"/>
    </row>
    <row r="104" spans="3:12" x14ac:dyDescent="0.2">
      <c r="C104" s="103">
        <v>3.7</v>
      </c>
      <c r="D104" s="103">
        <f t="shared" si="3"/>
        <v>3.7000000000000002E-3</v>
      </c>
      <c r="E104" s="104">
        <f t="shared" si="1"/>
        <v>0.99999987492417675</v>
      </c>
      <c r="F104" s="104">
        <f t="shared" si="2"/>
        <v>0.99375643436896322</v>
      </c>
      <c r="G104" s="104">
        <f t="shared" si="9"/>
        <v>0.99375631007405907</v>
      </c>
      <c r="H104" s="104">
        <f t="shared" si="5"/>
        <v>-5.440201356946589E-2</v>
      </c>
      <c r="I104" s="104">
        <f t="shared" si="6"/>
        <v>0.10000000000000009</v>
      </c>
      <c r="J104" s="104">
        <f t="shared" si="7"/>
        <v>0.98788190078216975</v>
      </c>
      <c r="K104" s="104">
        <f t="shared" si="8"/>
        <v>9.878819007821707E-2</v>
      </c>
      <c r="L104" s="85"/>
    </row>
    <row r="105" spans="3:12" x14ac:dyDescent="0.2">
      <c r="C105" s="103">
        <v>3.8</v>
      </c>
      <c r="D105" s="103">
        <f t="shared" si="3"/>
        <v>3.8E-3</v>
      </c>
      <c r="E105" s="104">
        <f t="shared" si="1"/>
        <v>0.9999998680719584</v>
      </c>
      <c r="F105" s="104">
        <f t="shared" si="2"/>
        <v>0.99341506073621699</v>
      </c>
      <c r="G105" s="104">
        <f t="shared" si="9"/>
        <v>0.99341492967691358</v>
      </c>
      <c r="H105" s="104">
        <f t="shared" si="5"/>
        <v>-5.738634871286924E-2</v>
      </c>
      <c r="I105" s="104">
        <f t="shared" si="6"/>
        <v>9.9999999999999645E-2</v>
      </c>
      <c r="J105" s="104">
        <f t="shared" si="7"/>
        <v>0.98721238402335443</v>
      </c>
      <c r="K105" s="104">
        <f t="shared" si="8"/>
        <v>9.8721238402335099E-2</v>
      </c>
      <c r="L105" s="85"/>
    </row>
    <row r="106" spans="3:12" x14ac:dyDescent="0.2">
      <c r="C106" s="103">
        <v>3.9</v>
      </c>
      <c r="D106" s="103">
        <f t="shared" si="3"/>
        <v>3.8999999999999998E-3</v>
      </c>
      <c r="E106" s="104">
        <f t="shared" si="1"/>
        <v>0.99999986103701499</v>
      </c>
      <c r="F106" s="104">
        <f t="shared" si="2"/>
        <v>0.99306465690582169</v>
      </c>
      <c r="G106" s="104">
        <f t="shared" si="9"/>
        <v>0.99306451890659264</v>
      </c>
      <c r="H106" s="104">
        <f t="shared" si="5"/>
        <v>-6.0450693841368919E-2</v>
      </c>
      <c r="I106" s="104">
        <f t="shared" si="6"/>
        <v>0.10000000000000009</v>
      </c>
      <c r="J106" s="104">
        <f t="shared" si="7"/>
        <v>0.98652514991115769</v>
      </c>
      <c r="K106" s="104">
        <f t="shared" si="8"/>
        <v>9.8652514991115853E-2</v>
      </c>
      <c r="L106" s="85"/>
    </row>
    <row r="107" spans="3:12" x14ac:dyDescent="0.2">
      <c r="C107" s="103">
        <v>4</v>
      </c>
      <c r="D107" s="103">
        <f t="shared" si="3"/>
        <v>4.0000000000000001E-3</v>
      </c>
      <c r="E107" s="104">
        <f t="shared" si="1"/>
        <v>0.99999985381934609</v>
      </c>
      <c r="F107" s="104">
        <f t="shared" si="2"/>
        <v>0.99270522863715571</v>
      </c>
      <c r="G107" s="104">
        <f t="shared" si="9"/>
        <v>0.99270508352285625</v>
      </c>
      <c r="H107" s="104">
        <f t="shared" si="5"/>
        <v>-6.3595082903852171E-2</v>
      </c>
      <c r="I107" s="104">
        <f t="shared" si="6"/>
        <v>0.10000000000000009</v>
      </c>
      <c r="J107" s="104">
        <f t="shared" si="7"/>
        <v>0.98582022848320283</v>
      </c>
      <c r="K107" s="104">
        <f t="shared" si="8"/>
        <v>9.8582022848320378E-2</v>
      </c>
      <c r="L107" s="85"/>
    </row>
    <row r="108" spans="3:12" x14ac:dyDescent="0.2">
      <c r="C108" s="103">
        <v>4.0999999999999996</v>
      </c>
      <c r="D108" s="103">
        <f t="shared" si="3"/>
        <v>4.0999999999999995E-3</v>
      </c>
      <c r="E108" s="104">
        <f t="shared" si="1"/>
        <v>0.99999984641895034</v>
      </c>
      <c r="F108" s="104">
        <f t="shared" si="2"/>
        <v>0.99233678183768603</v>
      </c>
      <c r="G108" s="104">
        <f t="shared" si="9"/>
        <v>0.99233662943356149</v>
      </c>
      <c r="H108" s="104">
        <f t="shared" si="5"/>
        <v>-6.6819550754752419E-2</v>
      </c>
      <c r="I108" s="104">
        <f t="shared" si="6"/>
        <v>9.9999999999999645E-2</v>
      </c>
      <c r="J108" s="104">
        <f t="shared" si="7"/>
        <v>0.98509765054423726</v>
      </c>
      <c r="K108" s="104">
        <f t="shared" si="8"/>
        <v>9.8509765054423382E-2</v>
      </c>
      <c r="L108" s="85"/>
    </row>
    <row r="109" spans="3:12" x14ac:dyDescent="0.2">
      <c r="C109" s="103">
        <v>4.2</v>
      </c>
      <c r="D109" s="103">
        <f t="shared" si="3"/>
        <v>4.2000000000000006E-3</v>
      </c>
      <c r="E109" s="104">
        <f t="shared" si="1"/>
        <v>0.99999983883582988</v>
      </c>
      <c r="F109" s="104">
        <f t="shared" si="2"/>
        <v>0.99195932256285069</v>
      </c>
      <c r="G109" s="104">
        <f t="shared" si="9"/>
        <v>0.99195916269454965</v>
      </c>
      <c r="H109" s="104">
        <f t="shared" si="5"/>
        <v>-7.0124133155875359E-2</v>
      </c>
      <c r="I109" s="104">
        <f t="shared" si="6"/>
        <v>0.10000000000000053</v>
      </c>
      <c r="J109" s="104">
        <f t="shared" si="7"/>
        <v>0.98435744766433186</v>
      </c>
      <c r="K109" s="104">
        <f t="shared" si="8"/>
        <v>9.8435744766433714E-2</v>
      </c>
      <c r="L109" s="85"/>
    </row>
    <row r="110" spans="3:12" x14ac:dyDescent="0.2">
      <c r="C110" s="103">
        <v>4.3</v>
      </c>
      <c r="D110" s="103">
        <f t="shared" si="3"/>
        <v>4.3E-3</v>
      </c>
      <c r="E110" s="104">
        <f t="shared" si="1"/>
        <v>0.99999983106998303</v>
      </c>
      <c r="F110" s="104">
        <f t="shared" si="2"/>
        <v>0.99157285701594167</v>
      </c>
      <c r="G110" s="104">
        <f t="shared" si="9"/>
        <v>0.99157268950952215</v>
      </c>
      <c r="H110" s="104">
        <f t="shared" si="5"/>
        <v>-7.3508866778346837E-2</v>
      </c>
      <c r="I110" s="104">
        <f t="shared" si="6"/>
        <v>9.9999999999999645E-2</v>
      </c>
      <c r="J110" s="104">
        <f t="shared" si="7"/>
        <v>0.98359965217702905</v>
      </c>
      <c r="K110" s="104">
        <f t="shared" si="8"/>
        <v>9.8359965217702558E-2</v>
      </c>
      <c r="L110" s="85"/>
    </row>
    <row r="111" spans="3:12" x14ac:dyDescent="0.2">
      <c r="C111" s="103">
        <v>4.4000000000000004</v>
      </c>
      <c r="D111" s="103">
        <f t="shared" si="3"/>
        <v>4.4000000000000003E-3</v>
      </c>
      <c r="E111" s="104">
        <f t="shared" si="1"/>
        <v>0.99999982312141067</v>
      </c>
      <c r="F111" s="104">
        <f t="shared" si="2"/>
        <v>0.99117739154798223</v>
      </c>
      <c r="G111" s="104">
        <f t="shared" si="9"/>
        <v>0.99117721622992339</v>
      </c>
      <c r="H111" s="104">
        <f t="shared" si="5"/>
        <v>-7.6973789204526064E-2</v>
      </c>
      <c r="I111" s="104">
        <f t="shared" si="6"/>
        <v>0.10000000000000053</v>
      </c>
      <c r="J111" s="104">
        <f t="shared" si="7"/>
        <v>0.98282429717744502</v>
      </c>
      <c r="K111" s="104">
        <f t="shared" si="8"/>
        <v>9.8282429717745021E-2</v>
      </c>
      <c r="L111" s="85"/>
    </row>
    <row r="112" spans="3:12" x14ac:dyDescent="0.2">
      <c r="C112" s="103">
        <v>4.5</v>
      </c>
      <c r="D112" s="103">
        <f t="shared" si="3"/>
        <v>4.4999999999999997E-3</v>
      </c>
      <c r="E112" s="104">
        <f t="shared" si="1"/>
        <v>0.99999981499011226</v>
      </c>
      <c r="F112" s="104">
        <f t="shared" si="2"/>
        <v>0.99077293265760435</v>
      </c>
      <c r="G112" s="104">
        <f t="shared" si="9"/>
        <v>0.9907727493548153</v>
      </c>
      <c r="H112" s="104">
        <f t="shared" si="5"/>
        <v>-8.051893893001455E-2</v>
      </c>
      <c r="I112" s="104">
        <f t="shared" si="6"/>
        <v>9.9999999999999645E-2</v>
      </c>
      <c r="J112" s="104">
        <f t="shared" si="7"/>
        <v>0.98203141652033665</v>
      </c>
      <c r="K112" s="104">
        <f t="shared" si="8"/>
        <v>9.820314165203331E-2</v>
      </c>
      <c r="L112" s="85"/>
    </row>
    <row r="113" spans="3:12" x14ac:dyDescent="0.2">
      <c r="C113" s="103">
        <v>4.5999999999999996</v>
      </c>
      <c r="D113" s="103">
        <f t="shared" si="3"/>
        <v>4.5999999999999999E-3</v>
      </c>
      <c r="E113" s="104">
        <f t="shared" si="1"/>
        <v>0.99999980667608912</v>
      </c>
      <c r="F113" s="104">
        <f t="shared" si="2"/>
        <v>0.99035948699091991</v>
      </c>
      <c r="G113" s="104">
        <f t="shared" si="9"/>
        <v>0.99035929553075075</v>
      </c>
      <c r="H113" s="104">
        <f t="shared" si="5"/>
        <v>-8.4144355365702153E-2</v>
      </c>
      <c r="I113" s="104">
        <f t="shared" si="6"/>
        <v>9.9999999999999645E-2</v>
      </c>
      <c r="J113" s="104">
        <f t="shared" si="7"/>
        <v>0.98122104481811612</v>
      </c>
      <c r="K113" s="104">
        <f t="shared" si="8"/>
        <v>9.8122104481811259E-2</v>
      </c>
      <c r="L113" s="85"/>
    </row>
    <row r="114" spans="3:12" x14ac:dyDescent="0.2">
      <c r="C114" s="103">
        <v>4.7</v>
      </c>
      <c r="D114" s="103">
        <f t="shared" si="3"/>
        <v>4.7000000000000002E-3</v>
      </c>
      <c r="E114" s="104">
        <f t="shared" si="1"/>
        <v>0.99999979817933904</v>
      </c>
      <c r="F114" s="104">
        <f t="shared" si="2"/>
        <v>0.98993706134139203</v>
      </c>
      <c r="G114" s="104">
        <f t="shared" si="9"/>
        <v>0.98993686155163996</v>
      </c>
      <c r="H114" s="104">
        <f t="shared" si="5"/>
        <v>-8.7850078839898649E-2</v>
      </c>
      <c r="I114" s="104">
        <f t="shared" si="6"/>
        <v>0.10000000000000053</v>
      </c>
      <c r="J114" s="104">
        <f t="shared" si="7"/>
        <v>0.98039321743882113</v>
      </c>
      <c r="K114" s="104">
        <f t="shared" si="8"/>
        <v>9.8039321743882635E-2</v>
      </c>
      <c r="L114" s="85"/>
    </row>
    <row r="115" spans="3:12" x14ac:dyDescent="0.2">
      <c r="C115" s="103">
        <v>4.8</v>
      </c>
      <c r="D115" s="103">
        <f t="shared" si="3"/>
        <v>4.7999999999999996E-3</v>
      </c>
      <c r="E115" s="104">
        <f t="shared" si="1"/>
        <v>0.99999978949986379</v>
      </c>
      <c r="F115" s="104">
        <f t="shared" si="2"/>
        <v>0.98950566264970041</v>
      </c>
      <c r="G115" s="104">
        <f t="shared" si="9"/>
        <v>0.98950545435862369</v>
      </c>
      <c r="H115" s="104">
        <f t="shared" si="5"/>
        <v>-9.1636150600431732E-2</v>
      </c>
      <c r="I115" s="104">
        <f t="shared" si="6"/>
        <v>9.9999999999999645E-2</v>
      </c>
      <c r="J115" s="104">
        <f t="shared" si="7"/>
        <v>0.97954797050404696</v>
      </c>
      <c r="K115" s="104">
        <f t="shared" si="8"/>
        <v>9.7954797050404344E-2</v>
      </c>
      <c r="L115" s="85"/>
    </row>
    <row r="116" spans="3:12" x14ac:dyDescent="0.2">
      <c r="C116" s="103">
        <v>4.9000000000000004</v>
      </c>
      <c r="D116" s="103">
        <f t="shared" si="3"/>
        <v>4.9000000000000007E-3</v>
      </c>
      <c r="E116" s="104">
        <f t="shared" si="1"/>
        <v>0.99999978063766248</v>
      </c>
      <c r="F116" s="104">
        <f t="shared" si="2"/>
        <v>0.98906529800360643</v>
      </c>
      <c r="G116" s="104">
        <f t="shared" si="9"/>
        <v>0.98906508103993074</v>
      </c>
      <c r="H116" s="104">
        <f t="shared" si="5"/>
        <v>-9.550261281690918E-2</v>
      </c>
      <c r="I116" s="104">
        <f t="shared" si="6"/>
        <v>0.10000000000000053</v>
      </c>
      <c r="J116" s="104">
        <f t="shared" si="7"/>
        <v>0.97868534088683046</v>
      </c>
      <c r="K116" s="104">
        <f t="shared" si="8"/>
        <v>9.7868534088683568E-2</v>
      </c>
      <c r="L116" s="85"/>
    </row>
    <row r="117" spans="3:12" x14ac:dyDescent="0.2">
      <c r="C117" s="103">
        <v>5</v>
      </c>
      <c r="D117" s="103">
        <f t="shared" si="3"/>
        <v>5.0000000000000001E-3</v>
      </c>
      <c r="E117" s="104">
        <f t="shared" si="1"/>
        <v>0.99999977159273556</v>
      </c>
      <c r="F117" s="104">
        <f t="shared" si="2"/>
        <v>0.98861597463781592</v>
      </c>
      <c r="G117" s="104">
        <f t="shared" si="9"/>
        <v>0.98861574883074554</v>
      </c>
      <c r="H117" s="104">
        <f t="shared" si="5"/>
        <v>-9.9449508582917623E-2</v>
      </c>
      <c r="I117" s="104">
        <f t="shared" si="6"/>
        <v>9.9999999999999645E-2</v>
      </c>
      <c r="J117" s="104">
        <f t="shared" si="7"/>
        <v>0.97780536620949166</v>
      </c>
      <c r="K117" s="104">
        <f t="shared" si="8"/>
        <v>9.7780536620948821E-2</v>
      </c>
      <c r="L117" s="85"/>
    </row>
    <row r="118" spans="3:12" x14ac:dyDescent="0.2">
      <c r="C118" s="103">
        <v>5.0999999999999996</v>
      </c>
      <c r="D118" s="103">
        <f t="shared" si="3"/>
        <v>5.0999999999999995E-3</v>
      </c>
      <c r="E118" s="104">
        <f t="shared" si="1"/>
        <v>0.99999976236508403</v>
      </c>
      <c r="F118" s="104">
        <f t="shared" si="2"/>
        <v>0.98815769993383396</v>
      </c>
      <c r="G118" s="104">
        <f t="shared" si="9"/>
        <v>0.98815746511306202</v>
      </c>
      <c r="H118" s="104">
        <f t="shared" si="5"/>
        <v>-0.10347688191836965</v>
      </c>
      <c r="I118" s="104">
        <f t="shared" si="6"/>
        <v>9.9999999999999645E-2</v>
      </c>
      <c r="J118" s="104">
        <f t="shared" si="7"/>
        <v>0.97690808484143266</v>
      </c>
      <c r="K118" s="104">
        <f t="shared" si="8"/>
        <v>9.7690808484142924E-2</v>
      </c>
      <c r="L118" s="85"/>
    </row>
    <row r="119" spans="3:12" x14ac:dyDescent="0.2">
      <c r="C119" s="103">
        <v>5.2</v>
      </c>
      <c r="D119" s="103">
        <f t="shared" si="3"/>
        <v>5.1999999999999998E-3</v>
      </c>
      <c r="E119" s="104">
        <f t="shared" si="1"/>
        <v>0.99999975295470522</v>
      </c>
      <c r="F119" s="104">
        <f t="shared" si="2"/>
        <v>0.98769048141982496</v>
      </c>
      <c r="G119" s="104">
        <f t="shared" si="9"/>
        <v>0.98769023741553885</v>
      </c>
      <c r="H119" s="104">
        <f t="shared" si="5"/>
        <v>-0.10758477777186422</v>
      </c>
      <c r="I119" s="104">
        <f t="shared" si="6"/>
        <v>0.10000000000000053</v>
      </c>
      <c r="J119" s="104">
        <f t="shared" si="7"/>
        <v>0.97599353589688775</v>
      </c>
      <c r="K119" s="104">
        <f t="shared" si="8"/>
        <v>9.7599353589689297E-2</v>
      </c>
      <c r="L119" s="85"/>
    </row>
    <row r="120" spans="3:12" x14ac:dyDescent="0.2">
      <c r="C120" s="103">
        <v>5.3</v>
      </c>
      <c r="D120" s="103">
        <f t="shared" si="3"/>
        <v>5.3E-3</v>
      </c>
      <c r="E120" s="104">
        <f t="shared" si="1"/>
        <v>0.99999974336160202</v>
      </c>
      <c r="F120" s="104">
        <f t="shared" si="2"/>
        <v>0.98721432677046062</v>
      </c>
      <c r="G120" s="104">
        <f t="shared" si="9"/>
        <v>0.98721407341335732</v>
      </c>
      <c r="H120" s="104">
        <f t="shared" si="5"/>
        <v>-0.11177324202305236</v>
      </c>
      <c r="I120" s="104">
        <f t="shared" si="6"/>
        <v>9.9999999999999645E-2</v>
      </c>
      <c r="J120" s="104">
        <f t="shared" si="7"/>
        <v>0.97506175923263938</v>
      </c>
      <c r="K120" s="104">
        <f t="shared" si="8"/>
        <v>9.7506175923263591E-2</v>
      </c>
      <c r="L120" s="85"/>
    </row>
    <row r="121" spans="3:12" x14ac:dyDescent="0.2">
      <c r="C121" s="103">
        <v>5.4</v>
      </c>
      <c r="D121" s="103">
        <f t="shared" si="3"/>
        <v>5.4000000000000003E-3</v>
      </c>
      <c r="E121" s="104">
        <f t="shared" si="1"/>
        <v>0.99999973358577221</v>
      </c>
      <c r="F121" s="104">
        <f t="shared" si="2"/>
        <v>0.98672924380677485</v>
      </c>
      <c r="G121" s="104">
        <f t="shared" si="9"/>
        <v>0.98672898092806527</v>
      </c>
      <c r="H121" s="104">
        <f t="shared" si="5"/>
        <v>-0.11604232148515166</v>
      </c>
      <c r="I121" s="104">
        <f t="shared" si="6"/>
        <v>0.10000000000000053</v>
      </c>
      <c r="J121" s="104">
        <f t="shared" si="7"/>
        <v>0.97411279544568619</v>
      </c>
      <c r="K121" s="104">
        <f t="shared" si="8"/>
        <v>9.7411279544569143E-2</v>
      </c>
      <c r="L121" s="85"/>
    </row>
    <row r="122" spans="3:12" x14ac:dyDescent="0.2">
      <c r="C122" s="103">
        <v>5.5</v>
      </c>
      <c r="D122" s="103">
        <f t="shared" si="3"/>
        <v>5.4999999999999997E-3</v>
      </c>
      <c r="E122" s="104">
        <f t="shared" si="1"/>
        <v>0.99999972362721656</v>
      </c>
      <c r="F122" s="104">
        <f t="shared" si="2"/>
        <v>0.98623524049600497</v>
      </c>
      <c r="G122" s="104">
        <f t="shared" si="9"/>
        <v>0.98623496792742649</v>
      </c>
      <c r="H122" s="104">
        <f t="shared" si="5"/>
        <v>-0.12039206390744141</v>
      </c>
      <c r="I122" s="104">
        <f t="shared" si="6"/>
        <v>9.9999999999999645E-2</v>
      </c>
      <c r="J122" s="104">
        <f t="shared" si="7"/>
        <v>0.97314668587086384</v>
      </c>
      <c r="K122" s="104">
        <f t="shared" si="8"/>
        <v>9.731466858708604E-2</v>
      </c>
      <c r="L122" s="85"/>
    </row>
    <row r="123" spans="3:12" x14ac:dyDescent="0.2">
      <c r="C123" s="103">
        <v>5.6</v>
      </c>
      <c r="D123" s="103">
        <f t="shared" si="3"/>
        <v>5.5999999999999999E-3</v>
      </c>
      <c r="E123" s="104">
        <f t="shared" si="1"/>
        <v>0.99999971348593597</v>
      </c>
      <c r="F123" s="104">
        <f t="shared" si="2"/>
        <v>0.98573232495144125</v>
      </c>
      <c r="G123" s="104">
        <f t="shared" si="9"/>
        <v>0.98573204252526681</v>
      </c>
      <c r="H123" s="104">
        <f t="shared" si="5"/>
        <v>-0.12482251797781405</v>
      </c>
      <c r="I123" s="104">
        <f t="shared" si="6"/>
        <v>9.9999999999999645E-2</v>
      </c>
      <c r="J123" s="104">
        <f t="shared" si="7"/>
        <v>0.97216347257843305</v>
      </c>
      <c r="K123" s="104">
        <f t="shared" si="8"/>
        <v>9.7216347257842964E-2</v>
      </c>
      <c r="L123" s="85"/>
    </row>
    <row r="124" spans="3:12" x14ac:dyDescent="0.2">
      <c r="C124" s="103">
        <v>5.7</v>
      </c>
      <c r="D124" s="103">
        <f t="shared" si="3"/>
        <v>5.7000000000000002E-3</v>
      </c>
      <c r="E124" s="104">
        <f t="shared" si="1"/>
        <v>0.99999970316192954</v>
      </c>
      <c r="F124" s="104">
        <f t="shared" si="2"/>
        <v>0.98522050543226503</v>
      </c>
      <c r="G124" s="104">
        <f t="shared" si="9"/>
        <v>0.98522021298131124</v>
      </c>
      <c r="H124" s="104">
        <f t="shared" si="5"/>
        <v>-0.12933373332543432</v>
      </c>
      <c r="I124" s="104">
        <f t="shared" si="6"/>
        <v>0.10000000000000053</v>
      </c>
      <c r="J124" s="104">
        <f t="shared" si="7"/>
        <v>0.97116319837161691</v>
      </c>
      <c r="K124" s="104">
        <f t="shared" si="8"/>
        <v>9.7116319837162207E-2</v>
      </c>
      <c r="L124" s="85"/>
    </row>
    <row r="125" spans="3:12" x14ac:dyDescent="0.2">
      <c r="C125" s="103">
        <v>5.8</v>
      </c>
      <c r="D125" s="103">
        <f t="shared" si="3"/>
        <v>5.7999999999999996E-3</v>
      </c>
      <c r="E125" s="104">
        <f t="shared" si="1"/>
        <v>0.99999969265519761</v>
      </c>
      <c r="F125" s="104">
        <f t="shared" si="2"/>
        <v>0.98469979034338717</v>
      </c>
      <c r="G125" s="104">
        <f t="shared" si="9"/>
        <v>0.98469948770102467</v>
      </c>
      <c r="H125" s="104">
        <f t="shared" si="5"/>
        <v>-0.13392576052339569</v>
      </c>
      <c r="I125" s="104">
        <f t="shared" si="6"/>
        <v>9.9999999999999645E-2</v>
      </c>
      <c r="J125" s="104">
        <f t="shared" si="7"/>
        <v>0.97014590678409596</v>
      </c>
      <c r="K125" s="104">
        <f t="shared" si="8"/>
        <v>9.7014590678409257E-2</v>
      </c>
      <c r="L125" s="85"/>
    </row>
    <row r="126" spans="3:12" x14ac:dyDescent="0.2">
      <c r="C126" s="103">
        <v>5.9</v>
      </c>
      <c r="D126" s="103">
        <f t="shared" si="3"/>
        <v>5.9000000000000007E-3</v>
      </c>
      <c r="E126" s="104">
        <f t="shared" si="1"/>
        <v>0.99999968196573985</v>
      </c>
      <c r="F126" s="104">
        <f t="shared" si="2"/>
        <v>0.98417018823528601</v>
      </c>
      <c r="G126" s="104">
        <f t="shared" si="9"/>
        <v>0.9841698752354483</v>
      </c>
      <c r="H126" s="104">
        <f t="shared" si="5"/>
        <v>-0.13859865109144295</v>
      </c>
      <c r="I126" s="104">
        <f t="shared" si="6"/>
        <v>0.10000000000000053</v>
      </c>
      <c r="J126" s="104">
        <f t="shared" si="7"/>
        <v>0.96911164207746836</v>
      </c>
      <c r="K126" s="104">
        <f t="shared" si="8"/>
        <v>9.6911164207747355E-2</v>
      </c>
      <c r="L126" s="85"/>
    </row>
    <row r="127" spans="3:12" x14ac:dyDescent="0.2">
      <c r="C127" s="103">
        <v>6</v>
      </c>
      <c r="D127" s="103">
        <f t="shared" si="3"/>
        <v>6.0000000000000001E-3</v>
      </c>
      <c r="E127" s="104">
        <f t="shared" si="1"/>
        <v>0.99999967109355514</v>
      </c>
      <c r="F127" s="104">
        <f t="shared" si="2"/>
        <v>0.9836317078038368</v>
      </c>
      <c r="G127" s="104">
        <f t="shared" si="9"/>
        <v>0.9836313842810287</v>
      </c>
      <c r="H127" s="104">
        <f t="shared" si="5"/>
        <v>-0.14335245749878986</v>
      </c>
      <c r="I127" s="104">
        <f t="shared" si="6"/>
        <v>9.9999999999999645E-2</v>
      </c>
      <c r="J127" s="104">
        <f t="shared" si="7"/>
        <v>0.96806044923865819</v>
      </c>
      <c r="K127" s="104">
        <f t="shared" si="8"/>
        <v>9.6806044923865478E-2</v>
      </c>
      <c r="L127" s="85"/>
    </row>
    <row r="128" spans="3:12" x14ac:dyDescent="0.2">
      <c r="C128" s="103">
        <v>6.1</v>
      </c>
      <c r="D128" s="103">
        <f t="shared" si="3"/>
        <v>6.0999999999999995E-3</v>
      </c>
      <c r="E128" s="104">
        <f t="shared" si="1"/>
        <v>0.99999966003864627</v>
      </c>
      <c r="F128" s="104">
        <f t="shared" si="2"/>
        <v>0.98308435789014448</v>
      </c>
      <c r="G128" s="104">
        <f t="shared" si="9"/>
        <v>0.98308402367945535</v>
      </c>
      <c r="H128" s="104">
        <f t="shared" si="5"/>
        <v>-0.14818723316689106</v>
      </c>
      <c r="I128" s="104">
        <f t="shared" si="6"/>
        <v>9.9999999999999645E-2</v>
      </c>
      <c r="J128" s="104">
        <f t="shared" si="7"/>
        <v>0.96699237397729332</v>
      </c>
      <c r="K128" s="104">
        <f t="shared" si="8"/>
        <v>9.6699237397728982E-2</v>
      </c>
      <c r="L128" s="85"/>
    </row>
    <row r="129" spans="3:12" x14ac:dyDescent="0.2">
      <c r="C129" s="103">
        <v>6.2</v>
      </c>
      <c r="D129" s="103">
        <f t="shared" si="3"/>
        <v>6.1999999999999998E-3</v>
      </c>
      <c r="E129" s="104">
        <f t="shared" si="1"/>
        <v>0.99999964880101111</v>
      </c>
      <c r="F129" s="104">
        <f t="shared" si="2"/>
        <v>0.98252814748036821</v>
      </c>
      <c r="G129" s="104">
        <f t="shared" si="9"/>
        <v>0.98252780241747628</v>
      </c>
      <c r="H129" s="104">
        <f t="shared" si="5"/>
        <v>-0.15310303247243803</v>
      </c>
      <c r="I129" s="104">
        <f t="shared" si="6"/>
        <v>0.10000000000000053</v>
      </c>
      <c r="J129" s="104">
        <f t="shared" si="7"/>
        <v>0.96590746272302863</v>
      </c>
      <c r="K129" s="104">
        <f t="shared" si="8"/>
        <v>9.6590746272303379E-2</v>
      </c>
      <c r="L129" s="85"/>
    </row>
    <row r="130" spans="3:12" x14ac:dyDescent="0.2">
      <c r="C130" s="103">
        <v>6.3</v>
      </c>
      <c r="D130" s="103">
        <f t="shared" si="3"/>
        <v>6.3E-3</v>
      </c>
      <c r="E130" s="104">
        <f t="shared" si="1"/>
        <v>0.99999963738065034</v>
      </c>
      <c r="F130" s="104">
        <f t="shared" si="2"/>
        <v>0.98196308570554802</v>
      </c>
      <c r="G130" s="104">
        <f t="shared" si="9"/>
        <v>0.98196272962673248</v>
      </c>
      <c r="H130" s="104">
        <f t="shared" si="5"/>
        <v>-0.15809991075021906</v>
      </c>
      <c r="I130" s="104">
        <f t="shared" si="6"/>
        <v>9.9999999999999645E-2</v>
      </c>
      <c r="J130" s="104">
        <f t="shared" si="7"/>
        <v>0.96480576262283457</v>
      </c>
      <c r="K130" s="104">
        <f t="shared" si="8"/>
        <v>9.648057626228311E-2</v>
      </c>
      <c r="L130" s="85"/>
    </row>
    <row r="131" spans="3:12" x14ac:dyDescent="0.2">
      <c r="C131" s="103">
        <v>6.4</v>
      </c>
      <c r="D131" s="103">
        <f t="shared" si="3"/>
        <v>6.4000000000000003E-3</v>
      </c>
      <c r="E131" s="104">
        <f t="shared" si="1"/>
        <v>0.99999962577756407</v>
      </c>
      <c r="F131" s="104">
        <f t="shared" si="2"/>
        <v>0.9813891818414241</v>
      </c>
      <c r="G131" s="104">
        <f t="shared" si="9"/>
        <v>0.98138881458357385</v>
      </c>
      <c r="H131" s="104">
        <f t="shared" si="5"/>
        <v>-0.1631779242961735</v>
      </c>
      <c r="I131" s="104">
        <f t="shared" si="6"/>
        <v>0.10000000000000053</v>
      </c>
      <c r="J131" s="104">
        <f t="shared" si="7"/>
        <v>0.96368732153824876</v>
      </c>
      <c r="K131" s="104">
        <f t="shared" si="8"/>
        <v>9.6368732153825395E-2</v>
      </c>
      <c r="L131" s="85"/>
    </row>
    <row r="132" spans="3:12" x14ac:dyDescent="0.2">
      <c r="C132" s="103">
        <v>6.5</v>
      </c>
      <c r="D132" s="103">
        <f t="shared" si="3"/>
        <v>6.4999999999999997E-3</v>
      </c>
      <c r="E132" s="104">
        <f t="shared" ref="E132:E195" si="10">ABS(SIN((($A$68*PI()*$C132*VLOOKUP($D$12,$C$18:$D$33,2,FALSE))/($D$16*1000000)))/(VLOOKUP($D$12,$C$18:$D$33,2,FALSE)*SIN((($A$68*PI()*$C132)/($D$16*1000000)))))^$A$72</f>
        <v>0.99999961399175274</v>
      </c>
      <c r="F132" s="104">
        <f t="shared" ref="F132:F195" si="11">ABS(SIN((($A$68*VLOOKUP($D$12,$C$18:$D$33,2,FALSE)*PI()*$C132*VLOOKUP($D$12,$C$18:$E$33,3,FALSE))/($D$16*1000000)))/(VLOOKUP($D$12,$C$18:$E$33,3,FALSE)*SIN((($A$68*VLOOKUP($D$12,$C$18:$D$33,2,FALSE)*PI()*$C132)/($D$16*1000000)))))^$A$76</f>
        <v>0.98080644530825734</v>
      </c>
      <c r="G132" s="104">
        <f t="shared" si="9"/>
        <v>0.98080606670888049</v>
      </c>
      <c r="H132" s="104">
        <f t="shared" si="5"/>
        <v>-0.16833713037043049</v>
      </c>
      <c r="I132" s="104">
        <f t="shared" si="6"/>
        <v>9.9999999999999645E-2</v>
      </c>
      <c r="J132" s="104">
        <f t="shared" si="7"/>
        <v>0.96255218804257725</v>
      </c>
      <c r="K132" s="104">
        <f t="shared" si="8"/>
        <v>9.6255218804257386E-2</v>
      </c>
      <c r="L132" s="85"/>
    </row>
    <row r="133" spans="3:12" x14ac:dyDescent="0.2">
      <c r="C133" s="103">
        <v>6.6</v>
      </c>
      <c r="D133" s="103">
        <f t="shared" ref="D133:D196" si="12">C133/1000</f>
        <v>6.6E-3</v>
      </c>
      <c r="E133" s="104">
        <f t="shared" si="10"/>
        <v>0.99999960202321458</v>
      </c>
      <c r="F133" s="104">
        <f t="shared" si="11"/>
        <v>0.98021488567064308</v>
      </c>
      <c r="G133" s="104">
        <f t="shared" si="9"/>
        <v>0.98021449556787388</v>
      </c>
      <c r="H133" s="104">
        <f t="shared" ref="H133:H196" si="13">20*LOG10(G133)</f>
        <v>-0.1735775872004674</v>
      </c>
      <c r="I133" s="104">
        <f t="shared" ref="I133:I196" si="14">C133-C132</f>
        <v>9.9999999999999645E-2</v>
      </c>
      <c r="J133" s="104">
        <f t="shared" si="7"/>
        <v>0.96140041141805954</v>
      </c>
      <c r="K133" s="104">
        <f t="shared" si="8"/>
        <v>9.6140041141805618E-2</v>
      </c>
      <c r="L133" s="85"/>
    </row>
    <row r="134" spans="3:12" x14ac:dyDescent="0.2">
      <c r="C134" s="103">
        <v>6.7</v>
      </c>
      <c r="D134" s="103">
        <f t="shared" si="12"/>
        <v>6.7000000000000002E-3</v>
      </c>
      <c r="E134" s="104">
        <f t="shared" si="10"/>
        <v>0.99999958987195137</v>
      </c>
      <c r="F134" s="104">
        <f t="shared" si="11"/>
        <v>0.97961451263732557</v>
      </c>
      <c r="G134" s="104">
        <f t="shared" si="9"/>
        <v>0.9796141108699371</v>
      </c>
      <c r="H134" s="104">
        <f t="shared" si="13"/>
        <v>-0.17889935398422185</v>
      </c>
      <c r="I134" s="104">
        <f t="shared" si="14"/>
        <v>0.10000000000000053</v>
      </c>
      <c r="J134" s="104">
        <f t="shared" ref="J134:J197" si="15">((G134+G133)/2)^2</f>
        <v>0.96023204165299303</v>
      </c>
      <c r="K134" s="104">
        <f t="shared" ref="K134:K197" si="16">I134*J134</f>
        <v>9.6023204165299816E-2</v>
      </c>
      <c r="L134" s="85"/>
    </row>
    <row r="135" spans="3:12" x14ac:dyDescent="0.2">
      <c r="C135" s="103">
        <v>6.8</v>
      </c>
      <c r="D135" s="103">
        <f t="shared" si="12"/>
        <v>6.7999999999999996E-3</v>
      </c>
      <c r="E135" s="104">
        <f t="shared" si="10"/>
        <v>0.99999957753796265</v>
      </c>
      <c r="F135" s="104">
        <f t="shared" si="11"/>
        <v>0.97900533606100704</v>
      </c>
      <c r="G135" s="104">
        <f t="shared" si="9"/>
        <v>0.97900492246841819</v>
      </c>
      <c r="H135" s="104">
        <f t="shared" si="13"/>
        <v>-0.18430249089338466</v>
      </c>
      <c r="I135" s="104">
        <f t="shared" si="14"/>
        <v>9.9999999999999645E-2</v>
      </c>
      <c r="J135" s="104">
        <f t="shared" si="15"/>
        <v>0.95904712943881831</v>
      </c>
      <c r="K135" s="104">
        <f t="shared" si="16"/>
        <v>9.590471294388149E-2</v>
      </c>
      <c r="L135" s="85"/>
    </row>
    <row r="136" spans="3:12" x14ac:dyDescent="0.2">
      <c r="C136" s="103">
        <v>6.9</v>
      </c>
      <c r="D136" s="103">
        <f t="shared" si="12"/>
        <v>6.9000000000000008E-3</v>
      </c>
      <c r="E136" s="104">
        <f t="shared" si="10"/>
        <v>0.99999956502124776</v>
      </c>
      <c r="F136" s="104">
        <f t="shared" si="11"/>
        <v>0.97838736593815656</v>
      </c>
      <c r="G136" s="104">
        <f t="shared" si="9"/>
        <v>0.97838694036044094</v>
      </c>
      <c r="H136" s="104">
        <f t="shared" si="13"/>
        <v>-0.18978705907665938</v>
      </c>
      <c r="I136" s="104">
        <f t="shared" si="14"/>
        <v>0.10000000000000053</v>
      </c>
      <c r="J136" s="104">
        <f t="shared" si="15"/>
        <v>0.9578457261671578</v>
      </c>
      <c r="K136" s="104">
        <f t="shared" si="16"/>
        <v>9.5784572616716288E-2</v>
      </c>
      <c r="L136" s="85"/>
    </row>
    <row r="137" spans="3:12" x14ac:dyDescent="0.2">
      <c r="C137" s="103">
        <v>7</v>
      </c>
      <c r="D137" s="103">
        <f t="shared" si="12"/>
        <v>7.0000000000000001E-3</v>
      </c>
      <c r="E137" s="104">
        <f t="shared" si="10"/>
        <v>0.99999955232180848</v>
      </c>
      <c r="F137" s="104">
        <f t="shared" si="11"/>
        <v>0.9777606124088114</v>
      </c>
      <c r="G137" s="104">
        <f t="shared" si="9"/>
        <v>0.97776017468670873</v>
      </c>
      <c r="H137" s="104">
        <f t="shared" si="13"/>
        <v>-0.19535312066311747</v>
      </c>
      <c r="I137" s="104">
        <f t="shared" si="14"/>
        <v>9.9999999999999645E-2</v>
      </c>
      <c r="J137" s="104">
        <f t="shared" si="15"/>
        <v>0.95662788392682163</v>
      </c>
      <c r="K137" s="104">
        <f t="shared" si="16"/>
        <v>9.566278839268183E-2</v>
      </c>
      <c r="L137" s="85"/>
    </row>
    <row r="138" spans="3:12" x14ac:dyDescent="0.2">
      <c r="C138" s="103">
        <v>7.1</v>
      </c>
      <c r="D138" s="103">
        <f t="shared" si="12"/>
        <v>7.0999999999999995E-3</v>
      </c>
      <c r="E138" s="104">
        <f t="shared" si="10"/>
        <v>0.99999953943964281</v>
      </c>
      <c r="F138" s="104">
        <f t="shared" si="11"/>
        <v>0.97712508575638324</v>
      </c>
      <c r="G138" s="104">
        <f t="shared" si="9"/>
        <v>0.9771246357313047</v>
      </c>
      <c r="H138" s="104">
        <f t="shared" si="13"/>
        <v>-0.20100073876561952</v>
      </c>
      <c r="I138" s="104">
        <f t="shared" si="14"/>
        <v>9.9999999999999645E-2</v>
      </c>
      <c r="J138" s="104">
        <f t="shared" si="15"/>
        <v>0.95539365550076805</v>
      </c>
      <c r="K138" s="104">
        <f t="shared" si="16"/>
        <v>9.5539365550076472E-2</v>
      </c>
      <c r="L138" s="85"/>
    </row>
    <row r="139" spans="3:12" x14ac:dyDescent="0.2">
      <c r="C139" s="103">
        <v>7.2</v>
      </c>
      <c r="D139" s="103">
        <f t="shared" si="12"/>
        <v>7.1999999999999998E-3</v>
      </c>
      <c r="E139" s="104">
        <f t="shared" si="10"/>
        <v>0.99999952637475131</v>
      </c>
      <c r="F139" s="104">
        <f t="shared" si="11"/>
        <v>0.976480796407453</v>
      </c>
      <c r="G139" s="104">
        <f t="shared" si="9"/>
        <v>0.97648033392149292</v>
      </c>
      <c r="H139" s="104">
        <f t="shared" si="13"/>
        <v>-0.20672997748426178</v>
      </c>
      <c r="I139" s="104">
        <f t="shared" si="14"/>
        <v>0.10000000000000053</v>
      </c>
      <c r="J139" s="104">
        <f t="shared" si="15"/>
        <v>0.95414309436302702</v>
      </c>
      <c r="K139" s="104">
        <f t="shared" si="16"/>
        <v>9.5414309436303205E-2</v>
      </c>
      <c r="L139" s="85"/>
    </row>
    <row r="140" spans="3:12" x14ac:dyDescent="0.2">
      <c r="C140" s="103">
        <v>7.3</v>
      </c>
      <c r="D140" s="103">
        <f t="shared" si="12"/>
        <v>7.3000000000000001E-3</v>
      </c>
      <c r="E140" s="104">
        <f t="shared" si="10"/>
        <v>0.99999951312713398</v>
      </c>
      <c r="F140" s="104">
        <f t="shared" si="11"/>
        <v>0.97582775493156959</v>
      </c>
      <c r="G140" s="104">
        <f t="shared" si="9"/>
        <v>0.97582727982751383</v>
      </c>
      <c r="H140" s="104">
        <f t="shared" si="13"/>
        <v>-0.2125409019099074</v>
      </c>
      <c r="I140" s="104">
        <f t="shared" si="14"/>
        <v>9.9999999999999645E-2</v>
      </c>
      <c r="J140" s="104">
        <f t="shared" si="15"/>
        <v>0.95287625467558523</v>
      </c>
      <c r="K140" s="104">
        <f t="shared" si="16"/>
        <v>9.5287625467558187E-2</v>
      </c>
      <c r="L140" s="85"/>
    </row>
    <row r="141" spans="3:12" x14ac:dyDescent="0.2">
      <c r="C141" s="103">
        <v>7.4</v>
      </c>
      <c r="D141" s="103">
        <f t="shared" si="12"/>
        <v>7.4000000000000003E-3</v>
      </c>
      <c r="E141" s="104">
        <f t="shared" si="10"/>
        <v>0.99999949969679192</v>
      </c>
      <c r="F141" s="104">
        <f t="shared" si="11"/>
        <v>0.97516597204104116</v>
      </c>
      <c r="G141" s="104">
        <f t="shared" si="9"/>
        <v>0.97516548416237692</v>
      </c>
      <c r="H141" s="104">
        <f t="shared" si="13"/>
        <v>-0.21843357812777869</v>
      </c>
      <c r="I141" s="104">
        <f t="shared" si="14"/>
        <v>0.10000000000000053</v>
      </c>
      <c r="J141" s="104">
        <f t="shared" si="15"/>
        <v>0.95159319128522835</v>
      </c>
      <c r="K141" s="104">
        <f t="shared" si="16"/>
        <v>9.5159319128523337E-2</v>
      </c>
      <c r="L141" s="85"/>
    </row>
    <row r="142" spans="3:12" x14ac:dyDescent="0.2">
      <c r="C142" s="103">
        <v>7.5</v>
      </c>
      <c r="D142" s="103">
        <f t="shared" si="12"/>
        <v>7.4999999999999997E-3</v>
      </c>
      <c r="E142" s="104">
        <f t="shared" si="10"/>
        <v>0.99999948608372458</v>
      </c>
      <c r="F142" s="104">
        <f t="shared" si="11"/>
        <v>0.97449545859072817</v>
      </c>
      <c r="G142" s="104">
        <f t="shared" ref="G142:G205" si="17">E142*F142</f>
        <v>0.97449495778165163</v>
      </c>
      <c r="H142" s="104">
        <f t="shared" si="13"/>
        <v>-0.22440807322109926</v>
      </c>
      <c r="I142" s="104">
        <f t="shared" si="14"/>
        <v>9.9999999999999645E-2</v>
      </c>
      <c r="J142" s="104">
        <f t="shared" si="15"/>
        <v>0.95029395972034625</v>
      </c>
      <c r="K142" s="104">
        <f t="shared" si="16"/>
        <v>9.5029395972034289E-2</v>
      </c>
      <c r="L142" s="85"/>
    </row>
    <row r="143" spans="3:12" x14ac:dyDescent="0.2">
      <c r="C143" s="103">
        <v>7.6</v>
      </c>
      <c r="D143" s="103">
        <f t="shared" si="12"/>
        <v>7.6E-3</v>
      </c>
      <c r="E143" s="104">
        <f t="shared" si="10"/>
        <v>0.99999947228793007</v>
      </c>
      <c r="F143" s="104">
        <f t="shared" si="11"/>
        <v>0.97381622557782854</v>
      </c>
      <c r="G143" s="104">
        <f t="shared" si="17"/>
        <v>0.97381571168325243</v>
      </c>
      <c r="H143" s="104">
        <f t="shared" si="13"/>
        <v>-0.23046445527482504</v>
      </c>
      <c r="I143" s="104">
        <f t="shared" si="14"/>
        <v>9.9999999999999645E-2</v>
      </c>
      <c r="J143" s="104">
        <f t="shared" si="15"/>
        <v>0.94897861618769574</v>
      </c>
      <c r="K143" s="104">
        <f t="shared" si="16"/>
        <v>9.4897861618769244E-2</v>
      </c>
      <c r="L143" s="85"/>
    </row>
    <row r="144" spans="3:12" x14ac:dyDescent="0.2">
      <c r="C144" s="103">
        <v>7.7</v>
      </c>
      <c r="D144" s="103">
        <f t="shared" si="12"/>
        <v>7.7000000000000002E-3</v>
      </c>
      <c r="E144" s="104">
        <f t="shared" si="10"/>
        <v>0.99999945830941128</v>
      </c>
      <c r="F144" s="104">
        <f t="shared" si="11"/>
        <v>0.97312828414166463</v>
      </c>
      <c r="G144" s="104">
        <f t="shared" si="17"/>
        <v>0.97312775700723153</v>
      </c>
      <c r="H144" s="104">
        <f t="shared" si="13"/>
        <v>-0.23660279337934303</v>
      </c>
      <c r="I144" s="104">
        <f t="shared" si="14"/>
        <v>0.10000000000000053</v>
      </c>
      <c r="J144" s="104">
        <f t="shared" si="15"/>
        <v>0.94764721756913328</v>
      </c>
      <c r="K144" s="104">
        <f t="shared" si="16"/>
        <v>9.4764721756913833E-2</v>
      </c>
      <c r="L144" s="85"/>
    </row>
    <row r="145" spans="3:12" x14ac:dyDescent="0.2">
      <c r="C145" s="103">
        <v>7.8</v>
      </c>
      <c r="D145" s="103">
        <f t="shared" si="12"/>
        <v>7.7999999999999996E-3</v>
      </c>
      <c r="E145" s="104">
        <f t="shared" si="10"/>
        <v>0.99999944414816677</v>
      </c>
      <c r="F145" s="104">
        <f t="shared" si="11"/>
        <v>0.97243164556346429</v>
      </c>
      <c r="G145" s="104">
        <f t="shared" si="17"/>
        <v>0.97243110503555141</v>
      </c>
      <c r="H145" s="104">
        <f t="shared" si="13"/>
        <v>-0.24282315763438742</v>
      </c>
      <c r="I145" s="104">
        <f t="shared" si="14"/>
        <v>9.9999999999999645E-2</v>
      </c>
      <c r="J145" s="104">
        <f t="shared" si="15"/>
        <v>0.94629982141830227</v>
      </c>
      <c r="K145" s="104">
        <f t="shared" si="16"/>
        <v>9.4629982141829896E-2</v>
      </c>
      <c r="L145" s="85"/>
    </row>
    <row r="146" spans="3:12" x14ac:dyDescent="0.2">
      <c r="C146" s="103">
        <v>7.9</v>
      </c>
      <c r="D146" s="103">
        <f t="shared" si="12"/>
        <v>7.9000000000000008E-3</v>
      </c>
      <c r="E146" s="104">
        <f t="shared" si="10"/>
        <v>0.99999942980419687</v>
      </c>
      <c r="F146" s="104">
        <f t="shared" si="11"/>
        <v>0.97172632126614078</v>
      </c>
      <c r="G146" s="104">
        <f t="shared" si="17"/>
        <v>0.97172576719187065</v>
      </c>
      <c r="H146" s="104">
        <f t="shared" si="13"/>
        <v>-0.24912561915287415</v>
      </c>
      <c r="I146" s="104">
        <f t="shared" si="14"/>
        <v>0.10000000000000053</v>
      </c>
      <c r="J146" s="104">
        <f t="shared" si="15"/>
        <v>0.94493648595727819</v>
      </c>
      <c r="K146" s="104">
        <f t="shared" si="16"/>
        <v>9.4493648595728327E-2</v>
      </c>
      <c r="L146" s="85"/>
    </row>
    <row r="147" spans="3:12" x14ac:dyDescent="0.2">
      <c r="C147" s="103">
        <v>8</v>
      </c>
      <c r="D147" s="103">
        <f t="shared" si="12"/>
        <v>8.0000000000000002E-3</v>
      </c>
      <c r="E147" s="104">
        <f t="shared" si="10"/>
        <v>0.99999941527750036</v>
      </c>
      <c r="F147" s="104">
        <f t="shared" si="11"/>
        <v>0.97101232281406991</v>
      </c>
      <c r="G147" s="104">
        <f t="shared" si="17"/>
        <v>0.97101175504131731</v>
      </c>
      <c r="H147" s="104">
        <f t="shared" si="13"/>
        <v>-0.25551025006488459</v>
      </c>
      <c r="I147" s="104">
        <f t="shared" si="14"/>
        <v>9.9999999999999645E-2</v>
      </c>
      <c r="J147" s="104">
        <f t="shared" si="15"/>
        <v>0.94355727007318657</v>
      </c>
      <c r="K147" s="104">
        <f t="shared" si="16"/>
        <v>9.4355727007318327E-2</v>
      </c>
      <c r="L147" s="85"/>
    </row>
    <row r="148" spans="3:12" x14ac:dyDescent="0.2">
      <c r="C148" s="103">
        <v>8.1</v>
      </c>
      <c r="D148" s="103">
        <f t="shared" si="12"/>
        <v>8.0999999999999996E-3</v>
      </c>
      <c r="E148" s="104">
        <f t="shared" si="10"/>
        <v>0.99999940056807968</v>
      </c>
      <c r="F148" s="104">
        <f t="shared" si="11"/>
        <v>0.97028966191286314</v>
      </c>
      <c r="G148" s="104">
        <f t="shared" si="17"/>
        <v>0.97028908029026784</v>
      </c>
      <c r="H148" s="104">
        <f t="shared" si="13"/>
        <v>-0.26197712352163904</v>
      </c>
      <c r="I148" s="104">
        <f t="shared" si="14"/>
        <v>9.9999999999999645E-2</v>
      </c>
      <c r="J148" s="104">
        <f t="shared" si="15"/>
        <v>0.94216223331477766</v>
      </c>
      <c r="K148" s="104">
        <f t="shared" si="16"/>
        <v>9.4216223331477431E-2</v>
      </c>
      <c r="L148" s="85"/>
    </row>
    <row r="149" spans="3:12" x14ac:dyDescent="0.2">
      <c r="C149" s="103">
        <v>8.1999999999999993</v>
      </c>
      <c r="D149" s="103">
        <f t="shared" si="12"/>
        <v>8.199999999999999E-3</v>
      </c>
      <c r="E149" s="104">
        <f t="shared" si="10"/>
        <v>0.99999938567593283</v>
      </c>
      <c r="F149" s="104">
        <f t="shared" si="11"/>
        <v>0.96955835040913896</v>
      </c>
      <c r="G149" s="104">
        <f t="shared" si="17"/>
        <v>0.96955775478610973</v>
      </c>
      <c r="H149" s="104">
        <f t="shared" si="13"/>
        <v>-0.26852631369965302</v>
      </c>
      <c r="I149" s="104">
        <f t="shared" si="14"/>
        <v>9.9999999999999645E-2</v>
      </c>
      <c r="J149" s="104">
        <f t="shared" si="15"/>
        <v>0.94075143588895971</v>
      </c>
      <c r="K149" s="104">
        <f t="shared" si="16"/>
        <v>9.4075143588895641E-2</v>
      </c>
      <c r="L149" s="85"/>
    </row>
    <row r="150" spans="3:12" x14ac:dyDescent="0.2">
      <c r="C150" s="103">
        <v>8.3000000000000007</v>
      </c>
      <c r="D150" s="103">
        <f t="shared" si="12"/>
        <v>8.3000000000000001E-3</v>
      </c>
      <c r="E150" s="104">
        <f t="shared" si="10"/>
        <v>0.99999937060106014</v>
      </c>
      <c r="F150" s="104">
        <f t="shared" si="11"/>
        <v>0.96881840029029198</v>
      </c>
      <c r="G150" s="104">
        <f t="shared" si="17"/>
        <v>0.96881779051701788</v>
      </c>
      <c r="H150" s="104">
        <f t="shared" si="13"/>
        <v>-0.27515789580481215</v>
      </c>
      <c r="I150" s="104">
        <f t="shared" si="14"/>
        <v>0.10000000000000142</v>
      </c>
      <c r="J150" s="104">
        <f t="shared" si="15"/>
        <v>0.93932493865729949</v>
      </c>
      <c r="K150" s="104">
        <f t="shared" si="16"/>
        <v>9.3932493865731284E-2</v>
      </c>
      <c r="L150" s="85"/>
    </row>
    <row r="151" spans="3:12" x14ac:dyDescent="0.2">
      <c r="C151" s="103">
        <v>8.4</v>
      </c>
      <c r="D151" s="103">
        <f t="shared" si="12"/>
        <v>8.4000000000000012E-3</v>
      </c>
      <c r="E151" s="104">
        <f t="shared" si="10"/>
        <v>0.99999935534346274</v>
      </c>
      <c r="F151" s="104">
        <f t="shared" si="11"/>
        <v>0.96806982368425798</v>
      </c>
      <c r="G151" s="104">
        <f t="shared" si="17"/>
        <v>0.96806919961171767</v>
      </c>
      <c r="H151" s="104">
        <f t="shared" si="13"/>
        <v>-0.28187194607660521</v>
      </c>
      <c r="I151" s="104">
        <f t="shared" si="14"/>
        <v>9.9999999999999645E-2</v>
      </c>
      <c r="J151" s="104">
        <f t="shared" si="15"/>
        <v>0.93788280313248817</v>
      </c>
      <c r="K151" s="104">
        <f t="shared" si="16"/>
        <v>9.3788280313248484E-2</v>
      </c>
      <c r="L151" s="85"/>
    </row>
    <row r="152" spans="3:12" x14ac:dyDescent="0.2">
      <c r="C152" s="103">
        <v>8.5</v>
      </c>
      <c r="D152" s="103">
        <f t="shared" si="12"/>
        <v>8.5000000000000006E-3</v>
      </c>
      <c r="E152" s="104">
        <f t="shared" si="10"/>
        <v>0.99999933990313894</v>
      </c>
      <c r="F152" s="104">
        <f t="shared" si="11"/>
        <v>0.96731263285927738</v>
      </c>
      <c r="G152" s="104">
        <f t="shared" si="17"/>
        <v>0.96731199433924475</v>
      </c>
      <c r="H152" s="104">
        <f t="shared" si="13"/>
        <v>-0.28866854179242685</v>
      </c>
      <c r="I152" s="104">
        <f t="shared" si="14"/>
        <v>9.9999999999999645E-2</v>
      </c>
      <c r="J152" s="104">
        <f t="shared" si="15"/>
        <v>0.93642509147476316</v>
      </c>
      <c r="K152" s="104">
        <f t="shared" si="16"/>
        <v>9.3642509147475989E-2</v>
      </c>
      <c r="L152" s="85"/>
    </row>
    <row r="153" spans="3:12" x14ac:dyDescent="0.2">
      <c r="C153" s="103">
        <v>8.6</v>
      </c>
      <c r="D153" s="103">
        <f t="shared" si="12"/>
        <v>8.6E-3</v>
      </c>
      <c r="E153" s="104">
        <f t="shared" si="10"/>
        <v>0.99999932428009064</v>
      </c>
      <c r="F153" s="104">
        <f t="shared" si="11"/>
        <v>0.96654684022365478</v>
      </c>
      <c r="G153" s="104">
        <f t="shared" si="17"/>
        <v>0.96654618710871154</v>
      </c>
      <c r="H153" s="104">
        <f t="shared" si="13"/>
        <v>-0.29554776127186289</v>
      </c>
      <c r="I153" s="104">
        <f t="shared" si="14"/>
        <v>9.9999999999999645E-2</v>
      </c>
      <c r="J153" s="104">
        <f t="shared" si="15"/>
        <v>0.9349518664882992</v>
      </c>
      <c r="K153" s="104">
        <f t="shared" si="16"/>
        <v>9.3495186648829581E-2</v>
      </c>
      <c r="L153" s="85"/>
    </row>
    <row r="154" spans="3:12" x14ac:dyDescent="0.2">
      <c r="C154" s="103">
        <v>8.6999999999999993</v>
      </c>
      <c r="D154" s="103">
        <f t="shared" si="12"/>
        <v>8.6999999999999994E-3</v>
      </c>
      <c r="E154" s="104">
        <f t="shared" si="10"/>
        <v>0.99999930847431517</v>
      </c>
      <c r="F154" s="104">
        <f t="shared" si="11"/>
        <v>0.96577245832551739</v>
      </c>
      <c r="G154" s="104">
        <f t="shared" si="17"/>
        <v>0.96577179046905681</v>
      </c>
      <c r="H154" s="104">
        <f t="shared" si="13"/>
        <v>-0.30250968388116728</v>
      </c>
      <c r="I154" s="104">
        <f t="shared" si="14"/>
        <v>9.9999999999999645E-2</v>
      </c>
      <c r="J154" s="104">
        <f t="shared" si="15"/>
        <v>0.9334631916175592</v>
      </c>
      <c r="K154" s="104">
        <f t="shared" si="16"/>
        <v>9.3346319161755592E-2</v>
      </c>
      <c r="L154" s="85"/>
    </row>
    <row r="155" spans="3:12" x14ac:dyDescent="0.2">
      <c r="C155" s="103">
        <v>8.8000000000000007</v>
      </c>
      <c r="D155" s="103">
        <f t="shared" si="12"/>
        <v>8.8000000000000005E-3</v>
      </c>
      <c r="E155" s="104">
        <f t="shared" si="10"/>
        <v>0.99999929248581576</v>
      </c>
      <c r="F155" s="104">
        <f t="shared" si="11"/>
        <v>0.96498949985256965</v>
      </c>
      <c r="G155" s="104">
        <f t="shared" si="17"/>
        <v>0.9649888171088109</v>
      </c>
      <c r="H155" s="104">
        <f t="shared" si="13"/>
        <v>-0.30955439003764273</v>
      </c>
      <c r="I155" s="104">
        <f t="shared" si="14"/>
        <v>0.10000000000000142</v>
      </c>
      <c r="J155" s="104">
        <f t="shared" si="15"/>
        <v>0.93195913094361438</v>
      </c>
      <c r="K155" s="104">
        <f t="shared" si="16"/>
        <v>9.3195913094362759E-2</v>
      </c>
      <c r="L155" s="85"/>
    </row>
    <row r="156" spans="3:12" x14ac:dyDescent="0.2">
      <c r="C156" s="103">
        <v>8.9</v>
      </c>
      <c r="D156" s="103">
        <f t="shared" si="12"/>
        <v>8.8999999999999999E-3</v>
      </c>
      <c r="E156" s="104">
        <f t="shared" si="10"/>
        <v>0.99999927631459096</v>
      </c>
      <c r="F156" s="104">
        <f t="shared" si="11"/>
        <v>0.96419797763184389</v>
      </c>
      <c r="G156" s="104">
        <f t="shared" si="17"/>
        <v>0.96419727985583603</v>
      </c>
      <c r="H156" s="104">
        <f t="shared" si="13"/>
        <v>-0.31668196121428688</v>
      </c>
      <c r="I156" s="104">
        <f t="shared" si="14"/>
        <v>9.9999999999999645E-2</v>
      </c>
      <c r="J156" s="104">
        <f t="shared" si="15"/>
        <v>0.93043974918042216</v>
      </c>
      <c r="K156" s="104">
        <f t="shared" si="16"/>
        <v>9.304397491804188E-2</v>
      </c>
      <c r="L156" s="85"/>
    </row>
    <row r="157" spans="3:12" x14ac:dyDescent="0.2">
      <c r="C157" s="103">
        <v>9</v>
      </c>
      <c r="D157" s="103">
        <f t="shared" si="12"/>
        <v>8.9999999999999993E-3</v>
      </c>
      <c r="E157" s="104">
        <f t="shared" si="10"/>
        <v>0.99999925996063932</v>
      </c>
      <c r="F157" s="104">
        <f t="shared" si="11"/>
        <v>0.96339790462945252</v>
      </c>
      <c r="G157" s="104">
        <f t="shared" si="17"/>
        <v>0.96339719167708304</v>
      </c>
      <c r="H157" s="104">
        <f t="shared" si="13"/>
        <v>-0.3238924799443354</v>
      </c>
      <c r="I157" s="104">
        <f t="shared" si="14"/>
        <v>9.9999999999999645E-2</v>
      </c>
      <c r="J157" s="104">
        <f t="shared" si="15"/>
        <v>0.92890511167106826</v>
      </c>
      <c r="K157" s="104">
        <f t="shared" si="16"/>
        <v>9.289051116710649E-2</v>
      </c>
      <c r="L157" s="85"/>
    </row>
    <row r="158" spans="3:12" x14ac:dyDescent="0.2">
      <c r="C158" s="103">
        <v>9.1</v>
      </c>
      <c r="D158" s="103">
        <f t="shared" si="12"/>
        <v>9.1000000000000004E-3</v>
      </c>
      <c r="E158" s="104">
        <f t="shared" si="10"/>
        <v>0.99999924342396285</v>
      </c>
      <c r="F158" s="104">
        <f t="shared" si="11"/>
        <v>0.96258929395033188</v>
      </c>
      <c r="G158" s="104">
        <f t="shared" si="17"/>
        <v>0.9625885656783385</v>
      </c>
      <c r="H158" s="104">
        <f t="shared" si="13"/>
        <v>-0.33118602982593492</v>
      </c>
      <c r="I158" s="104">
        <f t="shared" si="14"/>
        <v>9.9999999999999645E-2</v>
      </c>
      <c r="J158" s="104">
        <f t="shared" si="15"/>
        <v>0.92735528438398418</v>
      </c>
      <c r="K158" s="104">
        <f t="shared" si="16"/>
        <v>9.2735528438398093E-2</v>
      </c>
      <c r="L158" s="85"/>
    </row>
    <row r="159" spans="3:12" x14ac:dyDescent="0.2">
      <c r="C159" s="103">
        <v>9.1999999999999993</v>
      </c>
      <c r="D159" s="103">
        <f t="shared" si="12"/>
        <v>9.1999999999999998E-3</v>
      </c>
      <c r="E159" s="104">
        <f t="shared" si="10"/>
        <v>0.99999922670456165</v>
      </c>
      <c r="F159" s="104">
        <f t="shared" si="11"/>
        <v>0.96177215883798761</v>
      </c>
      <c r="G159" s="104">
        <f t="shared" si="17"/>
        <v>0.96177141510396447</v>
      </c>
      <c r="H159" s="104">
        <f t="shared" si="13"/>
        <v>-0.33856269552692786</v>
      </c>
      <c r="I159" s="104">
        <f t="shared" si="14"/>
        <v>9.9999999999999645E-2</v>
      </c>
      <c r="J159" s="104">
        <f t="shared" si="15"/>
        <v>0.92579033390911625</v>
      </c>
      <c r="K159" s="104">
        <f t="shared" si="16"/>
        <v>9.2579033390911294E-2</v>
      </c>
      <c r="L159" s="85"/>
    </row>
    <row r="160" spans="3:12" x14ac:dyDescent="0.2">
      <c r="C160" s="103">
        <v>9.3000000000000007</v>
      </c>
      <c r="D160" s="103">
        <f t="shared" si="12"/>
        <v>9.300000000000001E-3</v>
      </c>
      <c r="E160" s="104">
        <f t="shared" si="10"/>
        <v>0.99999920980243484</v>
      </c>
      <c r="F160" s="104">
        <f t="shared" si="11"/>
        <v>0.96094651267423636</v>
      </c>
      <c r="G160" s="104">
        <f t="shared" si="17"/>
        <v>0.96094575333664178</v>
      </c>
      <c r="H160" s="104">
        <f t="shared" si="13"/>
        <v>-0.34602256278965021</v>
      </c>
      <c r="I160" s="104">
        <f t="shared" si="14"/>
        <v>0.10000000000000142</v>
      </c>
      <c r="J160" s="104">
        <f t="shared" si="15"/>
        <v>0.92421032745406573</v>
      </c>
      <c r="K160" s="104">
        <f t="shared" si="16"/>
        <v>9.2421032745407888E-2</v>
      </c>
      <c r="L160" s="85"/>
    </row>
    <row r="161" spans="3:12" x14ac:dyDescent="0.2">
      <c r="C161" s="103">
        <v>9.4</v>
      </c>
      <c r="D161" s="103">
        <f t="shared" si="12"/>
        <v>9.4000000000000004E-3</v>
      </c>
      <c r="E161" s="104">
        <f t="shared" si="10"/>
        <v>0.99999919271758275</v>
      </c>
      <c r="F161" s="104">
        <f t="shared" si="11"/>
        <v>0.96011236897894303</v>
      </c>
      <c r="G161" s="104">
        <f t="shared" si="17"/>
        <v>0.96011159389710898</v>
      </c>
      <c r="H161" s="104">
        <f t="shared" si="13"/>
        <v>-0.35356571843581586</v>
      </c>
      <c r="I161" s="104">
        <f t="shared" si="14"/>
        <v>9.9999999999999645E-2</v>
      </c>
      <c r="J161" s="104">
        <f t="shared" si="15"/>
        <v>0.92261533284019404</v>
      </c>
      <c r="K161" s="104">
        <f t="shared" si="16"/>
        <v>9.2261533284019079E-2</v>
      </c>
      <c r="L161" s="85"/>
    </row>
    <row r="162" spans="3:12" x14ac:dyDescent="0.2">
      <c r="C162" s="103">
        <v>9.5</v>
      </c>
      <c r="D162" s="103">
        <f t="shared" si="12"/>
        <v>9.4999999999999998E-3</v>
      </c>
      <c r="E162" s="104">
        <f t="shared" si="10"/>
        <v>0.99999917545000394</v>
      </c>
      <c r="F162" s="104">
        <f t="shared" si="11"/>
        <v>0.95926974140975818</v>
      </c>
      <c r="G162" s="104">
        <f t="shared" si="17"/>
        <v>0.95926895044389671</v>
      </c>
      <c r="H162" s="104">
        <f t="shared" si="13"/>
        <v>-0.36119225037148706</v>
      </c>
      <c r="I162" s="104">
        <f t="shared" si="14"/>
        <v>9.9999999999999645E-2</v>
      </c>
      <c r="J162" s="104">
        <f t="shared" si="15"/>
        <v>0.92100541849869377</v>
      </c>
      <c r="K162" s="104">
        <f t="shared" si="16"/>
        <v>9.2100541849869044E-2</v>
      </c>
      <c r="L162" s="85"/>
    </row>
    <row r="163" spans="3:12" x14ac:dyDescent="0.2">
      <c r="C163" s="103">
        <v>9.6</v>
      </c>
      <c r="D163" s="103">
        <f t="shared" si="12"/>
        <v>9.5999999999999992E-3</v>
      </c>
      <c r="E163" s="104">
        <f t="shared" si="10"/>
        <v>0.99999915799970041</v>
      </c>
      <c r="F163" s="104">
        <f t="shared" si="11"/>
        <v>0.95841864376184993</v>
      </c>
      <c r="G163" s="104">
        <f t="shared" si="17"/>
        <v>0.9584178367730648</v>
      </c>
      <c r="H163" s="104">
        <f t="shared" si="13"/>
        <v>-0.36890224759206941</v>
      </c>
      <c r="I163" s="104">
        <f t="shared" si="14"/>
        <v>9.9999999999999645E-2</v>
      </c>
      <c r="J163" s="104">
        <f t="shared" si="15"/>
        <v>0.91938065346662801</v>
      </c>
      <c r="K163" s="104">
        <f t="shared" si="16"/>
        <v>9.1938065346662476E-2</v>
      </c>
      <c r="L163" s="85"/>
    </row>
    <row r="164" spans="3:12" x14ac:dyDescent="0.2">
      <c r="C164" s="103">
        <v>9.6999999999999993</v>
      </c>
      <c r="D164" s="103">
        <f t="shared" si="12"/>
        <v>9.6999999999999986E-3</v>
      </c>
      <c r="E164" s="104">
        <f t="shared" si="10"/>
        <v>0.99999914036667181</v>
      </c>
      <c r="F164" s="104">
        <f t="shared" si="11"/>
        <v>0.95755908996763461</v>
      </c>
      <c r="G164" s="104">
        <f t="shared" si="17"/>
        <v>0.95755826681792722</v>
      </c>
      <c r="H164" s="104">
        <f t="shared" si="13"/>
        <v>-0.37669580018746424</v>
      </c>
      <c r="I164" s="104">
        <f t="shared" si="14"/>
        <v>9.9999999999999645E-2</v>
      </c>
      <c r="J164" s="104">
        <f t="shared" si="15"/>
        <v>0.9177411073829298</v>
      </c>
      <c r="K164" s="104">
        <f t="shared" si="16"/>
        <v>9.1774110738292655E-2</v>
      </c>
      <c r="L164" s="85"/>
    </row>
    <row r="165" spans="3:12" x14ac:dyDescent="0.2">
      <c r="C165" s="103">
        <v>9.8000000000000007</v>
      </c>
      <c r="D165" s="103">
        <f t="shared" si="12"/>
        <v>9.8000000000000014E-3</v>
      </c>
      <c r="E165" s="104">
        <f t="shared" si="10"/>
        <v>0.99999912255091816</v>
      </c>
      <c r="F165" s="104">
        <f t="shared" si="11"/>
        <v>0.95669109409650688</v>
      </c>
      <c r="G165" s="104">
        <f t="shared" si="17"/>
        <v>0.95669025464878477</v>
      </c>
      <c r="H165" s="104">
        <f t="shared" si="13"/>
        <v>-0.38457299934719941</v>
      </c>
      <c r="I165" s="104">
        <f t="shared" si="14"/>
        <v>0.10000000000000142</v>
      </c>
      <c r="J165" s="104">
        <f t="shared" si="15"/>
        <v>0.91608685048437322</v>
      </c>
      <c r="K165" s="104">
        <f t="shared" si="16"/>
        <v>9.1608685048438623E-2</v>
      </c>
      <c r="L165" s="85"/>
    </row>
    <row r="166" spans="3:12" x14ac:dyDescent="0.2">
      <c r="C166" s="103">
        <v>9.9</v>
      </c>
      <c r="D166" s="103">
        <f t="shared" si="12"/>
        <v>9.9000000000000008E-3</v>
      </c>
      <c r="E166" s="104">
        <f t="shared" si="10"/>
        <v>0.99999910455243779</v>
      </c>
      <c r="F166" s="104">
        <f t="shared" si="11"/>
        <v>0.9558146703545618</v>
      </c>
      <c r="G166" s="104">
        <f t="shared" si="17"/>
        <v>0.95581381447264535</v>
      </c>
      <c r="H166" s="104">
        <f t="shared" si="13"/>
        <v>-0.39253393736572295</v>
      </c>
      <c r="I166" s="104">
        <f t="shared" si="14"/>
        <v>9.9999999999999645E-2</v>
      </c>
      <c r="J166" s="104">
        <f t="shared" si="15"/>
        <v>0.91441795360150702</v>
      </c>
      <c r="K166" s="104">
        <f t="shared" si="16"/>
        <v>9.1441795360150374E-2</v>
      </c>
      <c r="L166" s="85"/>
    </row>
    <row r="167" spans="3:12" x14ac:dyDescent="0.2">
      <c r="C167" s="103">
        <v>10</v>
      </c>
      <c r="D167" s="103">
        <f t="shared" si="12"/>
        <v>0.01</v>
      </c>
      <c r="E167" s="104">
        <f t="shared" si="10"/>
        <v>0.9999990863712338</v>
      </c>
      <c r="F167" s="104">
        <f t="shared" si="11"/>
        <v>0.95492983308431956</v>
      </c>
      <c r="G167" s="104">
        <f t="shared" si="17"/>
        <v>0.9549289606329544</v>
      </c>
      <c r="H167" s="104">
        <f t="shared" si="13"/>
        <v>-0.40057870764765413</v>
      </c>
      <c r="I167" s="104">
        <f t="shared" si="14"/>
        <v>9.9999999999999645E-2</v>
      </c>
      <c r="J167" s="104">
        <f t="shared" si="15"/>
        <v>0.91273448815456204</v>
      </c>
      <c r="K167" s="104">
        <f t="shared" si="16"/>
        <v>9.1273448815455877E-2</v>
      </c>
      <c r="L167" s="85"/>
    </row>
    <row r="168" spans="3:12" x14ac:dyDescent="0.2">
      <c r="C168" s="103">
        <v>10.1</v>
      </c>
      <c r="D168" s="103">
        <f t="shared" si="12"/>
        <v>1.01E-2</v>
      </c>
      <c r="E168" s="104">
        <f t="shared" si="10"/>
        <v>0.99999906800730254</v>
      </c>
      <c r="F168" s="104">
        <f t="shared" si="11"/>
        <v>0.95403659676444441</v>
      </c>
      <c r="G168" s="104">
        <f t="shared" si="17"/>
        <v>0.95403570760930312</v>
      </c>
      <c r="H168" s="104">
        <f t="shared" si="13"/>
        <v>-0.40870740471328759</v>
      </c>
      <c r="I168" s="104">
        <f t="shared" si="14"/>
        <v>9.9999999999999645E-2</v>
      </c>
      <c r="J168" s="104">
        <f t="shared" si="15"/>
        <v>0.91103652614931818</v>
      </c>
      <c r="K168" s="104">
        <f t="shared" si="16"/>
        <v>9.1103652614931488E-2</v>
      </c>
      <c r="L168" s="85"/>
    </row>
    <row r="169" spans="3:12" x14ac:dyDescent="0.2">
      <c r="C169" s="103">
        <v>10.199999999999999</v>
      </c>
      <c r="D169" s="103">
        <f t="shared" si="12"/>
        <v>1.0199999999999999E-2</v>
      </c>
      <c r="E169" s="104">
        <f t="shared" si="10"/>
        <v>0.99999904946064733</v>
      </c>
      <c r="F169" s="104">
        <f t="shared" si="11"/>
        <v>0.95313497600946295</v>
      </c>
      <c r="G169" s="104">
        <f t="shared" si="17"/>
        <v>0.95313407001715988</v>
      </c>
      <c r="H169" s="104">
        <f t="shared" si="13"/>
        <v>-0.41692012420393781</v>
      </c>
      <c r="I169" s="104">
        <f t="shared" si="14"/>
        <v>9.9999999999999645E-2</v>
      </c>
      <c r="J169" s="104">
        <f t="shared" si="15"/>
        <v>0.90932414017294294</v>
      </c>
      <c r="K169" s="104">
        <f t="shared" si="16"/>
        <v>9.0932414017293975E-2</v>
      </c>
      <c r="L169" s="85"/>
    </row>
    <row r="170" spans="3:12" x14ac:dyDescent="0.2">
      <c r="C170" s="103">
        <v>10.3</v>
      </c>
      <c r="D170" s="103">
        <f t="shared" si="12"/>
        <v>1.03E-2</v>
      </c>
      <c r="E170" s="104">
        <f t="shared" si="10"/>
        <v>0.99999903073126573</v>
      </c>
      <c r="F170" s="104">
        <f t="shared" si="11"/>
        <v>0.95222498556947688</v>
      </c>
      <c r="G170" s="104">
        <f t="shared" si="17"/>
        <v>0.95222406260757042</v>
      </c>
      <c r="H170" s="104">
        <f t="shared" si="13"/>
        <v>-0.42521696288762117</v>
      </c>
      <c r="I170" s="104">
        <f t="shared" si="14"/>
        <v>0.10000000000000142</v>
      </c>
      <c r="J170" s="104">
        <f t="shared" si="15"/>
        <v>0.90759740338979999</v>
      </c>
      <c r="K170" s="104">
        <f t="shared" si="16"/>
        <v>9.0759740338981293E-2</v>
      </c>
      <c r="L170" s="85"/>
    </row>
    <row r="171" spans="3:12" x14ac:dyDescent="0.2">
      <c r="C171" s="103">
        <v>10.4</v>
      </c>
      <c r="D171" s="103">
        <f t="shared" si="12"/>
        <v>1.04E-2</v>
      </c>
      <c r="E171" s="104">
        <f t="shared" si="10"/>
        <v>0.99999901181915984</v>
      </c>
      <c r="F171" s="104">
        <f t="shared" si="11"/>
        <v>0.95130664032987766</v>
      </c>
      <c r="G171" s="104">
        <f t="shared" si="17"/>
        <v>0.95130570026688255</v>
      </c>
      <c r="H171" s="104">
        <f t="shared" si="13"/>
        <v>-0.43359801866456688</v>
      </c>
      <c r="I171" s="104">
        <f t="shared" si="14"/>
        <v>9.9999999999999645E-2</v>
      </c>
      <c r="J171" s="104">
        <f t="shared" si="15"/>
        <v>0.90585638953721781</v>
      </c>
      <c r="K171" s="104">
        <f t="shared" si="16"/>
        <v>9.0585638953721459E-2</v>
      </c>
      <c r="L171" s="85"/>
    </row>
    <row r="172" spans="3:12" x14ac:dyDescent="0.2">
      <c r="C172" s="103">
        <v>10.5</v>
      </c>
      <c r="D172" s="103">
        <f t="shared" si="12"/>
        <v>1.0500000000000001E-2</v>
      </c>
      <c r="E172" s="104">
        <f t="shared" si="10"/>
        <v>0.9999989927243278</v>
      </c>
      <c r="F172" s="104">
        <f t="shared" si="11"/>
        <v>0.95037995531105401</v>
      </c>
      <c r="G172" s="104">
        <f t="shared" si="17"/>
        <v>0.95037899801644565</v>
      </c>
      <c r="H172" s="104">
        <f t="shared" si="13"/>
        <v>-0.4420633905730123</v>
      </c>
      <c r="I172" s="104">
        <f t="shared" si="14"/>
        <v>9.9999999999999645E-2</v>
      </c>
      <c r="J172" s="104">
        <f t="shared" si="15"/>
        <v>0.90410117292123826</v>
      </c>
      <c r="K172" s="104">
        <f t="shared" si="16"/>
        <v>9.0410117292123504E-2</v>
      </c>
      <c r="L172" s="85"/>
    </row>
    <row r="173" spans="3:12" x14ac:dyDescent="0.2">
      <c r="C173" s="103">
        <v>10.6</v>
      </c>
      <c r="D173" s="103">
        <f t="shared" si="12"/>
        <v>1.06E-2</v>
      </c>
      <c r="E173" s="104">
        <f t="shared" si="10"/>
        <v>0.99999897344677069</v>
      </c>
      <c r="F173" s="104">
        <f t="shared" si="11"/>
        <v>0.94944494566809923</v>
      </c>
      <c r="G173" s="104">
        <f t="shared" si="17"/>
        <v>0.94944397101232425</v>
      </c>
      <c r="H173" s="104">
        <f t="shared" si="13"/>
        <v>-0.45061317879492496</v>
      </c>
      <c r="I173" s="104">
        <f t="shared" si="14"/>
        <v>9.9999999999999645E-2</v>
      </c>
      <c r="J173" s="104">
        <f t="shared" si="15"/>
        <v>0.90233182841232273</v>
      </c>
      <c r="K173" s="104">
        <f t="shared" si="16"/>
        <v>9.0233182841231954E-2</v>
      </c>
      <c r="L173" s="85"/>
    </row>
    <row r="174" spans="3:12" x14ac:dyDescent="0.2">
      <c r="C174" s="103">
        <v>10.7</v>
      </c>
      <c r="D174" s="103">
        <f t="shared" si="12"/>
        <v>1.0699999999999999E-2</v>
      </c>
      <c r="E174" s="104">
        <f t="shared" si="10"/>
        <v>0.99999895398648775</v>
      </c>
      <c r="F174" s="104">
        <f t="shared" si="11"/>
        <v>0.94850162669051608</v>
      </c>
      <c r="G174" s="104">
        <f t="shared" si="17"/>
        <v>0.94850063454499811</v>
      </c>
      <c r="H174" s="104">
        <f t="shared" si="13"/>
        <v>-0.45924748466190213</v>
      </c>
      <c r="I174" s="104">
        <f t="shared" si="14"/>
        <v>9.9999999999999645E-2</v>
      </c>
      <c r="J174" s="104">
        <f t="shared" si="15"/>
        <v>0.90054843144103502</v>
      </c>
      <c r="K174" s="104">
        <f t="shared" si="16"/>
        <v>9.0054843144103183E-2</v>
      </c>
      <c r="L174" s="85"/>
    </row>
    <row r="175" spans="3:12" x14ac:dyDescent="0.2">
      <c r="C175" s="103">
        <v>10.8</v>
      </c>
      <c r="D175" s="103">
        <f t="shared" si="12"/>
        <v>1.0800000000000001E-2</v>
      </c>
      <c r="E175" s="104">
        <f t="shared" si="10"/>
        <v>0.99999893434348164</v>
      </c>
      <c r="F175" s="104">
        <f t="shared" si="11"/>
        <v>0.94755001380191606</v>
      </c>
      <c r="G175" s="104">
        <f t="shared" si="17"/>
        <v>0.94754900403906739</v>
      </c>
      <c r="H175" s="104">
        <f t="shared" si="13"/>
        <v>-0.46796641066108197</v>
      </c>
      <c r="I175" s="104">
        <f t="shared" si="14"/>
        <v>0.10000000000000142</v>
      </c>
      <c r="J175" s="104">
        <f t="shared" si="15"/>
        <v>0.89875105799369137</v>
      </c>
      <c r="K175" s="104">
        <f t="shared" si="16"/>
        <v>8.9875105799370414E-2</v>
      </c>
      <c r="L175" s="85"/>
    </row>
    <row r="176" spans="3:12" x14ac:dyDescent="0.2">
      <c r="C176" s="103">
        <v>10.9</v>
      </c>
      <c r="D176" s="103">
        <f t="shared" si="12"/>
        <v>1.09E-2</v>
      </c>
      <c r="E176" s="104">
        <f t="shared" si="10"/>
        <v>0.99999891451774769</v>
      </c>
      <c r="F176" s="104">
        <f t="shared" si="11"/>
        <v>0.94659012255972175</v>
      </c>
      <c r="G176" s="104">
        <f t="shared" si="17"/>
        <v>0.94658909505294353</v>
      </c>
      <c r="H176" s="104">
        <f t="shared" si="13"/>
        <v>-0.47677006044124143</v>
      </c>
      <c r="I176" s="104">
        <f t="shared" si="14"/>
        <v>9.9999999999999645E-2</v>
      </c>
      <c r="J176" s="104">
        <f t="shared" si="15"/>
        <v>0.89693978460797419</v>
      </c>
      <c r="K176" s="104">
        <f t="shared" si="16"/>
        <v>8.9693978460797102E-2</v>
      </c>
      <c r="L176" s="85"/>
    </row>
    <row r="177" spans="3:12" x14ac:dyDescent="0.2">
      <c r="C177" s="103">
        <v>11</v>
      </c>
      <c r="D177" s="103">
        <f t="shared" si="12"/>
        <v>1.0999999999999999E-2</v>
      </c>
      <c r="E177" s="104">
        <f t="shared" si="10"/>
        <v>0.99999889450929014</v>
      </c>
      <c r="F177" s="104">
        <f t="shared" si="11"/>
        <v>0.9456219686548607</v>
      </c>
      <c r="G177" s="104">
        <f t="shared" si="17"/>
        <v>0.94562092327855929</v>
      </c>
      <c r="H177" s="104">
        <f t="shared" si="13"/>
        <v>-0.48565853881877774</v>
      </c>
      <c r="I177" s="104">
        <f t="shared" si="14"/>
        <v>9.9999999999999645E-2</v>
      </c>
      <c r="J177" s="104">
        <f t="shared" si="15"/>
        <v>0.8951146883685267</v>
      </c>
      <c r="K177" s="104">
        <f t="shared" si="16"/>
        <v>8.9511468836852348E-2</v>
      </c>
      <c r="L177" s="85"/>
    </row>
    <row r="178" spans="3:12" x14ac:dyDescent="0.2">
      <c r="C178" s="103">
        <v>11.1</v>
      </c>
      <c r="D178" s="103">
        <f t="shared" si="12"/>
        <v>1.11E-2</v>
      </c>
      <c r="E178" s="104">
        <f t="shared" si="10"/>
        <v>0.99999887431810575</v>
      </c>
      <c r="F178" s="104">
        <f t="shared" si="11"/>
        <v>0.94464556791146126</v>
      </c>
      <c r="G178" s="104">
        <f t="shared" si="17"/>
        <v>0.94464450454104898</v>
      </c>
      <c r="H178" s="104">
        <f t="shared" si="13"/>
        <v>-0.49463195178402092</v>
      </c>
      <c r="I178" s="104">
        <f t="shared" si="14"/>
        <v>9.9999999999999645E-2</v>
      </c>
      <c r="J178" s="104">
        <f t="shared" si="15"/>
        <v>0.89327584690251172</v>
      </c>
      <c r="K178" s="104">
        <f t="shared" si="16"/>
        <v>8.9327584690250858E-2</v>
      </c>
      <c r="L178" s="85"/>
    </row>
    <row r="179" spans="3:12" x14ac:dyDescent="0.2">
      <c r="C179" s="103">
        <v>11.2</v>
      </c>
      <c r="D179" s="103">
        <f t="shared" si="12"/>
        <v>1.12E-2</v>
      </c>
      <c r="E179" s="104">
        <f t="shared" si="10"/>
        <v>0.99999885394419719</v>
      </c>
      <c r="F179" s="104">
        <f t="shared" si="11"/>
        <v>0.9436609362865398</v>
      </c>
      <c r="G179" s="104">
        <f t="shared" si="17"/>
        <v>0.94365985479844783</v>
      </c>
      <c r="H179" s="104">
        <f t="shared" si="13"/>
        <v>-0.50369040650743202</v>
      </c>
      <c r="I179" s="104">
        <f t="shared" si="14"/>
        <v>9.9999999999999645E-2</v>
      </c>
      <c r="J179" s="104">
        <f t="shared" si="15"/>
        <v>0.89142333837513688</v>
      </c>
      <c r="K179" s="104">
        <f t="shared" si="16"/>
        <v>8.9142333837513368E-2</v>
      </c>
      <c r="L179" s="85"/>
    </row>
    <row r="180" spans="3:12" x14ac:dyDescent="0.2">
      <c r="C180" s="103">
        <v>11.3</v>
      </c>
      <c r="D180" s="103">
        <f t="shared" si="12"/>
        <v>1.1300000000000001E-2</v>
      </c>
      <c r="E180" s="104">
        <f t="shared" si="10"/>
        <v>0.99999883338756357</v>
      </c>
      <c r="F180" s="104">
        <f t="shared" si="11"/>
        <v>0.94266808986969508</v>
      </c>
      <c r="G180" s="104">
        <f t="shared" si="17"/>
        <v>0.942666990141378</v>
      </c>
      <c r="H180" s="104">
        <f t="shared" si="13"/>
        <v>-0.51283401134598317</v>
      </c>
      <c r="I180" s="104">
        <f t="shared" si="14"/>
        <v>0.10000000000000142</v>
      </c>
      <c r="J180" s="104">
        <f t="shared" si="15"/>
        <v>0.88955724148515947</v>
      </c>
      <c r="K180" s="104">
        <f t="shared" si="16"/>
        <v>8.8955724148517212E-2</v>
      </c>
      <c r="L180" s="85"/>
    </row>
    <row r="181" spans="3:12" x14ac:dyDescent="0.2">
      <c r="C181" s="103">
        <v>11.4</v>
      </c>
      <c r="D181" s="103">
        <f t="shared" si="12"/>
        <v>1.14E-2</v>
      </c>
      <c r="E181" s="104">
        <f t="shared" si="10"/>
        <v>0.99999881264820423</v>
      </c>
      <c r="F181" s="104">
        <f t="shared" si="11"/>
        <v>0.94166704488278974</v>
      </c>
      <c r="G181" s="104">
        <f t="shared" si="17"/>
        <v>0.94166592679273298</v>
      </c>
      <c r="H181" s="104">
        <f t="shared" si="13"/>
        <v>-0.52206287584961586</v>
      </c>
      <c r="I181" s="104">
        <f t="shared" si="14"/>
        <v>9.9999999999999645E-2</v>
      </c>
      <c r="J181" s="104">
        <f t="shared" si="15"/>
        <v>0.88767763546035383</v>
      </c>
      <c r="K181" s="104">
        <f t="shared" si="16"/>
        <v>8.8767763546035064E-2</v>
      </c>
      <c r="L181" s="85"/>
    </row>
    <row r="182" spans="3:12" x14ac:dyDescent="0.2">
      <c r="C182" s="103">
        <v>11.5</v>
      </c>
      <c r="D182" s="103">
        <f t="shared" si="12"/>
        <v>1.15E-2</v>
      </c>
      <c r="E182" s="104">
        <f t="shared" si="10"/>
        <v>0.99999879172611905</v>
      </c>
      <c r="F182" s="104">
        <f t="shared" si="11"/>
        <v>0.94065781767963663</v>
      </c>
      <c r="G182" s="104">
        <f t="shared" si="17"/>
        <v>0.94065668110736467</v>
      </c>
      <c r="H182" s="104">
        <f t="shared" si="13"/>
        <v>-0.53137711076773519</v>
      </c>
      <c r="I182" s="104">
        <f t="shared" si="14"/>
        <v>9.9999999999999645E-2</v>
      </c>
      <c r="J182" s="104">
        <f t="shared" si="15"/>
        <v>0.88578460005295623</v>
      </c>
      <c r="K182" s="104">
        <f t="shared" si="16"/>
        <v>8.8578460005295304E-2</v>
      </c>
      <c r="L182" s="85"/>
    </row>
    <row r="183" spans="3:12" x14ac:dyDescent="0.2">
      <c r="C183" s="103">
        <v>11.6</v>
      </c>
      <c r="D183" s="103">
        <f t="shared" si="12"/>
        <v>1.1599999999999999E-2</v>
      </c>
      <c r="E183" s="104">
        <f t="shared" si="10"/>
        <v>0.99999877062131015</v>
      </c>
      <c r="F183" s="104">
        <f t="shared" si="11"/>
        <v>0.93964042474567666</v>
      </c>
      <c r="G183" s="104">
        <f t="shared" si="17"/>
        <v>0.93963926957176236</v>
      </c>
      <c r="H183" s="104">
        <f t="shared" si="13"/>
        <v>-0.54077682805584359</v>
      </c>
      <c r="I183" s="104">
        <f t="shared" si="14"/>
        <v>9.9999999999999645E-2</v>
      </c>
      <c r="J183" s="104">
        <f t="shared" si="15"/>
        <v>0.8838782155350805</v>
      </c>
      <c r="K183" s="104">
        <f t="shared" si="16"/>
        <v>8.8387821553507731E-2</v>
      </c>
      <c r="L183" s="85"/>
    </row>
    <row r="184" spans="3:12" x14ac:dyDescent="0.2">
      <c r="C184" s="103">
        <v>11.7</v>
      </c>
      <c r="D184" s="103">
        <f t="shared" si="12"/>
        <v>1.1699999999999999E-2</v>
      </c>
      <c r="E184" s="104">
        <f t="shared" si="10"/>
        <v>0.99999874933377453</v>
      </c>
      <c r="F184" s="104">
        <f t="shared" si="11"/>
        <v>0.93861488269766191</v>
      </c>
      <c r="G184" s="104">
        <f t="shared" si="17"/>
        <v>0.93861370880372941</v>
      </c>
      <c r="H184" s="104">
        <f t="shared" si="13"/>
        <v>-0.55026214088226011</v>
      </c>
      <c r="I184" s="104">
        <f t="shared" si="14"/>
        <v>9.9999999999999645E-2</v>
      </c>
      <c r="J184" s="104">
        <f t="shared" si="15"/>
        <v>0.88195856269410133</v>
      </c>
      <c r="K184" s="104">
        <f t="shared" si="16"/>
        <v>8.8195856269409817E-2</v>
      </c>
      <c r="L184" s="85"/>
    </row>
    <row r="185" spans="3:12" x14ac:dyDescent="0.2">
      <c r="C185" s="103">
        <v>11.8</v>
      </c>
      <c r="D185" s="103">
        <f t="shared" si="12"/>
        <v>1.1800000000000001E-2</v>
      </c>
      <c r="E185" s="104">
        <f t="shared" si="10"/>
        <v>0.9999987278635144</v>
      </c>
      <c r="F185" s="104">
        <f t="shared" si="11"/>
        <v>0.93758120828332658</v>
      </c>
      <c r="G185" s="104">
        <f t="shared" si="17"/>
        <v>0.93758001555206327</v>
      </c>
      <c r="H185" s="104">
        <f t="shared" si="13"/>
        <v>-0.5598331636348729</v>
      </c>
      <c r="I185" s="104">
        <f t="shared" si="14"/>
        <v>0.10000000000000142</v>
      </c>
      <c r="J185" s="104">
        <f t="shared" si="15"/>
        <v>0.88002572282801506</v>
      </c>
      <c r="K185" s="104">
        <f t="shared" si="16"/>
        <v>8.8002572282802755E-2</v>
      </c>
      <c r="L185" s="85"/>
    </row>
    <row r="186" spans="3:12" x14ac:dyDescent="0.2">
      <c r="C186" s="103">
        <v>11.9</v>
      </c>
      <c r="D186" s="103">
        <f t="shared" si="12"/>
        <v>1.1900000000000001E-2</v>
      </c>
      <c r="E186" s="104">
        <f t="shared" si="10"/>
        <v>0.99999870621052889</v>
      </c>
      <c r="F186" s="104">
        <f t="shared" si="11"/>
        <v>0.9365394183810638</v>
      </c>
      <c r="G186" s="104">
        <f t="shared" si="17"/>
        <v>0.93653820669622501</v>
      </c>
      <c r="H186" s="104">
        <f t="shared" si="13"/>
        <v>-0.56949001192805682</v>
      </c>
      <c r="I186" s="104">
        <f t="shared" si="14"/>
        <v>9.9999999999999645E-2</v>
      </c>
      <c r="J186" s="104">
        <f t="shared" si="15"/>
        <v>0.87807977774077117</v>
      </c>
      <c r="K186" s="104">
        <f t="shared" si="16"/>
        <v>8.7807977774076812E-2</v>
      </c>
      <c r="L186" s="85"/>
    </row>
    <row r="187" spans="3:12" x14ac:dyDescent="0.2">
      <c r="C187" s="103">
        <v>12</v>
      </c>
      <c r="D187" s="103">
        <f t="shared" si="12"/>
        <v>1.2E-2</v>
      </c>
      <c r="E187" s="104">
        <f t="shared" si="10"/>
        <v>0.99999868437481909</v>
      </c>
      <c r="F187" s="104">
        <f t="shared" si="11"/>
        <v>0.93548952999959523</v>
      </c>
      <c r="G187" s="104">
        <f t="shared" si="17"/>
        <v>0.93548829924601307</v>
      </c>
      <c r="H187" s="104">
        <f t="shared" si="13"/>
        <v>-0.57923280260961796</v>
      </c>
      <c r="I187" s="104">
        <f t="shared" si="14"/>
        <v>9.9999999999999645E-2</v>
      </c>
      <c r="J187" s="104">
        <f t="shared" si="15"/>
        <v>0.87612080973757611</v>
      </c>
      <c r="K187" s="104">
        <f t="shared" si="16"/>
        <v>8.7612080973757306E-2</v>
      </c>
      <c r="L187" s="85"/>
    </row>
    <row r="188" spans="3:12" x14ac:dyDescent="0.2">
      <c r="C188" s="103">
        <v>12.1</v>
      </c>
      <c r="D188" s="103">
        <f t="shared" si="12"/>
        <v>1.21E-2</v>
      </c>
      <c r="E188" s="104">
        <f t="shared" si="10"/>
        <v>0.99999866235638335</v>
      </c>
      <c r="F188" s="104">
        <f t="shared" si="11"/>
        <v>0.93443156027763841</v>
      </c>
      <c r="G188" s="104">
        <f t="shared" si="17"/>
        <v>0.93443031034122659</v>
      </c>
      <c r="H188" s="104">
        <f t="shared" si="13"/>
        <v>-0.58906165376790365</v>
      </c>
      <c r="I188" s="104">
        <f t="shared" si="14"/>
        <v>9.9999999999999645E-2</v>
      </c>
      <c r="J188" s="104">
        <f t="shared" si="15"/>
        <v>0.87414890162016878</v>
      </c>
      <c r="K188" s="104">
        <f t="shared" si="16"/>
        <v>8.7414890162016562E-2</v>
      </c>
      <c r="L188" s="85"/>
    </row>
    <row r="189" spans="3:12" x14ac:dyDescent="0.2">
      <c r="C189" s="103">
        <v>12.2</v>
      </c>
      <c r="D189" s="103">
        <f t="shared" si="12"/>
        <v>1.2199999999999999E-2</v>
      </c>
      <c r="E189" s="104">
        <f t="shared" si="10"/>
        <v>0.99999864015522288</v>
      </c>
      <c r="F189" s="104">
        <f t="shared" si="11"/>
        <v>0.93336552648357507</v>
      </c>
      <c r="G189" s="104">
        <f t="shared" si="17"/>
        <v>0.93336425725133876</v>
      </c>
      <c r="H189" s="104">
        <f t="shared" si="13"/>
        <v>-0.5989766847388891</v>
      </c>
      <c r="I189" s="104">
        <f t="shared" si="14"/>
        <v>9.9999999999999645E-2</v>
      </c>
      <c r="J189" s="104">
        <f t="shared" si="15"/>
        <v>0.87216413668207449</v>
      </c>
      <c r="K189" s="104">
        <f t="shared" si="16"/>
        <v>8.7216413668207135E-2</v>
      </c>
      <c r="L189" s="85"/>
    </row>
    <row r="190" spans="3:12" x14ac:dyDescent="0.2">
      <c r="C190" s="103">
        <v>12.3</v>
      </c>
      <c r="D190" s="103">
        <f t="shared" si="12"/>
        <v>1.23E-2</v>
      </c>
      <c r="E190" s="104">
        <f t="shared" si="10"/>
        <v>0.99999861777133592</v>
      </c>
      <c r="F190" s="104">
        <f t="shared" si="11"/>
        <v>0.93229144601511116</v>
      </c>
      <c r="G190" s="104">
        <f t="shared" si="17"/>
        <v>0.9322901573751512</v>
      </c>
      <c r="H190" s="104">
        <f t="shared" si="13"/>
        <v>-0.60897801611350955</v>
      </c>
      <c r="I190" s="104">
        <f t="shared" si="14"/>
        <v>0.10000000000000142</v>
      </c>
      <c r="J190" s="104">
        <f t="shared" si="15"/>
        <v>0.87016659870382773</v>
      </c>
      <c r="K190" s="104">
        <f t="shared" si="16"/>
        <v>8.7016659870384011E-2</v>
      </c>
      <c r="L190" s="85"/>
    </row>
    <row r="191" spans="3:12" x14ac:dyDescent="0.2">
      <c r="C191" s="103">
        <v>12.4</v>
      </c>
      <c r="D191" s="103">
        <f t="shared" si="12"/>
        <v>1.24E-2</v>
      </c>
      <c r="E191" s="104">
        <f t="shared" si="10"/>
        <v>0.99999859520472545</v>
      </c>
      <c r="F191" s="104">
        <f t="shared" si="11"/>
        <v>0.93120933639894132</v>
      </c>
      <c r="G191" s="104">
        <f t="shared" si="17"/>
        <v>0.93120802824046589</v>
      </c>
      <c r="H191" s="104">
        <f t="shared" si="13"/>
        <v>-0.61906576974490191</v>
      </c>
      <c r="I191" s="104">
        <f t="shared" si="14"/>
        <v>9.9999999999999645E-2</v>
      </c>
      <c r="J191" s="104">
        <f t="shared" si="15"/>
        <v>0.86815637194817408</v>
      </c>
      <c r="K191" s="104">
        <f t="shared" si="16"/>
        <v>8.6815637194817094E-2</v>
      </c>
      <c r="L191" s="85"/>
    </row>
    <row r="192" spans="3:12" x14ac:dyDescent="0.2">
      <c r="C192" s="103">
        <v>12.5</v>
      </c>
      <c r="D192" s="103">
        <f t="shared" si="12"/>
        <v>1.2500000000000001E-2</v>
      </c>
      <c r="E192" s="104">
        <f t="shared" si="10"/>
        <v>0.99999857245538937</v>
      </c>
      <c r="F192" s="104">
        <f t="shared" si="11"/>
        <v>0.93011921529040398</v>
      </c>
      <c r="G192" s="104">
        <f t="shared" si="17"/>
        <v>0.93011788750373092</v>
      </c>
      <c r="H192" s="104">
        <f t="shared" si="13"/>
        <v>-0.62924006875596228</v>
      </c>
      <c r="I192" s="104">
        <f t="shared" si="14"/>
        <v>9.9999999999999645E-2</v>
      </c>
      <c r="J192" s="104">
        <f t="shared" si="15"/>
        <v>0.86613354115524321</v>
      </c>
      <c r="K192" s="104">
        <f t="shared" si="16"/>
        <v>8.6613354115524011E-2</v>
      </c>
      <c r="L192" s="85"/>
    </row>
    <row r="193" spans="3:12" x14ac:dyDescent="0.2">
      <c r="C193" s="103">
        <v>12.6</v>
      </c>
      <c r="D193" s="103">
        <f t="shared" si="12"/>
        <v>1.26E-2</v>
      </c>
      <c r="E193" s="104">
        <f t="shared" si="10"/>
        <v>0.9999985495233279</v>
      </c>
      <c r="F193" s="104">
        <f t="shared" si="11"/>
        <v>0.92902110047313924</v>
      </c>
      <c r="G193" s="104">
        <f t="shared" si="17"/>
        <v>0.92901975294970507</v>
      </c>
      <c r="H193" s="104">
        <f t="shared" si="13"/>
        <v>-0.63950103754680077</v>
      </c>
      <c r="I193" s="104">
        <f t="shared" si="14"/>
        <v>9.9999999999999645E-2</v>
      </c>
      <c r="J193" s="104">
        <f t="shared" si="15"/>
        <v>0.86409819153769252</v>
      </c>
      <c r="K193" s="104">
        <f t="shared" si="16"/>
        <v>8.6409819153768941E-2</v>
      </c>
      <c r="L193" s="85"/>
    </row>
    <row r="194" spans="3:12" x14ac:dyDescent="0.2">
      <c r="C194" s="103">
        <v>12.7</v>
      </c>
      <c r="D194" s="103">
        <f t="shared" si="12"/>
        <v>1.2699999999999999E-2</v>
      </c>
      <c r="E194" s="104">
        <f t="shared" si="10"/>
        <v>0.99999852640854081</v>
      </c>
      <c r="F194" s="104">
        <f t="shared" si="11"/>
        <v>0.92791500985874109</v>
      </c>
      <c r="G194" s="104">
        <f t="shared" si="17"/>
        <v>0.92791364249110775</v>
      </c>
      <c r="H194" s="104">
        <f t="shared" si="13"/>
        <v>-0.64984880180240889</v>
      </c>
      <c r="I194" s="104">
        <f t="shared" si="14"/>
        <v>9.9999999999999645E-2</v>
      </c>
      <c r="J194" s="104">
        <f t="shared" si="15"/>
        <v>0.86205040877583639</v>
      </c>
      <c r="K194" s="104">
        <f t="shared" si="16"/>
        <v>8.6205040877583336E-2</v>
      </c>
      <c r="L194" s="85"/>
    </row>
    <row r="195" spans="3:12" x14ac:dyDescent="0.2">
      <c r="C195" s="103">
        <v>12.8</v>
      </c>
      <c r="D195" s="103">
        <f t="shared" si="12"/>
        <v>1.2800000000000001E-2</v>
      </c>
      <c r="E195" s="104">
        <f t="shared" si="10"/>
        <v>0.99999850311103022</v>
      </c>
      <c r="F195" s="104">
        <f t="shared" si="11"/>
        <v>0.92680096148640889</v>
      </c>
      <c r="G195" s="104">
        <f t="shared" si="17"/>
        <v>0.92679957416827241</v>
      </c>
      <c r="H195" s="104">
        <f t="shared" si="13"/>
        <v>-0.66028348850036889</v>
      </c>
      <c r="I195" s="104">
        <f t="shared" si="14"/>
        <v>0.10000000000000142</v>
      </c>
      <c r="J195" s="104">
        <f t="shared" si="15"/>
        <v>0.85999027901274616</v>
      </c>
      <c r="K195" s="104">
        <f t="shared" si="16"/>
        <v>8.5999027901275837E-2</v>
      </c>
      <c r="L195" s="85"/>
    </row>
    <row r="196" spans="3:12" x14ac:dyDescent="0.2">
      <c r="C196" s="103">
        <v>12.9</v>
      </c>
      <c r="D196" s="103">
        <f t="shared" si="12"/>
        <v>1.29E-2</v>
      </c>
      <c r="E196" s="104">
        <f t="shared" ref="E196:E259" si="18">ABS(SIN((($A$68*PI()*$C196*VLOOKUP($D$12,$C$18:$D$33,2,FALSE))/($D$16*1000000)))/(VLOOKUP($D$12,$C$18:$D$33,2,FALSE)*SIN((($A$68*PI()*$C196)/($D$16*1000000)))))^$A$72</f>
        <v>0.99999847963079314</v>
      </c>
      <c r="F196" s="104">
        <f t="shared" ref="F196:F259" si="19">ABS(SIN((($A$68*VLOOKUP($D$12,$C$18:$D$33,2,FALSE)*PI()*$C196*VLOOKUP($D$12,$C$18:$E$33,3,FALSE))/($D$16*1000000)))/(VLOOKUP($D$12,$C$18:$E$33,3,FALSE)*SIN((($A$68*VLOOKUP($D$12,$C$18:$D$33,2,FALSE)*PI()*$C196)/($D$16*1000000)))))^$A$76</f>
        <v>0.92567897352259543</v>
      </c>
      <c r="G196" s="104">
        <f t="shared" si="17"/>
        <v>0.9256775661487886</v>
      </c>
      <c r="H196" s="104">
        <f t="shared" si="13"/>
        <v>-0.67080522591874847</v>
      </c>
      <c r="I196" s="104">
        <f t="shared" si="14"/>
        <v>9.9999999999999645E-2</v>
      </c>
      <c r="J196" s="104">
        <f t="shared" si="15"/>
        <v>0.85791788884931908</v>
      </c>
      <c r="K196" s="104">
        <f t="shared" si="16"/>
        <v>8.5791788884931608E-2</v>
      </c>
      <c r="L196" s="85"/>
    </row>
    <row r="197" spans="3:12" x14ac:dyDescent="0.2">
      <c r="C197" s="103">
        <v>13</v>
      </c>
      <c r="D197" s="103">
        <f t="shared" ref="D197:D260" si="20">C197/1000</f>
        <v>1.2999999999999999E-2</v>
      </c>
      <c r="E197" s="104">
        <f t="shared" si="18"/>
        <v>0.99999845596783121</v>
      </c>
      <c r="F197" s="104">
        <f t="shared" si="19"/>
        <v>0.92454906426065386</v>
      </c>
      <c r="G197" s="104">
        <f t="shared" si="17"/>
        <v>0.92454763672715701</v>
      </c>
      <c r="H197" s="104">
        <f t="shared" ref="H197:H260" si="21">20*LOG10(G197)</f>
        <v>-0.68141414364394892</v>
      </c>
      <c r="I197" s="104">
        <f t="shared" ref="I197:I260" si="22">C197-C196</f>
        <v>9.9999999999999645E-2</v>
      </c>
      <c r="J197" s="104">
        <f t="shared" si="15"/>
        <v>0.85583332533933354</v>
      </c>
      <c r="K197" s="104">
        <f t="shared" si="16"/>
        <v>8.5583332533933049E-2</v>
      </c>
      <c r="L197" s="85"/>
    </row>
    <row r="198" spans="3:12" x14ac:dyDescent="0.2">
      <c r="C198" s="103">
        <v>13.1</v>
      </c>
      <c r="D198" s="103">
        <f t="shared" si="20"/>
        <v>1.3099999999999999E-2</v>
      </c>
      <c r="E198" s="104">
        <f t="shared" si="18"/>
        <v>0.99999843212214501</v>
      </c>
      <c r="F198" s="104">
        <f t="shared" si="19"/>
        <v>0.92341125212047914</v>
      </c>
      <c r="G198" s="104">
        <f t="shared" si="17"/>
        <v>0.92340980432442588</v>
      </c>
      <c r="H198" s="104">
        <f t="shared" si="21"/>
        <v>-0.69211037257881036</v>
      </c>
      <c r="I198" s="104">
        <f t="shared" si="22"/>
        <v>9.9999999999999645E-2</v>
      </c>
      <c r="J198" s="104">
        <f t="shared" ref="J198:J261" si="23">((G198+G197)/2)^2</f>
        <v>0.85373667598447855</v>
      </c>
      <c r="K198" s="104">
        <f t="shared" ref="K198:K261" si="24">I198*J198</f>
        <v>8.5373667598447556E-2</v>
      </c>
      <c r="L198" s="85"/>
    </row>
    <row r="199" spans="3:12" x14ac:dyDescent="0.2">
      <c r="C199" s="103">
        <v>13.2</v>
      </c>
      <c r="D199" s="103">
        <f t="shared" si="20"/>
        <v>1.32E-2</v>
      </c>
      <c r="E199" s="104">
        <f t="shared" si="18"/>
        <v>0.99999840809373264</v>
      </c>
      <c r="F199" s="104">
        <f t="shared" si="19"/>
        <v>0.92226555564815194</v>
      </c>
      <c r="G199" s="104">
        <f t="shared" si="17"/>
        <v>0.92226408748783373</v>
      </c>
      <c r="H199" s="104">
        <f t="shared" si="21"/>
        <v>-0.70289404495073615</v>
      </c>
      <c r="I199" s="104">
        <f t="shared" si="22"/>
        <v>9.9999999999999645E-2</v>
      </c>
      <c r="J199" s="104">
        <f t="shared" si="23"/>
        <v>0.85162802872935328</v>
      </c>
      <c r="K199" s="104">
        <f t="shared" si="24"/>
        <v>8.5162802872935026E-2</v>
      </c>
      <c r="L199" s="85"/>
    </row>
    <row r="200" spans="3:12" x14ac:dyDescent="0.2">
      <c r="C200" s="103">
        <v>13.3</v>
      </c>
      <c r="D200" s="103">
        <f t="shared" si="20"/>
        <v>1.3300000000000001E-2</v>
      </c>
      <c r="E200" s="104">
        <f t="shared" si="18"/>
        <v>0.99999838388259621</v>
      </c>
      <c r="F200" s="104">
        <f t="shared" si="19"/>
        <v>0.9211119935155746</v>
      </c>
      <c r="G200" s="104">
        <f t="shared" si="17"/>
        <v>0.92111050489045099</v>
      </c>
      <c r="H200" s="104">
        <f t="shared" si="21"/>
        <v>-0.7137652943199102</v>
      </c>
      <c r="I200" s="104">
        <f t="shared" si="22"/>
        <v>0.10000000000000142</v>
      </c>
      <c r="J200" s="104">
        <f t="shared" si="23"/>
        <v>0.84950747195645182</v>
      </c>
      <c r="K200" s="104">
        <f t="shared" si="24"/>
        <v>8.4950747195646395E-2</v>
      </c>
      <c r="L200" s="85"/>
    </row>
    <row r="201" spans="3:12" x14ac:dyDescent="0.2">
      <c r="C201" s="103">
        <v>13.4</v>
      </c>
      <c r="D201" s="103">
        <f t="shared" si="20"/>
        <v>1.34E-2</v>
      </c>
      <c r="E201" s="104">
        <f t="shared" si="18"/>
        <v>0.99999835948873461</v>
      </c>
      <c r="F201" s="104">
        <f t="shared" si="19"/>
        <v>0.91995058452011014</v>
      </c>
      <c r="G201" s="104">
        <f t="shared" si="17"/>
        <v>0.9199490753308126</v>
      </c>
      <c r="H201" s="104">
        <f t="shared" si="21"/>
        <v>-0.72472425558768117</v>
      </c>
      <c r="I201" s="104">
        <f t="shared" si="22"/>
        <v>9.9999999999999645E-2</v>
      </c>
      <c r="J201" s="104">
        <f t="shared" si="23"/>
        <v>0.84737509448112369</v>
      </c>
      <c r="K201" s="104">
        <f t="shared" si="24"/>
        <v>8.4737509448112064E-2</v>
      </c>
      <c r="L201" s="85"/>
    </row>
    <row r="202" spans="3:12" x14ac:dyDescent="0.2">
      <c r="C202" s="103">
        <v>13.5</v>
      </c>
      <c r="D202" s="103">
        <f t="shared" si="20"/>
        <v>1.35E-2</v>
      </c>
      <c r="E202" s="104">
        <f t="shared" si="18"/>
        <v>0.99999833491214796</v>
      </c>
      <c r="F202" s="104">
        <f t="shared" si="19"/>
        <v>0.91878134758421293</v>
      </c>
      <c r="G202" s="104">
        <f t="shared" si="17"/>
        <v>0.91877981773255235</v>
      </c>
      <c r="H202" s="104">
        <f t="shared" si="21"/>
        <v>-0.7357710650050171</v>
      </c>
      <c r="I202" s="104">
        <f t="shared" si="22"/>
        <v>9.9999999999999645E-2</v>
      </c>
      <c r="J202" s="104">
        <f t="shared" si="23"/>
        <v>0.84523098554650689</v>
      </c>
      <c r="K202" s="104">
        <f t="shared" si="24"/>
        <v>8.4523098554650386E-2</v>
      </c>
      <c r="L202" s="85"/>
    </row>
    <row r="203" spans="3:12" x14ac:dyDescent="0.2">
      <c r="C203" s="103">
        <v>13.6</v>
      </c>
      <c r="D203" s="103">
        <f t="shared" si="20"/>
        <v>1.3599999999999999E-2</v>
      </c>
      <c r="E203" s="104">
        <f t="shared" si="18"/>
        <v>0.99999831015283591</v>
      </c>
      <c r="F203" s="104">
        <f t="shared" si="19"/>
        <v>0.91760430175506258</v>
      </c>
      <c r="G203" s="104">
        <f t="shared" si="17"/>
        <v>0.91760275114403556</v>
      </c>
      <c r="H203" s="104">
        <f t="shared" si="21"/>
        <v>-0.74690586018105731</v>
      </c>
      <c r="I203" s="104">
        <f t="shared" si="22"/>
        <v>9.9999999999999645E-2</v>
      </c>
      <c r="J203" s="104">
        <f t="shared" si="23"/>
        <v>0.84307523481844415</v>
      </c>
      <c r="K203" s="104">
        <f t="shared" si="24"/>
        <v>8.4307523481844115E-2</v>
      </c>
      <c r="L203" s="85"/>
    </row>
    <row r="204" spans="3:12" x14ac:dyDescent="0.2">
      <c r="C204" s="103">
        <v>13.7</v>
      </c>
      <c r="D204" s="103">
        <f t="shared" si="20"/>
        <v>1.3699999999999999E-2</v>
      </c>
      <c r="E204" s="104">
        <f t="shared" si="18"/>
        <v>0.9999982852107987</v>
      </c>
      <c r="F204" s="104">
        <f t="shared" si="19"/>
        <v>0.91641946620419268</v>
      </c>
      <c r="G204" s="104">
        <f t="shared" si="17"/>
        <v>0.91641789473798818</v>
      </c>
      <c r="H204" s="104">
        <f t="shared" si="21"/>
        <v>-0.75812878009178808</v>
      </c>
      <c r="I204" s="104">
        <f t="shared" si="22"/>
        <v>9.9999999999999645E-2</v>
      </c>
      <c r="J204" s="104">
        <f t="shared" si="23"/>
        <v>0.84090793238037875</v>
      </c>
      <c r="K204" s="104">
        <f t="shared" si="24"/>
        <v>8.4090793238037573E-2</v>
      </c>
      <c r="L204" s="85"/>
    </row>
    <row r="205" spans="3:12" x14ac:dyDescent="0.2">
      <c r="C205" s="103">
        <v>13.8</v>
      </c>
      <c r="D205" s="103">
        <f t="shared" si="20"/>
        <v>1.3800000000000002E-2</v>
      </c>
      <c r="E205" s="104">
        <f t="shared" si="18"/>
        <v>0.99999826008603798</v>
      </c>
      <c r="F205" s="104">
        <f t="shared" si="19"/>
        <v>0.91522686022711552</v>
      </c>
      <c r="G205" s="104">
        <f t="shared" si="17"/>
        <v>0.91522526781112301</v>
      </c>
      <c r="H205" s="104">
        <f t="shared" si="21"/>
        <v>-0.76943996508883239</v>
      </c>
      <c r="I205" s="104">
        <f t="shared" si="22"/>
        <v>0.10000000000000142</v>
      </c>
      <c r="J205" s="104">
        <f t="shared" si="23"/>
        <v>0.83872916872822745</v>
      </c>
      <c r="K205" s="104">
        <f t="shared" si="24"/>
        <v>8.387291687282393E-2</v>
      </c>
      <c r="L205" s="85"/>
    </row>
    <row r="206" spans="3:12" x14ac:dyDescent="0.2">
      <c r="C206" s="103">
        <v>13.9</v>
      </c>
      <c r="D206" s="103">
        <f t="shared" si="20"/>
        <v>1.3900000000000001E-2</v>
      </c>
      <c r="E206" s="104">
        <f t="shared" si="18"/>
        <v>0.99999823477855132</v>
      </c>
      <c r="F206" s="104">
        <f t="shared" si="19"/>
        <v>0.91402650324294898</v>
      </c>
      <c r="G206" s="104">
        <f t="shared" ref="G206:G269" si="25">E206*F206</f>
        <v>0.91402488978376084</v>
      </c>
      <c r="H206" s="104">
        <f t="shared" si="21"/>
        <v>-0.78083955690837725</v>
      </c>
      <c r="I206" s="104">
        <f t="shared" si="22"/>
        <v>9.9999999999999645E-2</v>
      </c>
      <c r="J206" s="104">
        <f t="shared" si="23"/>
        <v>0.83653903476522684</v>
      </c>
      <c r="K206" s="104">
        <f t="shared" si="24"/>
        <v>8.3653903476522393E-2</v>
      </c>
      <c r="L206" s="85"/>
    </row>
    <row r="207" spans="3:12" x14ac:dyDescent="0.2">
      <c r="C207" s="103">
        <v>14</v>
      </c>
      <c r="D207" s="103">
        <f t="shared" si="20"/>
        <v>1.4E-2</v>
      </c>
      <c r="E207" s="104">
        <f t="shared" si="18"/>
        <v>0.99999820928833849</v>
      </c>
      <c r="F207" s="104">
        <f t="shared" si="19"/>
        <v>0.91281841479403658</v>
      </c>
      <c r="G207" s="104">
        <f t="shared" si="25"/>
        <v>0.91281678019945633</v>
      </c>
      <c r="H207" s="104">
        <f t="shared" si="21"/>
        <v>-0.79232769868014707</v>
      </c>
      <c r="I207" s="104">
        <f t="shared" si="22"/>
        <v>9.9999999999999645E-2</v>
      </c>
      <c r="J207" s="104">
        <f t="shared" si="23"/>
        <v>0.83433762179676751</v>
      </c>
      <c r="K207" s="104">
        <f t="shared" si="24"/>
        <v>8.3433762179676449E-2</v>
      </c>
      <c r="L207" s="85"/>
    </row>
    <row r="208" spans="3:12" x14ac:dyDescent="0.2">
      <c r="C208" s="103">
        <v>14.1</v>
      </c>
      <c r="D208" s="103">
        <f t="shared" si="20"/>
        <v>1.41E-2</v>
      </c>
      <c r="E208" s="104">
        <f t="shared" si="18"/>
        <v>0.9999981836154026</v>
      </c>
      <c r="F208" s="104">
        <f t="shared" si="19"/>
        <v>0.91160261454556801</v>
      </c>
      <c r="G208" s="104">
        <f t="shared" si="25"/>
        <v>0.91160095872461999</v>
      </c>
      <c r="H208" s="104">
        <f t="shared" si="21"/>
        <v>-0.80390453493650582</v>
      </c>
      <c r="I208" s="104">
        <f t="shared" si="22"/>
        <v>9.9999999999999645E-2</v>
      </c>
      <c r="J208" s="104">
        <f t="shared" si="23"/>
        <v>0.83212502152520973</v>
      </c>
      <c r="K208" s="104">
        <f t="shared" si="24"/>
        <v>8.321250215252067E-2</v>
      </c>
      <c r="L208" s="85"/>
    </row>
    <row r="209" spans="3:12" x14ac:dyDescent="0.2">
      <c r="C209" s="103">
        <v>14.2</v>
      </c>
      <c r="D209" s="103">
        <f t="shared" si="20"/>
        <v>1.4199999999999999E-2</v>
      </c>
      <c r="E209" s="104">
        <f t="shared" si="18"/>
        <v>0.9999981577597411</v>
      </c>
      <c r="F209" s="104">
        <f t="shared" si="19"/>
        <v>0.91037912228519513</v>
      </c>
      <c r="G209" s="104">
        <f t="shared" si="25"/>
        <v>0.91037744514812524</v>
      </c>
      <c r="H209" s="104">
        <f t="shared" si="21"/>
        <v>-0.81557021162179455</v>
      </c>
      <c r="I209" s="104">
        <f t="shared" si="22"/>
        <v>9.9999999999999645E-2</v>
      </c>
      <c r="J209" s="104">
        <f t="shared" si="23"/>
        <v>0.82990132604466893</v>
      </c>
      <c r="K209" s="104">
        <f t="shared" si="24"/>
        <v>8.2990132604466596E-2</v>
      </c>
      <c r="L209" s="85"/>
    </row>
    <row r="210" spans="3:12" x14ac:dyDescent="0.2">
      <c r="C210" s="103">
        <v>14.3</v>
      </c>
      <c r="D210" s="103">
        <f t="shared" si="20"/>
        <v>1.43E-2</v>
      </c>
      <c r="E210" s="104">
        <f t="shared" si="18"/>
        <v>0.99999813172135499</v>
      </c>
      <c r="F210" s="104">
        <f t="shared" si="19"/>
        <v>0.90914795792264835</v>
      </c>
      <c r="G210" s="104">
        <f t="shared" si="25"/>
        <v>0.90914625938093341</v>
      </c>
      <c r="H210" s="104">
        <f t="shared" si="21"/>
        <v>-0.827324876101595</v>
      </c>
      <c r="I210" s="104">
        <f t="shared" si="22"/>
        <v>0.10000000000000142</v>
      </c>
      <c r="J210" s="104">
        <f t="shared" si="23"/>
        <v>0.82766662783578726</v>
      </c>
      <c r="K210" s="104">
        <f t="shared" si="24"/>
        <v>8.27666627835799E-2</v>
      </c>
      <c r="L210" s="85"/>
    </row>
    <row r="211" spans="3:12" x14ac:dyDescent="0.2">
      <c r="C211" s="103">
        <v>14.4</v>
      </c>
      <c r="D211" s="103">
        <f t="shared" si="20"/>
        <v>1.44E-2</v>
      </c>
      <c r="E211" s="104">
        <f t="shared" si="18"/>
        <v>0.99999810550024293</v>
      </c>
      <c r="F211" s="104">
        <f t="shared" si="19"/>
        <v>0.90790914148934743</v>
      </c>
      <c r="G211" s="104">
        <f t="shared" si="25"/>
        <v>0.90790742145569947</v>
      </c>
      <c r="H211" s="104">
        <f t="shared" si="21"/>
        <v>-0.83916867717226951</v>
      </c>
      <c r="I211" s="104">
        <f t="shared" si="22"/>
        <v>9.9999999999999645E-2</v>
      </c>
      <c r="J211" s="104">
        <f t="shared" si="23"/>
        <v>0.82542101976048898</v>
      </c>
      <c r="K211" s="104">
        <f t="shared" si="24"/>
        <v>8.254210197604861E-2</v>
      </c>
      <c r="L211" s="85"/>
    </row>
    <row r="212" spans="3:12" x14ac:dyDescent="0.2">
      <c r="C212" s="103">
        <v>14.5</v>
      </c>
      <c r="D212" s="103">
        <f t="shared" si="20"/>
        <v>1.4500000000000001E-2</v>
      </c>
      <c r="E212" s="104">
        <f t="shared" si="18"/>
        <v>0.99999807909640703</v>
      </c>
      <c r="F212" s="104">
        <f t="shared" si="19"/>
        <v>0.90666269313801329</v>
      </c>
      <c r="G212" s="104">
        <f t="shared" si="25"/>
        <v>0.90666095152638848</v>
      </c>
      <c r="H212" s="104">
        <f t="shared" si="21"/>
        <v>-0.85110176507050084</v>
      </c>
      <c r="I212" s="104">
        <f t="shared" si="22"/>
        <v>9.9999999999999645E-2</v>
      </c>
      <c r="J212" s="104">
        <f t="shared" si="23"/>
        <v>0.82316459505671535</v>
      </c>
      <c r="K212" s="104">
        <f t="shared" si="24"/>
        <v>8.2316459505671249E-2</v>
      </c>
      <c r="L212" s="85"/>
    </row>
    <row r="213" spans="3:12" x14ac:dyDescent="0.2">
      <c r="C213" s="103">
        <v>14.6</v>
      </c>
      <c r="D213" s="103">
        <f t="shared" si="20"/>
        <v>1.46E-2</v>
      </c>
      <c r="E213" s="104">
        <f t="shared" si="18"/>
        <v>0.99999805250984575</v>
      </c>
      <c r="F213" s="104">
        <f t="shared" si="19"/>
        <v>0.9054086331422736</v>
      </c>
      <c r="G213" s="104">
        <f t="shared" si="25"/>
        <v>0.905406869867875</v>
      </c>
      <c r="H213" s="104">
        <f t="shared" si="21"/>
        <v>-0.86312429148309056</v>
      </c>
      <c r="I213" s="104">
        <f t="shared" si="22"/>
        <v>9.9999999999999645E-2</v>
      </c>
      <c r="J213" s="104">
        <f t="shared" si="23"/>
        <v>0.82089744733313819</v>
      </c>
      <c r="K213" s="104">
        <f t="shared" si="24"/>
        <v>8.2089744733313527E-2</v>
      </c>
      <c r="L213" s="85"/>
    </row>
    <row r="214" spans="3:12" x14ac:dyDescent="0.2">
      <c r="C214" s="103">
        <v>14.7</v>
      </c>
      <c r="D214" s="103">
        <f t="shared" si="20"/>
        <v>1.47E-2</v>
      </c>
      <c r="E214" s="104">
        <f t="shared" si="18"/>
        <v>0.9999980257405604</v>
      </c>
      <c r="F214" s="104">
        <f t="shared" si="19"/>
        <v>0.90414698189627063</v>
      </c>
      <c r="G214" s="104">
        <f t="shared" si="25"/>
        <v>0.90414519687555683</v>
      </c>
      <c r="H214" s="104">
        <f t="shared" si="21"/>
        <v>-0.87523640955672433</v>
      </c>
      <c r="I214" s="104">
        <f t="shared" si="22"/>
        <v>9.9999999999999645E-2</v>
      </c>
      <c r="J214" s="104">
        <f t="shared" si="23"/>
        <v>0.81861967056385632</v>
      </c>
      <c r="K214" s="104">
        <f t="shared" si="24"/>
        <v>8.1861967056385335E-2</v>
      </c>
      <c r="L214" s="85"/>
    </row>
    <row r="215" spans="3:12" x14ac:dyDescent="0.2">
      <c r="C215" s="103">
        <v>14.8</v>
      </c>
      <c r="D215" s="103">
        <f t="shared" si="20"/>
        <v>1.4800000000000001E-2</v>
      </c>
      <c r="E215" s="104">
        <f t="shared" si="18"/>
        <v>0.99999799878855011</v>
      </c>
      <c r="F215" s="104">
        <f t="shared" si="19"/>
        <v>0.90287775991426344</v>
      </c>
      <c r="G215" s="104">
        <f t="shared" si="25"/>
        <v>0.9028759530649525</v>
      </c>
      <c r="H215" s="104">
        <f t="shared" si="21"/>
        <v>-0.88743827390799246</v>
      </c>
      <c r="I215" s="104">
        <f t="shared" si="22"/>
        <v>0.10000000000000142</v>
      </c>
      <c r="J215" s="104">
        <f t="shared" si="23"/>
        <v>0.81633135908308019</v>
      </c>
      <c r="K215" s="104">
        <f t="shared" si="24"/>
        <v>8.1633135908309173E-2</v>
      </c>
      <c r="L215" s="85"/>
    </row>
    <row r="216" spans="3:12" x14ac:dyDescent="0.2">
      <c r="C216" s="103">
        <v>14.9</v>
      </c>
      <c r="D216" s="103">
        <f t="shared" si="20"/>
        <v>1.49E-2</v>
      </c>
      <c r="E216" s="104">
        <f t="shared" si="18"/>
        <v>0.99999797165381421</v>
      </c>
      <c r="F216" s="104">
        <f t="shared" si="19"/>
        <v>0.90160098783022846</v>
      </c>
      <c r="G216" s="104">
        <f t="shared" si="25"/>
        <v>0.90159915907130372</v>
      </c>
      <c r="H216" s="104">
        <f t="shared" si="21"/>
        <v>-0.89973004063346917</v>
      </c>
      <c r="I216" s="104">
        <f t="shared" si="22"/>
        <v>9.9999999999999645E-2</v>
      </c>
      <c r="J216" s="104">
        <f t="shared" si="23"/>
        <v>0.81403260757978868</v>
      </c>
      <c r="K216" s="104">
        <f t="shared" si="24"/>
        <v>8.1403260757978574E-2</v>
      </c>
      <c r="L216" s="85"/>
    </row>
    <row r="217" spans="3:12" x14ac:dyDescent="0.2">
      <c r="C217" s="103">
        <v>15</v>
      </c>
      <c r="D217" s="103">
        <f t="shared" si="20"/>
        <v>1.4999999999999999E-2</v>
      </c>
      <c r="E217" s="104">
        <f t="shared" si="18"/>
        <v>0.99999794433635447</v>
      </c>
      <c r="F217" s="104">
        <f t="shared" si="19"/>
        <v>0.90031668639745743</v>
      </c>
      <c r="G217" s="104">
        <f t="shared" si="25"/>
        <v>0.90031483564917569</v>
      </c>
      <c r="H217" s="104">
        <f t="shared" si="21"/>
        <v>-0.91211186731991711</v>
      </c>
      <c r="I217" s="104">
        <f t="shared" si="22"/>
        <v>9.9999999999999645E-2</v>
      </c>
      <c r="J217" s="104">
        <f t="shared" si="23"/>
        <v>0.81172351109237895</v>
      </c>
      <c r="K217" s="104">
        <f t="shared" si="24"/>
        <v>8.1172351109237609E-2</v>
      </c>
      <c r="L217" s="85"/>
    </row>
    <row r="218" spans="3:12" x14ac:dyDescent="0.2">
      <c r="C218" s="103">
        <v>15.1</v>
      </c>
      <c r="D218" s="103">
        <f t="shared" si="20"/>
        <v>1.5099999999999999E-2</v>
      </c>
      <c r="E218" s="104">
        <f t="shared" si="18"/>
        <v>0.99999791683616956</v>
      </c>
      <c r="F218" s="104">
        <f t="shared" si="19"/>
        <v>0.8990248764881561</v>
      </c>
      <c r="G218" s="104">
        <f t="shared" si="25"/>
        <v>0.89902300367205079</v>
      </c>
      <c r="H218" s="104">
        <f t="shared" si="21"/>
        <v>-0.9245839130546627</v>
      </c>
      <c r="I218" s="104">
        <f t="shared" si="22"/>
        <v>9.9999999999999645E-2</v>
      </c>
      <c r="J218" s="104">
        <f t="shared" si="23"/>
        <v>0.80940416500329493</v>
      </c>
      <c r="K218" s="104">
        <f t="shared" si="24"/>
        <v>8.094041650032921E-2</v>
      </c>
      <c r="L218" s="85"/>
    </row>
    <row r="219" spans="3:12" x14ac:dyDescent="0.2">
      <c r="C219" s="103">
        <v>15.2</v>
      </c>
      <c r="D219" s="103">
        <f t="shared" si="20"/>
        <v>1.52E-2</v>
      </c>
      <c r="E219" s="104">
        <f t="shared" si="18"/>
        <v>0.99999788915325893</v>
      </c>
      <c r="F219" s="104">
        <f t="shared" si="19"/>
        <v>0.89772557909303563</v>
      </c>
      <c r="G219" s="104">
        <f t="shared" si="25"/>
        <v>0.89772368413192261</v>
      </c>
      <c r="H219" s="104">
        <f t="shared" si="21"/>
        <v>-0.93714633843607686</v>
      </c>
      <c r="I219" s="104">
        <f t="shared" si="22"/>
        <v>9.9999999999999645E-2</v>
      </c>
      <c r="J219" s="104">
        <f t="shared" si="23"/>
        <v>0.80707466503363734</v>
      </c>
      <c r="K219" s="104">
        <f t="shared" si="24"/>
        <v>8.0707466503363454E-2</v>
      </c>
      <c r="L219" s="85"/>
    </row>
    <row r="220" spans="3:12" x14ac:dyDescent="0.2">
      <c r="C220" s="103">
        <v>15.3</v>
      </c>
      <c r="D220" s="103">
        <f t="shared" si="20"/>
        <v>1.5300000000000001E-2</v>
      </c>
      <c r="E220" s="104">
        <f t="shared" si="18"/>
        <v>0.99999786128762502</v>
      </c>
      <c r="F220" s="104">
        <f t="shared" si="19"/>
        <v>0.89641881532090584</v>
      </c>
      <c r="G220" s="104">
        <f t="shared" si="25"/>
        <v>0.89641689813889236</v>
      </c>
      <c r="H220" s="104">
        <f t="shared" si="21"/>
        <v>-0.94979930558414472</v>
      </c>
      <c r="I220" s="104">
        <f t="shared" si="22"/>
        <v>0.10000000000000142</v>
      </c>
      <c r="J220" s="104">
        <f t="shared" si="23"/>
        <v>0.80473510723776476</v>
      </c>
      <c r="K220" s="104">
        <f t="shared" si="24"/>
        <v>8.0473510723777619E-2</v>
      </c>
      <c r="L220" s="85"/>
    </row>
    <row r="221" spans="3:12" x14ac:dyDescent="0.2">
      <c r="C221" s="103">
        <v>15.4</v>
      </c>
      <c r="D221" s="103">
        <f t="shared" si="20"/>
        <v>1.54E-2</v>
      </c>
      <c r="E221" s="104">
        <f t="shared" si="18"/>
        <v>0.99999783323926539</v>
      </c>
      <c r="F221" s="104">
        <f t="shared" si="19"/>
        <v>0.89510460639826384</v>
      </c>
      <c r="G221" s="104">
        <f t="shared" si="25"/>
        <v>0.89510266692074936</v>
      </c>
      <c r="H221" s="104">
        <f t="shared" si="21"/>
        <v>-0.9625429781512993</v>
      </c>
      <c r="I221" s="104">
        <f t="shared" si="22"/>
        <v>9.9999999999999645E-2</v>
      </c>
      <c r="J221" s="104">
        <f t="shared" si="23"/>
        <v>0.80238558799787207</v>
      </c>
      <c r="K221" s="104">
        <f t="shared" si="24"/>
        <v>8.0238558799786919E-2</v>
      </c>
      <c r="L221" s="85"/>
    </row>
    <row r="222" spans="3:12" x14ac:dyDescent="0.2">
      <c r="C222" s="103">
        <v>15.5</v>
      </c>
      <c r="D222" s="103">
        <f t="shared" si="20"/>
        <v>1.55E-2</v>
      </c>
      <c r="E222" s="104">
        <f t="shared" si="18"/>
        <v>0.99999780500818092</v>
      </c>
      <c r="F222" s="104">
        <f t="shared" si="19"/>
        <v>0.89378297366888249</v>
      </c>
      <c r="G222" s="104">
        <f t="shared" si="25"/>
        <v>0.8937810118225672</v>
      </c>
      <c r="H222" s="104">
        <f t="shared" si="21"/>
        <v>-0.97537752133321931</v>
      </c>
      <c r="I222" s="104">
        <f t="shared" si="22"/>
        <v>9.9999999999999645E-2</v>
      </c>
      <c r="J222" s="104">
        <f t="shared" si="23"/>
        <v>0.80002620401855529</v>
      </c>
      <c r="K222" s="104">
        <f t="shared" si="24"/>
        <v>8.000262040185524E-2</v>
      </c>
      <c r="L222" s="85"/>
    </row>
    <row r="223" spans="3:12" x14ac:dyDescent="0.2">
      <c r="C223" s="103">
        <v>15.6</v>
      </c>
      <c r="D223" s="103">
        <f t="shared" si="20"/>
        <v>1.5599999999999999E-2</v>
      </c>
      <c r="E223" s="104">
        <f t="shared" si="18"/>
        <v>0.9999977765943715</v>
      </c>
      <c r="F223" s="104">
        <f t="shared" si="19"/>
        <v>0.89245393859339395</v>
      </c>
      <c r="G223" s="104">
        <f t="shared" si="25"/>
        <v>0.89245195430628366</v>
      </c>
      <c r="H223" s="104">
        <f t="shared" si="21"/>
        <v>-0.98830310187989923</v>
      </c>
      <c r="I223" s="104">
        <f t="shared" si="22"/>
        <v>9.9999999999999645E-2</v>
      </c>
      <c r="J223" s="104">
        <f t="shared" si="23"/>
        <v>0.79765705232136797</v>
      </c>
      <c r="K223" s="104">
        <f t="shared" si="24"/>
        <v>7.9765705232136511E-2</v>
      </c>
      <c r="L223" s="85"/>
    </row>
    <row r="224" spans="3:12" x14ac:dyDescent="0.2">
      <c r="C224" s="103">
        <v>15.7</v>
      </c>
      <c r="D224" s="103">
        <f t="shared" si="20"/>
        <v>1.5699999999999999E-2</v>
      </c>
      <c r="E224" s="104">
        <f t="shared" si="18"/>
        <v>0.99999774799783825</v>
      </c>
      <c r="F224" s="104">
        <f t="shared" si="19"/>
        <v>0.89111752274887335</v>
      </c>
      <c r="G224" s="104">
        <f t="shared" si="25"/>
        <v>0.89111551595028571</v>
      </c>
      <c r="H224" s="104">
        <f t="shared" si="21"/>
        <v>-1.0013198881067875</v>
      </c>
      <c r="I224" s="104">
        <f t="shared" si="22"/>
        <v>9.9999999999999645E-2</v>
      </c>
      <c r="J224" s="104">
        <f t="shared" si="23"/>
        <v>0.79527823023935462</v>
      </c>
      <c r="K224" s="104">
        <f t="shared" si="24"/>
        <v>7.9527823023935185E-2</v>
      </c>
      <c r="L224" s="85"/>
    </row>
    <row r="225" spans="3:12" x14ac:dyDescent="0.2">
      <c r="C225" s="103">
        <v>15.8</v>
      </c>
      <c r="D225" s="103">
        <f t="shared" si="20"/>
        <v>1.5800000000000002E-2</v>
      </c>
      <c r="E225" s="104">
        <f t="shared" si="18"/>
        <v>0.99999771921858038</v>
      </c>
      <c r="F225" s="104">
        <f t="shared" si="19"/>
        <v>0.889773747828419</v>
      </c>
      <c r="G225" s="104">
        <f t="shared" si="25"/>
        <v>0.88977171844898728</v>
      </c>
      <c r="H225" s="104">
        <f t="shared" si="21"/>
        <v>-1.0144280499061149</v>
      </c>
      <c r="I225" s="104">
        <f t="shared" si="22"/>
        <v>0.10000000000000142</v>
      </c>
      <c r="J225" s="104">
        <f t="shared" si="23"/>
        <v>0.79288983541157276</v>
      </c>
      <c r="K225" s="104">
        <f t="shared" si="24"/>
        <v>7.9288983541158403E-2</v>
      </c>
      <c r="L225" s="85"/>
    </row>
    <row r="226" spans="3:12" x14ac:dyDescent="0.2">
      <c r="C226" s="103">
        <v>15.9</v>
      </c>
      <c r="D226" s="103">
        <f t="shared" si="20"/>
        <v>1.5900000000000001E-2</v>
      </c>
      <c r="E226" s="104">
        <f t="shared" si="18"/>
        <v>0.99999769025659735</v>
      </c>
      <c r="F226" s="104">
        <f t="shared" si="19"/>
        <v>0.88842263564073154</v>
      </c>
      <c r="G226" s="104">
        <f t="shared" si="25"/>
        <v>0.88842058361241005</v>
      </c>
      <c r="H226" s="104">
        <f t="shared" si="21"/>
        <v>-1.0276277587583136</v>
      </c>
      <c r="I226" s="104">
        <f t="shared" si="22"/>
        <v>9.9999999999999645E-2</v>
      </c>
      <c r="J226" s="104">
        <f t="shared" si="23"/>
        <v>0.79049196577760306</v>
      </c>
      <c r="K226" s="104">
        <f t="shared" si="24"/>
        <v>7.9049196577760023E-2</v>
      </c>
      <c r="L226" s="85"/>
    </row>
    <row r="227" spans="3:12" x14ac:dyDescent="0.2">
      <c r="C227" s="103">
        <v>16</v>
      </c>
      <c r="D227" s="103">
        <f t="shared" si="20"/>
        <v>1.6E-2</v>
      </c>
      <c r="E227" s="104">
        <f t="shared" si="18"/>
        <v>0.99999766111189015</v>
      </c>
      <c r="F227" s="104">
        <f t="shared" si="19"/>
        <v>0.88706420810968856</v>
      </c>
      <c r="G227" s="104">
        <f t="shared" si="25"/>
        <v>0.88706213336575956</v>
      </c>
      <c r="H227" s="104">
        <f t="shared" si="21"/>
        <v>-1.0409191877436068</v>
      </c>
      <c r="I227" s="104">
        <f t="shared" si="22"/>
        <v>9.9999999999999645E-2</v>
      </c>
      <c r="J227" s="104">
        <f t="shared" si="23"/>
        <v>0.78808471957204573</v>
      </c>
      <c r="K227" s="104">
        <f t="shared" si="24"/>
        <v>7.8808471957204293E-2</v>
      </c>
      <c r="L227" s="85"/>
    </row>
    <row r="228" spans="3:12" x14ac:dyDescent="0.2">
      <c r="C228" s="103">
        <v>16.100000000000001</v>
      </c>
      <c r="D228" s="103">
        <f t="shared" si="20"/>
        <v>1.61E-2</v>
      </c>
      <c r="E228" s="104">
        <f t="shared" si="18"/>
        <v>0.99999763178445777</v>
      </c>
      <c r="F228" s="104">
        <f t="shared" si="19"/>
        <v>0.88569848727391964</v>
      </c>
      <c r="G228" s="104">
        <f t="shared" si="25"/>
        <v>0.88569638974899634</v>
      </c>
      <c r="H228" s="104">
        <f t="shared" si="21"/>
        <v>-1.054302511553769</v>
      </c>
      <c r="I228" s="104">
        <f t="shared" si="22"/>
        <v>0.10000000000000142</v>
      </c>
      <c r="J228" s="104">
        <f t="shared" si="23"/>
        <v>0.78566819531900278</v>
      </c>
      <c r="K228" s="104">
        <f t="shared" si="24"/>
        <v>7.8566819531901394E-2</v>
      </c>
      <c r="L228" s="85"/>
    </row>
    <row r="229" spans="3:12" x14ac:dyDescent="0.2">
      <c r="C229" s="103">
        <v>16.2</v>
      </c>
      <c r="D229" s="103">
        <f t="shared" si="20"/>
        <v>1.6199999999999999E-2</v>
      </c>
      <c r="E229" s="104">
        <f t="shared" si="18"/>
        <v>0.99999760227430057</v>
      </c>
      <c r="F229" s="104">
        <f t="shared" si="19"/>
        <v>0.88432549528637783</v>
      </c>
      <c r="G229" s="104">
        <f t="shared" si="25"/>
        <v>0.88432337491641111</v>
      </c>
      <c r="H229" s="104">
        <f t="shared" si="21"/>
        <v>-1.0677779065039767</v>
      </c>
      <c r="I229" s="104">
        <f t="shared" si="22"/>
        <v>9.9999999999997868E-2</v>
      </c>
      <c r="J229" s="104">
        <f t="shared" si="23"/>
        <v>0.78324249182654604</v>
      </c>
      <c r="K229" s="104">
        <f t="shared" si="24"/>
        <v>7.8324249182652933E-2</v>
      </c>
      <c r="L229" s="85"/>
    </row>
    <row r="230" spans="3:12" x14ac:dyDescent="0.2">
      <c r="C230" s="103">
        <v>16.3</v>
      </c>
      <c r="D230" s="103">
        <f t="shared" si="20"/>
        <v>1.6300000000000002E-2</v>
      </c>
      <c r="E230" s="104">
        <f t="shared" si="18"/>
        <v>0.99999757258141886</v>
      </c>
      <c r="F230" s="104">
        <f t="shared" si="19"/>
        <v>0.88294525441390936</v>
      </c>
      <c r="G230" s="104">
        <f t="shared" si="25"/>
        <v>0.88294311113619262</v>
      </c>
      <c r="H230" s="104">
        <f t="shared" si="21"/>
        <v>-1.0813455505448564</v>
      </c>
      <c r="I230" s="104">
        <f t="shared" si="22"/>
        <v>0.10000000000000142</v>
      </c>
      <c r="J230" s="104">
        <f t="shared" si="23"/>
        <v>0.78080770818117939</v>
      </c>
      <c r="K230" s="104">
        <f t="shared" si="24"/>
        <v>7.8080770818119052E-2</v>
      </c>
      <c r="L230" s="85"/>
    </row>
    <row r="231" spans="3:12" x14ac:dyDescent="0.2">
      <c r="C231" s="103">
        <v>16.399999999999999</v>
      </c>
      <c r="D231" s="103">
        <f t="shared" si="20"/>
        <v>1.6399999999999998E-2</v>
      </c>
      <c r="E231" s="104">
        <f t="shared" si="18"/>
        <v>0.99999754270581309</v>
      </c>
      <c r="F231" s="104">
        <f t="shared" si="19"/>
        <v>0.88155778703682064</v>
      </c>
      <c r="G231" s="104">
        <f t="shared" si="25"/>
        <v>0.88155562078999516</v>
      </c>
      <c r="H231" s="104">
        <f t="shared" si="21"/>
        <v>-1.0950056232746699</v>
      </c>
      <c r="I231" s="104">
        <f t="shared" si="22"/>
        <v>9.9999999999997868E-2</v>
      </c>
      <c r="J231" s="104">
        <f t="shared" si="23"/>
        <v>0.77836394374228113</v>
      </c>
      <c r="K231" s="104">
        <f t="shared" si="24"/>
        <v>7.7836394374226459E-2</v>
      </c>
      <c r="L231" s="85"/>
    </row>
    <row r="232" spans="3:12" x14ac:dyDescent="0.2">
      <c r="C232" s="103">
        <v>16.5</v>
      </c>
      <c r="D232" s="103">
        <f t="shared" si="20"/>
        <v>1.6500000000000001E-2</v>
      </c>
      <c r="E232" s="104">
        <f t="shared" si="18"/>
        <v>0.99999751264748216</v>
      </c>
      <c r="F232" s="104">
        <f t="shared" si="19"/>
        <v>0.88016311564844396</v>
      </c>
      <c r="G232" s="104">
        <f t="shared" si="25"/>
        <v>0.88016092637250209</v>
      </c>
      <c r="H232" s="104">
        <f t="shared" si="21"/>
        <v>-1.1087583059516701</v>
      </c>
      <c r="I232" s="104">
        <f t="shared" si="22"/>
        <v>0.10000000000000142</v>
      </c>
      <c r="J232" s="104">
        <f t="shared" si="23"/>
        <v>0.77591129813653792</v>
      </c>
      <c r="K232" s="104">
        <f t="shared" si="24"/>
        <v>7.7591129813654888E-2</v>
      </c>
      <c r="L232" s="85"/>
    </row>
    <row r="233" spans="3:12" x14ac:dyDescent="0.2">
      <c r="C233" s="103">
        <v>16.600000000000001</v>
      </c>
      <c r="D233" s="103">
        <f t="shared" si="20"/>
        <v>1.66E-2</v>
      </c>
      <c r="E233" s="104">
        <f t="shared" si="18"/>
        <v>0.99999748240642761</v>
      </c>
      <c r="F233" s="104">
        <f t="shared" si="19"/>
        <v>0.87876126285470035</v>
      </c>
      <c r="G233" s="104">
        <f t="shared" si="25"/>
        <v>0.87875905049099334</v>
      </c>
      <c r="H233" s="104">
        <f t="shared" si="21"/>
        <v>-1.1226037815065517</v>
      </c>
      <c r="I233" s="104">
        <f t="shared" si="22"/>
        <v>0.10000000000000142</v>
      </c>
      <c r="J233" s="104">
        <f t="shared" si="23"/>
        <v>0.77344987125236997</v>
      </c>
      <c r="K233" s="104">
        <f t="shared" si="24"/>
        <v>7.7344987125238102E-2</v>
      </c>
      <c r="L233" s="85"/>
    </row>
    <row r="234" spans="3:12" x14ac:dyDescent="0.2">
      <c r="C234" s="103">
        <v>16.7</v>
      </c>
      <c r="D234" s="103">
        <f t="shared" si="20"/>
        <v>1.67E-2</v>
      </c>
      <c r="E234" s="104">
        <f t="shared" si="18"/>
        <v>0.999997451982647</v>
      </c>
      <c r="F234" s="104">
        <f t="shared" si="19"/>
        <v>0.87735225137366035</v>
      </c>
      <c r="G234" s="104">
        <f t="shared" si="25"/>
        <v>0.87735001586489914</v>
      </c>
      <c r="H234" s="104">
        <f t="shared" si="21"/>
        <v>-1.1365422345551761</v>
      </c>
      <c r="I234" s="104">
        <f t="shared" si="22"/>
        <v>9.9999999999997868E-2</v>
      </c>
      <c r="J234" s="104">
        <f t="shared" si="23"/>
        <v>0.77097976323434114</v>
      </c>
      <c r="K234" s="104">
        <f t="shared" si="24"/>
        <v>7.7097976323432474E-2</v>
      </c>
      <c r="L234" s="85"/>
    </row>
    <row r="235" spans="3:12" x14ac:dyDescent="0.2">
      <c r="C235" s="103">
        <v>16.8</v>
      </c>
      <c r="D235" s="103">
        <f t="shared" si="20"/>
        <v>1.6800000000000002E-2</v>
      </c>
      <c r="E235" s="104">
        <f t="shared" si="18"/>
        <v>0.99999742137614311</v>
      </c>
      <c r="F235" s="104">
        <f t="shared" si="19"/>
        <v>0.87593610403510336</v>
      </c>
      <c r="G235" s="104">
        <f t="shared" si="25"/>
        <v>0.87593384532536833</v>
      </c>
      <c r="H235" s="104">
        <f t="shared" si="21"/>
        <v>-1.1505738514112904</v>
      </c>
      <c r="I235" s="104">
        <f t="shared" si="22"/>
        <v>0.10000000000000142</v>
      </c>
      <c r="J235" s="104">
        <f t="shared" si="23"/>
        <v>0.76850107447756322</v>
      </c>
      <c r="K235" s="104">
        <f t="shared" si="24"/>
        <v>7.6850107447757415E-2</v>
      </c>
      <c r="L235" s="85"/>
    </row>
    <row r="236" spans="3:12" x14ac:dyDescent="0.2">
      <c r="C236" s="103">
        <v>16.899999999999999</v>
      </c>
      <c r="D236" s="103">
        <f t="shared" si="20"/>
        <v>1.6899999999999998E-2</v>
      </c>
      <c r="E236" s="104">
        <f t="shared" si="18"/>
        <v>0.99999739058691406</v>
      </c>
      <c r="F236" s="104">
        <f t="shared" si="19"/>
        <v>0.87451284378007366</v>
      </c>
      <c r="G236" s="104">
        <f t="shared" si="25"/>
        <v>0.87451056181481523</v>
      </c>
      <c r="H236" s="104">
        <f t="shared" si="21"/>
        <v>-1.1646988200996009</v>
      </c>
      <c r="I236" s="104">
        <f t="shared" si="22"/>
        <v>9.9999999999997868E-2</v>
      </c>
      <c r="J236" s="104">
        <f t="shared" si="23"/>
        <v>0.76601390562208727</v>
      </c>
      <c r="K236" s="104">
        <f t="shared" si="24"/>
        <v>7.6601390562207092E-2</v>
      </c>
      <c r="L236" s="85"/>
    </row>
    <row r="237" spans="3:12" x14ac:dyDescent="0.2">
      <c r="C237" s="103">
        <v>17</v>
      </c>
      <c r="D237" s="103">
        <f t="shared" si="20"/>
        <v>1.7000000000000001E-2</v>
      </c>
      <c r="E237" s="104">
        <f t="shared" si="18"/>
        <v>0.99999735961496083</v>
      </c>
      <c r="F237" s="104">
        <f t="shared" si="19"/>
        <v>0.87308249366043567</v>
      </c>
      <c r="G237" s="104">
        <f t="shared" si="25"/>
        <v>0.87308018838648149</v>
      </c>
      <c r="H237" s="104">
        <f t="shared" si="21"/>
        <v>-1.1789173303688407</v>
      </c>
      <c r="I237" s="104">
        <f t="shared" si="22"/>
        <v>0.10000000000000142</v>
      </c>
      <c r="J237" s="104">
        <f t="shared" si="23"/>
        <v>0.76351835754728292</v>
      </c>
      <c r="K237" s="104">
        <f t="shared" si="24"/>
        <v>7.6351835754729383E-2</v>
      </c>
      <c r="L237" s="85"/>
    </row>
    <row r="238" spans="3:12" x14ac:dyDescent="0.2">
      <c r="C238" s="103">
        <v>17.100000000000001</v>
      </c>
      <c r="D238" s="103">
        <f t="shared" si="20"/>
        <v>1.7100000000000001E-2</v>
      </c>
      <c r="E238" s="104">
        <f t="shared" si="18"/>
        <v>0.99999732846028266</v>
      </c>
      <c r="F238" s="104">
        <f t="shared" si="19"/>
        <v>0.87164507683842585</v>
      </c>
      <c r="G238" s="104">
        <f t="shared" si="25"/>
        <v>0.87164274820398369</v>
      </c>
      <c r="H238" s="104">
        <f t="shared" si="21"/>
        <v>-1.1932295737051237</v>
      </c>
      <c r="I238" s="104">
        <f t="shared" si="22"/>
        <v>0.10000000000000142</v>
      </c>
      <c r="J238" s="104">
        <f t="shared" si="23"/>
        <v>0.761014531366214</v>
      </c>
      <c r="K238" s="104">
        <f t="shared" si="24"/>
        <v>7.6101453136622477E-2</v>
      </c>
      <c r="L238" s="85"/>
    </row>
    <row r="239" spans="3:12" x14ac:dyDescent="0.2">
      <c r="C239" s="103">
        <v>17.2</v>
      </c>
      <c r="D239" s="103">
        <f t="shared" si="20"/>
        <v>1.72E-2</v>
      </c>
      <c r="E239" s="104">
        <f t="shared" si="18"/>
        <v>0.99999729712288066</v>
      </c>
      <c r="F239" s="104">
        <f t="shared" si="19"/>
        <v>0.87020061658620385</v>
      </c>
      <c r="G239" s="104">
        <f t="shared" si="25"/>
        <v>0.87019826454086802</v>
      </c>
      <c r="H239" s="104">
        <f t="shared" si="21"/>
        <v>-1.2076357433453786</v>
      </c>
      <c r="I239" s="104">
        <f t="shared" si="22"/>
        <v>9.9999999999997868E-2</v>
      </c>
      <c r="J239" s="104">
        <f t="shared" si="23"/>
        <v>0.75850252842000276</v>
      </c>
      <c r="K239" s="104">
        <f t="shared" si="24"/>
        <v>7.5850252841998658E-2</v>
      </c>
      <c r="L239" s="85"/>
    </row>
    <row r="240" spans="3:12" x14ac:dyDescent="0.2">
      <c r="C240" s="103">
        <v>17.3</v>
      </c>
      <c r="D240" s="103">
        <f t="shared" si="20"/>
        <v>1.7299999999999999E-2</v>
      </c>
      <c r="E240" s="104">
        <f t="shared" si="18"/>
        <v>0.99999726560275337</v>
      </c>
      <c r="F240" s="104">
        <f t="shared" si="19"/>
        <v>0.86874913628539951</v>
      </c>
      <c r="G240" s="104">
        <f t="shared" si="25"/>
        <v>0.86874676078015323</v>
      </c>
      <c r="H240" s="104">
        <f t="shared" si="21"/>
        <v>-1.2221360342910466</v>
      </c>
      <c r="I240" s="104">
        <f t="shared" si="22"/>
        <v>0.10000000000000142</v>
      </c>
      <c r="J240" s="104">
        <f t="shared" si="23"/>
        <v>0.75598245027218181</v>
      </c>
      <c r="K240" s="104">
        <f t="shared" si="24"/>
        <v>7.5598245027219249E-2</v>
      </c>
      <c r="L240" s="85"/>
    </row>
    <row r="241" spans="3:12" x14ac:dyDescent="0.2">
      <c r="C241" s="103">
        <v>17.399999999999999</v>
      </c>
      <c r="D241" s="103">
        <f t="shared" si="20"/>
        <v>1.7399999999999999E-2</v>
      </c>
      <c r="E241" s="104">
        <f t="shared" si="18"/>
        <v>0.99999723389990192</v>
      </c>
      <c r="F241" s="104">
        <f t="shared" si="19"/>
        <v>0.86729065942666028</v>
      </c>
      <c r="G241" s="104">
        <f t="shared" si="25"/>
        <v>0.86728826041388218</v>
      </c>
      <c r="H241" s="104">
        <f t="shared" si="21"/>
        <v>-1.2367306433218492</v>
      </c>
      <c r="I241" s="104">
        <f t="shared" si="22"/>
        <v>9.9999999999997868E-2</v>
      </c>
      <c r="J241" s="104">
        <f t="shared" si="23"/>
        <v>0.75345439870304376</v>
      </c>
      <c r="K241" s="104">
        <f t="shared" si="24"/>
        <v>7.5345439870302774E-2</v>
      </c>
      <c r="L241" s="85"/>
    </row>
    <row r="242" spans="3:12" x14ac:dyDescent="0.2">
      <c r="C242" s="103">
        <v>17.5</v>
      </c>
      <c r="D242" s="103">
        <f t="shared" si="20"/>
        <v>1.7500000000000002E-2</v>
      </c>
      <c r="E242" s="104">
        <f t="shared" si="18"/>
        <v>0.9999972020143264</v>
      </c>
      <c r="F242" s="104">
        <f t="shared" si="19"/>
        <v>0.8658252096091954</v>
      </c>
      <c r="G242" s="104">
        <f t="shared" si="25"/>
        <v>0.86582278704266302</v>
      </c>
      <c r="H242" s="104">
        <f t="shared" si="21"/>
        <v>-1.2514197690098134</v>
      </c>
      <c r="I242" s="104">
        <f t="shared" si="22"/>
        <v>0.10000000000000142</v>
      </c>
      <c r="J242" s="104">
        <f t="shared" si="23"/>
        <v>0.75091847570398085</v>
      </c>
      <c r="K242" s="104">
        <f t="shared" si="24"/>
        <v>7.5091847570399148E-2</v>
      </c>
      <c r="L242" s="85"/>
    </row>
    <row r="243" spans="3:12" x14ac:dyDescent="0.2">
      <c r="C243" s="103">
        <v>17.600000000000001</v>
      </c>
      <c r="D243" s="103">
        <f t="shared" si="20"/>
        <v>1.7600000000000001E-2</v>
      </c>
      <c r="E243" s="104">
        <f t="shared" si="18"/>
        <v>0.99999716994602683</v>
      </c>
      <c r="F243" s="104">
        <f t="shared" si="19"/>
        <v>0.86435281054031654</v>
      </c>
      <c r="G243" s="104">
        <f t="shared" si="25"/>
        <v>0.86435036437521084</v>
      </c>
      <c r="H243" s="104">
        <f t="shared" si="21"/>
        <v>-1.2662036117334472</v>
      </c>
      <c r="I243" s="104">
        <f t="shared" si="22"/>
        <v>0.10000000000000142</v>
      </c>
      <c r="J243" s="104">
        <f t="shared" si="23"/>
        <v>0.74837478347181441</v>
      </c>
      <c r="K243" s="104">
        <f t="shared" si="24"/>
        <v>7.4837478347182504E-2</v>
      </c>
      <c r="L243" s="85"/>
    </row>
    <row r="244" spans="3:12" x14ac:dyDescent="0.2">
      <c r="C244" s="103">
        <v>17.7</v>
      </c>
      <c r="D244" s="103">
        <f t="shared" si="20"/>
        <v>1.77E-2</v>
      </c>
      <c r="E244" s="104">
        <f t="shared" si="18"/>
        <v>0.99999713769500176</v>
      </c>
      <c r="F244" s="104">
        <f t="shared" si="19"/>
        <v>0.86287348603498004</v>
      </c>
      <c r="G244" s="104">
        <f t="shared" si="25"/>
        <v>0.86287101622788809</v>
      </c>
      <c r="H244" s="104">
        <f t="shared" si="21"/>
        <v>-1.2810823736920918</v>
      </c>
      <c r="I244" s="104">
        <f t="shared" si="22"/>
        <v>9.9999999999997868E-2</v>
      </c>
      <c r="J244" s="104">
        <f t="shared" si="23"/>
        <v>0.74582342440311877</v>
      </c>
      <c r="K244" s="104">
        <f t="shared" si="24"/>
        <v>7.4582342440310284E-2</v>
      </c>
      <c r="L244" s="85"/>
    </row>
    <row r="245" spans="3:12" x14ac:dyDescent="0.2">
      <c r="C245" s="103">
        <v>17.8</v>
      </c>
      <c r="D245" s="103">
        <f t="shared" si="20"/>
        <v>1.78E-2</v>
      </c>
      <c r="E245" s="104">
        <f t="shared" si="18"/>
        <v>0.99999710526125241</v>
      </c>
      <c r="F245" s="104">
        <f t="shared" si="19"/>
        <v>0.86138726001532306</v>
      </c>
      <c r="G245" s="104">
        <f t="shared" si="25"/>
        <v>0.86138476652424478</v>
      </c>
      <c r="H245" s="104">
        <f t="shared" si="21"/>
        <v>-1.296056258920435</v>
      </c>
      <c r="I245" s="104">
        <f t="shared" si="22"/>
        <v>0.10000000000000142</v>
      </c>
      <c r="J245" s="104">
        <f t="shared" si="23"/>
        <v>0.74326450108854247</v>
      </c>
      <c r="K245" s="104">
        <f t="shared" si="24"/>
        <v>7.4326450108855302E-2</v>
      </c>
      <c r="L245" s="85"/>
    </row>
    <row r="246" spans="3:12" x14ac:dyDescent="0.2">
      <c r="C246" s="103">
        <v>17.899999999999999</v>
      </c>
      <c r="D246" s="103">
        <f t="shared" si="20"/>
        <v>1.7899999999999999E-2</v>
      </c>
      <c r="E246" s="104">
        <f t="shared" si="18"/>
        <v>0.99999707264477944</v>
      </c>
      <c r="F246" s="104">
        <f t="shared" si="19"/>
        <v>0.85989415651020096</v>
      </c>
      <c r="G246" s="104">
        <f t="shared" si="25"/>
        <v>0.85989163929455281</v>
      </c>
      <c r="H246" s="104">
        <f t="shared" si="21"/>
        <v>-1.3111254733032498</v>
      </c>
      <c r="I246" s="104">
        <f t="shared" si="22"/>
        <v>9.9999999999997868E-2</v>
      </c>
      <c r="J246" s="104">
        <f t="shared" si="23"/>
        <v>0.74069811630711957</v>
      </c>
      <c r="K246" s="104">
        <f t="shared" si="24"/>
        <v>7.4069811630710372E-2</v>
      </c>
      <c r="L246" s="85"/>
    </row>
    <row r="247" spans="3:12" x14ac:dyDescent="0.2">
      <c r="C247" s="103">
        <v>18</v>
      </c>
      <c r="D247" s="103">
        <f t="shared" si="20"/>
        <v>1.7999999999999999E-2</v>
      </c>
      <c r="E247" s="104">
        <f t="shared" si="18"/>
        <v>0.99999703984558175</v>
      </c>
      <c r="F247" s="104">
        <f t="shared" si="19"/>
        <v>0.85839419965471986</v>
      </c>
      <c r="G247" s="104">
        <f t="shared" si="25"/>
        <v>0.85839165867533718</v>
      </c>
      <c r="H247" s="104">
        <f t="shared" si="21"/>
        <v>-1.3262902245903319</v>
      </c>
      <c r="I247" s="104">
        <f t="shared" si="22"/>
        <v>0.10000000000000142</v>
      </c>
      <c r="J247" s="104">
        <f t="shared" si="23"/>
        <v>0.73812437302057055</v>
      </c>
      <c r="K247" s="104">
        <f t="shared" si="24"/>
        <v>7.3812437302058109E-2</v>
      </c>
      <c r="L247" s="85"/>
    </row>
    <row r="248" spans="3:12" x14ac:dyDescent="0.2">
      <c r="C248" s="103">
        <v>18.100000000000001</v>
      </c>
      <c r="D248" s="103">
        <f t="shared" si="20"/>
        <v>1.8100000000000002E-2</v>
      </c>
      <c r="E248" s="104">
        <f t="shared" si="18"/>
        <v>0.99999700686365933</v>
      </c>
      <c r="F248" s="104">
        <f t="shared" si="19"/>
        <v>0.85688741368976951</v>
      </c>
      <c r="G248" s="104">
        <f t="shared" si="25"/>
        <v>0.8568848489089117</v>
      </c>
      <c r="H248" s="104">
        <f t="shared" si="21"/>
        <v>-1.3415507224115617</v>
      </c>
      <c r="I248" s="104">
        <f t="shared" si="22"/>
        <v>0.10000000000000142</v>
      </c>
      <c r="J248" s="104">
        <f t="shared" si="23"/>
        <v>0.73554337436760442</v>
      </c>
      <c r="K248" s="104">
        <f t="shared" si="24"/>
        <v>7.3554337436761486E-2</v>
      </c>
      <c r="L248" s="85"/>
    </row>
    <row r="249" spans="3:12" x14ac:dyDescent="0.2">
      <c r="C249" s="103">
        <v>18.2</v>
      </c>
      <c r="D249" s="103">
        <f t="shared" si="20"/>
        <v>1.8200000000000001E-2</v>
      </c>
      <c r="E249" s="104">
        <f t="shared" si="18"/>
        <v>0.9999969736990133</v>
      </c>
      <c r="F249" s="104">
        <f t="shared" si="19"/>
        <v>0.85537382296155406</v>
      </c>
      <c r="G249" s="104">
        <f t="shared" si="25"/>
        <v>0.85537123434290963</v>
      </c>
      <c r="H249" s="104">
        <f t="shared" si="21"/>
        <v>-1.3569071782921907</v>
      </c>
      <c r="I249" s="104">
        <f t="shared" si="22"/>
        <v>9.9999999999997868E-2</v>
      </c>
      <c r="J249" s="104">
        <f t="shared" si="23"/>
        <v>0.73295522365821708</v>
      </c>
      <c r="K249" s="104">
        <f t="shared" si="24"/>
        <v>7.329552236582014E-2</v>
      </c>
      <c r="L249" s="85"/>
    </row>
    <row r="250" spans="3:12" x14ac:dyDescent="0.2">
      <c r="C250" s="103">
        <v>18.3</v>
      </c>
      <c r="D250" s="103">
        <f t="shared" si="20"/>
        <v>1.83E-2</v>
      </c>
      <c r="E250" s="104">
        <f t="shared" si="18"/>
        <v>0.99999694035164288</v>
      </c>
      <c r="F250" s="104">
        <f t="shared" si="19"/>
        <v>0.85385345192111817</v>
      </c>
      <c r="G250" s="104">
        <f t="shared" si="25"/>
        <v>0.85385083942980677</v>
      </c>
      <c r="H250" s="104">
        <f t="shared" si="21"/>
        <v>-1.3723598056683795</v>
      </c>
      <c r="I250" s="104">
        <f t="shared" si="22"/>
        <v>0.10000000000000142</v>
      </c>
      <c r="J250" s="104">
        <f t="shared" si="23"/>
        <v>0.73036002436797631</v>
      </c>
      <c r="K250" s="104">
        <f t="shared" si="24"/>
        <v>7.3036002436798669E-2</v>
      </c>
      <c r="L250" s="85"/>
    </row>
    <row r="251" spans="3:12" x14ac:dyDescent="0.2">
      <c r="C251" s="103">
        <v>18.399999999999999</v>
      </c>
      <c r="D251" s="103">
        <f t="shared" si="20"/>
        <v>1.84E-2</v>
      </c>
      <c r="E251" s="104">
        <f t="shared" si="18"/>
        <v>0.99999690682154796</v>
      </c>
      <c r="F251" s="104">
        <f t="shared" si="19"/>
        <v>0.85232632512387407</v>
      </c>
      <c r="G251" s="104">
        <f t="shared" si="25"/>
        <v>0.85232368872645115</v>
      </c>
      <c r="H251" s="104">
        <f t="shared" si="21"/>
        <v>-1.3879088199028486</v>
      </c>
      <c r="I251" s="104">
        <f t="shared" si="22"/>
        <v>9.9999999999997868E-2</v>
      </c>
      <c r="J251" s="104">
        <f t="shared" si="23"/>
        <v>0.72775788013230736</v>
      </c>
      <c r="K251" s="104">
        <f t="shared" si="24"/>
        <v>7.277578801322919E-2</v>
      </c>
      <c r="L251" s="85"/>
    </row>
    <row r="252" spans="3:12" x14ac:dyDescent="0.2">
      <c r="C252" s="103">
        <v>18.5</v>
      </c>
      <c r="D252" s="103">
        <f t="shared" si="20"/>
        <v>1.8499999999999999E-2</v>
      </c>
      <c r="E252" s="104">
        <f t="shared" si="18"/>
        <v>0.99999687310872887</v>
      </c>
      <c r="F252" s="104">
        <f t="shared" si="19"/>
        <v>0.85079246722912605</v>
      </c>
      <c r="G252" s="104">
        <f t="shared" si="25"/>
        <v>0.85078980689358674</v>
      </c>
      <c r="H252" s="104">
        <f t="shared" si="21"/>
        <v>-1.4035544383007681</v>
      </c>
      <c r="I252" s="104">
        <f t="shared" si="22"/>
        <v>0.10000000000000142</v>
      </c>
      <c r="J252" s="104">
        <f t="shared" si="23"/>
        <v>0.72514889474077626</v>
      </c>
      <c r="K252" s="104">
        <f t="shared" si="24"/>
        <v>7.251488947407865E-2</v>
      </c>
      <c r="L252" s="85"/>
    </row>
    <row r="253" spans="3:12" x14ac:dyDescent="0.2">
      <c r="C253" s="103">
        <v>18.600000000000001</v>
      </c>
      <c r="D253" s="103">
        <f t="shared" si="20"/>
        <v>1.8600000000000002E-2</v>
      </c>
      <c r="E253" s="104">
        <f t="shared" si="18"/>
        <v>0.99999683921318483</v>
      </c>
      <c r="F253" s="104">
        <f t="shared" si="19"/>
        <v>0.84925190299959163</v>
      </c>
      <c r="G253" s="104">
        <f t="shared" si="25"/>
        <v>0.84924921869537384</v>
      </c>
      <c r="H253" s="104">
        <f t="shared" si="21"/>
        <v>-1.4192968801258692</v>
      </c>
      <c r="I253" s="104">
        <f t="shared" si="22"/>
        <v>0.10000000000000142</v>
      </c>
      <c r="J253" s="104">
        <f t="shared" si="23"/>
        <v>0.7225331721313657</v>
      </c>
      <c r="K253" s="104">
        <f t="shared" si="24"/>
        <v>7.2253317213137602E-2</v>
      </c>
      <c r="L253" s="85"/>
    </row>
    <row r="254" spans="3:12" x14ac:dyDescent="0.2">
      <c r="C254" s="103">
        <v>18.7</v>
      </c>
      <c r="D254" s="103">
        <f t="shared" si="20"/>
        <v>1.8699999999999998E-2</v>
      </c>
      <c r="E254" s="104">
        <f t="shared" si="18"/>
        <v>0.99999680513491707</v>
      </c>
      <c r="F254" s="104">
        <f t="shared" si="19"/>
        <v>0.84770465730092226</v>
      </c>
      <c r="G254" s="104">
        <f t="shared" si="25"/>
        <v>0.84770194899891205</v>
      </c>
      <c r="H254" s="104">
        <f t="shared" si="21"/>
        <v>-1.4351363666167136</v>
      </c>
      <c r="I254" s="104">
        <f t="shared" si="22"/>
        <v>9.9999999999997868E-2</v>
      </c>
      <c r="J254" s="104">
        <f t="shared" si="23"/>
        <v>0.71991081638475007</v>
      </c>
      <c r="K254" s="104">
        <f t="shared" si="24"/>
        <v>7.1991081638473467E-2</v>
      </c>
      <c r="L254" s="85"/>
    </row>
    <row r="255" spans="3:12" x14ac:dyDescent="0.2">
      <c r="C255" s="103">
        <v>18.8</v>
      </c>
      <c r="D255" s="103">
        <f t="shared" si="20"/>
        <v>1.8800000000000001E-2</v>
      </c>
      <c r="E255" s="104">
        <f t="shared" si="18"/>
        <v>0.99999677087392547</v>
      </c>
      <c r="F255" s="104">
        <f t="shared" si="19"/>
        <v>0.84615075510122117</v>
      </c>
      <c r="G255" s="104">
        <f t="shared" si="25"/>
        <v>0.84614802277375489</v>
      </c>
      <c r="H255" s="104">
        <f t="shared" si="21"/>
        <v>-1.4510731210032373</v>
      </c>
      <c r="I255" s="104">
        <f t="shared" si="22"/>
        <v>0.10000000000000142</v>
      </c>
      <c r="J255" s="104">
        <f t="shared" si="23"/>
        <v>0.71728193171856613</v>
      </c>
      <c r="K255" s="104">
        <f t="shared" si="24"/>
        <v>7.1728193171857635E-2</v>
      </c>
      <c r="L255" s="85"/>
    </row>
    <row r="256" spans="3:12" x14ac:dyDescent="0.2">
      <c r="C256" s="103">
        <v>18.899999999999999</v>
      </c>
      <c r="D256" s="103">
        <f t="shared" si="20"/>
        <v>1.89E-2</v>
      </c>
      <c r="E256" s="104">
        <f t="shared" si="18"/>
        <v>0.99999673643020992</v>
      </c>
      <c r="F256" s="104">
        <f t="shared" si="19"/>
        <v>0.84459022147055995</v>
      </c>
      <c r="G256" s="104">
        <f t="shared" si="25"/>
        <v>0.84458746509142812</v>
      </c>
      <c r="H256" s="104">
        <f t="shared" si="21"/>
        <v>-1.4671073685234535</v>
      </c>
      <c r="I256" s="104">
        <f t="shared" si="22"/>
        <v>9.9999999999997868E-2</v>
      </c>
      <c r="J256" s="104">
        <f t="shared" si="23"/>
        <v>0.71464662248167965</v>
      </c>
      <c r="K256" s="104">
        <f t="shared" si="24"/>
        <v>7.1464662248166444E-2</v>
      </c>
      <c r="L256" s="85"/>
    </row>
    <row r="257" spans="3:12" x14ac:dyDescent="0.2">
      <c r="C257" s="103">
        <v>19</v>
      </c>
      <c r="D257" s="103">
        <f t="shared" si="20"/>
        <v>1.9E-2</v>
      </c>
      <c r="E257" s="104">
        <f t="shared" si="18"/>
        <v>0.99999670180376854</v>
      </c>
      <c r="F257" s="104">
        <f t="shared" si="19"/>
        <v>0.84302308158049288</v>
      </c>
      <c r="G257" s="104">
        <f t="shared" si="25"/>
        <v>0.8430203011249422</v>
      </c>
      <c r="H257" s="104">
        <f t="shared" si="21"/>
        <v>-1.4832393364404073</v>
      </c>
      <c r="I257" s="104">
        <f t="shared" si="22"/>
        <v>0.10000000000000142</v>
      </c>
      <c r="J257" s="104">
        <f t="shared" si="23"/>
        <v>0.71200499314845167</v>
      </c>
      <c r="K257" s="104">
        <f t="shared" si="24"/>
        <v>7.1200499314846177E-2</v>
      </c>
      <c r="L257" s="85"/>
    </row>
    <row r="258" spans="3:12" x14ac:dyDescent="0.2">
      <c r="C258" s="103">
        <v>19.100000000000001</v>
      </c>
      <c r="D258" s="103">
        <f t="shared" si="20"/>
        <v>1.9100000000000002E-2</v>
      </c>
      <c r="E258" s="104">
        <f t="shared" si="18"/>
        <v>0.99999666699460488</v>
      </c>
      <c r="F258" s="104">
        <f t="shared" si="19"/>
        <v>0.84144936070356935</v>
      </c>
      <c r="G258" s="104">
        <f t="shared" si="25"/>
        <v>0.84144655614831043</v>
      </c>
      <c r="H258" s="104">
        <f t="shared" si="21"/>
        <v>-1.4994692540592733</v>
      </c>
      <c r="I258" s="104">
        <f t="shared" si="22"/>
        <v>0.10000000000000142</v>
      </c>
      <c r="J258" s="104">
        <f t="shared" si="23"/>
        <v>0.70935714831300711</v>
      </c>
      <c r="K258" s="104">
        <f t="shared" si="24"/>
        <v>7.0935714831301719E-2</v>
      </c>
      <c r="L258" s="85"/>
    </row>
    <row r="259" spans="3:12" x14ac:dyDescent="0.2">
      <c r="C259" s="103">
        <v>19.2</v>
      </c>
      <c r="D259" s="103">
        <f t="shared" si="20"/>
        <v>1.9199999999999998E-2</v>
      </c>
      <c r="E259" s="104">
        <f t="shared" si="18"/>
        <v>0.9999966320027156</v>
      </c>
      <c r="F259" s="104">
        <f t="shared" si="19"/>
        <v>0.83986908421284445</v>
      </c>
      <c r="G259" s="104">
        <f t="shared" si="25"/>
        <v>0.83986625553604954</v>
      </c>
      <c r="H259" s="104">
        <f t="shared" si="21"/>
        <v>-1.5157973527448365</v>
      </c>
      <c r="I259" s="104">
        <f t="shared" si="22"/>
        <v>9.9999999999997868E-2</v>
      </c>
      <c r="J259" s="104">
        <f t="shared" si="23"/>
        <v>0.70670319268349191</v>
      </c>
      <c r="K259" s="104">
        <f t="shared" si="24"/>
        <v>7.0670319268347687E-2</v>
      </c>
      <c r="L259" s="85"/>
    </row>
    <row r="260" spans="3:12" x14ac:dyDescent="0.2">
      <c r="C260" s="103">
        <v>19.3</v>
      </c>
      <c r="D260" s="103">
        <f t="shared" si="20"/>
        <v>1.9300000000000001E-2</v>
      </c>
      <c r="E260" s="104">
        <f t="shared" ref="E260:E323" si="26">ABS(SIN((($A$68*PI()*$C260*VLOOKUP($D$12,$C$18:$D$33,2,FALSE))/($D$16*1000000)))/(VLOOKUP($D$12,$C$18:$D$33,2,FALSE)*SIN((($A$68*PI()*$C260)/($D$16*1000000)))))^$A$72</f>
        <v>0.99999659682810382</v>
      </c>
      <c r="F260" s="104">
        <f t="shared" ref="F260:F323" si="27">ABS(SIN((($A$68*VLOOKUP($D$12,$C$18:$D$33,2,FALSE)*PI()*$C260*VLOOKUP($D$12,$C$18:$E$33,3,FALSE))/($D$16*1000000)))/(VLOOKUP($D$12,$C$18:$E$33,3,FALSE)*SIN((($A$68*VLOOKUP($D$12,$C$18:$D$33,2,FALSE)*PI()*$C260)/($D$16*1000000)))))^$A$76</f>
        <v>0.83828227758138663</v>
      </c>
      <c r="G260" s="104">
        <f t="shared" si="25"/>
        <v>0.83827942476269846</v>
      </c>
      <c r="H260" s="104">
        <f t="shared" si="21"/>
        <v>-1.5322238659389897</v>
      </c>
      <c r="I260" s="104">
        <f t="shared" si="22"/>
        <v>0.10000000000000142</v>
      </c>
      <c r="J260" s="104">
        <f t="shared" si="23"/>
        <v>0.70404323107633693</v>
      </c>
      <c r="K260" s="104">
        <f t="shared" si="24"/>
        <v>7.0404323107634698E-2</v>
      </c>
      <c r="L260" s="85"/>
    </row>
    <row r="261" spans="3:12" x14ac:dyDescent="0.2">
      <c r="C261" s="103">
        <v>19.399999999999999</v>
      </c>
      <c r="D261" s="103">
        <f t="shared" ref="D261:D324" si="28">C261/1000</f>
        <v>1.9399999999999997E-2</v>
      </c>
      <c r="E261" s="104">
        <f t="shared" si="26"/>
        <v>0.99999656147076621</v>
      </c>
      <c r="F261" s="104">
        <f t="shared" si="27"/>
        <v>0.83668896638178725</v>
      </c>
      <c r="G261" s="104">
        <f t="shared" si="25"/>
        <v>0.8366860894023167</v>
      </c>
      <c r="H261" s="104">
        <f t="shared" ref="H261:H324" si="29">20*LOG10(G261)</f>
        <v>-1.5487490291786505</v>
      </c>
      <c r="I261" s="104">
        <f t="shared" ref="I261:I324" si="30">C261-C260</f>
        <v>9.9999999999997868E-2</v>
      </c>
      <c r="J261" s="104">
        <f t="shared" si="23"/>
        <v>0.70137736841051845</v>
      </c>
      <c r="K261" s="104">
        <f t="shared" si="24"/>
        <v>7.0137736841050347E-2</v>
      </c>
      <c r="L261" s="85"/>
    </row>
    <row r="262" spans="3:12" x14ac:dyDescent="0.2">
      <c r="C262" s="103">
        <v>19.5</v>
      </c>
      <c r="D262" s="103">
        <f t="shared" si="28"/>
        <v>1.95E-2</v>
      </c>
      <c r="E262" s="104">
        <f t="shared" si="26"/>
        <v>0.99999652593070487</v>
      </c>
      <c r="F262" s="104">
        <f t="shared" si="27"/>
        <v>0.83508917628566204</v>
      </c>
      <c r="G262" s="104">
        <f t="shared" si="25"/>
        <v>0.83508627512799605</v>
      </c>
      <c r="H262" s="104">
        <f t="shared" si="29"/>
        <v>-1.5653730801137549</v>
      </c>
      <c r="I262" s="104">
        <f t="shared" si="30"/>
        <v>0.10000000000000142</v>
      </c>
      <c r="J262" s="104">
        <f t="shared" ref="J262:J325" si="31">((G262+G261)/2)^2</f>
        <v>0.69870570970181833</v>
      </c>
      <c r="K262" s="104">
        <f t="shared" ref="K262:K325" si="32">I262*J262</f>
        <v>6.987057097018283E-2</v>
      </c>
      <c r="L262" s="85"/>
    </row>
    <row r="263" spans="3:12" x14ac:dyDescent="0.2">
      <c r="C263" s="103">
        <v>19.600000000000001</v>
      </c>
      <c r="D263" s="103">
        <f t="shared" si="28"/>
        <v>1.9600000000000003E-2</v>
      </c>
      <c r="E263" s="104">
        <f t="shared" si="26"/>
        <v>0.99999649020791936</v>
      </c>
      <c r="F263" s="104">
        <f t="shared" si="27"/>
        <v>0.83348293306315679</v>
      </c>
      <c r="G263" s="104">
        <f t="shared" si="25"/>
        <v>0.83348000771135899</v>
      </c>
      <c r="H263" s="104">
        <f t="shared" si="29"/>
        <v>-1.5820962585256015</v>
      </c>
      <c r="I263" s="104">
        <f t="shared" si="30"/>
        <v>0.10000000000000142</v>
      </c>
      <c r="J263" s="104">
        <f t="shared" si="31"/>
        <v>0.69602836005708568</v>
      </c>
      <c r="K263" s="104">
        <f t="shared" si="32"/>
        <v>6.9602836005709559E-2</v>
      </c>
      <c r="L263" s="85"/>
    </row>
    <row r="264" spans="3:12" x14ac:dyDescent="0.2">
      <c r="C264" s="103">
        <v>19.7</v>
      </c>
      <c r="D264" s="103">
        <f t="shared" si="28"/>
        <v>1.9699999999999999E-2</v>
      </c>
      <c r="E264" s="104">
        <f t="shared" si="26"/>
        <v>0.99999645430241013</v>
      </c>
      <c r="F264" s="104">
        <f t="shared" si="27"/>
        <v>0.83187026258244778</v>
      </c>
      <c r="G264" s="104">
        <f t="shared" si="25"/>
        <v>0.83186731302206263</v>
      </c>
      <c r="H264" s="104">
        <f t="shared" si="29"/>
        <v>-1.5989188063453583</v>
      </c>
      <c r="I264" s="104">
        <f t="shared" si="30"/>
        <v>9.9999999999997868E-2</v>
      </c>
      <c r="J264" s="104">
        <f t="shared" si="31"/>
        <v>0.69334542466849658</v>
      </c>
      <c r="K264" s="104">
        <f t="shared" si="32"/>
        <v>6.9334542466848184E-2</v>
      </c>
      <c r="L264" s="85"/>
    </row>
    <row r="265" spans="3:12" x14ac:dyDescent="0.2">
      <c r="C265" s="103">
        <v>19.8</v>
      </c>
      <c r="D265" s="103">
        <f t="shared" si="28"/>
        <v>1.9800000000000002E-2</v>
      </c>
      <c r="E265" s="104">
        <f t="shared" si="26"/>
        <v>0.9999964182141784</v>
      </c>
      <c r="F265" s="104">
        <f t="shared" si="27"/>
        <v>0.83025119080923993</v>
      </c>
      <c r="G265" s="104">
        <f t="shared" si="25"/>
        <v>0.83024821702729634</v>
      </c>
      <c r="H265" s="104">
        <f t="shared" si="29"/>
        <v>-1.6158409676728567</v>
      </c>
      <c r="I265" s="104">
        <f t="shared" si="30"/>
        <v>0.10000000000000142</v>
      </c>
      <c r="J265" s="104">
        <f t="shared" si="31"/>
        <v>0.69065700880781544</v>
      </c>
      <c r="K265" s="104">
        <f t="shared" si="32"/>
        <v>6.9065700880782524E-2</v>
      </c>
      <c r="L265" s="85"/>
    </row>
    <row r="266" spans="3:12" x14ac:dyDescent="0.2">
      <c r="C266" s="103">
        <v>19.899999999999999</v>
      </c>
      <c r="D266" s="103">
        <f t="shared" si="28"/>
        <v>1.9899999999999998E-2</v>
      </c>
      <c r="E266" s="104">
        <f t="shared" si="26"/>
        <v>0.99999638194321994</v>
      </c>
      <c r="F266" s="104">
        <f t="shared" si="27"/>
        <v>0.82862574380626741</v>
      </c>
      <c r="G266" s="104">
        <f t="shared" si="25"/>
        <v>0.82862274579127693</v>
      </c>
      <c r="H266" s="104">
        <f t="shared" si="29"/>
        <v>-1.6328629887956403</v>
      </c>
      <c r="I266" s="104">
        <f t="shared" si="30"/>
        <v>9.9999999999997868E-2</v>
      </c>
      <c r="J266" s="104">
        <f t="shared" si="31"/>
        <v>0.68796321782065495</v>
      </c>
      <c r="K266" s="104">
        <f t="shared" si="32"/>
        <v>6.8796321782064032E-2</v>
      </c>
      <c r="L266" s="85"/>
    </row>
    <row r="267" spans="3:12" x14ac:dyDescent="0.2">
      <c r="C267" s="103">
        <v>20</v>
      </c>
      <c r="D267" s="103">
        <f t="shared" si="28"/>
        <v>0.02</v>
      </c>
      <c r="E267" s="104">
        <f t="shared" si="26"/>
        <v>0.99999634548953886</v>
      </c>
      <c r="F267" s="104">
        <f t="shared" si="27"/>
        <v>0.82699394773278567</v>
      </c>
      <c r="G267" s="104">
        <f t="shared" si="25"/>
        <v>0.82699092547475239</v>
      </c>
      <c r="H267" s="104">
        <f t="shared" si="29"/>
        <v>-1.6499851182081506</v>
      </c>
      <c r="I267" s="104">
        <f t="shared" si="30"/>
        <v>0.10000000000000142</v>
      </c>
      <c r="J267" s="104">
        <f t="shared" si="31"/>
        <v>0.68526415712074484</v>
      </c>
      <c r="K267" s="104">
        <f t="shared" si="32"/>
        <v>6.8526415712075461E-2</v>
      </c>
      <c r="L267" s="85"/>
    </row>
    <row r="268" spans="3:12" x14ac:dyDescent="0.2">
      <c r="C268" s="103">
        <v>20.100000000000001</v>
      </c>
      <c r="D268" s="103">
        <f t="shared" si="28"/>
        <v>2.01E-2</v>
      </c>
      <c r="E268" s="104">
        <f t="shared" si="26"/>
        <v>0.99999630885313495</v>
      </c>
      <c r="F268" s="104">
        <f t="shared" si="27"/>
        <v>0.82535582884406833</v>
      </c>
      <c r="G268" s="104">
        <f t="shared" si="25"/>
        <v>0.82535278233448817</v>
      </c>
      <c r="H268" s="104">
        <f t="shared" si="29"/>
        <v>-1.6672076066313295</v>
      </c>
      <c r="I268" s="104">
        <f t="shared" si="30"/>
        <v>0.10000000000000142</v>
      </c>
      <c r="J268" s="104">
        <f t="shared" si="31"/>
        <v>0.6825599321841973</v>
      </c>
      <c r="K268" s="104">
        <f t="shared" si="32"/>
        <v>6.8255993218420699E-2</v>
      </c>
      <c r="L268" s="85"/>
    </row>
    <row r="269" spans="3:12" x14ac:dyDescent="0.2">
      <c r="C269" s="103">
        <v>20.2</v>
      </c>
      <c r="D269" s="103">
        <f t="shared" si="28"/>
        <v>2.0199999999999999E-2</v>
      </c>
      <c r="E269" s="104">
        <f t="shared" si="26"/>
        <v>0.99999627203400487</v>
      </c>
      <c r="F269" s="104">
        <f t="shared" si="27"/>
        <v>0.82371141349089838</v>
      </c>
      <c r="G269" s="104">
        <f t="shared" si="25"/>
        <v>0.82370834272275906</v>
      </c>
      <c r="H269" s="104">
        <f t="shared" si="29"/>
        <v>-1.6845307070324016</v>
      </c>
      <c r="I269" s="104">
        <f t="shared" si="30"/>
        <v>9.9999999999997868E-2</v>
      </c>
      <c r="J269" s="104">
        <f t="shared" si="31"/>
        <v>0.67985064854376853</v>
      </c>
      <c r="K269" s="104">
        <f t="shared" si="32"/>
        <v>6.7985064854375402E-2</v>
      </c>
      <c r="L269" s="85"/>
    </row>
    <row r="270" spans="3:12" x14ac:dyDescent="0.2">
      <c r="C270" s="103">
        <v>20.3</v>
      </c>
      <c r="D270" s="103">
        <f t="shared" si="28"/>
        <v>2.0300000000000002E-2</v>
      </c>
      <c r="E270" s="104">
        <f t="shared" si="26"/>
        <v>0.99999623503215196</v>
      </c>
      <c r="F270" s="104">
        <f t="shared" si="27"/>
        <v>0.82206072811905817</v>
      </c>
      <c r="G270" s="104">
        <f t="shared" ref="G270:G333" si="33">E270*F270</f>
        <v>0.82205763308684765</v>
      </c>
      <c r="H270" s="104">
        <f t="shared" si="29"/>
        <v>-1.7019546746448277</v>
      </c>
      <c r="I270" s="104">
        <f t="shared" si="30"/>
        <v>0.10000000000000142</v>
      </c>
      <c r="J270" s="104">
        <f t="shared" si="31"/>
        <v>0.67713641178313688</v>
      </c>
      <c r="K270" s="104">
        <f t="shared" si="32"/>
        <v>6.7713641178314646E-2</v>
      </c>
      <c r="L270" s="85"/>
    </row>
    <row r="271" spans="3:12" x14ac:dyDescent="0.2">
      <c r="C271" s="103">
        <v>20.399999999999999</v>
      </c>
      <c r="D271" s="103">
        <f t="shared" si="28"/>
        <v>2.0399999999999998E-2</v>
      </c>
      <c r="E271" s="104">
        <f t="shared" si="26"/>
        <v>0.99999619784757532</v>
      </c>
      <c r="F271" s="104">
        <f t="shared" si="27"/>
        <v>0.82040379926881857</v>
      </c>
      <c r="G271" s="104">
        <f t="shared" si="33"/>
        <v>0.82040067996852395</v>
      </c>
      <c r="H271" s="104">
        <f t="shared" si="29"/>
        <v>-1.719479766988701</v>
      </c>
      <c r="I271" s="104">
        <f t="shared" si="30"/>
        <v>9.9999999999997868E-2</v>
      </c>
      <c r="J271" s="104">
        <f t="shared" si="31"/>
        <v>0.67441732753117423</v>
      </c>
      <c r="K271" s="104">
        <f t="shared" si="32"/>
        <v>6.744173275311599E-2</v>
      </c>
      <c r="L271" s="85"/>
    </row>
    <row r="272" spans="3:12" x14ac:dyDescent="0.2">
      <c r="C272" s="103">
        <v>20.5</v>
      </c>
      <c r="D272" s="103">
        <f t="shared" si="28"/>
        <v>2.0500000000000001E-2</v>
      </c>
      <c r="E272" s="104">
        <f t="shared" si="26"/>
        <v>0.99999616048027362</v>
      </c>
      <c r="F272" s="104">
        <f t="shared" si="27"/>
        <v>0.81874065357442527</v>
      </c>
      <c r="G272" s="104">
        <f t="shared" si="33"/>
        <v>0.81873751000353512</v>
      </c>
      <c r="H272" s="104">
        <f t="shared" si="29"/>
        <v>-1.7371062438912865</v>
      </c>
      <c r="I272" s="104">
        <f t="shared" si="30"/>
        <v>0.10000000000000142</v>
      </c>
      <c r="J272" s="104">
        <f t="shared" si="31"/>
        <v>0.67169350145621942</v>
      </c>
      <c r="K272" s="104">
        <f t="shared" si="32"/>
        <v>6.7169350145622891E-2</v>
      </c>
      <c r="L272" s="85"/>
    </row>
    <row r="273" spans="3:12" x14ac:dyDescent="0.2">
      <c r="C273" s="103">
        <v>20.6</v>
      </c>
      <c r="D273" s="103">
        <f t="shared" si="28"/>
        <v>2.06E-2</v>
      </c>
      <c r="E273" s="104">
        <f t="shared" si="26"/>
        <v>0.99999612293024953</v>
      </c>
      <c r="F273" s="104">
        <f t="shared" si="27"/>
        <v>0.8170713177635851</v>
      </c>
      <c r="G273" s="104">
        <f t="shared" si="33"/>
        <v>0.817068149921095</v>
      </c>
      <c r="H273" s="104">
        <f t="shared" si="29"/>
        <v>-1.7548343675078157</v>
      </c>
      <c r="I273" s="104">
        <f t="shared" si="30"/>
        <v>0.10000000000000142</v>
      </c>
      <c r="J273" s="104">
        <f t="shared" si="31"/>
        <v>0.66896503926036355</v>
      </c>
      <c r="K273" s="104">
        <f t="shared" si="32"/>
        <v>6.6896503926037312E-2</v>
      </c>
      <c r="L273" s="85"/>
    </row>
    <row r="274" spans="3:12" x14ac:dyDescent="0.2">
      <c r="C274" s="103">
        <v>20.7</v>
      </c>
      <c r="D274" s="103">
        <f t="shared" si="28"/>
        <v>2.07E-2</v>
      </c>
      <c r="E274" s="104">
        <f t="shared" si="26"/>
        <v>0.99999608519750038</v>
      </c>
      <c r="F274" s="104">
        <f t="shared" si="27"/>
        <v>0.81539581865694855</v>
      </c>
      <c r="G274" s="104">
        <f t="shared" si="33"/>
        <v>0.81539262654335953</v>
      </c>
      <c r="H274" s="104">
        <f t="shared" si="29"/>
        <v>-1.7726644023426856</v>
      </c>
      <c r="I274" s="104">
        <f t="shared" si="30"/>
        <v>9.9999999999997868E-2</v>
      </c>
      <c r="J274" s="104">
        <f t="shared" si="31"/>
        <v>0.66623204667373248</v>
      </c>
      <c r="K274" s="104">
        <f t="shared" si="32"/>
        <v>6.662320466737183E-2</v>
      </c>
      <c r="L274" s="85"/>
    </row>
    <row r="275" spans="3:12" x14ac:dyDescent="0.2">
      <c r="C275" s="103">
        <v>20.8</v>
      </c>
      <c r="D275" s="103">
        <f t="shared" si="28"/>
        <v>2.0799999999999999E-2</v>
      </c>
      <c r="E275" s="104">
        <f t="shared" si="26"/>
        <v>0.9999960472820284</v>
      </c>
      <c r="F275" s="104">
        <f t="shared" si="27"/>
        <v>0.81371418316759037</v>
      </c>
      <c r="G275" s="104">
        <f t="shared" si="33"/>
        <v>0.81371096678491484</v>
      </c>
      <c r="H275" s="104">
        <f t="shared" si="29"/>
        <v>-1.7905966152707877</v>
      </c>
      <c r="I275" s="104">
        <f t="shared" si="30"/>
        <v>0.10000000000000142</v>
      </c>
      <c r="J275" s="104">
        <f t="shared" si="31"/>
        <v>0.6634946294487738</v>
      </c>
      <c r="K275" s="104">
        <f t="shared" si="32"/>
        <v>6.6349462944878326E-2</v>
      </c>
      <c r="L275" s="85"/>
    </row>
    <row r="276" spans="3:12" x14ac:dyDescent="0.2">
      <c r="C276" s="103">
        <v>20.9</v>
      </c>
      <c r="D276" s="103">
        <f t="shared" si="28"/>
        <v>2.0899999999999998E-2</v>
      </c>
      <c r="E276" s="104">
        <f t="shared" si="26"/>
        <v>0.99999600918383158</v>
      </c>
      <c r="F276" s="104">
        <f t="shared" si="27"/>
        <v>0.81202643830049237</v>
      </c>
      <c r="G276" s="104">
        <f t="shared" si="33"/>
        <v>0.81202319765225317</v>
      </c>
      <c r="H276" s="104">
        <f t="shared" si="29"/>
        <v>-1.8086312755592295</v>
      </c>
      <c r="I276" s="104">
        <f t="shared" si="30"/>
        <v>9.9999999999997868E-2</v>
      </c>
      <c r="J276" s="104">
        <f t="shared" si="31"/>
        <v>0.66075289335455412</v>
      </c>
      <c r="K276" s="104">
        <f t="shared" si="32"/>
        <v>6.6075289335454007E-2</v>
      </c>
      <c r="L276" s="85"/>
    </row>
    <row r="277" spans="3:12" x14ac:dyDescent="0.2">
      <c r="C277" s="103">
        <v>21</v>
      </c>
      <c r="D277" s="103">
        <f t="shared" si="28"/>
        <v>2.1000000000000001E-2</v>
      </c>
      <c r="E277" s="104">
        <f t="shared" si="26"/>
        <v>0.99999597090291104</v>
      </c>
      <c r="F277" s="104">
        <f t="shared" si="27"/>
        <v>0.81033261115201882</v>
      </c>
      <c r="G277" s="104">
        <f t="shared" si="33"/>
        <v>0.81032934624325414</v>
      </c>
      <c r="H277" s="104">
        <f t="shared" si="29"/>
        <v>-1.8267686548892701</v>
      </c>
      <c r="I277" s="104">
        <f t="shared" si="30"/>
        <v>0.10000000000000142</v>
      </c>
      <c r="J277" s="104">
        <f t="shared" si="31"/>
        <v>0.65800694417105599</v>
      </c>
      <c r="K277" s="104">
        <f t="shared" si="32"/>
        <v>6.5800694417106537E-2</v>
      </c>
      <c r="L277" s="85"/>
    </row>
    <row r="278" spans="3:12" x14ac:dyDescent="0.2">
      <c r="C278" s="103">
        <v>21.1</v>
      </c>
      <c r="D278" s="103">
        <f t="shared" si="28"/>
        <v>2.1100000000000001E-2</v>
      </c>
      <c r="E278" s="104">
        <f t="shared" si="26"/>
        <v>0.99999593243926788</v>
      </c>
      <c r="F278" s="104">
        <f t="shared" si="27"/>
        <v>0.80863272890939497</v>
      </c>
      <c r="G278" s="104">
        <f t="shared" si="33"/>
        <v>0.80862943974666013</v>
      </c>
      <c r="H278" s="104">
        <f t="shared" si="29"/>
        <v>-1.8450090273785924</v>
      </c>
      <c r="I278" s="104">
        <f t="shared" si="30"/>
        <v>0.10000000000000142</v>
      </c>
      <c r="J278" s="104">
        <f t="shared" si="31"/>
        <v>0.65525688768348422</v>
      </c>
      <c r="K278" s="104">
        <f t="shared" si="32"/>
        <v>6.5525688768349355E-2</v>
      </c>
      <c r="L278" s="85"/>
    </row>
    <row r="279" spans="3:12" x14ac:dyDescent="0.2">
      <c r="C279" s="103">
        <v>21.2</v>
      </c>
      <c r="D279" s="103">
        <f t="shared" si="28"/>
        <v>2.12E-2</v>
      </c>
      <c r="E279" s="104">
        <f t="shared" si="26"/>
        <v>0.99999589379289988</v>
      </c>
      <c r="F279" s="104">
        <f t="shared" si="27"/>
        <v>0.8069268188501808</v>
      </c>
      <c r="G279" s="104">
        <f t="shared" si="33"/>
        <v>0.80692350544154801</v>
      </c>
      <c r="H279" s="104">
        <f t="shared" si="29"/>
        <v>-1.8633526696038936</v>
      </c>
      <c r="I279" s="104">
        <f t="shared" si="30"/>
        <v>9.9999999999997868E-2</v>
      </c>
      <c r="J279" s="104">
        <f t="shared" si="31"/>
        <v>0.65250282967657347</v>
      </c>
      <c r="K279" s="104">
        <f t="shared" si="32"/>
        <v>6.5250282967655962E-2</v>
      </c>
      <c r="L279" s="85"/>
    </row>
    <row r="280" spans="3:12" x14ac:dyDescent="0.2">
      <c r="C280" s="103">
        <v>21.3</v>
      </c>
      <c r="D280" s="103">
        <f t="shared" si="28"/>
        <v>2.1299999999999999E-2</v>
      </c>
      <c r="E280" s="104">
        <f t="shared" si="26"/>
        <v>0.99999585496380816</v>
      </c>
      <c r="F280" s="104">
        <f t="shared" si="27"/>
        <v>0.80521490834174447</v>
      </c>
      <c r="G280" s="104">
        <f t="shared" si="33"/>
        <v>0.80521157069680716</v>
      </c>
      <c r="H280" s="104">
        <f t="shared" si="29"/>
        <v>-1.8817998606236908</v>
      </c>
      <c r="I280" s="104">
        <f t="shared" si="30"/>
        <v>0.10000000000000142</v>
      </c>
      <c r="J280" s="104">
        <f t="shared" si="31"/>
        <v>0.64974487592890495</v>
      </c>
      <c r="K280" s="104">
        <f t="shared" si="32"/>
        <v>6.4974487592891414E-2</v>
      </c>
      <c r="L280" s="85"/>
    </row>
    <row r="281" spans="3:12" x14ac:dyDescent="0.2">
      <c r="C281" s="103">
        <v>21.4</v>
      </c>
      <c r="D281" s="103">
        <f t="shared" si="28"/>
        <v>2.1399999999999999E-2</v>
      </c>
      <c r="E281" s="104">
        <f t="shared" si="26"/>
        <v>0.99999581595199272</v>
      </c>
      <c r="F281" s="104">
        <f t="shared" si="27"/>
        <v>0.80349702484073471</v>
      </c>
      <c r="G281" s="104">
        <f t="shared" si="33"/>
        <v>0.80349366297060909</v>
      </c>
      <c r="H281" s="104">
        <f t="shared" si="29"/>
        <v>-1.9003508820015058</v>
      </c>
      <c r="I281" s="104">
        <f t="shared" si="30"/>
        <v>9.9999999999997868E-2</v>
      </c>
      <c r="J281" s="104">
        <f t="shared" si="31"/>
        <v>0.64698313220723402</v>
      </c>
      <c r="K281" s="104">
        <f t="shared" si="32"/>
        <v>6.4698313220722017E-2</v>
      </c>
      <c r="L281" s="85"/>
    </row>
    <row r="282" spans="3:12" x14ac:dyDescent="0.2">
      <c r="C282" s="103">
        <v>21.5</v>
      </c>
      <c r="D282" s="103">
        <f t="shared" si="28"/>
        <v>2.1499999999999998E-2</v>
      </c>
      <c r="E282" s="104">
        <f t="shared" si="26"/>
        <v>0.99999577675745377</v>
      </c>
      <c r="F282" s="104">
        <f t="shared" si="27"/>
        <v>0.8017731958925487</v>
      </c>
      <c r="G282" s="104">
        <f t="shared" si="33"/>
        <v>0.80176980980987533</v>
      </c>
      <c r="H282" s="104">
        <f t="shared" si="29"/>
        <v>-1.9190060178293613</v>
      </c>
      <c r="I282" s="104">
        <f t="shared" si="30"/>
        <v>0.10000000000000142</v>
      </c>
      <c r="J282" s="104">
        <f t="shared" si="31"/>
        <v>0.64421770426081526</v>
      </c>
      <c r="K282" s="104">
        <f t="shared" si="32"/>
        <v>6.4421770426082436E-2</v>
      </c>
      <c r="L282" s="85"/>
    </row>
    <row r="283" spans="3:12" x14ac:dyDescent="0.2">
      <c r="C283" s="103">
        <v>21.6</v>
      </c>
      <c r="D283" s="103">
        <f t="shared" si="28"/>
        <v>2.1600000000000001E-2</v>
      </c>
      <c r="E283" s="104">
        <f t="shared" si="26"/>
        <v>0.99999573738019221</v>
      </c>
      <c r="F283" s="104">
        <f t="shared" si="27"/>
        <v>0.80004344913080294</v>
      </c>
      <c r="G283" s="104">
        <f t="shared" si="33"/>
        <v>0.80004003884974961</v>
      </c>
      <c r="H283" s="104">
        <f t="shared" si="29"/>
        <v>-1.9377655547515276</v>
      </c>
      <c r="I283" s="104">
        <f t="shared" si="30"/>
        <v>0.10000000000000142</v>
      </c>
      <c r="J283" s="104">
        <f t="shared" si="31"/>
        <v>0.64144869781574276</v>
      </c>
      <c r="K283" s="104">
        <f t="shared" si="32"/>
        <v>6.4144869781575187E-2</v>
      </c>
      <c r="L283" s="85"/>
    </row>
    <row r="284" spans="3:12" x14ac:dyDescent="0.2">
      <c r="C284" s="103">
        <v>21.7</v>
      </c>
      <c r="D284" s="103">
        <f t="shared" si="28"/>
        <v>2.1700000000000001E-2</v>
      </c>
      <c r="E284" s="104">
        <f t="shared" si="26"/>
        <v>0.99999569782020492</v>
      </c>
      <c r="F284" s="104">
        <f t="shared" si="27"/>
        <v>0.79830781227679815</v>
      </c>
      <c r="G284" s="104">
        <f t="shared" si="33"/>
        <v>0.79830437781305796</v>
      </c>
      <c r="H284" s="104">
        <f t="shared" si="29"/>
        <v>-1.9566297819887024</v>
      </c>
      <c r="I284" s="104">
        <f t="shared" si="30"/>
        <v>9.9999999999997868E-2</v>
      </c>
      <c r="J284" s="104">
        <f t="shared" si="31"/>
        <v>0.63867621856929269</v>
      </c>
      <c r="K284" s="104">
        <f t="shared" si="32"/>
        <v>6.3867621856927903E-2</v>
      </c>
      <c r="L284" s="85"/>
    </row>
    <row r="285" spans="3:12" x14ac:dyDescent="0.2">
      <c r="C285" s="103">
        <v>21.8</v>
      </c>
      <c r="D285" s="103">
        <f t="shared" si="28"/>
        <v>2.18E-2</v>
      </c>
      <c r="E285" s="104">
        <f t="shared" si="26"/>
        <v>0.9999956580774948</v>
      </c>
      <c r="F285" s="104">
        <f t="shared" si="27"/>
        <v>0.79656631313898463</v>
      </c>
      <c r="G285" s="104">
        <f t="shared" si="33"/>
        <v>0.7965628545097827</v>
      </c>
      <c r="H285" s="104">
        <f t="shared" si="29"/>
        <v>-1.9755989913623488</v>
      </c>
      <c r="I285" s="104">
        <f t="shared" si="30"/>
        <v>0.10000000000000142</v>
      </c>
      <c r="J285" s="104">
        <f t="shared" si="31"/>
        <v>0.63590037218427953</v>
      </c>
      <c r="K285" s="104">
        <f t="shared" si="32"/>
        <v>6.359003721842886E-2</v>
      </c>
      <c r="L285" s="85"/>
    </row>
    <row r="286" spans="3:12" x14ac:dyDescent="0.2">
      <c r="C286" s="103">
        <v>21.9</v>
      </c>
      <c r="D286" s="103">
        <f t="shared" si="28"/>
        <v>2.1899999999999999E-2</v>
      </c>
      <c r="E286" s="104">
        <f t="shared" si="26"/>
        <v>0.99999561815206084</v>
      </c>
      <c r="F286" s="104">
        <f t="shared" si="27"/>
        <v>0.7948189796124262</v>
      </c>
      <c r="G286" s="104">
        <f t="shared" si="33"/>
        <v>0.79481549683651842</v>
      </c>
      <c r="H286" s="104">
        <f t="shared" si="29"/>
        <v>-1.9946734773195407</v>
      </c>
      <c r="I286" s="104">
        <f t="shared" si="30"/>
        <v>9.9999999999997868E-2</v>
      </c>
      <c r="J286" s="104">
        <f t="shared" si="31"/>
        <v>0.63312126428341786</v>
      </c>
      <c r="K286" s="104">
        <f t="shared" si="32"/>
        <v>6.3312126428340443E-2</v>
      </c>
      <c r="L286" s="85"/>
    </row>
    <row r="287" spans="3:12" x14ac:dyDescent="0.2">
      <c r="C287" s="103">
        <v>22</v>
      </c>
      <c r="D287" s="103">
        <f t="shared" si="28"/>
        <v>2.1999999999999999E-2</v>
      </c>
      <c r="E287" s="104">
        <f t="shared" si="26"/>
        <v>0.99999557804390371</v>
      </c>
      <c r="F287" s="104">
        <f t="shared" si="27"/>
        <v>0.79306583967826094</v>
      </c>
      <c r="G287" s="104">
        <f t="shared" si="33"/>
        <v>0.79306233277593641</v>
      </c>
      <c r="H287" s="104">
        <f t="shared" si="29"/>
        <v>-2.0138535369580333</v>
      </c>
      <c r="I287" s="104">
        <f t="shared" si="30"/>
        <v>0.10000000000000142</v>
      </c>
      <c r="J287" s="104">
        <f t="shared" si="31"/>
        <v>0.63033900044369007</v>
      </c>
      <c r="K287" s="104">
        <f t="shared" si="32"/>
        <v>6.30339000443699E-2</v>
      </c>
      <c r="L287" s="85"/>
    </row>
    <row r="288" spans="3:12" x14ac:dyDescent="0.2">
      <c r="C288" s="103">
        <v>22.1</v>
      </c>
      <c r="D288" s="103">
        <f t="shared" si="28"/>
        <v>2.2100000000000002E-2</v>
      </c>
      <c r="E288" s="104">
        <f t="shared" si="26"/>
        <v>0.99999553775302308</v>
      </c>
      <c r="F288" s="104">
        <f t="shared" si="27"/>
        <v>0.79130692140316283</v>
      </c>
      <c r="G288" s="104">
        <f t="shared" si="33"/>
        <v>0.79130339039624498</v>
      </c>
      <c r="H288" s="104">
        <f t="shared" si="29"/>
        <v>-2.0331394700517031</v>
      </c>
      <c r="I288" s="104">
        <f t="shared" si="30"/>
        <v>0.10000000000000142</v>
      </c>
      <c r="J288" s="104">
        <f t="shared" si="31"/>
        <v>0.62755368619072727</v>
      </c>
      <c r="K288" s="104">
        <f t="shared" si="32"/>
        <v>6.2755368619073618E-2</v>
      </c>
      <c r="L288" s="85"/>
    </row>
    <row r="289" spans="3:12" x14ac:dyDescent="0.2">
      <c r="C289" s="103">
        <v>22.2</v>
      </c>
      <c r="D289" s="103">
        <f t="shared" si="28"/>
        <v>2.2200000000000001E-2</v>
      </c>
      <c r="E289" s="104">
        <f t="shared" si="26"/>
        <v>0.99999549727941894</v>
      </c>
      <c r="F289" s="104">
        <f t="shared" si="27"/>
        <v>0.78954225293879998</v>
      </c>
      <c r="G289" s="104">
        <f t="shared" si="33"/>
        <v>0.78953869785064801</v>
      </c>
      <c r="H289" s="104">
        <f t="shared" si="29"/>
        <v>-2.0525315790763359</v>
      </c>
      <c r="I289" s="104">
        <f t="shared" si="30"/>
        <v>9.9999999999997868E-2</v>
      </c>
      <c r="J289" s="104">
        <f t="shared" si="31"/>
        <v>0.62476542699319937</v>
      </c>
      <c r="K289" s="104">
        <f t="shared" si="32"/>
        <v>6.2476542699318606E-2</v>
      </c>
      <c r="L289" s="85"/>
    </row>
    <row r="290" spans="3:12" x14ac:dyDescent="0.2">
      <c r="C290" s="103">
        <v>22.3</v>
      </c>
      <c r="D290" s="103">
        <f t="shared" si="28"/>
        <v>2.23E-2</v>
      </c>
      <c r="E290" s="104">
        <f t="shared" si="26"/>
        <v>0.99999545662309053</v>
      </c>
      <c r="F290" s="104">
        <f t="shared" si="27"/>
        <v>0.78777186252129061</v>
      </c>
      <c r="G290" s="104">
        <f t="shared" si="33"/>
        <v>0.78776828337680049</v>
      </c>
      <c r="H290" s="104">
        <f t="shared" si="29"/>
        <v>-2.0720301692357777</v>
      </c>
      <c r="I290" s="104">
        <f t="shared" si="30"/>
        <v>0.10000000000000142</v>
      </c>
      <c r="J290" s="104">
        <f t="shared" si="31"/>
        <v>0.62197432825721166</v>
      </c>
      <c r="K290" s="104">
        <f t="shared" si="32"/>
        <v>6.219743282572205E-2</v>
      </c>
      <c r="L290" s="85"/>
    </row>
    <row r="291" spans="3:12" x14ac:dyDescent="0.2">
      <c r="C291" s="103">
        <v>22.4</v>
      </c>
      <c r="D291" s="103">
        <f t="shared" si="28"/>
        <v>2.24E-2</v>
      </c>
      <c r="E291" s="104">
        <f t="shared" si="26"/>
        <v>0.99999541578403917</v>
      </c>
      <c r="F291" s="104">
        <f t="shared" si="27"/>
        <v>0.78599577847066027</v>
      </c>
      <c r="G291" s="104">
        <f t="shared" si="33"/>
        <v>0.78599217529626741</v>
      </c>
      <c r="H291" s="104">
        <f t="shared" si="29"/>
        <v>-2.0916355484883948</v>
      </c>
      <c r="I291" s="104">
        <f t="shared" si="30"/>
        <v>9.9999999999997868E-2</v>
      </c>
      <c r="J291" s="104">
        <f t="shared" si="31"/>
        <v>0.6191804953207164</v>
      </c>
      <c r="K291" s="104">
        <f t="shared" si="32"/>
        <v>6.1918049532070321E-2</v>
      </c>
      <c r="L291" s="85"/>
    </row>
    <row r="292" spans="3:12" x14ac:dyDescent="0.2">
      <c r="C292" s="103">
        <v>22.5</v>
      </c>
      <c r="D292" s="103">
        <f t="shared" si="28"/>
        <v>2.2499999999999999E-2</v>
      </c>
      <c r="E292" s="104">
        <f t="shared" si="26"/>
        <v>0.99999537476226397</v>
      </c>
      <c r="F292" s="104">
        <f t="shared" si="27"/>
        <v>0.78421402919029504</v>
      </c>
      <c r="G292" s="104">
        <f t="shared" si="33"/>
        <v>0.78421040201397407</v>
      </c>
      <c r="H292" s="104">
        <f t="shared" si="29"/>
        <v>-2.1113480275739698</v>
      </c>
      <c r="I292" s="104">
        <f t="shared" si="30"/>
        <v>0.10000000000000142</v>
      </c>
      <c r="J292" s="104">
        <f t="shared" si="31"/>
        <v>0.61638403344793125</v>
      </c>
      <c r="K292" s="104">
        <f t="shared" si="32"/>
        <v>6.1638403344794E-2</v>
      </c>
      <c r="L292" s="85"/>
    </row>
    <row r="293" spans="3:12" x14ac:dyDescent="0.2">
      <c r="C293" s="103">
        <v>22.6</v>
      </c>
      <c r="D293" s="103">
        <f t="shared" si="28"/>
        <v>2.2600000000000002E-2</v>
      </c>
      <c r="E293" s="104">
        <f t="shared" si="26"/>
        <v>0.99999533355776471</v>
      </c>
      <c r="F293" s="104">
        <f t="shared" si="27"/>
        <v>0.78242664316639443</v>
      </c>
      <c r="G293" s="104">
        <f t="shared" si="33"/>
        <v>0.78242299201766075</v>
      </c>
      <c r="H293" s="104">
        <f t="shared" si="29"/>
        <v>-2.1311679200408982</v>
      </c>
      <c r="I293" s="104">
        <f t="shared" si="30"/>
        <v>0.10000000000000142</v>
      </c>
      <c r="J293" s="104">
        <f t="shared" si="31"/>
        <v>0.61358504782376988</v>
      </c>
      <c r="K293" s="104">
        <f t="shared" si="32"/>
        <v>6.1358504782377858E-2</v>
      </c>
      <c r="L293" s="85"/>
    </row>
    <row r="294" spans="3:12" x14ac:dyDescent="0.2">
      <c r="C294" s="103">
        <v>22.7</v>
      </c>
      <c r="D294" s="103">
        <f t="shared" si="28"/>
        <v>2.2699999999999998E-2</v>
      </c>
      <c r="E294" s="104">
        <f t="shared" si="26"/>
        <v>0.99999529217054284</v>
      </c>
      <c r="F294" s="104">
        <f t="shared" si="27"/>
        <v>0.78063364896742193</v>
      </c>
      <c r="G294" s="104">
        <f t="shared" si="33"/>
        <v>0.78062997387733413</v>
      </c>
      <c r="H294" s="104">
        <f t="shared" si="29"/>
        <v>-2.1510955422737843</v>
      </c>
      <c r="I294" s="104">
        <f t="shared" si="30"/>
        <v>9.9999999999997868E-2</v>
      </c>
      <c r="J294" s="104">
        <f t="shared" si="31"/>
        <v>0.61078364354828507</v>
      </c>
      <c r="K294" s="104">
        <f t="shared" si="32"/>
        <v>6.1078364354827205E-2</v>
      </c>
      <c r="L294" s="85"/>
    </row>
    <row r="295" spans="3:12" x14ac:dyDescent="0.2">
      <c r="C295" s="103">
        <v>22.8</v>
      </c>
      <c r="D295" s="103">
        <f t="shared" si="28"/>
        <v>2.2800000000000001E-2</v>
      </c>
      <c r="E295" s="104">
        <f t="shared" si="26"/>
        <v>0.99999525060059735</v>
      </c>
      <c r="F295" s="104">
        <f t="shared" si="27"/>
        <v>0.77883507524355466</v>
      </c>
      <c r="G295" s="104">
        <f t="shared" si="33"/>
        <v>0.77883137624471355</v>
      </c>
      <c r="H295" s="104">
        <f t="shared" si="29"/>
        <v>-2.1711312135214507</v>
      </c>
      <c r="I295" s="104">
        <f t="shared" si="30"/>
        <v>0.10000000000000142</v>
      </c>
      <c r="J295" s="104">
        <f t="shared" si="31"/>
        <v>0.6079799256311198</v>
      </c>
      <c r="K295" s="104">
        <f t="shared" si="32"/>
        <v>6.0797992563112843E-2</v>
      </c>
      <c r="L295" s="85"/>
    </row>
    <row r="296" spans="3:12" x14ac:dyDescent="0.2">
      <c r="C296" s="103">
        <v>22.9</v>
      </c>
      <c r="D296" s="103">
        <f t="shared" si="28"/>
        <v>2.29E-2</v>
      </c>
      <c r="E296" s="104">
        <f t="shared" si="26"/>
        <v>0.9999952088479287</v>
      </c>
      <c r="F296" s="104">
        <f t="shared" si="27"/>
        <v>0.77703095072613182</v>
      </c>
      <c r="G296" s="104">
        <f t="shared" si="33"/>
        <v>0.77702722785268274</v>
      </c>
      <c r="H296" s="104">
        <f t="shared" si="29"/>
        <v>-2.191275255925262</v>
      </c>
      <c r="I296" s="104">
        <f t="shared" si="30"/>
        <v>9.9999999999997868E-2</v>
      </c>
      <c r="J296" s="104">
        <f t="shared" si="31"/>
        <v>0.60517399898597468</v>
      </c>
      <c r="K296" s="104">
        <f t="shared" si="32"/>
        <v>6.0517399898596176E-2</v>
      </c>
      <c r="L296" s="85"/>
    </row>
    <row r="297" spans="3:12" x14ac:dyDescent="0.2">
      <c r="C297" s="103">
        <v>23</v>
      </c>
      <c r="D297" s="103">
        <f t="shared" si="28"/>
        <v>2.3E-2</v>
      </c>
      <c r="E297" s="104">
        <f t="shared" si="26"/>
        <v>0.99999516691253643</v>
      </c>
      <c r="F297" s="104">
        <f t="shared" si="27"/>
        <v>0.77522130422710089</v>
      </c>
      <c r="G297" s="104">
        <f t="shared" si="33"/>
        <v>0.77521755751473398</v>
      </c>
      <c r="H297" s="104">
        <f t="shared" si="29"/>
        <v>-2.2115279945479025</v>
      </c>
      <c r="I297" s="104">
        <f t="shared" si="30"/>
        <v>0.10000000000000142</v>
      </c>
      <c r="J297" s="104">
        <f t="shared" si="31"/>
        <v>0.6023659684250845</v>
      </c>
      <c r="K297" s="104">
        <f t="shared" si="32"/>
        <v>6.0236596842509309E-2</v>
      </c>
      <c r="L297" s="85"/>
    </row>
    <row r="298" spans="3:12" x14ac:dyDescent="0.2">
      <c r="C298" s="103">
        <v>23.1</v>
      </c>
      <c r="D298" s="103">
        <f t="shared" si="28"/>
        <v>2.3100000000000002E-2</v>
      </c>
      <c r="E298" s="104">
        <f t="shared" si="26"/>
        <v>0.99999512479442043</v>
      </c>
      <c r="F298" s="104">
        <f t="shared" si="27"/>
        <v>0.77340616463846257</v>
      </c>
      <c r="G298" s="104">
        <f t="shared" si="33"/>
        <v>0.77340239412441347</v>
      </c>
      <c r="H298" s="104">
        <f t="shared" si="29"/>
        <v>-2.2318897574025258</v>
      </c>
      <c r="I298" s="104">
        <f t="shared" si="30"/>
        <v>0.10000000000000142</v>
      </c>
      <c r="J298" s="104">
        <f t="shared" si="31"/>
        <v>0.59955593865370882</v>
      </c>
      <c r="K298" s="104">
        <f t="shared" si="32"/>
        <v>5.9955593865371734E-2</v>
      </c>
      <c r="L298" s="85"/>
    </row>
    <row r="299" spans="3:12" x14ac:dyDescent="0.2">
      <c r="C299" s="103">
        <v>23.2</v>
      </c>
      <c r="D299" s="103">
        <f t="shared" si="28"/>
        <v>2.3199999999999998E-2</v>
      </c>
      <c r="E299" s="104">
        <f t="shared" si="26"/>
        <v>0.99999508249358116</v>
      </c>
      <c r="F299" s="104">
        <f t="shared" si="27"/>
        <v>0.77158556093171471</v>
      </c>
      <c r="G299" s="104">
        <f t="shared" si="33"/>
        <v>0.77158176665476619</v>
      </c>
      <c r="H299" s="104">
        <f t="shared" si="29"/>
        <v>-2.2523608754822986</v>
      </c>
      <c r="I299" s="104">
        <f t="shared" si="30"/>
        <v>9.9999999999997868E-2</v>
      </c>
      <c r="J299" s="104">
        <f t="shared" si="31"/>
        <v>0.59674401426463652</v>
      </c>
      <c r="K299" s="104">
        <f t="shared" si="32"/>
        <v>5.9674401426462381E-2</v>
      </c>
      <c r="L299" s="85"/>
    </row>
    <row r="300" spans="3:12" x14ac:dyDescent="0.2">
      <c r="C300" s="103">
        <v>23.3</v>
      </c>
      <c r="D300" s="103">
        <f t="shared" si="28"/>
        <v>2.3300000000000001E-2</v>
      </c>
      <c r="E300" s="104">
        <f t="shared" si="26"/>
        <v>0.99999504001001938</v>
      </c>
      <c r="F300" s="104">
        <f t="shared" si="27"/>
        <v>0.76975952215729493</v>
      </c>
      <c r="G300" s="104">
        <f t="shared" si="33"/>
        <v>0.7697557041577775</v>
      </c>
      <c r="H300" s="104">
        <f t="shared" si="29"/>
        <v>-2.2729416827903717</v>
      </c>
      <c r="I300" s="104">
        <f t="shared" si="30"/>
        <v>0.10000000000000142</v>
      </c>
      <c r="J300" s="104">
        <f t="shared" si="31"/>
        <v>0.59393029973270217</v>
      </c>
      <c r="K300" s="104">
        <f t="shared" si="32"/>
        <v>5.9393029973271061E-2</v>
      </c>
      <c r="L300" s="85"/>
    </row>
    <row r="301" spans="3:12" x14ac:dyDescent="0.2">
      <c r="C301" s="103">
        <v>23.4</v>
      </c>
      <c r="D301" s="103">
        <f t="shared" si="28"/>
        <v>2.3399999999999997E-2</v>
      </c>
      <c r="E301" s="104">
        <f t="shared" si="26"/>
        <v>0.99999499734373221</v>
      </c>
      <c r="F301" s="104">
        <f t="shared" si="27"/>
        <v>0.76792807744402014</v>
      </c>
      <c r="G301" s="104">
        <f t="shared" si="33"/>
        <v>0.7679242357638103</v>
      </c>
      <c r="H301" s="104">
        <f t="shared" si="29"/>
        <v>-2.293632516370308</v>
      </c>
      <c r="I301" s="104">
        <f t="shared" si="30"/>
        <v>9.9999999999997868E-2</v>
      </c>
      <c r="J301" s="104">
        <f t="shared" si="31"/>
        <v>0.5911148994093145</v>
      </c>
      <c r="K301" s="104">
        <f t="shared" si="32"/>
        <v>5.9111489940930191E-2</v>
      </c>
      <c r="L301" s="85"/>
    </row>
    <row r="302" spans="3:12" x14ac:dyDescent="0.2">
      <c r="C302" s="103">
        <v>23.5</v>
      </c>
      <c r="D302" s="103">
        <f t="shared" si="28"/>
        <v>2.35E-2</v>
      </c>
      <c r="E302" s="104">
        <f t="shared" si="26"/>
        <v>0.9999949544947242</v>
      </c>
      <c r="F302" s="104">
        <f t="shared" si="27"/>
        <v>0.76609125599852701</v>
      </c>
      <c r="G302" s="104">
        <f t="shared" si="33"/>
        <v>0.76608739068105314</v>
      </c>
      <c r="H302" s="104">
        <f t="shared" si="29"/>
        <v>-2.314433716336791</v>
      </c>
      <c r="I302" s="104">
        <f t="shared" si="30"/>
        <v>0.10000000000000142</v>
      </c>
      <c r="J302" s="104">
        <f t="shared" si="31"/>
        <v>0.58829791751700389</v>
      </c>
      <c r="K302" s="104">
        <f t="shared" si="32"/>
        <v>5.8829791751701221E-2</v>
      </c>
      <c r="L302" s="85"/>
    </row>
    <row r="303" spans="3:12" x14ac:dyDescent="0.2">
      <c r="C303" s="103">
        <v>23.6</v>
      </c>
      <c r="D303" s="103">
        <f t="shared" si="28"/>
        <v>2.3600000000000003E-2</v>
      </c>
      <c r="E303" s="104">
        <f t="shared" si="26"/>
        <v>0.99999491146299213</v>
      </c>
      <c r="F303" s="104">
        <f t="shared" si="27"/>
        <v>0.76424908710470929</v>
      </c>
      <c r="G303" s="104">
        <f t="shared" si="33"/>
        <v>0.7642451981949463</v>
      </c>
      <c r="H303" s="104">
        <f t="shared" si="29"/>
        <v>-2.3353456259069989</v>
      </c>
      <c r="I303" s="104">
        <f t="shared" si="30"/>
        <v>0.10000000000000142</v>
      </c>
      <c r="J303" s="104">
        <f t="shared" si="31"/>
        <v>0.58547945814397973</v>
      </c>
      <c r="K303" s="104">
        <f t="shared" si="32"/>
        <v>5.8547945814398802E-2</v>
      </c>
      <c r="L303" s="85"/>
    </row>
    <row r="304" spans="3:12" x14ac:dyDescent="0.2">
      <c r="C304" s="103">
        <v>23.7</v>
      </c>
      <c r="D304" s="103">
        <f t="shared" si="28"/>
        <v>2.3699999999999999E-2</v>
      </c>
      <c r="E304" s="104">
        <f t="shared" si="26"/>
        <v>0.9999948682485359</v>
      </c>
      <c r="F304" s="104">
        <f t="shared" si="27"/>
        <v>0.7624016001231555</v>
      </c>
      <c r="G304" s="104">
        <f t="shared" si="33"/>
        <v>0.76239768766762783</v>
      </c>
      <c r="H304" s="104">
        <f t="shared" si="29"/>
        <v>-2.3563685914321777</v>
      </c>
      <c r="I304" s="104">
        <f t="shared" si="30"/>
        <v>9.9999999999997868E-2</v>
      </c>
      <c r="J304" s="104">
        <f t="shared" si="31"/>
        <v>0.58265962523870218</v>
      </c>
      <c r="K304" s="104">
        <f t="shared" si="32"/>
        <v>5.8265962523868974E-2</v>
      </c>
      <c r="L304" s="85"/>
    </row>
    <row r="305" spans="3:12" x14ac:dyDescent="0.2">
      <c r="C305" s="103">
        <v>23.8</v>
      </c>
      <c r="D305" s="103">
        <f t="shared" si="28"/>
        <v>2.3800000000000002E-2</v>
      </c>
      <c r="E305" s="104">
        <f t="shared" si="26"/>
        <v>0.99999482485135671</v>
      </c>
      <c r="F305" s="104">
        <f t="shared" si="27"/>
        <v>0.76054882449058137</v>
      </c>
      <c r="G305" s="104">
        <f t="shared" si="33"/>
        <v>0.76054488853736413</v>
      </c>
      <c r="H305" s="104">
        <f t="shared" si="29"/>
        <v>-2.3775029624298152</v>
      </c>
      <c r="I305" s="104">
        <f t="shared" si="30"/>
        <v>0.10000000000000142</v>
      </c>
      <c r="J305" s="104">
        <f t="shared" si="31"/>
        <v>0.57983852260447444</v>
      </c>
      <c r="K305" s="104">
        <f t="shared" si="32"/>
        <v>5.798385226044827E-2</v>
      </c>
      <c r="L305" s="85"/>
    </row>
    <row r="306" spans="3:12" x14ac:dyDescent="0.2">
      <c r="C306" s="103">
        <v>23.9</v>
      </c>
      <c r="D306" s="103">
        <f t="shared" si="28"/>
        <v>2.3899999999999998E-2</v>
      </c>
      <c r="E306" s="104">
        <f t="shared" si="26"/>
        <v>0.99999478127145525</v>
      </c>
      <c r="F306" s="104">
        <f t="shared" si="27"/>
        <v>0.75869078971926729</v>
      </c>
      <c r="G306" s="104">
        <f t="shared" si="33"/>
        <v>0.75868683031798634</v>
      </c>
      <c r="H306" s="104">
        <f t="shared" si="29"/>
        <v>-2.398749091616188</v>
      </c>
      <c r="I306" s="104">
        <f t="shared" si="30"/>
        <v>9.9999999999997868E-2</v>
      </c>
      <c r="J306" s="104">
        <f t="shared" si="31"/>
        <v>0.57701625389404554</v>
      </c>
      <c r="K306" s="104">
        <f t="shared" si="32"/>
        <v>5.7701625389403322E-2</v>
      </c>
      <c r="L306" s="85"/>
    </row>
    <row r="307" spans="3:12" x14ac:dyDescent="0.2">
      <c r="C307" s="103">
        <v>24</v>
      </c>
      <c r="D307" s="103">
        <f t="shared" si="28"/>
        <v>2.4E-2</v>
      </c>
      <c r="E307" s="104">
        <f t="shared" si="26"/>
        <v>0.99999473750882917</v>
      </c>
      <c r="F307" s="104">
        <f t="shared" si="27"/>
        <v>0.75682752539648823</v>
      </c>
      <c r="G307" s="104">
        <f t="shared" si="33"/>
        <v>0.75682354259831797</v>
      </c>
      <c r="H307" s="104">
        <f t="shared" si="29"/>
        <v>-2.4201073349394542</v>
      </c>
      <c r="I307" s="104">
        <f t="shared" si="30"/>
        <v>0.10000000000000142</v>
      </c>
      <c r="J307" s="104">
        <f t="shared" si="31"/>
        <v>0.57419292260422905</v>
      </c>
      <c r="K307" s="104">
        <f t="shared" si="32"/>
        <v>5.7419292260423721E-2</v>
      </c>
      <c r="L307" s="85"/>
    </row>
    <row r="308" spans="3:12" x14ac:dyDescent="0.2">
      <c r="C308" s="103">
        <v>24.1</v>
      </c>
      <c r="D308" s="103">
        <f t="shared" si="28"/>
        <v>2.41E-2</v>
      </c>
      <c r="E308" s="104">
        <f t="shared" si="26"/>
        <v>0.99999469356348036</v>
      </c>
      <c r="F308" s="104">
        <f t="shared" si="27"/>
        <v>0.75495906118394507</v>
      </c>
      <c r="G308" s="104">
        <f t="shared" si="33"/>
        <v>0.75495505504161198</v>
      </c>
      <c r="H308" s="104">
        <f t="shared" si="29"/>
        <v>-2.4415780516130896</v>
      </c>
      <c r="I308" s="104">
        <f t="shared" si="30"/>
        <v>0.10000000000000142</v>
      </c>
      <c r="J308" s="104">
        <f t="shared" si="31"/>
        <v>0.57136863207053834</v>
      </c>
      <c r="K308" s="104">
        <f t="shared" si="32"/>
        <v>5.7136863207054647E-2</v>
      </c>
      <c r="L308" s="85"/>
    </row>
    <row r="309" spans="3:12" x14ac:dyDescent="0.2">
      <c r="C309" s="103">
        <v>24.2</v>
      </c>
      <c r="D309" s="103">
        <f t="shared" si="28"/>
        <v>2.4199999999999999E-2</v>
      </c>
      <c r="E309" s="104">
        <f t="shared" si="26"/>
        <v>0.99999464943540872</v>
      </c>
      <c r="F309" s="104">
        <f t="shared" si="27"/>
        <v>0.75308542681719559</v>
      </c>
      <c r="G309" s="104">
        <f t="shared" si="33"/>
        <v>0.7530813973849767</v>
      </c>
      <c r="H309" s="104">
        <f t="shared" si="29"/>
        <v>-2.46316160414991</v>
      </c>
      <c r="I309" s="104">
        <f t="shared" si="30"/>
        <v>9.9999999999997868E-2</v>
      </c>
      <c r="J309" s="104">
        <f t="shared" si="31"/>
        <v>0.56854348546184275</v>
      </c>
      <c r="K309" s="104">
        <f t="shared" si="32"/>
        <v>5.6854348546183063E-2</v>
      </c>
      <c r="L309" s="85"/>
    </row>
    <row r="310" spans="3:12" x14ac:dyDescent="0.2">
      <c r="C310" s="103">
        <v>24.3</v>
      </c>
      <c r="D310" s="103">
        <f t="shared" si="28"/>
        <v>2.4300000000000002E-2</v>
      </c>
      <c r="E310" s="104">
        <f t="shared" si="26"/>
        <v>0.99999460512461413</v>
      </c>
      <c r="F310" s="104">
        <f t="shared" si="27"/>
        <v>0.75120665210508186</v>
      </c>
      <c r="G310" s="104">
        <f t="shared" si="33"/>
        <v>0.75120259943880474</v>
      </c>
      <c r="H310" s="104">
        <f t="shared" si="29"/>
        <v>-2.484858358396532</v>
      </c>
      <c r="I310" s="104">
        <f t="shared" si="30"/>
        <v>0.10000000000000142</v>
      </c>
      <c r="J310" s="104">
        <f t="shared" si="31"/>
        <v>0.56571758577503251</v>
      </c>
      <c r="K310" s="104">
        <f t="shared" si="32"/>
        <v>5.6571758577504051E-2</v>
      </c>
      <c r="L310" s="85"/>
    </row>
    <row r="311" spans="3:12" x14ac:dyDescent="0.2">
      <c r="C311" s="103">
        <v>24.4</v>
      </c>
      <c r="D311" s="103">
        <f t="shared" si="28"/>
        <v>2.4399999999999998E-2</v>
      </c>
      <c r="E311" s="104">
        <f t="shared" si="26"/>
        <v>0.99999456063109726</v>
      </c>
      <c r="F311" s="104">
        <f t="shared" si="27"/>
        <v>0.74932276692915778</v>
      </c>
      <c r="G311" s="104">
        <f t="shared" si="33"/>
        <v>0.74931869108620119</v>
      </c>
      <c r="H311" s="104">
        <f t="shared" si="29"/>
        <v>-2.5066686835683134</v>
      </c>
      <c r="I311" s="104">
        <f t="shared" si="30"/>
        <v>9.9999999999997868E-2</v>
      </c>
      <c r="J311" s="104">
        <f t="shared" si="31"/>
        <v>0.56289103582970723</v>
      </c>
      <c r="K311" s="104">
        <f t="shared" si="32"/>
        <v>5.628910358296952E-2</v>
      </c>
      <c r="L311" s="85"/>
    </row>
    <row r="312" spans="3:12" x14ac:dyDescent="0.2">
      <c r="C312" s="103">
        <v>24.5</v>
      </c>
      <c r="D312" s="103">
        <f t="shared" si="28"/>
        <v>2.4500000000000001E-2</v>
      </c>
      <c r="E312" s="104">
        <f t="shared" si="26"/>
        <v>0.999994515954856</v>
      </c>
      <c r="F312" s="104">
        <f t="shared" si="27"/>
        <v>0.74743380124311398</v>
      </c>
      <c r="G312" s="104">
        <f t="shared" si="33"/>
        <v>0.74742970228240579</v>
      </c>
      <c r="H312" s="104">
        <f t="shared" si="29"/>
        <v>-2.5285929522848494</v>
      </c>
      <c r="I312" s="104">
        <f t="shared" si="30"/>
        <v>0.10000000000000142</v>
      </c>
      <c r="J312" s="104">
        <f t="shared" si="31"/>
        <v>0.56006393826287659</v>
      </c>
      <c r="K312" s="104">
        <f t="shared" si="32"/>
        <v>5.6006393826288456E-2</v>
      </c>
      <c r="L312" s="85"/>
    </row>
    <row r="313" spans="3:12" x14ac:dyDescent="0.2">
      <c r="C313" s="103">
        <v>24.6</v>
      </c>
      <c r="D313" s="103">
        <f t="shared" si="28"/>
        <v>2.46E-2</v>
      </c>
      <c r="E313" s="104">
        <f t="shared" si="26"/>
        <v>0.99999447109589223</v>
      </c>
      <c r="F313" s="104">
        <f t="shared" si="27"/>
        <v>0.74553978507220398</v>
      </c>
      <c r="G313" s="104">
        <f t="shared" si="33"/>
        <v>0.74553566305422381</v>
      </c>
      <c r="H313" s="104">
        <f t="shared" si="29"/>
        <v>-2.5506315406058637</v>
      </c>
      <c r="I313" s="104">
        <f t="shared" si="30"/>
        <v>0.10000000000000142</v>
      </c>
      <c r="J313" s="104">
        <f t="shared" si="31"/>
        <v>0.55723639552368409</v>
      </c>
      <c r="K313" s="104">
        <f t="shared" si="32"/>
        <v>5.5723639552369204E-2</v>
      </c>
      <c r="L313" s="85"/>
    </row>
    <row r="314" spans="3:12" x14ac:dyDescent="0.2">
      <c r="C314" s="103">
        <v>24.7</v>
      </c>
      <c r="D314" s="103">
        <f t="shared" si="28"/>
        <v>2.47E-2</v>
      </c>
      <c r="E314" s="104">
        <f t="shared" si="26"/>
        <v>0.99999442605420485</v>
      </c>
      <c r="F314" s="104">
        <f t="shared" si="27"/>
        <v>0.74364074851266704</v>
      </c>
      <c r="G314" s="104">
        <f t="shared" si="33"/>
        <v>0.74363660349944372</v>
      </c>
      <c r="H314" s="104">
        <f t="shared" si="29"/>
        <v>-2.5727848280677517</v>
      </c>
      <c r="I314" s="104">
        <f t="shared" si="30"/>
        <v>9.9999999999997868E-2</v>
      </c>
      <c r="J314" s="104">
        <f t="shared" si="31"/>
        <v>0.55440850986814683</v>
      </c>
      <c r="K314" s="104">
        <f t="shared" si="32"/>
        <v>5.5440850986813499E-2</v>
      </c>
      <c r="L314" s="85"/>
    </row>
    <row r="315" spans="3:12" x14ac:dyDescent="0.2">
      <c r="C315" s="103">
        <v>24.8</v>
      </c>
      <c r="D315" s="103">
        <f t="shared" si="28"/>
        <v>2.4799999999999999E-2</v>
      </c>
      <c r="E315" s="104">
        <f t="shared" si="26"/>
        <v>0.99999438082979442</v>
      </c>
      <c r="F315" s="104">
        <f t="shared" si="27"/>
        <v>0.74173672173114846</v>
      </c>
      <c r="G315" s="104">
        <f t="shared" si="33"/>
        <v>0.74173255378626135</v>
      </c>
      <c r="H315" s="104">
        <f t="shared" si="29"/>
        <v>-2.59505319772056</v>
      </c>
      <c r="I315" s="104">
        <f t="shared" si="30"/>
        <v>0.10000000000000142</v>
      </c>
      <c r="J315" s="104">
        <f t="shared" si="31"/>
        <v>0.55158038335391146</v>
      </c>
      <c r="K315" s="104">
        <f t="shared" si="32"/>
        <v>5.5158038335391929E-2</v>
      </c>
      <c r="L315" s="85"/>
    </row>
    <row r="316" spans="3:12" x14ac:dyDescent="0.2">
      <c r="C316" s="103">
        <v>24.9</v>
      </c>
      <c r="D316" s="103">
        <f t="shared" si="28"/>
        <v>2.4899999999999999E-2</v>
      </c>
      <c r="E316" s="104">
        <f t="shared" si="26"/>
        <v>0.99999433542266147</v>
      </c>
      <c r="F316" s="104">
        <f t="shared" si="27"/>
        <v>0.73982773496412269</v>
      </c>
      <c r="G316" s="104">
        <f t="shared" si="33"/>
        <v>0.7398235441527008</v>
      </c>
      <c r="H316" s="104">
        <f t="shared" si="29"/>
        <v>-2.6174370361655215</v>
      </c>
      <c r="I316" s="104">
        <f t="shared" si="30"/>
        <v>9.9999999999997868E-2</v>
      </c>
      <c r="J316" s="104">
        <f t="shared" si="31"/>
        <v>0.54875211783503086</v>
      </c>
      <c r="K316" s="104">
        <f t="shared" si="32"/>
        <v>5.4875211783501916E-2</v>
      </c>
      <c r="L316" s="85"/>
    </row>
    <row r="317" spans="3:12" x14ac:dyDescent="0.2">
      <c r="C317" s="103">
        <v>25</v>
      </c>
      <c r="D317" s="103">
        <f t="shared" si="28"/>
        <v>2.5000000000000001E-2</v>
      </c>
      <c r="E317" s="104">
        <f t="shared" si="26"/>
        <v>0.99999428983280547</v>
      </c>
      <c r="F317" s="104">
        <f t="shared" si="27"/>
        <v>0.73791381851731142</v>
      </c>
      <c r="G317" s="104">
        <f t="shared" si="33"/>
        <v>0.73790960490603252</v>
      </c>
      <c r="H317" s="104">
        <f t="shared" si="29"/>
        <v>-2.6399367335931556</v>
      </c>
      <c r="I317" s="104">
        <f t="shared" si="30"/>
        <v>0.10000000000000142</v>
      </c>
      <c r="J317" s="104">
        <f t="shared" si="31"/>
        <v>0.54592381495676012</v>
      </c>
      <c r="K317" s="104">
        <f t="shared" si="32"/>
        <v>5.4592381495676787E-2</v>
      </c>
      <c r="L317" s="85"/>
    </row>
    <row r="318" spans="3:12" x14ac:dyDescent="0.2">
      <c r="C318" s="103">
        <v>25.1</v>
      </c>
      <c r="D318" s="103">
        <f t="shared" si="28"/>
        <v>2.5100000000000001E-2</v>
      </c>
      <c r="E318" s="104">
        <f t="shared" si="26"/>
        <v>0.99999424406022608</v>
      </c>
      <c r="F318" s="104">
        <f t="shared" si="27"/>
        <v>0.73599500276510221</v>
      </c>
      <c r="G318" s="104">
        <f t="shared" si="33"/>
        <v>0.73599076642219241</v>
      </c>
      <c r="H318" s="104">
        <f t="shared" si="29"/>
        <v>-2.6625526838218931</v>
      </c>
      <c r="I318" s="104">
        <f t="shared" si="30"/>
        <v>0.10000000000000142</v>
      </c>
      <c r="J318" s="104">
        <f t="shared" si="31"/>
        <v>0.54309557615036996</v>
      </c>
      <c r="K318" s="104">
        <f t="shared" si="32"/>
        <v>5.4309557615037765E-2</v>
      </c>
      <c r="L318" s="85"/>
    </row>
    <row r="319" spans="3:12" x14ac:dyDescent="0.2">
      <c r="C319" s="103">
        <v>25.2</v>
      </c>
      <c r="D319" s="103">
        <f t="shared" si="28"/>
        <v>2.52E-2</v>
      </c>
      <c r="E319" s="104">
        <f t="shared" si="26"/>
        <v>0.99999419810492396</v>
      </c>
      <c r="F319" s="104">
        <f t="shared" si="27"/>
        <v>0.73407131814996607</v>
      </c>
      <c r="G319" s="104">
        <f t="shared" si="33"/>
        <v>0.73406705914519987</v>
      </c>
      <c r="H319" s="104">
        <f t="shared" si="29"/>
        <v>-2.6852852843372581</v>
      </c>
      <c r="I319" s="104">
        <f t="shared" si="30"/>
        <v>9.9999999999997868E-2</v>
      </c>
      <c r="J319" s="104">
        <f t="shared" si="31"/>
        <v>0.54026750262798251</v>
      </c>
      <c r="K319" s="104">
        <f t="shared" si="32"/>
        <v>5.4026750262797102E-2</v>
      </c>
      <c r="L319" s="85"/>
    </row>
    <row r="320" spans="3:12" x14ac:dyDescent="0.2">
      <c r="C320" s="103">
        <v>25.3</v>
      </c>
      <c r="D320" s="103">
        <f t="shared" si="28"/>
        <v>2.53E-2</v>
      </c>
      <c r="E320" s="104">
        <f t="shared" si="26"/>
        <v>0.99999415196689978</v>
      </c>
      <c r="F320" s="104">
        <f t="shared" si="27"/>
        <v>0.73214279518187197</v>
      </c>
      <c r="G320" s="104">
        <f t="shared" si="33"/>
        <v>0.73213851358657167</v>
      </c>
      <c r="H320" s="104">
        <f t="shared" si="29"/>
        <v>-2.7081349363316631</v>
      </c>
      <c r="I320" s="104">
        <f t="shared" si="30"/>
        <v>0.10000000000000142</v>
      </c>
      <c r="J320" s="104">
        <f t="shared" si="31"/>
        <v>0.53743969537742553</v>
      </c>
      <c r="K320" s="104">
        <f t="shared" si="32"/>
        <v>5.3743969537743318E-2</v>
      </c>
      <c r="L320" s="85"/>
    </row>
    <row r="321" spans="3:12" x14ac:dyDescent="0.2">
      <c r="C321" s="103">
        <v>25.4</v>
      </c>
      <c r="D321" s="103">
        <f t="shared" si="28"/>
        <v>2.5399999999999999E-2</v>
      </c>
      <c r="E321" s="104">
        <f t="shared" si="26"/>
        <v>0.99999410564615199</v>
      </c>
      <c r="F321" s="104">
        <f t="shared" si="27"/>
        <v>0.73020946443770351</v>
      </c>
      <c r="G321" s="104">
        <f t="shared" si="33"/>
        <v>0.73020516032473692</v>
      </c>
      <c r="H321" s="104">
        <f t="shared" si="29"/>
        <v>-2.7311020447447487</v>
      </c>
      <c r="I321" s="104">
        <f t="shared" si="30"/>
        <v>9.9999999999997868E-2</v>
      </c>
      <c r="J321" s="104">
        <f t="shared" si="31"/>
        <v>0.53461225515710598</v>
      </c>
      <c r="K321" s="104">
        <f t="shared" si="32"/>
        <v>5.3461225515709455E-2</v>
      </c>
      <c r="L321" s="85"/>
    </row>
    <row r="322" spans="3:12" x14ac:dyDescent="0.2">
      <c r="C322" s="103">
        <v>25.5</v>
      </c>
      <c r="D322" s="103">
        <f t="shared" si="28"/>
        <v>2.5499999999999998E-2</v>
      </c>
      <c r="E322" s="104">
        <f t="shared" si="26"/>
        <v>0.99999405914268058</v>
      </c>
      <c r="F322" s="104">
        <f t="shared" si="27"/>
        <v>0.72827135656067099</v>
      </c>
      <c r="G322" s="104">
        <f t="shared" si="33"/>
        <v>0.72826703000445181</v>
      </c>
      <c r="H322" s="104">
        <f t="shared" si="29"/>
        <v>-2.7541870183043153</v>
      </c>
      <c r="I322" s="104">
        <f t="shared" si="30"/>
        <v>0.10000000000000142</v>
      </c>
      <c r="J322" s="104">
        <f t="shared" si="31"/>
        <v>0.5317852824909054</v>
      </c>
      <c r="K322" s="104">
        <f t="shared" si="32"/>
        <v>5.3178528249091299E-2</v>
      </c>
      <c r="L322" s="85"/>
    </row>
    <row r="323" spans="3:12" x14ac:dyDescent="0.2">
      <c r="C323" s="103">
        <v>25.6</v>
      </c>
      <c r="D323" s="103">
        <f t="shared" si="28"/>
        <v>2.5600000000000001E-2</v>
      </c>
      <c r="E323" s="104">
        <f t="shared" si="26"/>
        <v>0.99999401245648745</v>
      </c>
      <c r="F323" s="104">
        <f t="shared" si="27"/>
        <v>0.72632850225972356</v>
      </c>
      <c r="G323" s="104">
        <f t="shared" si="33"/>
        <v>0.72632415333621192</v>
      </c>
      <c r="H323" s="104">
        <f t="shared" si="29"/>
        <v>-2.7773902695678601</v>
      </c>
      <c r="I323" s="104">
        <f t="shared" si="30"/>
        <v>0.10000000000000142</v>
      </c>
      <c r="J323" s="104">
        <f t="shared" si="31"/>
        <v>0.52895887766309813</v>
      </c>
      <c r="K323" s="104">
        <f t="shared" si="32"/>
        <v>5.2895887766310566E-2</v>
      </c>
      <c r="L323" s="85"/>
    </row>
    <row r="324" spans="3:12" x14ac:dyDescent="0.2">
      <c r="C324" s="103">
        <v>25.7</v>
      </c>
      <c r="D324" s="103">
        <f t="shared" si="28"/>
        <v>2.5700000000000001E-2</v>
      </c>
      <c r="E324" s="104">
        <f t="shared" ref="E324:E387" si="34">ABS(SIN((($A$68*PI()*$C324*VLOOKUP($D$12,$C$18:$D$33,2,FALSE))/($D$16*1000000)))/(VLOOKUP($D$12,$C$18:$D$33,2,FALSE)*SIN((($A$68*PI()*$C324)/($D$16*1000000)))))^$A$72</f>
        <v>0.99999396558757092</v>
      </c>
      <c r="F324" s="104">
        <f t="shared" ref="F324:F387" si="35">ABS(SIN((($A$68*VLOOKUP($D$12,$C$18:$D$33,2,FALSE)*PI()*$C324*VLOOKUP($D$12,$C$18:$E$33,3,FALSE))/($D$16*1000000)))/(VLOOKUP($D$12,$C$18:$E$33,3,FALSE)*SIN((($A$68*VLOOKUP($D$12,$C$18:$D$33,2,FALSE)*PI()*$C324)/($D$16*1000000)))))^$A$76</f>
        <v>0.72438093230896228</v>
      </c>
      <c r="G324" s="104">
        <f t="shared" si="33"/>
        <v>0.72437656109566095</v>
      </c>
      <c r="H324" s="104">
        <f t="shared" si="29"/>
        <v>-2.8007122149647614</v>
      </c>
      <c r="I324" s="104">
        <f t="shared" si="30"/>
        <v>9.9999999999997868E-2</v>
      </c>
      <c r="J324" s="104">
        <f t="shared" si="31"/>
        <v>0.52613314071328654</v>
      </c>
      <c r="K324" s="104">
        <f t="shared" si="32"/>
        <v>5.2613314071327535E-2</v>
      </c>
      <c r="L324" s="85"/>
    </row>
    <row r="325" spans="3:12" x14ac:dyDescent="0.2">
      <c r="C325" s="103">
        <v>25.8</v>
      </c>
      <c r="D325" s="103">
        <f t="shared" ref="D325:D388" si="36">C325/1000</f>
        <v>2.58E-2</v>
      </c>
      <c r="E325" s="104">
        <f t="shared" si="34"/>
        <v>0.99999391853593156</v>
      </c>
      <c r="F325" s="104">
        <f t="shared" si="35"/>
        <v>0.72242867754704776</v>
      </c>
      <c r="G325" s="104">
        <f t="shared" si="33"/>
        <v>0.72242428412300319</v>
      </c>
      <c r="H325" s="104">
        <f t="shared" ref="H325:H388" si="37">20*LOG10(G325)</f>
        <v>-2.8241532748390257</v>
      </c>
      <c r="I325" s="104">
        <f t="shared" ref="I325:I388" si="38">C325-C324</f>
        <v>0.10000000000000142</v>
      </c>
      <c r="J325" s="104">
        <f t="shared" si="31"/>
        <v>0.52330817143136021</v>
      </c>
      <c r="K325" s="104">
        <f t="shared" si="32"/>
        <v>5.2330817143136768E-2</v>
      </c>
      <c r="L325" s="85"/>
    </row>
    <row r="326" spans="3:12" x14ac:dyDescent="0.2">
      <c r="C326" s="103">
        <v>25.9</v>
      </c>
      <c r="D326" s="103">
        <f t="shared" si="36"/>
        <v>2.5899999999999999E-2</v>
      </c>
      <c r="E326" s="104">
        <f t="shared" si="34"/>
        <v>0.99999387130157047</v>
      </c>
      <c r="F326" s="104">
        <f t="shared" si="35"/>
        <v>0.72047176887661113</v>
      </c>
      <c r="G326" s="104">
        <f t="shared" si="33"/>
        <v>0.72046735332241274</v>
      </c>
      <c r="H326" s="104">
        <f t="shared" si="37"/>
        <v>-2.8477138734926948</v>
      </c>
      <c r="I326" s="104">
        <f t="shared" si="38"/>
        <v>9.9999999999997868E-2</v>
      </c>
      <c r="J326" s="104">
        <f t="shared" ref="J326:J389" si="39">((G326+G325)/2)^2</f>
        <v>0.52048406935247837</v>
      </c>
      <c r="K326" s="104">
        <f t="shared" ref="K326:K389" si="40">I326*J326</f>
        <v>5.2048406935246726E-2</v>
      </c>
      <c r="L326" s="85"/>
    </row>
    <row r="327" spans="3:12" x14ac:dyDescent="0.2">
      <c r="C327" s="103">
        <v>26</v>
      </c>
      <c r="D327" s="103">
        <f t="shared" si="36"/>
        <v>2.5999999999999999E-2</v>
      </c>
      <c r="E327" s="104">
        <f t="shared" si="34"/>
        <v>0.99999382388448599</v>
      </c>
      <c r="F327" s="104">
        <f t="shared" si="35"/>
        <v>0.71851023726366026</v>
      </c>
      <c r="G327" s="104">
        <f t="shared" si="33"/>
        <v>0.71850579966143691</v>
      </c>
      <c r="H327" s="104">
        <f t="shared" si="37"/>
        <v>-2.8713944392299497</v>
      </c>
      <c r="I327" s="104">
        <f t="shared" si="38"/>
        <v>0.10000000000000142</v>
      </c>
      <c r="J327" s="104">
        <f t="shared" si="39"/>
        <v>0.51766093375207034</v>
      </c>
      <c r="K327" s="104">
        <f t="shared" si="40"/>
        <v>5.1766093375207767E-2</v>
      </c>
      <c r="L327" s="85"/>
    </row>
    <row r="328" spans="3:12" x14ac:dyDescent="0.2">
      <c r="C328" s="103">
        <v>26.1</v>
      </c>
      <c r="D328" s="103">
        <f t="shared" si="36"/>
        <v>2.6100000000000002E-2</v>
      </c>
      <c r="E328" s="104">
        <f t="shared" si="34"/>
        <v>0.99999377628467889</v>
      </c>
      <c r="F328" s="104">
        <f t="shared" si="35"/>
        <v>0.71654411373698779</v>
      </c>
      <c r="G328" s="104">
        <f t="shared" si="33"/>
        <v>0.71653965417040888</v>
      </c>
      <c r="H328" s="104">
        <f t="shared" si="37"/>
        <v>-2.8951954044017505</v>
      </c>
      <c r="I328" s="104">
        <f t="shared" si="38"/>
        <v>0.10000000000000142</v>
      </c>
      <c r="J328" s="104">
        <f t="shared" si="39"/>
        <v>0.51483886364086207</v>
      </c>
      <c r="K328" s="104">
        <f t="shared" si="40"/>
        <v>5.1483886364086941E-2</v>
      </c>
      <c r="L328" s="85"/>
    </row>
    <row r="329" spans="3:12" x14ac:dyDescent="0.2">
      <c r="C329" s="103">
        <v>26.2</v>
      </c>
      <c r="D329" s="103">
        <f t="shared" si="36"/>
        <v>2.6199999999999998E-2</v>
      </c>
      <c r="E329" s="104">
        <f t="shared" si="34"/>
        <v>0.99999372850214874</v>
      </c>
      <c r="F329" s="104">
        <f t="shared" si="35"/>
        <v>0.71457342938757606</v>
      </c>
      <c r="G329" s="104">
        <f t="shared" si="33"/>
        <v>0.71456894794184911</v>
      </c>
      <c r="H329" s="104">
        <f t="shared" si="37"/>
        <v>-2.9191172054512631</v>
      </c>
      <c r="I329" s="104">
        <f t="shared" si="38"/>
        <v>9.9999999999997868E-2</v>
      </c>
      <c r="J329" s="104">
        <f t="shared" si="39"/>
        <v>0.5120179577599252</v>
      </c>
      <c r="K329" s="104">
        <f t="shared" si="40"/>
        <v>5.1201795775991432E-2</v>
      </c>
      <c r="L329" s="85"/>
    </row>
    <row r="330" spans="3:12" x14ac:dyDescent="0.2">
      <c r="C330" s="103">
        <v>26.3</v>
      </c>
      <c r="D330" s="103">
        <f t="shared" si="36"/>
        <v>2.63E-2</v>
      </c>
      <c r="E330" s="104">
        <f t="shared" si="34"/>
        <v>0.9999936805368953</v>
      </c>
      <c r="F330" s="104">
        <f t="shared" si="35"/>
        <v>0.71259821536800183</v>
      </c>
      <c r="G330" s="104">
        <f t="shared" si="33"/>
        <v>0.71259371212987133</v>
      </c>
      <c r="H330" s="104">
        <f t="shared" si="37"/>
        <v>-2.9431602829598988</v>
      </c>
      <c r="I330" s="104">
        <f t="shared" si="38"/>
        <v>0.10000000000000142</v>
      </c>
      <c r="J330" s="104">
        <f t="shared" si="39"/>
        <v>0.50919831457574727</v>
      </c>
      <c r="K330" s="104">
        <f t="shared" si="40"/>
        <v>5.0919831457575448E-2</v>
      </c>
      <c r="L330" s="85"/>
    </row>
    <row r="331" spans="3:12" x14ac:dyDescent="0.2">
      <c r="C331" s="103">
        <v>26.4</v>
      </c>
      <c r="D331" s="103">
        <f t="shared" si="36"/>
        <v>2.64E-2</v>
      </c>
      <c r="E331" s="104">
        <f t="shared" si="34"/>
        <v>0.99999363238892036</v>
      </c>
      <c r="F331" s="104">
        <f t="shared" si="35"/>
        <v>0.71061850289183959</v>
      </c>
      <c r="G331" s="104">
        <f t="shared" si="33"/>
        <v>0.71061397794958714</v>
      </c>
      <c r="H331" s="104">
        <f t="shared" si="37"/>
        <v>-2.9673250816940469</v>
      </c>
      <c r="I331" s="104">
        <f t="shared" si="38"/>
        <v>9.9999999999997868E-2</v>
      </c>
      <c r="J331" s="104">
        <f t="shared" si="39"/>
        <v>0.50638003227532702</v>
      </c>
      <c r="K331" s="104">
        <f t="shared" si="40"/>
        <v>5.0638003227531619E-2</v>
      </c>
      <c r="L331" s="85"/>
    </row>
    <row r="332" spans="3:12" x14ac:dyDescent="0.2">
      <c r="C332" s="103">
        <v>26.5</v>
      </c>
      <c r="D332" s="103">
        <f t="shared" si="36"/>
        <v>2.6499999999999999E-2</v>
      </c>
      <c r="E332" s="104">
        <f t="shared" si="34"/>
        <v>0.9999935840582227</v>
      </c>
      <c r="F332" s="104">
        <f t="shared" si="35"/>
        <v>0.70863432323306441</v>
      </c>
      <c r="G332" s="104">
        <f t="shared" si="33"/>
        <v>0.70862977667650517</v>
      </c>
      <c r="H332" s="104">
        <f t="shared" si="37"/>
        <v>-2.991612050652563</v>
      </c>
      <c r="I332" s="104">
        <f t="shared" si="38"/>
        <v>0.10000000000000142</v>
      </c>
      <c r="J332" s="104">
        <f t="shared" si="39"/>
        <v>0.5035632087612919</v>
      </c>
      <c r="K332" s="104">
        <f t="shared" si="40"/>
        <v>5.0356320876129908E-2</v>
      </c>
      <c r="L332" s="85"/>
    </row>
    <row r="333" spans="3:12" x14ac:dyDescent="0.2">
      <c r="C333" s="103">
        <v>26.6</v>
      </c>
      <c r="D333" s="103">
        <f t="shared" si="36"/>
        <v>2.6600000000000002E-2</v>
      </c>
      <c r="E333" s="104">
        <f t="shared" si="34"/>
        <v>0.99999353554480241</v>
      </c>
      <c r="F333" s="104">
        <f t="shared" si="35"/>
        <v>0.70664570772545299</v>
      </c>
      <c r="G333" s="104">
        <f t="shared" si="33"/>
        <v>0.70664113964593478</v>
      </c>
      <c r="H333" s="104">
        <f t="shared" si="37"/>
        <v>-3.0160216431149118</v>
      </c>
      <c r="I333" s="104">
        <f t="shared" si="38"/>
        <v>0.10000000000000142</v>
      </c>
      <c r="J333" s="104">
        <f t="shared" si="39"/>
        <v>0.50074794164703973</v>
      </c>
      <c r="K333" s="104">
        <f t="shared" si="40"/>
        <v>5.0074794164704686E-2</v>
      </c>
      <c r="L333" s="85"/>
    </row>
    <row r="334" spans="3:12" x14ac:dyDescent="0.2">
      <c r="C334" s="103">
        <v>26.7</v>
      </c>
      <c r="D334" s="103">
        <f t="shared" si="36"/>
        <v>2.6699999999999998E-2</v>
      </c>
      <c r="E334" s="104">
        <f t="shared" si="34"/>
        <v>0.99999348684865896</v>
      </c>
      <c r="F334" s="104">
        <f t="shared" si="35"/>
        <v>0.70465268776198431</v>
      </c>
      <c r="G334" s="104">
        <f t="shared" ref="G334:G397" si="41">E334*F334</f>
        <v>0.70464809825238606</v>
      </c>
      <c r="H334" s="104">
        <f t="shared" si="37"/>
        <v>-3.0405543166900619</v>
      </c>
      <c r="I334" s="104">
        <f t="shared" si="38"/>
        <v>9.9999999999997868E-2</v>
      </c>
      <c r="J334" s="104">
        <f t="shared" si="39"/>
        <v>0.49793432825190581</v>
      </c>
      <c r="K334" s="104">
        <f t="shared" si="40"/>
        <v>4.9793432825189519E-2</v>
      </c>
      <c r="L334" s="85"/>
    </row>
    <row r="335" spans="3:12" x14ac:dyDescent="0.2">
      <c r="C335" s="103">
        <v>26.8</v>
      </c>
      <c r="D335" s="103">
        <f t="shared" si="36"/>
        <v>2.6800000000000001E-2</v>
      </c>
      <c r="E335" s="104">
        <f t="shared" si="34"/>
        <v>0.99999343796979379</v>
      </c>
      <c r="F335" s="104">
        <f t="shared" si="35"/>
        <v>0.70265529479423816</v>
      </c>
      <c r="G335" s="104">
        <f t="shared" si="41"/>
        <v>0.70265068394896912</v>
      </c>
      <c r="H335" s="104">
        <f t="shared" si="37"/>
        <v>-3.065210533366125</v>
      </c>
      <c r="I335" s="104">
        <f t="shared" si="38"/>
        <v>0.10000000000000142</v>
      </c>
      <c r="J335" s="104">
        <f t="shared" si="39"/>
        <v>0.49512246559635431</v>
      </c>
      <c r="K335" s="104">
        <f t="shared" si="40"/>
        <v>4.9512246559636132E-2</v>
      </c>
      <c r="L335" s="85"/>
    </row>
    <row r="336" spans="3:12" x14ac:dyDescent="0.2">
      <c r="C336" s="103">
        <v>26.9</v>
      </c>
      <c r="D336" s="103">
        <f t="shared" si="36"/>
        <v>2.69E-2</v>
      </c>
      <c r="E336" s="104">
        <f t="shared" si="34"/>
        <v>0.99999338890820544</v>
      </c>
      <c r="F336" s="104">
        <f t="shared" si="35"/>
        <v>0.70065356033179527</v>
      </c>
      <c r="G336" s="104">
        <f t="shared" si="41"/>
        <v>0.7006489282467917</v>
      </c>
      <c r="H336" s="104">
        <f t="shared" si="37"/>
        <v>-3.089990759560759</v>
      </c>
      <c r="I336" s="104">
        <f t="shared" si="38"/>
        <v>9.9999999999997868E-2</v>
      </c>
      <c r="J336" s="104">
        <f t="shared" si="39"/>
        <v>0.49231245039719318</v>
      </c>
      <c r="K336" s="104">
        <f t="shared" si="40"/>
        <v>4.923124503971827E-2</v>
      </c>
      <c r="L336" s="85"/>
    </row>
    <row r="337" spans="3:12" x14ac:dyDescent="0.2">
      <c r="C337" s="103">
        <v>27</v>
      </c>
      <c r="D337" s="103">
        <f t="shared" si="36"/>
        <v>2.7E-2</v>
      </c>
      <c r="E337" s="104">
        <f t="shared" si="34"/>
        <v>0.99999333966389448</v>
      </c>
      <c r="F337" s="104">
        <f t="shared" si="35"/>
        <v>0.69864751594163277</v>
      </c>
      <c r="G337" s="104">
        <f t="shared" si="41"/>
        <v>0.69864286271435727</v>
      </c>
      <c r="H337" s="104">
        <f t="shared" si="37"/>
        <v>-3.1148954661723156</v>
      </c>
      <c r="I337" s="104">
        <f t="shared" si="38"/>
        <v>0.10000000000000142</v>
      </c>
      <c r="J337" s="104">
        <f t="shared" si="39"/>
        <v>0.48950437906281485</v>
      </c>
      <c r="K337" s="104">
        <f t="shared" si="40"/>
        <v>4.8950437906282181E-2</v>
      </c>
      <c r="L337" s="85"/>
    </row>
    <row r="338" spans="3:12" x14ac:dyDescent="0.2">
      <c r="C338" s="103">
        <v>27.1</v>
      </c>
      <c r="D338" s="103">
        <f t="shared" si="36"/>
        <v>2.7100000000000003E-2</v>
      </c>
      <c r="E338" s="104">
        <f t="shared" si="34"/>
        <v>0.99999329023686223</v>
      </c>
      <c r="F338" s="104">
        <f t="shared" si="35"/>
        <v>0.69663719324752171</v>
      </c>
      <c r="G338" s="104">
        <f t="shared" si="41"/>
        <v>0.6966325189769621</v>
      </c>
      <c r="H338" s="104">
        <f t="shared" si="37"/>
        <v>-3.139925128631778</v>
      </c>
      <c r="I338" s="104">
        <f t="shared" si="38"/>
        <v>0.10000000000000142</v>
      </c>
      <c r="J338" s="104">
        <f t="shared" si="39"/>
        <v>0.48669834768846415</v>
      </c>
      <c r="K338" s="104">
        <f t="shared" si="40"/>
        <v>4.8669834768847106E-2</v>
      </c>
      <c r="L338" s="85"/>
    </row>
    <row r="339" spans="3:12" x14ac:dyDescent="0.2">
      <c r="C339" s="103">
        <v>27.2</v>
      </c>
      <c r="D339" s="103">
        <f t="shared" si="36"/>
        <v>2.7199999999999998E-2</v>
      </c>
      <c r="E339" s="104">
        <f t="shared" si="34"/>
        <v>0.99999324062710604</v>
      </c>
      <c r="F339" s="104">
        <f t="shared" si="35"/>
        <v>0.69462262392942209</v>
      </c>
      <c r="G339" s="104">
        <f t="shared" si="41"/>
        <v>0.69461792871608641</v>
      </c>
      <c r="H339" s="104">
        <f t="shared" si="37"/>
        <v>-3.1650802269555527</v>
      </c>
      <c r="I339" s="104">
        <f t="shared" si="38"/>
        <v>9.9999999999997868E-2</v>
      </c>
      <c r="J339" s="104">
        <f t="shared" si="39"/>
        <v>0.48389445205152698</v>
      </c>
      <c r="K339" s="104">
        <f t="shared" si="40"/>
        <v>4.838944520515167E-2</v>
      </c>
      <c r="L339" s="85"/>
    </row>
    <row r="340" spans="3:12" x14ac:dyDescent="0.2">
      <c r="C340" s="103">
        <v>27.3</v>
      </c>
      <c r="D340" s="103">
        <f t="shared" si="36"/>
        <v>2.7300000000000001E-2</v>
      </c>
      <c r="E340" s="104">
        <f t="shared" si="34"/>
        <v>0.99999319083462768</v>
      </c>
      <c r="F340" s="104">
        <f t="shared" si="35"/>
        <v>0.69260383972287753</v>
      </c>
      <c r="G340" s="104">
        <f t="shared" si="41"/>
        <v>0.69259912366879539</v>
      </c>
      <c r="H340" s="104">
        <f t="shared" si="37"/>
        <v>-3.1903612457989405</v>
      </c>
      <c r="I340" s="104">
        <f t="shared" si="38"/>
        <v>0.10000000000000142</v>
      </c>
      <c r="J340" s="104">
        <f t="shared" si="39"/>
        <v>0.48109278760685004</v>
      </c>
      <c r="K340" s="104">
        <f t="shared" si="40"/>
        <v>4.8109278760685686E-2</v>
      </c>
      <c r="L340" s="85"/>
    </row>
    <row r="341" spans="3:12" x14ac:dyDescent="0.2">
      <c r="C341" s="103">
        <v>27.4</v>
      </c>
      <c r="D341" s="103">
        <f t="shared" si="36"/>
        <v>2.7399999999999997E-2</v>
      </c>
      <c r="E341" s="104">
        <f t="shared" si="34"/>
        <v>0.99999314085942814</v>
      </c>
      <c r="F341" s="104">
        <f t="shared" si="35"/>
        <v>0.69058087241840893</v>
      </c>
      <c r="G341" s="104">
        <f t="shared" si="41"/>
        <v>0.69057613562712883</v>
      </c>
      <c r="H341" s="104">
        <f t="shared" si="37"/>
        <v>-3.2157686745105618</v>
      </c>
      <c r="I341" s="104">
        <f t="shared" si="38"/>
        <v>9.9999999999997868E-2</v>
      </c>
      <c r="J341" s="104">
        <f t="shared" si="39"/>
        <v>0.47829344948208685</v>
      </c>
      <c r="K341" s="104">
        <f t="shared" si="40"/>
        <v>4.7829344948207668E-2</v>
      </c>
      <c r="L341" s="85"/>
    </row>
    <row r="342" spans="3:12" x14ac:dyDescent="0.2">
      <c r="C342" s="103">
        <v>27.5</v>
      </c>
      <c r="D342" s="103">
        <f t="shared" si="36"/>
        <v>2.75E-2</v>
      </c>
      <c r="E342" s="104">
        <f t="shared" si="34"/>
        <v>0.99999309070150588</v>
      </c>
      <c r="F342" s="104">
        <f t="shared" si="35"/>
        <v>0.688553753860906</v>
      </c>
      <c r="G342" s="104">
        <f t="shared" si="41"/>
        <v>0.68854899643749135</v>
      </c>
      <c r="H342" s="104">
        <f t="shared" si="37"/>
        <v>-3.2413030071876059</v>
      </c>
      <c r="I342" s="104">
        <f t="shared" si="38"/>
        <v>0.10000000000000142</v>
      </c>
      <c r="J342" s="104">
        <f t="shared" si="39"/>
        <v>0.47549653247306406</v>
      </c>
      <c r="K342" s="104">
        <f t="shared" si="40"/>
        <v>4.7549653247307082E-2</v>
      </c>
      <c r="L342" s="85"/>
    </row>
    <row r="343" spans="3:12" x14ac:dyDescent="0.2">
      <c r="C343" s="103">
        <v>27.6</v>
      </c>
      <c r="D343" s="103">
        <f t="shared" si="36"/>
        <v>2.7600000000000003E-2</v>
      </c>
      <c r="E343" s="104">
        <f t="shared" si="34"/>
        <v>0.99999304036086023</v>
      </c>
      <c r="F343" s="104">
        <f t="shared" si="35"/>
        <v>0.68652251594902114</v>
      </c>
      <c r="G343" s="104">
        <f t="shared" si="41"/>
        <v>0.68651773800004878</v>
      </c>
      <c r="H343" s="104">
        <f t="shared" si="37"/>
        <v>-3.2669647427318487</v>
      </c>
      <c r="I343" s="104">
        <f t="shared" si="38"/>
        <v>0.10000000000000142</v>
      </c>
      <c r="J343" s="104">
        <f t="shared" si="39"/>
        <v>0.47270213103918007</v>
      </c>
      <c r="K343" s="104">
        <f t="shared" si="40"/>
        <v>4.7270213103918678E-2</v>
      </c>
      <c r="L343" s="85"/>
    </row>
    <row r="344" spans="3:12" x14ac:dyDescent="0.2">
      <c r="C344" s="103">
        <v>27.7</v>
      </c>
      <c r="D344" s="103">
        <f t="shared" si="36"/>
        <v>2.7699999999999999E-2</v>
      </c>
      <c r="E344" s="104">
        <f t="shared" si="34"/>
        <v>0.99999298983749241</v>
      </c>
      <c r="F344" s="104">
        <f t="shared" si="35"/>
        <v>0.6844871906345581</v>
      </c>
      <c r="G344" s="104">
        <f t="shared" si="41"/>
        <v>0.68448239226811736</v>
      </c>
      <c r="H344" s="104">
        <f t="shared" si="37"/>
        <v>-3.2927543849066221</v>
      </c>
      <c r="I344" s="104">
        <f t="shared" si="38"/>
        <v>9.9999999999997868E-2</v>
      </c>
      <c r="J344" s="104">
        <f t="shared" si="39"/>
        <v>0.46991033929883208</v>
      </c>
      <c r="K344" s="104">
        <f t="shared" si="40"/>
        <v>4.6991033929882207E-2</v>
      </c>
      <c r="L344" s="85"/>
    </row>
    <row r="345" spans="3:12" x14ac:dyDescent="0.2">
      <c r="C345" s="103">
        <v>27.8</v>
      </c>
      <c r="D345" s="103">
        <f t="shared" si="36"/>
        <v>2.7800000000000002E-2</v>
      </c>
      <c r="E345" s="104">
        <f t="shared" si="34"/>
        <v>0.99999293913140308</v>
      </c>
      <c r="F345" s="104">
        <f t="shared" si="35"/>
        <v>0.68244780992186305</v>
      </c>
      <c r="G345" s="104">
        <f t="shared" si="41"/>
        <v>0.68244299124755292</v>
      </c>
      <c r="H345" s="104">
        <f t="shared" si="37"/>
        <v>-3.3186724423946572</v>
      </c>
      <c r="I345" s="104">
        <f t="shared" si="38"/>
        <v>0.10000000000000142</v>
      </c>
      <c r="J345" s="104">
        <f t="shared" si="39"/>
        <v>0.46712125102486557</v>
      </c>
      <c r="K345" s="104">
        <f t="shared" si="40"/>
        <v>4.671212510248722E-2</v>
      </c>
      <c r="L345" s="85"/>
    </row>
    <row r="346" spans="3:12" x14ac:dyDescent="0.2">
      <c r="C346" s="103">
        <v>27.9</v>
      </c>
      <c r="D346" s="103">
        <f t="shared" si="36"/>
        <v>2.7899999999999998E-2</v>
      </c>
      <c r="E346" s="104">
        <f t="shared" si="34"/>
        <v>0.99999288824259136</v>
      </c>
      <c r="F346" s="104">
        <f t="shared" si="35"/>
        <v>0.68040440586721318</v>
      </c>
      <c r="G346" s="104">
        <f t="shared" si="41"/>
        <v>0.6803995669961389</v>
      </c>
      <c r="H346" s="104">
        <f t="shared" si="37"/>
        <v>-3.3447194288568429</v>
      </c>
      <c r="I346" s="104">
        <f t="shared" si="38"/>
        <v>9.9999999999997868E-2</v>
      </c>
      <c r="J346" s="104">
        <f t="shared" si="39"/>
        <v>0.46433495964005261</v>
      </c>
      <c r="K346" s="104">
        <f t="shared" si="40"/>
        <v>4.643349596400427E-2</v>
      </c>
      <c r="L346" s="85"/>
    </row>
    <row r="347" spans="3:12" x14ac:dyDescent="0.2">
      <c r="C347" s="103">
        <v>28</v>
      </c>
      <c r="D347" s="103">
        <f t="shared" si="36"/>
        <v>2.8000000000000001E-2</v>
      </c>
      <c r="E347" s="104">
        <f t="shared" si="34"/>
        <v>0.99999283717105725</v>
      </c>
      <c r="F347" s="104">
        <f t="shared" si="35"/>
        <v>0.67835701057820541</v>
      </c>
      <c r="G347" s="104">
        <f t="shared" si="41"/>
        <v>0.67835215162297657</v>
      </c>
      <c r="H347" s="104">
        <f t="shared" si="37"/>
        <v>-3.3708958629918633</v>
      </c>
      <c r="I347" s="104">
        <f t="shared" si="38"/>
        <v>0.10000000000000142</v>
      </c>
      <c r="J347" s="104">
        <f t="shared" si="39"/>
        <v>0.46155155821260008</v>
      </c>
      <c r="K347" s="104">
        <f t="shared" si="40"/>
        <v>4.6155155821260667E-2</v>
      </c>
      <c r="L347" s="85"/>
    </row>
    <row r="348" spans="3:12" x14ac:dyDescent="0.2">
      <c r="C348" s="103">
        <v>28.1</v>
      </c>
      <c r="D348" s="103">
        <f t="shared" si="36"/>
        <v>2.81E-2</v>
      </c>
      <c r="E348" s="104">
        <f t="shared" si="34"/>
        <v>0.99999278591680041</v>
      </c>
      <c r="F348" s="104">
        <f t="shared" si="35"/>
        <v>0.67630565621314309</v>
      </c>
      <c r="G348" s="104">
        <f t="shared" si="41"/>
        <v>0.67630077728787086</v>
      </c>
      <c r="H348" s="104">
        <f t="shared" si="37"/>
        <v>-3.3972022685968222</v>
      </c>
      <c r="I348" s="104">
        <f t="shared" si="38"/>
        <v>0.10000000000000142</v>
      </c>
      <c r="J348" s="104">
        <f t="shared" si="39"/>
        <v>0.45877113945168446</v>
      </c>
      <c r="K348" s="104">
        <f t="shared" si="40"/>
        <v>4.58771139451691E-2</v>
      </c>
      <c r="L348" s="85"/>
    </row>
    <row r="349" spans="3:12" x14ac:dyDescent="0.2">
      <c r="C349" s="103">
        <v>28.2</v>
      </c>
      <c r="D349" s="103">
        <f t="shared" si="36"/>
        <v>2.8199999999999999E-2</v>
      </c>
      <c r="E349" s="104">
        <f t="shared" si="34"/>
        <v>0.99999273447982162</v>
      </c>
      <c r="F349" s="104">
        <f t="shared" si="35"/>
        <v>0.67425037498042295</v>
      </c>
      <c r="G349" s="104">
        <f t="shared" si="41"/>
        <v>0.67424547620071829</v>
      </c>
      <c r="H349" s="104">
        <f t="shared" si="37"/>
        <v>-3.423639174628784</v>
      </c>
      <c r="I349" s="104">
        <f t="shared" si="38"/>
        <v>9.9999999999997868E-2</v>
      </c>
      <c r="J349" s="104">
        <f t="shared" si="39"/>
        <v>0.45599379570301618</v>
      </c>
      <c r="K349" s="104">
        <f t="shared" si="40"/>
        <v>4.5599379570300649E-2</v>
      </c>
      <c r="L349" s="85"/>
    </row>
    <row r="350" spans="3:12" x14ac:dyDescent="0.2">
      <c r="C350" s="103">
        <v>28.3</v>
      </c>
      <c r="D350" s="103">
        <f t="shared" si="36"/>
        <v>2.8300000000000002E-2</v>
      </c>
      <c r="E350" s="104">
        <f t="shared" si="34"/>
        <v>0.999992682860121</v>
      </c>
      <c r="F350" s="104">
        <f t="shared" si="35"/>
        <v>0.67219119913792025</v>
      </c>
      <c r="G350" s="104">
        <f t="shared" si="41"/>
        <v>0.6721862806208907</v>
      </c>
      <c r="H350" s="104">
        <f t="shared" si="37"/>
        <v>-3.4502071152673368</v>
      </c>
      <c r="I350" s="104">
        <f t="shared" si="38"/>
        <v>0.10000000000000142</v>
      </c>
      <c r="J350" s="104">
        <f t="shared" si="39"/>
        <v>0.45321961894443102</v>
      </c>
      <c r="K350" s="104">
        <f t="shared" si="40"/>
        <v>4.5321961894443749E-2</v>
      </c>
      <c r="L350" s="85"/>
    </row>
    <row r="351" spans="3:12" x14ac:dyDescent="0.2">
      <c r="C351" s="103">
        <v>28.4</v>
      </c>
      <c r="D351" s="103">
        <f t="shared" si="36"/>
        <v>2.8399999999999998E-2</v>
      </c>
      <c r="E351" s="104">
        <f t="shared" si="34"/>
        <v>0.99999263105769831</v>
      </c>
      <c r="F351" s="104">
        <f t="shared" si="35"/>
        <v>0.6701281609923746</v>
      </c>
      <c r="G351" s="104">
        <f t="shared" si="41"/>
        <v>0.67012322285662151</v>
      </c>
      <c r="H351" s="104">
        <f t="shared" si="37"/>
        <v>-3.4769066299781022</v>
      </c>
      <c r="I351" s="104">
        <f t="shared" si="38"/>
        <v>9.9999999999997868E-2</v>
      </c>
      <c r="J351" s="104">
        <f t="shared" si="39"/>
        <v>0.45044870078151139</v>
      </c>
      <c r="K351" s="104">
        <f t="shared" si="40"/>
        <v>4.5044870078150182E-2</v>
      </c>
      <c r="L351" s="85"/>
    </row>
    <row r="352" spans="3:12" x14ac:dyDescent="0.2">
      <c r="C352" s="103">
        <v>28.5</v>
      </c>
      <c r="D352" s="103">
        <f t="shared" si="36"/>
        <v>2.8500000000000001E-2</v>
      </c>
      <c r="E352" s="104">
        <f t="shared" si="34"/>
        <v>0.99999257907255323</v>
      </c>
      <c r="F352" s="104">
        <f t="shared" si="35"/>
        <v>0.66806129289877292</v>
      </c>
      <c r="G352" s="104">
        <f t="shared" si="41"/>
        <v>0.66805633526438835</v>
      </c>
      <c r="H352" s="104">
        <f t="shared" si="37"/>
        <v>-3.5037382635772958</v>
      </c>
      <c r="I352" s="104">
        <f t="shared" si="38"/>
        <v>0.10000000000000142</v>
      </c>
      <c r="J352" s="104">
        <f t="shared" si="39"/>
        <v>0.44768113244323532</v>
      </c>
      <c r="K352" s="104">
        <f t="shared" si="40"/>
        <v>4.476811324432417E-2</v>
      </c>
      <c r="L352" s="85"/>
    </row>
    <row r="353" spans="3:12" x14ac:dyDescent="0.2">
      <c r="C353" s="103">
        <v>28.6</v>
      </c>
      <c r="D353" s="103">
        <f t="shared" si="36"/>
        <v>2.86E-2</v>
      </c>
      <c r="E353" s="104">
        <f t="shared" si="34"/>
        <v>0.99999252690468654</v>
      </c>
      <c r="F353" s="104">
        <f t="shared" si="35"/>
        <v>0.66599062725973335</v>
      </c>
      <c r="G353" s="104">
        <f t="shared" si="41"/>
        <v>0.66598565024829792</v>
      </c>
      <c r="H353" s="104">
        <f t="shared" si="37"/>
        <v>-3.5307025662972795</v>
      </c>
      <c r="I353" s="104">
        <f t="shared" si="38"/>
        <v>0.10000000000000142</v>
      </c>
      <c r="J353" s="104">
        <f t="shared" si="39"/>
        <v>0.4449170047776575</v>
      </c>
      <c r="K353" s="104">
        <f t="shared" si="40"/>
        <v>4.4491700477766384E-2</v>
      </c>
      <c r="L353" s="85"/>
    </row>
    <row r="354" spans="3:12" x14ac:dyDescent="0.2">
      <c r="C354" s="103">
        <v>28.7</v>
      </c>
      <c r="D354" s="103">
        <f t="shared" si="36"/>
        <v>2.87E-2</v>
      </c>
      <c r="E354" s="104">
        <f t="shared" si="34"/>
        <v>0.99999247455409634</v>
      </c>
      <c r="F354" s="104">
        <f t="shared" si="35"/>
        <v>0.66391619652488854</v>
      </c>
      <c r="G354" s="104">
        <f t="shared" si="41"/>
        <v>0.66391120025946704</v>
      </c>
      <c r="H354" s="104">
        <f t="shared" si="37"/>
        <v>-3.5578000938532091</v>
      </c>
      <c r="I354" s="104">
        <f t="shared" si="38"/>
        <v>9.9999999999997868E-2</v>
      </c>
      <c r="J354" s="104">
        <f t="shared" si="39"/>
        <v>0.44215640824761804</v>
      </c>
      <c r="K354" s="104">
        <f t="shared" si="40"/>
        <v>4.4215640824760864E-2</v>
      </c>
      <c r="L354" s="85"/>
    </row>
    <row r="355" spans="3:12" x14ac:dyDescent="0.2">
      <c r="C355" s="103">
        <v>28.8</v>
      </c>
      <c r="D355" s="103">
        <f t="shared" si="36"/>
        <v>2.8799999999999999E-2</v>
      </c>
      <c r="E355" s="104">
        <f t="shared" si="34"/>
        <v>0.99999242202078586</v>
      </c>
      <c r="F355" s="104">
        <f t="shared" si="35"/>
        <v>0.66183803319026513</v>
      </c>
      <c r="G355" s="104">
        <f t="shared" si="41"/>
        <v>0.66183301779540649</v>
      </c>
      <c r="H355" s="104">
        <f t="shared" si="37"/>
        <v>-3.5850314075106944</v>
      </c>
      <c r="I355" s="104">
        <f t="shared" si="38"/>
        <v>0.10000000000000142</v>
      </c>
      <c r="J355" s="104">
        <f t="shared" si="39"/>
        <v>0.43939943292648204</v>
      </c>
      <c r="K355" s="104">
        <f t="shared" si="40"/>
        <v>4.3939943292648831E-2</v>
      </c>
      <c r="L355" s="85"/>
    </row>
    <row r="356" spans="3:12" x14ac:dyDescent="0.2">
      <c r="C356" s="103">
        <v>28.9</v>
      </c>
      <c r="D356" s="103">
        <f t="shared" si="36"/>
        <v>2.8899999999999999E-2</v>
      </c>
      <c r="E356" s="104">
        <f t="shared" si="34"/>
        <v>0.99999236930475299</v>
      </c>
      <c r="F356" s="104">
        <f t="shared" si="35"/>
        <v>0.65975616979766705</v>
      </c>
      <c r="G356" s="104">
        <f t="shared" si="41"/>
        <v>0.659751135399398</v>
      </c>
      <c r="H356" s="104">
        <f t="shared" si="37"/>
        <v>-3.6123970741546465</v>
      </c>
      <c r="I356" s="104">
        <f t="shared" si="38"/>
        <v>9.9999999999997868E-2</v>
      </c>
      <c r="J356" s="104">
        <f t="shared" si="39"/>
        <v>0.43664616849390714</v>
      </c>
      <c r="K356" s="104">
        <f t="shared" si="40"/>
        <v>4.3664616849389784E-2</v>
      </c>
      <c r="L356" s="85"/>
    </row>
    <row r="357" spans="3:12" x14ac:dyDescent="0.2">
      <c r="C357" s="103">
        <v>29</v>
      </c>
      <c r="D357" s="103">
        <f t="shared" si="36"/>
        <v>2.9000000000000001E-2</v>
      </c>
      <c r="E357" s="104">
        <f t="shared" si="34"/>
        <v>0.99999231640599751</v>
      </c>
      <c r="F357" s="104">
        <f t="shared" si="35"/>
        <v>0.65767063893405509</v>
      </c>
      <c r="G357" s="104">
        <f t="shared" si="41"/>
        <v>0.6576655856598782</v>
      </c>
      <c r="H357" s="104">
        <f t="shared" si="37"/>
        <v>-3.6398976663591247</v>
      </c>
      <c r="I357" s="104">
        <f t="shared" si="38"/>
        <v>0.10000000000000142</v>
      </c>
      <c r="J357" s="104">
        <f t="shared" si="39"/>
        <v>0.43389670423164367</v>
      </c>
      <c r="K357" s="104">
        <f t="shared" si="40"/>
        <v>4.338967042316498E-2</v>
      </c>
      <c r="L357" s="85"/>
    </row>
    <row r="358" spans="3:12" x14ac:dyDescent="0.2">
      <c r="C358" s="103">
        <v>29.1</v>
      </c>
      <c r="D358" s="103">
        <f t="shared" si="36"/>
        <v>2.9100000000000001E-2</v>
      </c>
      <c r="E358" s="104">
        <f t="shared" si="34"/>
        <v>0.99999226332451985</v>
      </c>
      <c r="F358" s="104">
        <f t="shared" si="35"/>
        <v>0.65558147323092597</v>
      </c>
      <c r="G358" s="104">
        <f t="shared" si="41"/>
        <v>0.65557640120981675</v>
      </c>
      <c r="H358" s="104">
        <f t="shared" si="37"/>
        <v>-3.6675337624583939</v>
      </c>
      <c r="I358" s="104">
        <f t="shared" si="38"/>
        <v>0.10000000000000142</v>
      </c>
      <c r="J358" s="104">
        <f t="shared" si="39"/>
        <v>0.43115112901936603</v>
      </c>
      <c r="K358" s="104">
        <f t="shared" si="40"/>
        <v>4.3115112901937216E-2</v>
      </c>
      <c r="L358" s="85"/>
    </row>
    <row r="359" spans="3:12" x14ac:dyDescent="0.2">
      <c r="C359" s="103">
        <v>29.2</v>
      </c>
      <c r="D359" s="103">
        <f t="shared" si="36"/>
        <v>2.92E-2</v>
      </c>
      <c r="E359" s="104">
        <f t="shared" si="34"/>
        <v>0.99999221006032124</v>
      </c>
      <c r="F359" s="104">
        <f t="shared" si="35"/>
        <v>0.6534887053636913</v>
      </c>
      <c r="G359" s="104">
        <f t="shared" si="41"/>
        <v>0.65348361472609573</v>
      </c>
      <c r="H359" s="104">
        <f t="shared" si="37"/>
        <v>-3.6953059466191012</v>
      </c>
      <c r="I359" s="104">
        <f t="shared" si="38"/>
        <v>9.9999999999997868E-2</v>
      </c>
      <c r="J359" s="104">
        <f t="shared" si="39"/>
        <v>0.42840953133053283</v>
      </c>
      <c r="K359" s="104">
        <f t="shared" si="40"/>
        <v>4.2840953133052369E-2</v>
      </c>
      <c r="L359" s="85"/>
    </row>
    <row r="360" spans="3:12" x14ac:dyDescent="0.2">
      <c r="C360" s="103">
        <v>29.3</v>
      </c>
      <c r="D360" s="103">
        <f t="shared" si="36"/>
        <v>2.93E-2</v>
      </c>
      <c r="E360" s="104">
        <f t="shared" si="34"/>
        <v>0.99999215661340046</v>
      </c>
      <c r="F360" s="104">
        <f t="shared" si="35"/>
        <v>0.65139236805105649</v>
      </c>
      <c r="G360" s="104">
        <f t="shared" si="41"/>
        <v>0.65138725892888583</v>
      </c>
      <c r="H360" s="104">
        <f t="shared" si="37"/>
        <v>-3.7232148089136792</v>
      </c>
      <c r="I360" s="104">
        <f t="shared" si="38"/>
        <v>0.10000000000000142</v>
      </c>
      <c r="J360" s="104">
        <f t="shared" si="39"/>
        <v>0.42567199922827864</v>
      </c>
      <c r="K360" s="104">
        <f t="shared" si="40"/>
        <v>4.2567199922828466E-2</v>
      </c>
      <c r="L360" s="85"/>
    </row>
    <row r="361" spans="3:12" x14ac:dyDescent="0.2">
      <c r="C361" s="103">
        <v>29.4</v>
      </c>
      <c r="D361" s="103">
        <f t="shared" si="36"/>
        <v>2.9399999999999999E-2</v>
      </c>
      <c r="E361" s="104">
        <f t="shared" si="34"/>
        <v>0.99999210298375718</v>
      </c>
      <c r="F361" s="104">
        <f t="shared" si="35"/>
        <v>0.64929249405439782</v>
      </c>
      <c r="G361" s="104">
        <f t="shared" si="41"/>
        <v>0.64928736658102593</v>
      </c>
      <c r="H361" s="104">
        <f t="shared" si="37"/>
        <v>-3.7512609453948813</v>
      </c>
      <c r="I361" s="104">
        <f t="shared" si="38"/>
        <v>9.9999999999997868E-2</v>
      </c>
      <c r="J361" s="104">
        <f t="shared" si="39"/>
        <v>0.42293862036133728</v>
      </c>
      <c r="K361" s="104">
        <f t="shared" si="40"/>
        <v>4.2293862036132827E-2</v>
      </c>
      <c r="L361" s="85"/>
    </row>
    <row r="362" spans="3:12" x14ac:dyDescent="0.2">
      <c r="C362" s="103">
        <v>29.5</v>
      </c>
      <c r="D362" s="103">
        <f t="shared" si="36"/>
        <v>2.9499999999999998E-2</v>
      </c>
      <c r="E362" s="104">
        <f t="shared" si="34"/>
        <v>0.99999204917139228</v>
      </c>
      <c r="F362" s="104">
        <f t="shared" si="35"/>
        <v>0.64718911617713837</v>
      </c>
      <c r="G362" s="104">
        <f t="shared" si="41"/>
        <v>0.64718397048739884</v>
      </c>
      <c r="H362" s="104">
        <f t="shared" si="37"/>
        <v>-3.7794449581715988</v>
      </c>
      <c r="I362" s="104">
        <f t="shared" si="38"/>
        <v>0.10000000000000142</v>
      </c>
      <c r="J362" s="104">
        <f t="shared" si="39"/>
        <v>0.42020948195999719</v>
      </c>
      <c r="K362" s="104">
        <f t="shared" si="40"/>
        <v>4.2020948196000316E-2</v>
      </c>
      <c r="L362" s="85"/>
    </row>
    <row r="363" spans="3:12" x14ac:dyDescent="0.2">
      <c r="C363" s="103">
        <v>29.6</v>
      </c>
      <c r="D363" s="103">
        <f t="shared" si="36"/>
        <v>2.9600000000000001E-2</v>
      </c>
      <c r="E363" s="104">
        <f t="shared" si="34"/>
        <v>0.99999199517630633</v>
      </c>
      <c r="F363" s="104">
        <f t="shared" si="35"/>
        <v>0.64508226726412599</v>
      </c>
      <c r="G363" s="104">
        <f t="shared" si="41"/>
        <v>0.64507710349430858</v>
      </c>
      <c r="H363" s="104">
        <f t="shared" si="37"/>
        <v>-3.8077674554858856</v>
      </c>
      <c r="I363" s="104">
        <f t="shared" si="38"/>
        <v>0.10000000000000142</v>
      </c>
      <c r="J363" s="104">
        <f t="shared" si="39"/>
        <v>0.4174846708320889</v>
      </c>
      <c r="K363" s="104">
        <f t="shared" si="40"/>
        <v>4.1748467083209485E-2</v>
      </c>
      <c r="L363" s="85"/>
    </row>
    <row r="364" spans="3:12" x14ac:dyDescent="0.2">
      <c r="C364" s="103">
        <v>29.7</v>
      </c>
      <c r="D364" s="103">
        <f t="shared" si="36"/>
        <v>2.9700000000000001E-2</v>
      </c>
      <c r="E364" s="104">
        <f t="shared" si="34"/>
        <v>0.99999194099849831</v>
      </c>
      <c r="F364" s="104">
        <f t="shared" si="35"/>
        <v>0.64297198020100743</v>
      </c>
      <c r="G364" s="104">
        <f t="shared" si="41"/>
        <v>0.64296679848885341</v>
      </c>
      <c r="H364" s="104">
        <f t="shared" si="37"/>
        <v>-3.8362290517913129</v>
      </c>
      <c r="I364" s="104">
        <f t="shared" si="38"/>
        <v>9.9999999999997868E-2</v>
      </c>
      <c r="J364" s="104">
        <f t="shared" si="39"/>
        <v>0.41476427335900234</v>
      </c>
      <c r="K364" s="104">
        <f t="shared" si="40"/>
        <v>4.1476427335899353E-2</v>
      </c>
      <c r="L364" s="85"/>
    </row>
    <row r="365" spans="3:12" x14ac:dyDescent="0.2">
      <c r="C365" s="103">
        <v>29.8</v>
      </c>
      <c r="D365" s="103">
        <f t="shared" si="36"/>
        <v>2.98E-2</v>
      </c>
      <c r="E365" s="104">
        <f t="shared" si="34"/>
        <v>0.99999188663796756</v>
      </c>
      <c r="F365" s="104">
        <f t="shared" si="35"/>
        <v>0.64085828791360333</v>
      </c>
      <c r="G365" s="104">
        <f t="shared" si="41"/>
        <v>0.64085308839830202</v>
      </c>
      <c r="H365" s="104">
        <f t="shared" si="37"/>
        <v>-3.8648303678325702</v>
      </c>
      <c r="I365" s="104">
        <f t="shared" si="38"/>
        <v>0.10000000000000142</v>
      </c>
      <c r="J365" s="104">
        <f t="shared" si="39"/>
        <v>0.41204837549173723</v>
      </c>
      <c r="K365" s="104">
        <f t="shared" si="40"/>
        <v>4.1204837549174311E-2</v>
      </c>
      <c r="L365" s="85"/>
    </row>
    <row r="366" spans="3:12" x14ac:dyDescent="0.2">
      <c r="C366" s="103">
        <v>29.9</v>
      </c>
      <c r="D366" s="103">
        <f t="shared" si="36"/>
        <v>2.9899999999999999E-2</v>
      </c>
      <c r="E366" s="104">
        <f t="shared" si="34"/>
        <v>0.99999183209471576</v>
      </c>
      <c r="F366" s="104">
        <f t="shared" si="35"/>
        <v>0.63874122336728323</v>
      </c>
      <c r="G366" s="104">
        <f t="shared" si="41"/>
        <v>0.63873600618946957</v>
      </c>
      <c r="H366" s="104">
        <f t="shared" si="37"/>
        <v>-3.8935720307263848</v>
      </c>
      <c r="I366" s="104">
        <f t="shared" si="38"/>
        <v>9.9999999999997868E-2</v>
      </c>
      <c r="J366" s="104">
        <f t="shared" si="39"/>
        <v>0.40933706274698822</v>
      </c>
      <c r="K366" s="104">
        <f t="shared" si="40"/>
        <v>4.0933706274697952E-2</v>
      </c>
      <c r="L366" s="85"/>
    </row>
    <row r="367" spans="3:12" x14ac:dyDescent="0.2">
      <c r="C367" s="103">
        <v>30</v>
      </c>
      <c r="D367" s="103">
        <f t="shared" si="36"/>
        <v>0.03</v>
      </c>
      <c r="E367" s="104">
        <f t="shared" si="34"/>
        <v>0.99999177736874278</v>
      </c>
      <c r="F367" s="104">
        <f t="shared" si="35"/>
        <v>0.63662081956633843</v>
      </c>
      <c r="G367" s="104">
        <f t="shared" si="41"/>
        <v>0.63661558486808845</v>
      </c>
      <c r="H367" s="104">
        <f t="shared" si="37"/>
        <v>-3.9224546740438555</v>
      </c>
      <c r="I367" s="104">
        <f t="shared" si="38"/>
        <v>0.10000000000000142</v>
      </c>
      <c r="J367" s="104">
        <f t="shared" si="39"/>
        <v>0.40663042020326123</v>
      </c>
      <c r="K367" s="104">
        <f t="shared" si="40"/>
        <v>4.0663042020326702E-2</v>
      </c>
      <c r="L367" s="85"/>
    </row>
    <row r="368" spans="3:12" x14ac:dyDescent="0.2">
      <c r="C368" s="103">
        <v>30.1</v>
      </c>
      <c r="D368" s="103">
        <f t="shared" si="36"/>
        <v>3.0100000000000002E-2</v>
      </c>
      <c r="E368" s="104">
        <f t="shared" si="34"/>
        <v>0.9999917224600462</v>
      </c>
      <c r="F368" s="104">
        <f t="shared" si="35"/>
        <v>0.6344971095533557</v>
      </c>
      <c r="G368" s="104">
        <f t="shared" si="41"/>
        <v>0.63449185747818082</v>
      </c>
      <c r="H368" s="104">
        <f t="shared" si="37"/>
        <v>-3.9514789378941289</v>
      </c>
      <c r="I368" s="104">
        <f t="shared" si="38"/>
        <v>0.10000000000000142</v>
      </c>
      <c r="J368" s="104">
        <f t="shared" si="39"/>
        <v>0.40392853249701849</v>
      </c>
      <c r="K368" s="104">
        <f t="shared" si="40"/>
        <v>4.0392853249702425E-2</v>
      </c>
      <c r="L368" s="85"/>
    </row>
    <row r="369" spans="3:12" x14ac:dyDescent="0.2">
      <c r="C369" s="103">
        <v>30.2</v>
      </c>
      <c r="D369" s="103">
        <f t="shared" si="36"/>
        <v>3.0199999999999998E-2</v>
      </c>
      <c r="E369" s="104">
        <f t="shared" si="34"/>
        <v>0.99999166736863065</v>
      </c>
      <c r="F369" s="104">
        <f t="shared" si="35"/>
        <v>0.63237012640858992</v>
      </c>
      <c r="G369" s="104">
        <f t="shared" si="41"/>
        <v>0.63236485710143753</v>
      </c>
      <c r="H369" s="104">
        <f t="shared" si="37"/>
        <v>-3.9806454690093966</v>
      </c>
      <c r="I369" s="104">
        <f t="shared" si="38"/>
        <v>9.9999999999997868E-2</v>
      </c>
      <c r="J369" s="104">
        <f t="shared" si="39"/>
        <v>0.40123148381886614</v>
      </c>
      <c r="K369" s="104">
        <f t="shared" si="40"/>
        <v>4.0123148381885756E-2</v>
      </c>
      <c r="L369" s="85"/>
    </row>
    <row r="370" spans="3:12" x14ac:dyDescent="0.2">
      <c r="C370" s="103">
        <v>30.3</v>
      </c>
      <c r="D370" s="103">
        <f t="shared" si="36"/>
        <v>3.0300000000000001E-2</v>
      </c>
      <c r="E370" s="104">
        <f t="shared" si="34"/>
        <v>0.99999161209449139</v>
      </c>
      <c r="F370" s="104">
        <f t="shared" si="35"/>
        <v>0.63023990324933488</v>
      </c>
      <c r="G370" s="104">
        <f t="shared" si="41"/>
        <v>0.63023461685657867</v>
      </c>
      <c r="H370" s="104">
        <f t="shared" si="37"/>
        <v>-4.0099549208315572</v>
      </c>
      <c r="I370" s="104">
        <f t="shared" si="38"/>
        <v>0.10000000000000142</v>
      </c>
      <c r="J370" s="104">
        <f t="shared" si="39"/>
        <v>0.3985393579097648</v>
      </c>
      <c r="K370" s="104">
        <f t="shared" si="40"/>
        <v>3.9853935790977048E-2</v>
      </c>
      <c r="L370" s="85"/>
    </row>
    <row r="371" spans="3:12" x14ac:dyDescent="0.2">
      <c r="C371" s="103">
        <v>30.4</v>
      </c>
      <c r="D371" s="103">
        <f t="shared" si="36"/>
        <v>3.04E-2</v>
      </c>
      <c r="E371" s="104">
        <f t="shared" si="34"/>
        <v>0.99999155663763206</v>
      </c>
      <c r="F371" s="104">
        <f t="shared" si="35"/>
        <v>0.62810647322929614</v>
      </c>
      <c r="G371" s="104">
        <f t="shared" si="41"/>
        <v>0.62810116989873699</v>
      </c>
      <c r="H371" s="104">
        <f t="shared" si="37"/>
        <v>-4.0394079536000325</v>
      </c>
      <c r="I371" s="104">
        <f t="shared" si="38"/>
        <v>9.9999999999997868E-2</v>
      </c>
      <c r="J371" s="104">
        <f t="shared" si="39"/>
        <v>0.39585223805727987</v>
      </c>
      <c r="K371" s="104">
        <f t="shared" si="40"/>
        <v>3.9585223805727141E-2</v>
      </c>
      <c r="L371" s="85"/>
    </row>
    <row r="372" spans="3:12" x14ac:dyDescent="0.2">
      <c r="C372" s="103">
        <v>30.5</v>
      </c>
      <c r="D372" s="103">
        <f t="shared" si="36"/>
        <v>3.0499999999999999E-2</v>
      </c>
      <c r="E372" s="104">
        <f t="shared" si="34"/>
        <v>0.99999150099804979</v>
      </c>
      <c r="F372" s="104">
        <f t="shared" si="35"/>
        <v>0.62596986953796108</v>
      </c>
      <c r="G372" s="104">
        <f t="shared" si="41"/>
        <v>0.62596454941881907</v>
      </c>
      <c r="H372" s="104">
        <f t="shared" si="37"/>
        <v>-4.0690052344413612</v>
      </c>
      <c r="I372" s="104">
        <f t="shared" si="38"/>
        <v>0.10000000000000142</v>
      </c>
      <c r="J372" s="104">
        <f t="shared" si="39"/>
        <v>0.39317020709186473</v>
      </c>
      <c r="K372" s="104">
        <f t="shared" si="40"/>
        <v>3.931702070918703E-2</v>
      </c>
      <c r="L372" s="85"/>
    </row>
    <row r="373" spans="3:12" x14ac:dyDescent="0.2">
      <c r="C373" s="103">
        <v>30.6</v>
      </c>
      <c r="D373" s="103">
        <f t="shared" si="36"/>
        <v>3.0600000000000002E-2</v>
      </c>
      <c r="E373" s="104">
        <f t="shared" si="34"/>
        <v>0.9999914451757469</v>
      </c>
      <c r="F373" s="104">
        <f t="shared" si="35"/>
        <v>0.62383012539996907</v>
      </c>
      <c r="G373" s="104">
        <f t="shared" si="41"/>
        <v>0.62382478864288249</v>
      </c>
      <c r="H373" s="104">
        <f t="shared" si="37"/>
        <v>-4.0987474374601041</v>
      </c>
      <c r="I373" s="104">
        <f t="shared" si="38"/>
        <v>0.10000000000000142</v>
      </c>
      <c r="J373" s="104">
        <f t="shared" si="39"/>
        <v>0.39049334738317654</v>
      </c>
      <c r="K373" s="104">
        <f t="shared" si="40"/>
        <v>3.904933473831821E-2</v>
      </c>
      <c r="L373" s="85"/>
    </row>
    <row r="374" spans="3:12" x14ac:dyDescent="0.2">
      <c r="C374" s="103">
        <v>30.7</v>
      </c>
      <c r="D374" s="103">
        <f t="shared" si="36"/>
        <v>3.0699999999999998E-2</v>
      </c>
      <c r="E374" s="104">
        <f t="shared" si="34"/>
        <v>0.99999138917072172</v>
      </c>
      <c r="F374" s="104">
        <f t="shared" si="35"/>
        <v>0.6216872740744821</v>
      </c>
      <c r="G374" s="104">
        <f t="shared" si="41"/>
        <v>0.62168192083150053</v>
      </c>
      <c r="H374" s="104">
        <f t="shared" si="37"/>
        <v>-4.1286352438314546</v>
      </c>
      <c r="I374" s="104">
        <f t="shared" si="38"/>
        <v>9.9999999999997868E-2</v>
      </c>
      <c r="J374" s="104">
        <f t="shared" si="39"/>
        <v>0.38782174083642629</v>
      </c>
      <c r="K374" s="104">
        <f t="shared" si="40"/>
        <v>3.8782174083641804E-2</v>
      </c>
      <c r="L374" s="85"/>
    </row>
    <row r="375" spans="3:12" x14ac:dyDescent="0.2">
      <c r="C375" s="103">
        <v>30.8</v>
      </c>
      <c r="D375" s="103">
        <f t="shared" si="36"/>
        <v>3.0800000000000001E-2</v>
      </c>
      <c r="E375" s="104">
        <f t="shared" si="34"/>
        <v>0.99999133298297538</v>
      </c>
      <c r="F375" s="104">
        <f t="shared" si="35"/>
        <v>0.61954134885455325</v>
      </c>
      <c r="G375" s="104">
        <f t="shared" si="41"/>
        <v>0.61953597927913528</v>
      </c>
      <c r="H375" s="104">
        <f t="shared" si="37"/>
        <v>-4.1586693418953189</v>
      </c>
      <c r="I375" s="104">
        <f t="shared" si="38"/>
        <v>0.10000000000000142</v>
      </c>
      <c r="J375" s="104">
        <f t="shared" si="39"/>
        <v>0.38515546888876406</v>
      </c>
      <c r="K375" s="104">
        <f t="shared" si="40"/>
        <v>3.8515546888876956E-2</v>
      </c>
      <c r="L375" s="85"/>
    </row>
    <row r="376" spans="3:12" x14ac:dyDescent="0.2">
      <c r="C376" s="103">
        <v>30.9</v>
      </c>
      <c r="D376" s="103">
        <f t="shared" si="36"/>
        <v>3.0899999999999997E-2</v>
      </c>
      <c r="E376" s="104">
        <f t="shared" si="34"/>
        <v>0.99999127661250786</v>
      </c>
      <c r="F376" s="104">
        <f t="shared" si="35"/>
        <v>0.61739238306649635</v>
      </c>
      <c r="G376" s="104">
        <f t="shared" si="41"/>
        <v>0.61738699731350422</v>
      </c>
      <c r="H376" s="104">
        <f t="shared" si="37"/>
        <v>-4.1888504272520946</v>
      </c>
      <c r="I376" s="104">
        <f t="shared" si="38"/>
        <v>9.9999999999997868E-2</v>
      </c>
      <c r="J376" s="104">
        <f t="shared" si="39"/>
        <v>0.38249461250569883</v>
      </c>
      <c r="K376" s="104">
        <f t="shared" si="40"/>
        <v>3.8249461250569064E-2</v>
      </c>
      <c r="L376" s="85"/>
    </row>
    <row r="377" spans="3:12" x14ac:dyDescent="0.2">
      <c r="C377" s="103">
        <v>31</v>
      </c>
      <c r="D377" s="103">
        <f t="shared" si="36"/>
        <v>3.1E-2</v>
      </c>
      <c r="E377" s="104">
        <f t="shared" si="34"/>
        <v>0.99999122005931862</v>
      </c>
      <c r="F377" s="104">
        <f t="shared" si="35"/>
        <v>0.61524041006925345</v>
      </c>
      <c r="G377" s="104">
        <f t="shared" si="41"/>
        <v>0.61523500829494826</v>
      </c>
      <c r="H377" s="104">
        <f t="shared" si="37"/>
        <v>-4.2191792028600803</v>
      </c>
      <c r="I377" s="104">
        <f t="shared" si="38"/>
        <v>0.10000000000000142</v>
      </c>
      <c r="J377" s="104">
        <f t="shared" si="39"/>
        <v>0.37983925217755093</v>
      </c>
      <c r="K377" s="104">
        <f t="shared" si="40"/>
        <v>3.7983925217755635E-2</v>
      </c>
      <c r="L377" s="85"/>
    </row>
    <row r="378" spans="3:12" x14ac:dyDescent="0.2">
      <c r="C378" s="103">
        <v>31.1</v>
      </c>
      <c r="D378" s="103">
        <f t="shared" si="36"/>
        <v>3.1100000000000003E-2</v>
      </c>
      <c r="E378" s="104">
        <f t="shared" si="34"/>
        <v>0.99999116332340843</v>
      </c>
      <c r="F378" s="104">
        <f t="shared" si="35"/>
        <v>0.61308546325376367</v>
      </c>
      <c r="G378" s="104">
        <f t="shared" si="41"/>
        <v>0.61308004561580187</v>
      </c>
      <c r="H378" s="104">
        <f t="shared" si="37"/>
        <v>-4.2496563791345263</v>
      </c>
      <c r="I378" s="104">
        <f t="shared" si="38"/>
        <v>0.10000000000000142</v>
      </c>
      <c r="J378" s="104">
        <f t="shared" si="39"/>
        <v>0.37718946791594227</v>
      </c>
      <c r="K378" s="104">
        <f t="shared" si="40"/>
        <v>3.7718946791594765E-2</v>
      </c>
      <c r="L378" s="85"/>
    </row>
    <row r="379" spans="3:12" x14ac:dyDescent="0.2">
      <c r="C379" s="103">
        <v>31.2</v>
      </c>
      <c r="D379" s="103">
        <f t="shared" si="36"/>
        <v>3.1199999999999999E-2</v>
      </c>
      <c r="E379" s="104">
        <f t="shared" si="34"/>
        <v>0.99999110640477595</v>
      </c>
      <c r="F379" s="104">
        <f t="shared" si="35"/>
        <v>0.61092757604233039</v>
      </c>
      <c r="G379" s="104">
        <f t="shared" si="41"/>
        <v>0.61092214269975786</v>
      </c>
      <c r="H379" s="104">
        <f t="shared" si="37"/>
        <v>-4.2802826740484861</v>
      </c>
      <c r="I379" s="104">
        <f t="shared" si="38"/>
        <v>9.9999999999997868E-2</v>
      </c>
      <c r="J379" s="104">
        <f t="shared" si="39"/>
        <v>0.37454533925031969</v>
      </c>
      <c r="K379" s="104">
        <f t="shared" si="40"/>
        <v>3.7454533925031168E-2</v>
      </c>
      <c r="L379" s="85"/>
    </row>
    <row r="380" spans="3:12" x14ac:dyDescent="0.2">
      <c r="C380" s="103">
        <v>31.3</v>
      </c>
      <c r="D380" s="103">
        <f t="shared" si="36"/>
        <v>3.1300000000000001E-2</v>
      </c>
      <c r="E380" s="104">
        <f t="shared" si="34"/>
        <v>0.99999104930342286</v>
      </c>
      <c r="F380" s="104">
        <f t="shared" si="35"/>
        <v>0.60876678188798761</v>
      </c>
      <c r="G380" s="104">
        <f t="shared" si="41"/>
        <v>0.60876133300123669</v>
      </c>
      <c r="H380" s="104">
        <f t="shared" si="37"/>
        <v>-4.3110588132353405</v>
      </c>
      <c r="I380" s="104">
        <f t="shared" si="38"/>
        <v>0.10000000000000142</v>
      </c>
      <c r="J380" s="104">
        <f t="shared" si="39"/>
        <v>0.37190694522451456</v>
      </c>
      <c r="K380" s="104">
        <f t="shared" si="40"/>
        <v>3.7190694522451988E-2</v>
      </c>
      <c r="L380" s="85"/>
    </row>
    <row r="381" spans="3:12" x14ac:dyDescent="0.2">
      <c r="C381" s="103">
        <v>31.4</v>
      </c>
      <c r="D381" s="103">
        <f t="shared" si="36"/>
        <v>3.1399999999999997E-2</v>
      </c>
      <c r="E381" s="104">
        <f t="shared" si="34"/>
        <v>0.99999099201934827</v>
      </c>
      <c r="F381" s="104">
        <f t="shared" si="35"/>
        <v>0.60660311427386748</v>
      </c>
      <c r="G381" s="104">
        <f t="shared" si="41"/>
        <v>0.60659765000475085</v>
      </c>
      <c r="H381" s="104">
        <f t="shared" si="37"/>
        <v>-4.3419855300931962</v>
      </c>
      <c r="I381" s="104">
        <f t="shared" si="38"/>
        <v>9.9999999999997868E-2</v>
      </c>
      <c r="J381" s="104">
        <f t="shared" si="39"/>
        <v>0.369274364393337</v>
      </c>
      <c r="K381" s="104">
        <f t="shared" si="40"/>
        <v>3.6927436439332911E-2</v>
      </c>
      <c r="L381" s="85"/>
    </row>
    <row r="382" spans="3:12" x14ac:dyDescent="0.2">
      <c r="C382" s="103">
        <v>31.5</v>
      </c>
      <c r="D382" s="103">
        <f t="shared" si="36"/>
        <v>3.15E-2</v>
      </c>
      <c r="E382" s="104">
        <f t="shared" si="34"/>
        <v>0.9999909345525535</v>
      </c>
      <c r="F382" s="104">
        <f t="shared" si="35"/>
        <v>0.60443660671256605</v>
      </c>
      <c r="G382" s="104">
        <f t="shared" si="41"/>
        <v>0.60443112722427317</v>
      </c>
      <c r="H382" s="104">
        <f t="shared" si="37"/>
        <v>-4.3730635658910373</v>
      </c>
      <c r="I382" s="104">
        <f t="shared" si="38"/>
        <v>0.10000000000000142</v>
      </c>
      <c r="J382" s="104">
        <f t="shared" si="39"/>
        <v>0.36664767481920629</v>
      </c>
      <c r="K382" s="104">
        <f t="shared" si="40"/>
        <v>3.666476748192115E-2</v>
      </c>
      <c r="L382" s="85"/>
    </row>
    <row r="383" spans="3:12" x14ac:dyDescent="0.2">
      <c r="C383" s="103">
        <v>31.6</v>
      </c>
      <c r="D383" s="103">
        <f t="shared" si="36"/>
        <v>3.1600000000000003E-2</v>
      </c>
      <c r="E383" s="104">
        <f t="shared" si="34"/>
        <v>0.99999087690303567</v>
      </c>
      <c r="F383" s="104">
        <f t="shared" si="35"/>
        <v>0.60226729274550961</v>
      </c>
      <c r="G383" s="104">
        <f t="shared" si="41"/>
        <v>0.6022617982025994</v>
      </c>
      <c r="H383" s="104">
        <f t="shared" si="37"/>
        <v>-4.404293669876834</v>
      </c>
      <c r="I383" s="104">
        <f t="shared" si="38"/>
        <v>0.10000000000000142</v>
      </c>
      <c r="J383" s="104">
        <f t="shared" si="39"/>
        <v>0.36402695406881597</v>
      </c>
      <c r="K383" s="104">
        <f t="shared" si="40"/>
        <v>3.6402695406882117E-2</v>
      </c>
      <c r="L383" s="85"/>
    </row>
    <row r="384" spans="3:12" x14ac:dyDescent="0.2">
      <c r="C384" s="103">
        <v>31.7</v>
      </c>
      <c r="D384" s="103">
        <f t="shared" si="36"/>
        <v>3.1699999999999999E-2</v>
      </c>
      <c r="E384" s="104">
        <f t="shared" si="34"/>
        <v>0.99999081907079723</v>
      </c>
      <c r="F384" s="104">
        <f t="shared" si="35"/>
        <v>0.60009520594231958</v>
      </c>
      <c r="G384" s="104">
        <f t="shared" si="41"/>
        <v>0.60008969651071886</v>
      </c>
      <c r="H384" s="104">
        <f t="shared" si="37"/>
        <v>-4.4356765993874339</v>
      </c>
      <c r="I384" s="104">
        <f t="shared" si="38"/>
        <v>9.9999999999997868E-2</v>
      </c>
      <c r="J384" s="104">
        <f t="shared" si="39"/>
        <v>0.36141227920983765</v>
      </c>
      <c r="K384" s="104">
        <f t="shared" si="40"/>
        <v>3.6141227920982996E-2</v>
      </c>
      <c r="L384" s="85"/>
    </row>
    <row r="385" spans="3:12" x14ac:dyDescent="0.2">
      <c r="C385" s="103">
        <v>31.8</v>
      </c>
      <c r="D385" s="103">
        <f t="shared" si="36"/>
        <v>3.1800000000000002E-2</v>
      </c>
      <c r="E385" s="104">
        <f t="shared" si="34"/>
        <v>0.99999076105583784</v>
      </c>
      <c r="F385" s="104">
        <f t="shared" si="35"/>
        <v>0.59792037990017743</v>
      </c>
      <c r="G385" s="104">
        <f t="shared" si="41"/>
        <v>0.59791485574717407</v>
      </c>
      <c r="H385" s="104">
        <f t="shared" si="37"/>
        <v>-4.4672131199605545</v>
      </c>
      <c r="I385" s="104">
        <f t="shared" si="38"/>
        <v>0.10000000000000142</v>
      </c>
      <c r="J385" s="104">
        <f t="shared" si="39"/>
        <v>0.35880372680765854</v>
      </c>
      <c r="K385" s="104">
        <f t="shared" si="40"/>
        <v>3.5880372680766361E-2</v>
      </c>
      <c r="L385" s="85"/>
    </row>
    <row r="386" spans="3:12" x14ac:dyDescent="0.2">
      <c r="C386" s="103">
        <v>31.9</v>
      </c>
      <c r="D386" s="103">
        <f t="shared" si="36"/>
        <v>3.1899999999999998E-2</v>
      </c>
      <c r="E386" s="104">
        <f t="shared" si="34"/>
        <v>0.99999070285815661</v>
      </c>
      <c r="F386" s="104">
        <f t="shared" si="35"/>
        <v>0.59574284824319068</v>
      </c>
      <c r="G386" s="104">
        <f t="shared" si="41"/>
        <v>0.59573730953742843</v>
      </c>
      <c r="H386" s="104">
        <f t="shared" si="37"/>
        <v>-4.4989040054486544</v>
      </c>
      <c r="I386" s="104">
        <f t="shared" si="38"/>
        <v>9.9999999999997868E-2</v>
      </c>
      <c r="J386" s="104">
        <f t="shared" si="39"/>
        <v>0.35620137292215509</v>
      </c>
      <c r="K386" s="104">
        <f t="shared" si="40"/>
        <v>3.5620137292214749E-2</v>
      </c>
      <c r="L386" s="85"/>
    </row>
    <row r="387" spans="3:12" x14ac:dyDescent="0.2">
      <c r="C387" s="103">
        <v>32</v>
      </c>
      <c r="D387" s="103">
        <f t="shared" si="36"/>
        <v>3.2000000000000001E-2</v>
      </c>
      <c r="E387" s="104">
        <f t="shared" si="34"/>
        <v>0.9999906444777551</v>
      </c>
      <c r="F387" s="104">
        <f t="shared" si="35"/>
        <v>0.59356264462175556</v>
      </c>
      <c r="G387" s="104">
        <f t="shared" si="41"/>
        <v>0.59355709153323011</v>
      </c>
      <c r="H387" s="104">
        <f t="shared" si="37"/>
        <v>-4.5307500381348733</v>
      </c>
      <c r="I387" s="104">
        <f t="shared" si="38"/>
        <v>0.10000000000000142</v>
      </c>
      <c r="J387" s="104">
        <f t="shared" si="39"/>
        <v>0.35360529310450411</v>
      </c>
      <c r="K387" s="104">
        <f t="shared" si="40"/>
        <v>3.5360529310450917E-2</v>
      </c>
      <c r="L387" s="85"/>
    </row>
    <row r="388" spans="3:12" x14ac:dyDescent="0.2">
      <c r="C388" s="103">
        <v>32.1</v>
      </c>
      <c r="D388" s="103">
        <f t="shared" si="36"/>
        <v>3.2100000000000004E-2</v>
      </c>
      <c r="E388" s="104">
        <f t="shared" ref="E388:E451" si="42">ABS(SIN((($A$68*PI()*$C388*VLOOKUP($D$12,$C$18:$D$33,2,FALSE))/($D$16*1000000)))/(VLOOKUP($D$12,$C$18:$D$33,2,FALSE)*SIN((($A$68*PI()*$C388)/($D$16*1000000)))))^$A$72</f>
        <v>0.99999058591463297</v>
      </c>
      <c r="F388" s="104">
        <f t="shared" ref="F388:F451" si="43">ABS(SIN((($A$68*VLOOKUP($D$12,$C$18:$D$33,2,FALSE)*PI()*$C388*VLOOKUP($D$12,$C$18:$E$33,3,FALSE))/($D$16*1000000)))/(VLOOKUP($D$12,$C$18:$E$33,3,FALSE)*SIN((($A$68*VLOOKUP($D$12,$C$18:$D$33,2,FALSE)*PI()*$C388)/($D$16*1000000)))))^$A$76</f>
        <v>0.59137980271192214</v>
      </c>
      <c r="G388" s="104">
        <f t="shared" si="41"/>
        <v>0.59137423541197509</v>
      </c>
      <c r="H388" s="104">
        <f t="shared" si="37"/>
        <v>-4.5627520088510725</v>
      </c>
      <c r="I388" s="104">
        <f t="shared" si="38"/>
        <v>0.10000000000000142</v>
      </c>
      <c r="J388" s="104">
        <f t="shared" si="39"/>
        <v>0.35101556239403126</v>
      </c>
      <c r="K388" s="104">
        <f t="shared" si="40"/>
        <v>3.5101556239403621E-2</v>
      </c>
      <c r="L388" s="85"/>
    </row>
    <row r="389" spans="3:12" x14ac:dyDescent="0.2">
      <c r="C389" s="103">
        <v>32.200000000000003</v>
      </c>
      <c r="D389" s="103">
        <f t="shared" ref="D389:D452" si="44">C389/1000</f>
        <v>3.2199999999999999E-2</v>
      </c>
      <c r="E389" s="104">
        <f t="shared" si="42"/>
        <v>0.99999052716878789</v>
      </c>
      <c r="F389" s="104">
        <f t="shared" si="43"/>
        <v>0.58919435621475869</v>
      </c>
      <c r="G389" s="104">
        <f t="shared" si="41"/>
        <v>0.58918877487607113</v>
      </c>
      <c r="H389" s="104">
        <f t="shared" ref="H389:H452" si="45">20*LOG10(G389)</f>
        <v>-4.5949107170979646</v>
      </c>
      <c r="I389" s="104">
        <f t="shared" ref="I389:I452" si="46">C389-C388</f>
        <v>0.10000000000000142</v>
      </c>
      <c r="J389" s="104">
        <f t="shared" si="39"/>
        <v>0.34843225531509336</v>
      </c>
      <c r="K389" s="104">
        <f t="shared" si="40"/>
        <v>3.4843225531509835E-2</v>
      </c>
      <c r="L389" s="85"/>
    </row>
    <row r="390" spans="3:12" x14ac:dyDescent="0.2">
      <c r="C390" s="103">
        <v>32.299999999999997</v>
      </c>
      <c r="D390" s="103">
        <f t="shared" si="44"/>
        <v>3.2299999999999995E-2</v>
      </c>
      <c r="E390" s="104">
        <f t="shared" si="42"/>
        <v>0.99999046824022353</v>
      </c>
      <c r="F390" s="104">
        <f t="shared" si="43"/>
        <v>0.58700633885571341</v>
      </c>
      <c r="G390" s="104">
        <f t="shared" si="41"/>
        <v>0.58700074365230415</v>
      </c>
      <c r="H390" s="104">
        <f t="shared" si="45"/>
        <v>-4.627226971167385</v>
      </c>
      <c r="I390" s="104">
        <f t="shared" si="46"/>
        <v>9.9999999999994316E-2</v>
      </c>
      <c r="J390" s="104">
        <f t="shared" ref="J390:J453" si="47">((G390+G389)/2)^2</f>
        <v>0.3458554458740028</v>
      </c>
      <c r="K390" s="104">
        <f t="shared" ref="K390:K453" si="48">I390*J390</f>
        <v>3.4585544587398313E-2</v>
      </c>
      <c r="L390" s="85"/>
    </row>
    <row r="391" spans="3:12" x14ac:dyDescent="0.2">
      <c r="C391" s="103">
        <v>32.4</v>
      </c>
      <c r="D391" s="103">
        <f t="shared" si="44"/>
        <v>3.2399999999999998E-2</v>
      </c>
      <c r="E391" s="104">
        <f t="shared" si="42"/>
        <v>0.99999040912893677</v>
      </c>
      <c r="F391" s="104">
        <f t="shared" si="43"/>
        <v>0.58481578438397908</v>
      </c>
      <c r="G391" s="104">
        <f t="shared" si="41"/>
        <v>0.58481017549119529</v>
      </c>
      <c r="H391" s="104">
        <f t="shared" si="45"/>
        <v>-4.6597015882668931</v>
      </c>
      <c r="I391" s="104">
        <f t="shared" si="46"/>
        <v>0.10000000000000142</v>
      </c>
      <c r="J391" s="104">
        <f t="shared" si="47"/>
        <v>0.34328520755598319</v>
      </c>
      <c r="K391" s="104">
        <f t="shared" si="48"/>
        <v>3.4328520755598807E-2</v>
      </c>
      <c r="L391" s="85"/>
    </row>
    <row r="392" spans="3:12" x14ac:dyDescent="0.2">
      <c r="C392" s="103">
        <v>32.5</v>
      </c>
      <c r="D392" s="103">
        <f t="shared" si="44"/>
        <v>3.2500000000000001E-2</v>
      </c>
      <c r="E392" s="104">
        <f t="shared" si="42"/>
        <v>0.99999034983492985</v>
      </c>
      <c r="F392" s="104">
        <f t="shared" si="43"/>
        <v>0.58262272657185543</v>
      </c>
      <c r="G392" s="104">
        <f t="shared" si="41"/>
        <v>0.58261710416637036</v>
      </c>
      <c r="H392" s="104">
        <f t="shared" si="45"/>
        <v>-4.692335394646471</v>
      </c>
      <c r="I392" s="104">
        <f t="shared" si="46"/>
        <v>0.10000000000000142</v>
      </c>
      <c r="J392" s="104">
        <f t="shared" si="47"/>
        <v>0.34072161332216594</v>
      </c>
      <c r="K392" s="104">
        <f t="shared" si="48"/>
        <v>3.4072161332217077E-2</v>
      </c>
      <c r="L392" s="85"/>
    </row>
    <row r="393" spans="3:12" x14ac:dyDescent="0.2">
      <c r="C393" s="103">
        <v>32.6</v>
      </c>
      <c r="D393" s="103">
        <f t="shared" si="44"/>
        <v>3.2600000000000004E-2</v>
      </c>
      <c r="E393" s="104">
        <f t="shared" si="42"/>
        <v>0.99999029035820164</v>
      </c>
      <c r="F393" s="104">
        <f t="shared" si="43"/>
        <v>0.58042719921411179</v>
      </c>
      <c r="G393" s="104">
        <f t="shared" si="41"/>
        <v>0.58042156347391738</v>
      </c>
      <c r="H393" s="104">
        <f t="shared" si="45"/>
        <v>-4.7251292257276853</v>
      </c>
      <c r="I393" s="104">
        <f t="shared" si="46"/>
        <v>0.10000000000000142</v>
      </c>
      <c r="J393" s="104">
        <f t="shared" si="47"/>
        <v>0.33816473560662391</v>
      </c>
      <c r="K393" s="104">
        <f t="shared" si="48"/>
        <v>3.381647356066287E-2</v>
      </c>
      <c r="L393" s="85"/>
    </row>
    <row r="394" spans="3:12" x14ac:dyDescent="0.2">
      <c r="C394" s="103">
        <v>32.700000000000003</v>
      </c>
      <c r="D394" s="103">
        <f t="shared" si="44"/>
        <v>3.27E-2</v>
      </c>
      <c r="E394" s="104">
        <f t="shared" si="42"/>
        <v>0.99999023069875292</v>
      </c>
      <c r="F394" s="104">
        <f t="shared" si="43"/>
        <v>0.57822923612734956</v>
      </c>
      <c r="G394" s="104">
        <f t="shared" si="41"/>
        <v>0.57822358723175193</v>
      </c>
      <c r="H394" s="104">
        <f t="shared" si="45"/>
        <v>-4.7580839262351056</v>
      </c>
      <c r="I394" s="104">
        <f t="shared" si="46"/>
        <v>0.10000000000000142</v>
      </c>
      <c r="J394" s="104">
        <f t="shared" si="47"/>
        <v>0.33561464631344073</v>
      </c>
      <c r="K394" s="104">
        <f t="shared" si="48"/>
        <v>3.3561464631344552E-2</v>
      </c>
      <c r="L394" s="85"/>
    </row>
    <row r="395" spans="3:12" x14ac:dyDescent="0.2">
      <c r="C395" s="103">
        <v>32.799999999999997</v>
      </c>
      <c r="D395" s="103">
        <f t="shared" si="44"/>
        <v>3.2799999999999996E-2</v>
      </c>
      <c r="E395" s="104">
        <f t="shared" si="42"/>
        <v>0.99999017085658271</v>
      </c>
      <c r="F395" s="104">
        <f t="shared" si="43"/>
        <v>0.57602887114936474</v>
      </c>
      <c r="G395" s="104">
        <f t="shared" si="41"/>
        <v>0.57602320927897777</v>
      </c>
      <c r="H395" s="104">
        <f t="shared" si="45"/>
        <v>-4.7912003503302012</v>
      </c>
      <c r="I395" s="104">
        <f t="shared" si="46"/>
        <v>9.9999999999994316E-2</v>
      </c>
      <c r="J395" s="104">
        <f t="shared" si="47"/>
        <v>0.33307141681382046</v>
      </c>
      <c r="K395" s="104">
        <f t="shared" si="48"/>
        <v>3.3307141681380152E-2</v>
      </c>
      <c r="L395" s="85"/>
    </row>
    <row r="396" spans="3:12" x14ac:dyDescent="0.2">
      <c r="C396" s="103">
        <v>32.9</v>
      </c>
      <c r="D396" s="103">
        <f t="shared" si="44"/>
        <v>3.2899999999999999E-2</v>
      </c>
      <c r="E396" s="104">
        <f t="shared" si="42"/>
        <v>0.99999011083169276</v>
      </c>
      <c r="F396" s="104">
        <f t="shared" si="43"/>
        <v>0.57382613813850858</v>
      </c>
      <c r="G396" s="104">
        <f t="shared" si="41"/>
        <v>0.5738204634752494</v>
      </c>
      <c r="H396" s="104">
        <f t="shared" si="45"/>
        <v>-4.8244793617476676</v>
      </c>
      <c r="I396" s="104">
        <f t="shared" si="46"/>
        <v>0.10000000000000142</v>
      </c>
      <c r="J396" s="104">
        <f t="shared" si="47"/>
        <v>0.33053511794323254</v>
      </c>
      <c r="K396" s="104">
        <f t="shared" si="48"/>
        <v>3.3053511794323726E-2</v>
      </c>
      <c r="L396" s="85"/>
    </row>
    <row r="397" spans="3:12" x14ac:dyDescent="0.2">
      <c r="C397" s="103">
        <v>33</v>
      </c>
      <c r="D397" s="103">
        <f t="shared" si="44"/>
        <v>3.3000000000000002E-2</v>
      </c>
      <c r="E397" s="104">
        <f t="shared" si="42"/>
        <v>0.99999005062408031</v>
      </c>
      <c r="F397" s="104">
        <f t="shared" si="43"/>
        <v>0.57162107097305137</v>
      </c>
      <c r="G397" s="104">
        <f t="shared" si="41"/>
        <v>0.57161538370013265</v>
      </c>
      <c r="H397" s="104">
        <f t="shared" si="45"/>
        <v>-4.8579218339343111</v>
      </c>
      <c r="I397" s="104">
        <f t="shared" si="46"/>
        <v>0.10000000000000142</v>
      </c>
      <c r="J397" s="104">
        <f t="shared" si="47"/>
        <v>0.32800581999859629</v>
      </c>
      <c r="K397" s="104">
        <f t="shared" si="48"/>
        <v>3.2800581999860093E-2</v>
      </c>
      <c r="L397" s="85"/>
    </row>
    <row r="398" spans="3:12" x14ac:dyDescent="0.2">
      <c r="C398" s="103">
        <v>33.1</v>
      </c>
      <c r="D398" s="103">
        <f t="shared" si="44"/>
        <v>3.3100000000000004E-2</v>
      </c>
      <c r="E398" s="104">
        <f t="shared" si="42"/>
        <v>0.99998999023374846</v>
      </c>
      <c r="F398" s="104">
        <f t="shared" si="43"/>
        <v>0.56941370355054222</v>
      </c>
      <c r="G398" s="104">
        <f t="shared" ref="G398:G461" si="49">E398*F398</f>
        <v>0.56940800385246926</v>
      </c>
      <c r="H398" s="104">
        <f t="shared" si="45"/>
        <v>-4.8915286501904429</v>
      </c>
      <c r="I398" s="104">
        <f t="shared" si="46"/>
        <v>0.10000000000000142</v>
      </c>
      <c r="J398" s="104">
        <f t="shared" si="47"/>
        <v>0.32548359273550381</v>
      </c>
      <c r="K398" s="104">
        <f t="shared" si="48"/>
        <v>3.2548359273550841E-2</v>
      </c>
      <c r="L398" s="85"/>
    </row>
    <row r="399" spans="3:12" x14ac:dyDescent="0.2">
      <c r="C399" s="103">
        <v>33.200000000000003</v>
      </c>
      <c r="D399" s="103">
        <f t="shared" si="44"/>
        <v>3.32E-2</v>
      </c>
      <c r="E399" s="104">
        <f t="shared" si="42"/>
        <v>0.999989929660695</v>
      </c>
      <c r="F399" s="104">
        <f t="shared" si="43"/>
        <v>0.56720406978717164</v>
      </c>
      <c r="G399" s="104">
        <f t="shared" si="49"/>
        <v>0.56719835784973371</v>
      </c>
      <c r="H399" s="104">
        <f t="shared" si="45"/>
        <v>-4.9253007038140248</v>
      </c>
      <c r="I399" s="104">
        <f t="shared" si="46"/>
        <v>0.10000000000000142</v>
      </c>
      <c r="J399" s="104">
        <f t="shared" si="47"/>
        <v>0.32296850536547972</v>
      </c>
      <c r="K399" s="104">
        <f t="shared" si="48"/>
        <v>3.2296850536548433E-2</v>
      </c>
      <c r="L399" s="85"/>
    </row>
    <row r="400" spans="3:12" x14ac:dyDescent="0.2">
      <c r="C400" s="103">
        <v>33.299999999999997</v>
      </c>
      <c r="D400" s="103">
        <f t="shared" si="44"/>
        <v>3.3299999999999996E-2</v>
      </c>
      <c r="E400" s="104">
        <f t="shared" si="42"/>
        <v>0.99998986890492025</v>
      </c>
      <c r="F400" s="104">
        <f t="shared" si="43"/>
        <v>0.56499220361713198</v>
      </c>
      <c r="G400" s="104">
        <f t="shared" si="49"/>
        <v>0.56498647962739779</v>
      </c>
      <c r="H400" s="104">
        <f t="shared" si="45"/>
        <v>-4.9592388982473885</v>
      </c>
      <c r="I400" s="104">
        <f t="shared" si="46"/>
        <v>9.9999999999994316E-2</v>
      </c>
      <c r="J400" s="104">
        <f t="shared" si="47"/>
        <v>0.32046062655327967</v>
      </c>
      <c r="K400" s="104">
        <f t="shared" si="48"/>
        <v>3.2046062655326148E-2</v>
      </c>
      <c r="L400" s="85"/>
    </row>
    <row r="401" spans="3:12" x14ac:dyDescent="0.2">
      <c r="C401" s="103">
        <v>33.4</v>
      </c>
      <c r="D401" s="103">
        <f t="shared" si="44"/>
        <v>3.3399999999999999E-2</v>
      </c>
      <c r="E401" s="104">
        <f t="shared" si="42"/>
        <v>0.99998980796642567</v>
      </c>
      <c r="F401" s="104">
        <f t="shared" si="43"/>
        <v>0.56277813899197859</v>
      </c>
      <c r="G401" s="104">
        <f t="shared" si="49"/>
        <v>0.56277240313829113</v>
      </c>
      <c r="H401" s="104">
        <f t="shared" si="45"/>
        <v>-4.9933441472267734</v>
      </c>
      <c r="I401" s="104">
        <f t="shared" si="46"/>
        <v>0.10000000000000142</v>
      </c>
      <c r="J401" s="104">
        <f t="shared" si="47"/>
        <v>0.31796002441422877</v>
      </c>
      <c r="K401" s="104">
        <f t="shared" si="48"/>
        <v>3.1796002441423332E-2</v>
      </c>
      <c r="L401" s="85"/>
    </row>
    <row r="402" spans="3:12" x14ac:dyDescent="0.2">
      <c r="C402" s="103">
        <v>33.5</v>
      </c>
      <c r="D402" s="103">
        <f t="shared" si="44"/>
        <v>3.3500000000000002E-2</v>
      </c>
      <c r="E402" s="104">
        <f t="shared" si="42"/>
        <v>0.99998974684521003</v>
      </c>
      <c r="F402" s="104">
        <f t="shared" si="43"/>
        <v>0.5605619098799911</v>
      </c>
      <c r="G402" s="104">
        <f t="shared" si="49"/>
        <v>0.56055616235195971</v>
      </c>
      <c r="H402" s="104">
        <f t="shared" si="45"/>
        <v>-5.0276173749347066</v>
      </c>
      <c r="I402" s="104">
        <f t="shared" si="46"/>
        <v>0.10000000000000142</v>
      </c>
      <c r="J402" s="104">
        <f t="shared" si="47"/>
        <v>0.31546676651159627</v>
      </c>
      <c r="K402" s="104">
        <f t="shared" si="48"/>
        <v>3.1546676651160073E-2</v>
      </c>
      <c r="L402" s="85"/>
    </row>
    <row r="403" spans="3:12" x14ac:dyDescent="0.2">
      <c r="C403" s="103">
        <v>33.6</v>
      </c>
      <c r="D403" s="103">
        <f t="shared" si="44"/>
        <v>3.3600000000000005E-2</v>
      </c>
      <c r="E403" s="104">
        <f t="shared" si="42"/>
        <v>0.99998968554127465</v>
      </c>
      <c r="F403" s="104">
        <f t="shared" si="43"/>
        <v>0.55834355026553395</v>
      </c>
      <c r="G403" s="104">
        <f t="shared" si="49"/>
        <v>0.55833779125403016</v>
      </c>
      <c r="H403" s="104">
        <f t="shared" si="45"/>
        <v>-5.0620595161551769</v>
      </c>
      <c r="I403" s="104">
        <f t="shared" si="46"/>
        <v>0.10000000000000142</v>
      </c>
      <c r="J403" s="104">
        <f t="shared" si="47"/>
        <v>0.31298091985401078</v>
      </c>
      <c r="K403" s="104">
        <f t="shared" si="48"/>
        <v>3.1298091985401524E-2</v>
      </c>
      <c r="L403" s="85"/>
    </row>
    <row r="404" spans="3:12" x14ac:dyDescent="0.2">
      <c r="C404" s="103">
        <v>33.700000000000003</v>
      </c>
      <c r="D404" s="103">
        <f t="shared" si="44"/>
        <v>3.3700000000000001E-2</v>
      </c>
      <c r="E404" s="104">
        <f t="shared" si="42"/>
        <v>0.99998962405461822</v>
      </c>
      <c r="F404" s="104">
        <f t="shared" si="43"/>
        <v>0.55612309414841743</v>
      </c>
      <c r="G404" s="104">
        <f t="shared" si="49"/>
        <v>0.556117323845567</v>
      </c>
      <c r="H404" s="104">
        <f t="shared" si="45"/>
        <v>-5.0966715164318668</v>
      </c>
      <c r="I404" s="104">
        <f t="shared" si="46"/>
        <v>0.10000000000000142</v>
      </c>
      <c r="J404" s="104">
        <f t="shared" si="47"/>
        <v>0.31050255089291406</v>
      </c>
      <c r="K404" s="104">
        <f t="shared" si="48"/>
        <v>3.1050255089291847E-2</v>
      </c>
      <c r="L404" s="85"/>
    </row>
    <row r="405" spans="3:12" x14ac:dyDescent="0.2">
      <c r="C405" s="103">
        <v>33.799999999999997</v>
      </c>
      <c r="D405" s="103">
        <f t="shared" si="44"/>
        <v>3.3799999999999997E-2</v>
      </c>
      <c r="E405" s="104">
        <f t="shared" si="42"/>
        <v>0.99998956238524062</v>
      </c>
      <c r="F405" s="104">
        <f t="shared" si="43"/>
        <v>0.55390057554325811</v>
      </c>
      <c r="G405" s="104">
        <f t="shared" si="49"/>
        <v>0.55389479414243559</v>
      </c>
      <c r="H405" s="104">
        <f t="shared" si="45"/>
        <v>-5.1314543322292936</v>
      </c>
      <c r="I405" s="104">
        <f t="shared" si="46"/>
        <v>9.9999999999994316E-2</v>
      </c>
      <c r="J405" s="104">
        <f t="shared" si="47"/>
        <v>0.30803172552005292</v>
      </c>
      <c r="K405" s="104">
        <f t="shared" si="48"/>
        <v>3.080317255200354E-2</v>
      </c>
      <c r="L405" s="85"/>
    </row>
    <row r="406" spans="3:12" x14ac:dyDescent="0.2">
      <c r="C406" s="103">
        <v>33.9</v>
      </c>
      <c r="D406" s="103">
        <f t="shared" si="44"/>
        <v>3.39E-2</v>
      </c>
      <c r="E406" s="104">
        <f t="shared" si="42"/>
        <v>0.9999895005331435</v>
      </c>
      <c r="F406" s="104">
        <f t="shared" si="43"/>
        <v>0.55167602847883845</v>
      </c>
      <c r="G406" s="104">
        <f t="shared" si="49"/>
        <v>0.55167023617466193</v>
      </c>
      <c r="H406" s="104">
        <f t="shared" si="45"/>
        <v>-5.1664089310971004</v>
      </c>
      <c r="I406" s="104">
        <f t="shared" si="46"/>
        <v>0.10000000000000142</v>
      </c>
      <c r="J406" s="104">
        <f t="shared" si="47"/>
        <v>0.30556850906501126</v>
      </c>
      <c r="K406" s="104">
        <f t="shared" si="48"/>
        <v>3.0556850906501561E-2</v>
      </c>
      <c r="L406" s="85"/>
    </row>
    <row r="407" spans="3:12" x14ac:dyDescent="0.2">
      <c r="C407" s="103">
        <v>34</v>
      </c>
      <c r="D407" s="103">
        <f t="shared" si="44"/>
        <v>3.4000000000000002E-2</v>
      </c>
      <c r="E407" s="104">
        <f t="shared" si="42"/>
        <v>0.99998943849832489</v>
      </c>
      <c r="F407" s="104">
        <f t="shared" si="43"/>
        <v>0.54944948699746854</v>
      </c>
      <c r="G407" s="104">
        <f t="shared" si="49"/>
        <v>0.54944368398579124</v>
      </c>
      <c r="H407" s="104">
        <f t="shared" si="45"/>
        <v>-5.2015362918375105</v>
      </c>
      <c r="I407" s="104">
        <f t="shared" si="46"/>
        <v>0.10000000000000142</v>
      </c>
      <c r="J407" s="104">
        <f t="shared" si="47"/>
        <v>0.30311296629278023</v>
      </c>
      <c r="K407" s="104">
        <f t="shared" si="48"/>
        <v>3.0311296629278454E-2</v>
      </c>
      <c r="L407" s="85"/>
    </row>
    <row r="408" spans="3:12" x14ac:dyDescent="0.2">
      <c r="C408" s="103">
        <v>34.1</v>
      </c>
      <c r="D408" s="103">
        <f t="shared" si="44"/>
        <v>3.4099999999999998E-2</v>
      </c>
      <c r="E408" s="104">
        <f t="shared" si="42"/>
        <v>0.99998937628078577</v>
      </c>
      <c r="F408" s="104">
        <f t="shared" si="43"/>
        <v>0.54722098515434625</v>
      </c>
      <c r="G408" s="104">
        <f t="shared" si="49"/>
        <v>0.54721517163225186</v>
      </c>
      <c r="H408" s="104">
        <f t="shared" si="45"/>
        <v>-5.2368374046759216</v>
      </c>
      <c r="I408" s="104">
        <f t="shared" si="46"/>
        <v>0.10000000000000142</v>
      </c>
      <c r="J408" s="104">
        <f t="shared" si="47"/>
        <v>0.30066516140136906</v>
      </c>
      <c r="K408" s="104">
        <f t="shared" si="48"/>
        <v>3.0066516140137334E-2</v>
      </c>
      <c r="L408" s="85"/>
    </row>
    <row r="409" spans="3:12" x14ac:dyDescent="0.2">
      <c r="C409" s="103">
        <v>34.200000000000003</v>
      </c>
      <c r="D409" s="103">
        <f t="shared" si="44"/>
        <v>3.4200000000000001E-2</v>
      </c>
      <c r="E409" s="104">
        <f t="shared" si="42"/>
        <v>0.99998931388052659</v>
      </c>
      <c r="F409" s="104">
        <f t="shared" si="43"/>
        <v>0.54499055701691679</v>
      </c>
      <c r="G409" s="104">
        <f t="shared" si="49"/>
        <v>0.54498473318271268</v>
      </c>
      <c r="H409" s="104">
        <f t="shared" si="45"/>
        <v>-5.2723132714349106</v>
      </c>
      <c r="I409" s="104">
        <f t="shared" si="46"/>
        <v>0.10000000000000142</v>
      </c>
      <c r="J409" s="104">
        <f t="shared" si="47"/>
        <v>0.29822515801945448</v>
      </c>
      <c r="K409" s="104">
        <f t="shared" si="48"/>
        <v>2.9822515801945872E-2</v>
      </c>
      <c r="L409" s="85"/>
    </row>
    <row r="410" spans="3:12" x14ac:dyDescent="0.2">
      <c r="C410" s="103">
        <v>34.299999999999997</v>
      </c>
      <c r="D410" s="103">
        <f t="shared" si="44"/>
        <v>3.4299999999999997E-2</v>
      </c>
      <c r="E410" s="104">
        <f t="shared" si="42"/>
        <v>0.99998925129754634</v>
      </c>
      <c r="F410" s="104">
        <f t="shared" si="43"/>
        <v>0.54275823666423362</v>
      </c>
      <c r="G410" s="104">
        <f t="shared" si="49"/>
        <v>0.54275240271744341</v>
      </c>
      <c r="H410" s="104">
        <f t="shared" si="45"/>
        <v>-5.3079649057115645</v>
      </c>
      <c r="I410" s="104">
        <f t="shared" si="46"/>
        <v>9.9999999999994316E-2</v>
      </c>
      <c r="J410" s="104">
        <f t="shared" si="47"/>
        <v>0.2957930192040687</v>
      </c>
      <c r="K410" s="104">
        <f t="shared" si="48"/>
        <v>2.9579301920405188E-2</v>
      </c>
      <c r="L410" s="85"/>
    </row>
    <row r="411" spans="3:12" x14ac:dyDescent="0.2">
      <c r="C411" s="103">
        <v>34.4</v>
      </c>
      <c r="D411" s="103">
        <f t="shared" si="44"/>
        <v>3.44E-2</v>
      </c>
      <c r="E411" s="104">
        <f t="shared" si="42"/>
        <v>0.99998918853184604</v>
      </c>
      <c r="F411" s="104">
        <f t="shared" si="43"/>
        <v>0.54052405818631788</v>
      </c>
      <c r="G411" s="104">
        <f t="shared" si="49"/>
        <v>0.54051821432767633</v>
      </c>
      <c r="H411" s="104">
        <f t="shared" si="45"/>
        <v>-5.3437933330582545</v>
      </c>
      <c r="I411" s="104">
        <f t="shared" si="46"/>
        <v>0.10000000000000142</v>
      </c>
      <c r="J411" s="104">
        <f t="shared" si="47"/>
        <v>0.29336880743832855</v>
      </c>
      <c r="K411" s="104">
        <f t="shared" si="48"/>
        <v>2.9336880743833272E-2</v>
      </c>
      <c r="L411" s="85"/>
    </row>
    <row r="412" spans="3:12" x14ac:dyDescent="0.2">
      <c r="C412" s="103">
        <v>34.5</v>
      </c>
      <c r="D412" s="103">
        <f t="shared" si="44"/>
        <v>3.4500000000000003E-2</v>
      </c>
      <c r="E412" s="104">
        <f t="shared" si="42"/>
        <v>0.9999891255834259</v>
      </c>
      <c r="F412" s="104">
        <f t="shared" si="43"/>
        <v>0.53828805568352056</v>
      </c>
      <c r="G412" s="104">
        <f t="shared" si="49"/>
        <v>0.53828220211496625</v>
      </c>
      <c r="H412" s="104">
        <f t="shared" si="45"/>
        <v>-5.3797995911669645</v>
      </c>
      <c r="I412" s="104">
        <f t="shared" si="46"/>
        <v>0.10000000000000142</v>
      </c>
      <c r="J412" s="104">
        <f t="shared" si="47"/>
        <v>0.29095258462920476</v>
      </c>
      <c r="K412" s="104">
        <f t="shared" si="48"/>
        <v>2.9095258462920888E-2</v>
      </c>
      <c r="L412" s="85"/>
    </row>
    <row r="413" spans="3:12" x14ac:dyDescent="0.2">
      <c r="C413" s="103">
        <v>34.6</v>
      </c>
      <c r="D413" s="103">
        <f t="shared" si="44"/>
        <v>3.4599999999999999E-2</v>
      </c>
      <c r="E413" s="104">
        <f t="shared" si="42"/>
        <v>0.99998906245228536</v>
      </c>
      <c r="F413" s="104">
        <f t="shared" si="43"/>
        <v>0.53605026326588068</v>
      </c>
      <c r="G413" s="104">
        <f t="shared" si="49"/>
        <v>0.53604440019054878</v>
      </c>
      <c r="H413" s="104">
        <f t="shared" si="45"/>
        <v>-5.4159847300572892</v>
      </c>
      <c r="I413" s="104">
        <f t="shared" si="46"/>
        <v>0.10000000000000142</v>
      </c>
      <c r="J413" s="104">
        <f t="shared" si="47"/>
        <v>0.288544412105328</v>
      </c>
      <c r="K413" s="104">
        <f t="shared" si="48"/>
        <v>2.885444121053321E-2</v>
      </c>
      <c r="L413" s="85"/>
    </row>
    <row r="414" spans="3:12" x14ac:dyDescent="0.2">
      <c r="C414" s="103">
        <v>34.700000000000003</v>
      </c>
      <c r="D414" s="103">
        <f t="shared" si="44"/>
        <v>3.4700000000000002E-2</v>
      </c>
      <c r="E414" s="104">
        <f t="shared" si="42"/>
        <v>0.99998899913842387</v>
      </c>
      <c r="F414" s="104">
        <f t="shared" si="43"/>
        <v>0.53381071505248645</v>
      </c>
      <c r="G414" s="104">
        <f t="shared" si="49"/>
        <v>0.5338048426747023</v>
      </c>
      <c r="H414" s="104">
        <f t="shared" si="45"/>
        <v>-5.4523498122680518</v>
      </c>
      <c r="I414" s="104">
        <f t="shared" si="46"/>
        <v>0.10000000000000142</v>
      </c>
      <c r="J414" s="104">
        <f t="shared" si="47"/>
        <v>0.28614435061483773</v>
      </c>
      <c r="K414" s="104">
        <f t="shared" si="48"/>
        <v>2.8614435061484179E-2</v>
      </c>
      <c r="L414" s="85"/>
    </row>
    <row r="415" spans="3:12" x14ac:dyDescent="0.2">
      <c r="C415" s="103">
        <v>34.799999999999997</v>
      </c>
      <c r="D415" s="103">
        <f t="shared" si="44"/>
        <v>3.4799999999999998E-2</v>
      </c>
      <c r="E415" s="104">
        <f t="shared" si="42"/>
        <v>0.99998893564184232</v>
      </c>
      <c r="F415" s="104">
        <f t="shared" si="43"/>
        <v>0.53156944517083615</v>
      </c>
      <c r="G415" s="104">
        <f t="shared" si="49"/>
        <v>0.53156356369610913</v>
      </c>
      <c r="H415" s="104">
        <f t="shared" si="45"/>
        <v>-5.4888959130527599</v>
      </c>
      <c r="I415" s="104">
        <f t="shared" si="46"/>
        <v>9.9999999999994316E-2</v>
      </c>
      <c r="J415" s="104">
        <f t="shared" si="47"/>
        <v>0.28375246032327067</v>
      </c>
      <c r="K415" s="104">
        <f t="shared" si="48"/>
        <v>2.8375246032325455E-2</v>
      </c>
      <c r="L415" s="85"/>
    </row>
    <row r="416" spans="3:12" x14ac:dyDescent="0.2">
      <c r="C416" s="103">
        <v>34.9</v>
      </c>
      <c r="D416" s="103">
        <f t="shared" si="44"/>
        <v>3.49E-2</v>
      </c>
      <c r="E416" s="104">
        <f t="shared" si="42"/>
        <v>0.99998887196254005</v>
      </c>
      <c r="F416" s="104">
        <f t="shared" si="43"/>
        <v>0.52932648775619717</v>
      </c>
      <c r="G416" s="104">
        <f t="shared" si="49"/>
        <v>0.52932059739121284</v>
      </c>
      <c r="H416" s="104">
        <f t="shared" si="45"/>
        <v>-5.5256241205789989</v>
      </c>
      <c r="I416" s="104">
        <f t="shared" si="46"/>
        <v>0.10000000000000142</v>
      </c>
      <c r="J416" s="104">
        <f t="shared" si="47"/>
        <v>0.28136880081148768</v>
      </c>
      <c r="K416" s="104">
        <f t="shared" si="48"/>
        <v>2.8136880081149167E-2</v>
      </c>
      <c r="L416" s="85"/>
    </row>
    <row r="417" spans="3:12" x14ac:dyDescent="0.2">
      <c r="C417" s="103">
        <v>35</v>
      </c>
      <c r="D417" s="103">
        <f t="shared" si="44"/>
        <v>3.5000000000000003E-2</v>
      </c>
      <c r="E417" s="104">
        <f t="shared" si="42"/>
        <v>0.99998880810051849</v>
      </c>
      <c r="F417" s="104">
        <f t="shared" si="43"/>
        <v>0.52708187695096775</v>
      </c>
      <c r="G417" s="104">
        <f t="shared" si="49"/>
        <v>0.5270759779035824</v>
      </c>
      <c r="H417" s="104">
        <f t="shared" si="45"/>
        <v>-5.5625355361316862</v>
      </c>
      <c r="I417" s="104">
        <f t="shared" si="46"/>
        <v>0.10000000000000142</v>
      </c>
      <c r="J417" s="104">
        <f t="shared" si="47"/>
        <v>0.27899343107364299</v>
      </c>
      <c r="K417" s="104">
        <f t="shared" si="48"/>
        <v>2.7899343107364697E-2</v>
      </c>
      <c r="L417" s="85"/>
    </row>
    <row r="418" spans="3:12" x14ac:dyDescent="0.2">
      <c r="C418" s="103">
        <v>35.1</v>
      </c>
      <c r="D418" s="103">
        <f t="shared" si="44"/>
        <v>3.5099999999999999E-2</v>
      </c>
      <c r="E418" s="104">
        <f t="shared" si="42"/>
        <v>0.9999887440557762</v>
      </c>
      <c r="F418" s="104">
        <f t="shared" si="43"/>
        <v>0.5248356469040365</v>
      </c>
      <c r="G418" s="104">
        <f t="shared" si="49"/>
        <v>0.52482973938326827</v>
      </c>
      <c r="H418" s="104">
        <f t="shared" si="45"/>
        <v>-5.5996312743205525</v>
      </c>
      <c r="I418" s="104">
        <f t="shared" si="46"/>
        <v>0.10000000000000142</v>
      </c>
      <c r="J418" s="104">
        <f t="shared" si="47"/>
        <v>0.27662640951519096</v>
      </c>
      <c r="K418" s="104">
        <f t="shared" si="48"/>
        <v>2.766264095151949E-2</v>
      </c>
      <c r="L418" s="85"/>
    </row>
    <row r="419" spans="3:12" x14ac:dyDescent="0.2">
      <c r="C419" s="103">
        <v>35.200000000000003</v>
      </c>
      <c r="D419" s="103">
        <f t="shared" si="44"/>
        <v>3.5200000000000002E-2</v>
      </c>
      <c r="E419" s="104">
        <f t="shared" si="42"/>
        <v>0.99998867982831374</v>
      </c>
      <c r="F419" s="104">
        <f t="shared" si="43"/>
        <v>0.52258783177014367</v>
      </c>
      <c r="G419" s="104">
        <f t="shared" si="49"/>
        <v>0.52258191598616688</v>
      </c>
      <c r="H419" s="104">
        <f t="shared" si="45"/>
        <v>-5.6369124632916385</v>
      </c>
      <c r="I419" s="104">
        <f t="shared" si="46"/>
        <v>0.10000000000000142</v>
      </c>
      <c r="J419" s="104">
        <f t="shared" si="47"/>
        <v>0.27426779395093503</v>
      </c>
      <c r="K419" s="104">
        <f t="shared" si="48"/>
        <v>2.7426779395093893E-2</v>
      </c>
      <c r="L419" s="85"/>
    </row>
    <row r="420" spans="3:12" x14ac:dyDescent="0.2">
      <c r="C420" s="103">
        <v>35.299999999999997</v>
      </c>
      <c r="D420" s="103">
        <f t="shared" si="44"/>
        <v>3.5299999999999998E-2</v>
      </c>
      <c r="E420" s="104">
        <f t="shared" si="42"/>
        <v>0.99998861541813089</v>
      </c>
      <c r="F420" s="104">
        <f t="shared" si="43"/>
        <v>0.52033846570924203</v>
      </c>
      <c r="G420" s="104">
        <f t="shared" si="49"/>
        <v>0.52033254187337952</v>
      </c>
      <c r="H420" s="104">
        <f t="shared" si="45"/>
        <v>-5.6743802449431824</v>
      </c>
      <c r="I420" s="104">
        <f t="shared" si="46"/>
        <v>9.9999999999994316E-2</v>
      </c>
      <c r="J420" s="104">
        <f t="shared" si="47"/>
        <v>0.27191764160311788</v>
      </c>
      <c r="K420" s="104">
        <f t="shared" si="48"/>
        <v>2.7191764160310241E-2</v>
      </c>
      <c r="L420" s="85"/>
    </row>
    <row r="421" spans="3:12" x14ac:dyDescent="0.2">
      <c r="C421" s="103">
        <v>35.4</v>
      </c>
      <c r="D421" s="103">
        <f t="shared" si="44"/>
        <v>3.5400000000000001E-2</v>
      </c>
      <c r="E421" s="104">
        <f t="shared" si="42"/>
        <v>0.99998855082522908</v>
      </c>
      <c r="F421" s="104">
        <f t="shared" si="43"/>
        <v>0.51808758288585599</v>
      </c>
      <c r="G421" s="104">
        <f t="shared" si="49"/>
        <v>0.51808165121057292</v>
      </c>
      <c r="H421" s="104">
        <f t="shared" si="45"/>
        <v>-5.7120357751458357</v>
      </c>
      <c r="I421" s="104">
        <f t="shared" si="46"/>
        <v>0.10000000000000142</v>
      </c>
      <c r="J421" s="104">
        <f t="shared" si="47"/>
        <v>0.26957600909954899</v>
      </c>
      <c r="K421" s="104">
        <f t="shared" si="48"/>
        <v>2.6957600909955283E-2</v>
      </c>
      <c r="L421" s="85"/>
    </row>
    <row r="422" spans="3:12" x14ac:dyDescent="0.2">
      <c r="C422" s="103">
        <v>35.5</v>
      </c>
      <c r="D422" s="103">
        <f t="shared" si="44"/>
        <v>3.5499999999999997E-2</v>
      </c>
      <c r="E422" s="104">
        <f t="shared" si="42"/>
        <v>0.99998848604960633</v>
      </c>
      <c r="F422" s="104">
        <f t="shared" si="43"/>
        <v>0.51583521746844485</v>
      </c>
      <c r="G422" s="104">
        <f t="shared" si="49"/>
        <v>0.51582927816733959</v>
      </c>
      <c r="H422" s="104">
        <f t="shared" si="45"/>
        <v>-5.7498802239673967</v>
      </c>
      <c r="I422" s="104">
        <f t="shared" si="46"/>
        <v>0.10000000000000142</v>
      </c>
      <c r="J422" s="104">
        <f t="shared" si="47"/>
        <v>0.26724295247177471</v>
      </c>
      <c r="K422" s="104">
        <f t="shared" si="48"/>
        <v>2.672429524717785E-2</v>
      </c>
      <c r="L422" s="85"/>
    </row>
    <row r="423" spans="3:12" x14ac:dyDescent="0.2">
      <c r="C423" s="103">
        <v>35.6</v>
      </c>
      <c r="D423" s="103">
        <f t="shared" si="44"/>
        <v>3.56E-2</v>
      </c>
      <c r="E423" s="104">
        <f t="shared" si="42"/>
        <v>0.99998842109126385</v>
      </c>
      <c r="F423" s="104">
        <f t="shared" si="43"/>
        <v>0.5135814036287627</v>
      </c>
      <c r="G423" s="104">
        <f t="shared" si="49"/>
        <v>0.51357545691656148</v>
      </c>
      <c r="H423" s="104">
        <f t="shared" si="45"/>
        <v>-5.7879147759020562</v>
      </c>
      <c r="I423" s="104">
        <f t="shared" si="46"/>
        <v>0.10000000000000142</v>
      </c>
      <c r="J423" s="104">
        <f t="shared" si="47"/>
        <v>0.26491852715328912</v>
      </c>
      <c r="K423" s="104">
        <f t="shared" si="48"/>
        <v>2.6491852715329289E-2</v>
      </c>
      <c r="L423" s="85"/>
    </row>
    <row r="424" spans="3:12" x14ac:dyDescent="0.2">
      <c r="C424" s="103">
        <v>35.700000000000003</v>
      </c>
      <c r="D424" s="103">
        <f t="shared" si="44"/>
        <v>3.5700000000000003E-2</v>
      </c>
      <c r="E424" s="104">
        <f t="shared" si="42"/>
        <v>0.99998835595020075</v>
      </c>
      <c r="F424" s="104">
        <f t="shared" si="43"/>
        <v>0.51132617554121906</v>
      </c>
      <c r="G424" s="104">
        <f t="shared" si="49"/>
        <v>0.51132022163376745</v>
      </c>
      <c r="H424" s="104">
        <f t="shared" si="45"/>
        <v>-5.8261406301044891</v>
      </c>
      <c r="I424" s="104">
        <f t="shared" si="46"/>
        <v>0.10000000000000142</v>
      </c>
      <c r="J424" s="104">
        <f t="shared" si="47"/>
        <v>0.2626027879777848</v>
      </c>
      <c r="K424" s="104">
        <f t="shared" si="48"/>
        <v>2.6260278797778855E-2</v>
      </c>
      <c r="L424" s="85"/>
    </row>
    <row r="425" spans="3:12" x14ac:dyDescent="0.2">
      <c r="C425" s="103">
        <v>35.799999999999997</v>
      </c>
      <c r="D425" s="103">
        <f t="shared" si="44"/>
        <v>3.5799999999999998E-2</v>
      </c>
      <c r="E425" s="104">
        <f t="shared" si="42"/>
        <v>0.99998829062641892</v>
      </c>
      <c r="F425" s="104">
        <f t="shared" si="43"/>
        <v>0.50906956738224185</v>
      </c>
      <c r="G425" s="104">
        <f t="shared" si="49"/>
        <v>0.50906360649649862</v>
      </c>
      <c r="H425" s="104">
        <f t="shared" si="45"/>
        <v>-5.8645590006286152</v>
      </c>
      <c r="I425" s="104">
        <f t="shared" si="46"/>
        <v>9.9999999999994316E-2</v>
      </c>
      <c r="J425" s="104">
        <f t="shared" si="47"/>
        <v>0.26029578917744406</v>
      </c>
      <c r="K425" s="104">
        <f t="shared" si="48"/>
        <v>2.6029578917742928E-2</v>
      </c>
      <c r="L425" s="85"/>
    </row>
    <row r="426" spans="3:12" x14ac:dyDescent="0.2">
      <c r="C426" s="103">
        <v>35.9</v>
      </c>
      <c r="D426" s="103">
        <f t="shared" si="44"/>
        <v>3.5900000000000001E-2</v>
      </c>
      <c r="E426" s="104">
        <f t="shared" si="42"/>
        <v>0.99998822511991581</v>
      </c>
      <c r="F426" s="104">
        <f t="shared" si="43"/>
        <v>0.50681161332963709</v>
      </c>
      <c r="G426" s="104">
        <f t="shared" si="49"/>
        <v>0.50680564568366482</v>
      </c>
      <c r="H426" s="104">
        <f t="shared" si="45"/>
        <v>-5.9031711166714738</v>
      </c>
      <c r="I426" s="104">
        <f t="shared" si="46"/>
        <v>0.10000000000000142</v>
      </c>
      <c r="J426" s="104">
        <f t="shared" si="47"/>
        <v>0.25799758438127107</v>
      </c>
      <c r="K426" s="104">
        <f t="shared" si="48"/>
        <v>2.5799758438127474E-2</v>
      </c>
      <c r="L426" s="85"/>
    </row>
    <row r="427" spans="3:12" x14ac:dyDescent="0.2">
      <c r="C427" s="103">
        <v>36</v>
      </c>
      <c r="D427" s="103">
        <f t="shared" si="44"/>
        <v>3.5999999999999997E-2</v>
      </c>
      <c r="E427" s="104">
        <f t="shared" si="42"/>
        <v>0.99998815943069386</v>
      </c>
      <c r="F427" s="104">
        <f t="shared" si="43"/>
        <v>0.50455234756195222</v>
      </c>
      <c r="G427" s="104">
        <f t="shared" si="49"/>
        <v>0.50454637337491237</v>
      </c>
      <c r="H427" s="104">
        <f t="shared" si="45"/>
        <v>-5.9419782228219677</v>
      </c>
      <c r="I427" s="104">
        <f t="shared" si="46"/>
        <v>0.10000000000000142</v>
      </c>
      <c r="J427" s="104">
        <f t="shared" si="47"/>
        <v>0.25570822661346515</v>
      </c>
      <c r="K427" s="104">
        <f t="shared" si="48"/>
        <v>2.557082266134688E-2</v>
      </c>
      <c r="L427" s="85"/>
    </row>
    <row r="428" spans="3:12" x14ac:dyDescent="0.2">
      <c r="C428" s="103">
        <v>36.1</v>
      </c>
      <c r="D428" s="103">
        <f t="shared" si="44"/>
        <v>3.61E-2</v>
      </c>
      <c r="E428" s="104">
        <f t="shared" si="42"/>
        <v>0.99998809355875151</v>
      </c>
      <c r="F428" s="104">
        <f t="shared" si="43"/>
        <v>0.50229180425783726</v>
      </c>
      <c r="G428" s="104">
        <f t="shared" si="49"/>
        <v>0.50228582374998032</v>
      </c>
      <c r="H428" s="104">
        <f t="shared" si="45"/>
        <v>-5.9809815793150092</v>
      </c>
      <c r="I428" s="104">
        <f t="shared" si="46"/>
        <v>0.10000000000000142</v>
      </c>
      <c r="J428" s="104">
        <f t="shared" si="47"/>
        <v>0.25342776829183467</v>
      </c>
      <c r="K428" s="104">
        <f t="shared" si="48"/>
        <v>2.5342776829183827E-2</v>
      </c>
      <c r="L428" s="85"/>
    </row>
    <row r="429" spans="3:12" x14ac:dyDescent="0.2">
      <c r="C429" s="103">
        <v>36.200000000000003</v>
      </c>
      <c r="D429" s="103">
        <f t="shared" si="44"/>
        <v>3.6200000000000003E-2</v>
      </c>
      <c r="E429" s="104">
        <f t="shared" si="42"/>
        <v>0.99998802750408944</v>
      </c>
      <c r="F429" s="104">
        <f t="shared" si="43"/>
        <v>0.50003001759540711</v>
      </c>
      <c r="G429" s="104">
        <f t="shared" si="49"/>
        <v>0.50002403098806625</v>
      </c>
      <c r="H429" s="104">
        <f t="shared" si="45"/>
        <v>-6.0201824622908298</v>
      </c>
      <c r="I429" s="104">
        <f t="shared" si="46"/>
        <v>0.10000000000000142</v>
      </c>
      <c r="J429" s="104">
        <f t="shared" si="47"/>
        <v>0.25115626122625095</v>
      </c>
      <c r="K429" s="104">
        <f t="shared" si="48"/>
        <v>2.5115626122625453E-2</v>
      </c>
      <c r="L429" s="85"/>
    </row>
    <row r="430" spans="3:12" x14ac:dyDescent="0.2">
      <c r="C430" s="103">
        <v>36.299999999999997</v>
      </c>
      <c r="D430" s="103">
        <f t="shared" si="44"/>
        <v>3.6299999999999999E-2</v>
      </c>
      <c r="E430" s="104">
        <f t="shared" si="42"/>
        <v>0.99998796126670719</v>
      </c>
      <c r="F430" s="104">
        <f t="shared" si="43"/>
        <v>0.49776702175160453</v>
      </c>
      <c r="G430" s="104">
        <f t="shared" si="49"/>
        <v>0.49776102926718768</v>
      </c>
      <c r="H430" s="104">
        <f t="shared" si="45"/>
        <v>-6.0595821640598215</v>
      </c>
      <c r="I430" s="104">
        <f t="shared" si="46"/>
        <v>9.9999999999994316E-2</v>
      </c>
      <c r="J430" s="104">
        <f t="shared" si="47"/>
        <v>0.24889375661714519</v>
      </c>
      <c r="K430" s="104">
        <f t="shared" si="48"/>
        <v>2.4889375661713103E-2</v>
      </c>
      <c r="L430" s="85"/>
    </row>
    <row r="431" spans="3:12" x14ac:dyDescent="0.2">
      <c r="C431" s="103">
        <v>36.4</v>
      </c>
      <c r="D431" s="103">
        <f t="shared" si="44"/>
        <v>3.6400000000000002E-2</v>
      </c>
      <c r="E431" s="104">
        <f t="shared" si="42"/>
        <v>0.99998789484660588</v>
      </c>
      <c r="F431" s="104">
        <f t="shared" si="43"/>
        <v>0.49550285090156138</v>
      </c>
      <c r="G431" s="104">
        <f t="shared" si="49"/>
        <v>0.49549685276354399</v>
      </c>
      <c r="H431" s="104">
        <f t="shared" si="45"/>
        <v>-6.0991819933729827</v>
      </c>
      <c r="I431" s="104">
        <f t="shared" si="46"/>
        <v>0.10000000000000142</v>
      </c>
      <c r="J431" s="104">
        <f t="shared" si="47"/>
        <v>0.24664030505404369</v>
      </c>
      <c r="K431" s="104">
        <f t="shared" si="48"/>
        <v>2.4664030505404718E-2</v>
      </c>
      <c r="L431" s="85"/>
    </row>
    <row r="432" spans="3:12" x14ac:dyDescent="0.2">
      <c r="C432" s="103">
        <v>36.5</v>
      </c>
      <c r="D432" s="103">
        <f t="shared" si="44"/>
        <v>3.6499999999999998E-2</v>
      </c>
      <c r="E432" s="104">
        <f t="shared" si="42"/>
        <v>0.99998782824378396</v>
      </c>
      <c r="F432" s="104">
        <f t="shared" si="43"/>
        <v>0.49323753921796326</v>
      </c>
      <c r="G432" s="104">
        <f t="shared" si="49"/>
        <v>0.49323153565087929</v>
      </c>
      <c r="H432" s="104">
        <f t="shared" si="45"/>
        <v>-6.1389832756980898</v>
      </c>
      <c r="I432" s="104">
        <f t="shared" si="46"/>
        <v>0.10000000000000142</v>
      </c>
      <c r="J432" s="104">
        <f t="shared" si="47"/>
        <v>0.2443959565141457</v>
      </c>
      <c r="K432" s="104">
        <f t="shared" si="48"/>
        <v>2.4439595651414917E-2</v>
      </c>
      <c r="L432" s="85"/>
    </row>
    <row r="433" spans="3:12" x14ac:dyDescent="0.2">
      <c r="C433" s="103">
        <v>36.6</v>
      </c>
      <c r="D433" s="103">
        <f t="shared" si="44"/>
        <v>3.6600000000000001E-2</v>
      </c>
      <c r="E433" s="104">
        <f t="shared" si="42"/>
        <v>0.99998776145824331</v>
      </c>
      <c r="F433" s="104">
        <f t="shared" si="43"/>
        <v>0.49097112087041128</v>
      </c>
      <c r="G433" s="104">
        <f t="shared" si="49"/>
        <v>0.49096511209984717</v>
      </c>
      <c r="H433" s="104">
        <f t="shared" si="45"/>
        <v>-6.1789873535017197</v>
      </c>
      <c r="I433" s="104">
        <f t="shared" si="46"/>
        <v>0.10000000000000142</v>
      </c>
      <c r="J433" s="104">
        <f t="shared" si="47"/>
        <v>0.24216076036094189</v>
      </c>
      <c r="K433" s="104">
        <f t="shared" si="48"/>
        <v>2.4216076036094533E-2</v>
      </c>
      <c r="L433" s="85"/>
    </row>
    <row r="434" spans="3:12" x14ac:dyDescent="0.2">
      <c r="C434" s="103">
        <v>36.700000000000003</v>
      </c>
      <c r="D434" s="103">
        <f t="shared" si="44"/>
        <v>3.6700000000000003E-2</v>
      </c>
      <c r="E434" s="104">
        <f t="shared" si="42"/>
        <v>0.99998769448998259</v>
      </c>
      <c r="F434" s="104">
        <f t="shared" si="43"/>
        <v>0.48870363002478701</v>
      </c>
      <c r="G434" s="104">
        <f t="shared" si="49"/>
        <v>0.48869761627737218</v>
      </c>
      <c r="H434" s="104">
        <f t="shared" si="45"/>
        <v>-6.2191955865373796</v>
      </c>
      <c r="I434" s="104">
        <f t="shared" si="46"/>
        <v>0.10000000000000142</v>
      </c>
      <c r="J434" s="104">
        <f t="shared" si="47"/>
        <v>0.23993476534287436</v>
      </c>
      <c r="K434" s="104">
        <f t="shared" si="48"/>
        <v>2.3993476534287777E-2</v>
      </c>
      <c r="L434" s="85"/>
    </row>
    <row r="435" spans="3:12" x14ac:dyDescent="0.2">
      <c r="C435" s="103">
        <v>36.799999999999997</v>
      </c>
      <c r="D435" s="103">
        <f t="shared" si="44"/>
        <v>3.6799999999999999E-2</v>
      </c>
      <c r="E435" s="104">
        <f t="shared" si="42"/>
        <v>0.99998762733900226</v>
      </c>
      <c r="F435" s="104">
        <f t="shared" si="43"/>
        <v>0.48643510084261471</v>
      </c>
      <c r="G435" s="104">
        <f t="shared" si="49"/>
        <v>0.48642908234601456</v>
      </c>
      <c r="H435" s="104">
        <f t="shared" si="45"/>
        <v>-6.2596093521397878</v>
      </c>
      <c r="I435" s="104">
        <f t="shared" si="46"/>
        <v>9.9999999999994316E-2</v>
      </c>
      <c r="J435" s="104">
        <f t="shared" si="47"/>
        <v>0.23771801959203634</v>
      </c>
      <c r="K435" s="104">
        <f t="shared" si="48"/>
        <v>2.3771801959202282E-2</v>
      </c>
      <c r="L435" s="85"/>
    </row>
    <row r="436" spans="3:12" x14ac:dyDescent="0.2">
      <c r="C436" s="103">
        <v>36.9</v>
      </c>
      <c r="D436" s="103">
        <f t="shared" si="44"/>
        <v>3.6899999999999995E-2</v>
      </c>
      <c r="E436" s="104">
        <f t="shared" si="42"/>
        <v>0.99998756000530253</v>
      </c>
      <c r="F436" s="104">
        <f t="shared" si="43"/>
        <v>0.48416556748042577</v>
      </c>
      <c r="G436" s="104">
        <f t="shared" si="49"/>
        <v>0.48415954446333365</v>
      </c>
      <c r="H436" s="104">
        <f t="shared" si="45"/>
        <v>-6.3002300455255211</v>
      </c>
      <c r="I436" s="104">
        <f t="shared" si="46"/>
        <v>0.10000000000000142</v>
      </c>
      <c r="J436" s="104">
        <f t="shared" si="47"/>
        <v>0.23551057062291406</v>
      </c>
      <c r="K436" s="104">
        <f t="shared" si="48"/>
        <v>2.3551057062291741E-2</v>
      </c>
      <c r="L436" s="85"/>
    </row>
    <row r="437" spans="3:12" x14ac:dyDescent="0.2">
      <c r="C437" s="103">
        <v>37</v>
      </c>
      <c r="D437" s="103">
        <f t="shared" si="44"/>
        <v>3.6999999999999998E-2</v>
      </c>
      <c r="E437" s="104">
        <f t="shared" si="42"/>
        <v>0.99998749248888263</v>
      </c>
      <c r="F437" s="104">
        <f t="shared" si="43"/>
        <v>0.48189506408912458</v>
      </c>
      <c r="G437" s="104">
        <f t="shared" si="49"/>
        <v>0.48188903678125306</v>
      </c>
      <c r="H437" s="104">
        <f t="shared" si="45"/>
        <v>-6.3410590801001661</v>
      </c>
      <c r="I437" s="104">
        <f t="shared" si="46"/>
        <v>0.10000000000000142</v>
      </c>
      <c r="J437" s="104">
        <f t="shared" si="47"/>
        <v>0.2333124653311697</v>
      </c>
      <c r="K437" s="104">
        <f t="shared" si="48"/>
        <v>2.33312465331173E-2</v>
      </c>
      <c r="L437" s="85"/>
    </row>
    <row r="438" spans="3:12" x14ac:dyDescent="0.2">
      <c r="C438" s="103">
        <v>37.1</v>
      </c>
      <c r="D438" s="103">
        <f t="shared" si="44"/>
        <v>3.7100000000000001E-2</v>
      </c>
      <c r="E438" s="104">
        <f t="shared" si="42"/>
        <v>0.99998742478974401</v>
      </c>
      <c r="F438" s="104">
        <f t="shared" si="43"/>
        <v>0.47962362481335102</v>
      </c>
      <c r="G438" s="104">
        <f t="shared" si="49"/>
        <v>0.47961759344542526</v>
      </c>
      <c r="H438" s="104">
        <f t="shared" si="45"/>
        <v>-6.382097887772181</v>
      </c>
      <c r="I438" s="104">
        <f t="shared" si="46"/>
        <v>0.10000000000000142</v>
      </c>
      <c r="J438" s="104">
        <f t="shared" si="47"/>
        <v>0.2311237499924656</v>
      </c>
      <c r="K438" s="104">
        <f t="shared" si="48"/>
        <v>2.3112374999246888E-2</v>
      </c>
      <c r="L438" s="85"/>
    </row>
    <row r="439" spans="3:12" x14ac:dyDescent="0.2">
      <c r="C439" s="103">
        <v>37.200000000000003</v>
      </c>
      <c r="D439" s="103">
        <f t="shared" si="44"/>
        <v>3.7200000000000004E-2</v>
      </c>
      <c r="E439" s="104">
        <f t="shared" si="42"/>
        <v>0.99998735690788532</v>
      </c>
      <c r="F439" s="104">
        <f t="shared" si="43"/>
        <v>0.4773512837908474</v>
      </c>
      <c r="G439" s="104">
        <f t="shared" si="49"/>
        <v>0.47734524859459537</v>
      </c>
      <c r="H439" s="104">
        <f t="shared" si="45"/>
        <v>-6.4233479192736329</v>
      </c>
      <c r="I439" s="104">
        <f t="shared" si="46"/>
        <v>0.10000000000000142</v>
      </c>
      <c r="J439" s="104">
        <f t="shared" si="47"/>
        <v>0.22894447026132839</v>
      </c>
      <c r="K439" s="104">
        <f t="shared" si="48"/>
        <v>2.2894447026133163E-2</v>
      </c>
      <c r="L439" s="85"/>
    </row>
    <row r="440" spans="3:12" x14ac:dyDescent="0.2">
      <c r="C440" s="103">
        <v>37.299999999999997</v>
      </c>
      <c r="D440" s="103">
        <f t="shared" si="44"/>
        <v>3.73E-2</v>
      </c>
      <c r="E440" s="104">
        <f t="shared" si="42"/>
        <v>0.99998728884330779</v>
      </c>
      <c r="F440" s="104">
        <f t="shared" si="43"/>
        <v>0.47507807515182293</v>
      </c>
      <c r="G440" s="104">
        <f t="shared" si="49"/>
        <v>0.47507203635996864</v>
      </c>
      <c r="H440" s="104">
        <f t="shared" si="45"/>
        <v>-6.4648106444879314</v>
      </c>
      <c r="I440" s="104">
        <f t="shared" si="46"/>
        <v>9.9999999999994316E-2</v>
      </c>
      <c r="J440" s="104">
        <f t="shared" si="47"/>
        <v>0.22677467117005579</v>
      </c>
      <c r="K440" s="104">
        <f t="shared" si="48"/>
        <v>2.2677467117004288E-2</v>
      </c>
      <c r="L440" s="85"/>
    </row>
    <row r="441" spans="3:12" x14ac:dyDescent="0.2">
      <c r="C441" s="103">
        <v>37.4</v>
      </c>
      <c r="D441" s="103">
        <f t="shared" si="44"/>
        <v>3.7399999999999996E-2</v>
      </c>
      <c r="E441" s="104">
        <f t="shared" si="42"/>
        <v>0.99998722059601075</v>
      </c>
      <c r="F441" s="104">
        <f t="shared" si="43"/>
        <v>0.47280403301831919</v>
      </c>
      <c r="G441" s="104">
        <f t="shared" si="49"/>
        <v>0.47279799086457353</v>
      </c>
      <c r="H441" s="104">
        <f t="shared" si="45"/>
        <v>-6.5064875527848809</v>
      </c>
      <c r="I441" s="104">
        <f t="shared" si="46"/>
        <v>0.10000000000000142</v>
      </c>
      <c r="J441" s="104">
        <f t="shared" si="47"/>
        <v>0.22461439712766357</v>
      </c>
      <c r="K441" s="104">
        <f t="shared" si="48"/>
        <v>2.2461439712766675E-2</v>
      </c>
      <c r="L441" s="85"/>
    </row>
    <row r="442" spans="3:12" x14ac:dyDescent="0.2">
      <c r="C442" s="103">
        <v>37.5</v>
      </c>
      <c r="D442" s="103">
        <f t="shared" si="44"/>
        <v>3.7499999999999999E-2</v>
      </c>
      <c r="E442" s="104">
        <f t="shared" si="42"/>
        <v>0.99998715216599332</v>
      </c>
      <c r="F442" s="104">
        <f t="shared" si="43"/>
        <v>0.47052919150357814</v>
      </c>
      <c r="G442" s="104">
        <f t="shared" si="49"/>
        <v>0.47052314622263042</v>
      </c>
      <c r="H442" s="104">
        <f t="shared" si="45"/>
        <v>-6.5483801533630608</v>
      </c>
      <c r="I442" s="104">
        <f t="shared" si="46"/>
        <v>0.10000000000000142</v>
      </c>
      <c r="J442" s="104">
        <f t="shared" si="47"/>
        <v>0.22246369191887383</v>
      </c>
      <c r="K442" s="104">
        <f t="shared" si="48"/>
        <v>2.2246369191887699E-2</v>
      </c>
      <c r="L442" s="85"/>
    </row>
    <row r="443" spans="3:12" x14ac:dyDescent="0.2">
      <c r="C443" s="103">
        <v>37.6</v>
      </c>
      <c r="D443" s="103">
        <f t="shared" si="44"/>
        <v>3.7600000000000001E-2</v>
      </c>
      <c r="E443" s="104">
        <f t="shared" si="42"/>
        <v>0.99998708355325838</v>
      </c>
      <c r="F443" s="104">
        <f t="shared" si="43"/>
        <v>0.46825358471140677</v>
      </c>
      <c r="G443" s="104">
        <f t="shared" si="49"/>
        <v>0.46824753653891826</v>
      </c>
      <c r="H443" s="104">
        <f t="shared" si="45"/>
        <v>-6.59048997559987</v>
      </c>
      <c r="I443" s="104">
        <f t="shared" si="46"/>
        <v>0.10000000000000142</v>
      </c>
      <c r="J443" s="104">
        <f t="shared" si="47"/>
        <v>0.22032259870314611</v>
      </c>
      <c r="K443" s="104">
        <f t="shared" si="48"/>
        <v>2.2032259870314923E-2</v>
      </c>
      <c r="L443" s="85"/>
    </row>
    <row r="444" spans="3:12" x14ac:dyDescent="0.2">
      <c r="C444" s="103">
        <v>37.700000000000003</v>
      </c>
      <c r="D444" s="103">
        <f t="shared" si="44"/>
        <v>3.7700000000000004E-2</v>
      </c>
      <c r="E444" s="104">
        <f t="shared" si="42"/>
        <v>0.99998701475780183</v>
      </c>
      <c r="F444" s="104">
        <f t="shared" si="43"/>
        <v>0.4659772467355448</v>
      </c>
      <c r="G444" s="104">
        <f t="shared" si="49"/>
        <v>0.46597119590813713</v>
      </c>
      <c r="H444" s="104">
        <f t="shared" si="45"/>
        <v>-6.632818569409503</v>
      </c>
      <c r="I444" s="104">
        <f t="shared" si="46"/>
        <v>0.10000000000000142</v>
      </c>
      <c r="J444" s="104">
        <f t="shared" si="47"/>
        <v>0.21819116001374575</v>
      </c>
      <c r="K444" s="104">
        <f t="shared" si="48"/>
        <v>2.1819116001374886E-2</v>
      </c>
      <c r="L444" s="85"/>
    </row>
    <row r="445" spans="3:12" x14ac:dyDescent="0.2">
      <c r="C445" s="103">
        <v>37.799999999999997</v>
      </c>
      <c r="D445" s="103">
        <f t="shared" si="44"/>
        <v>3.78E-2</v>
      </c>
      <c r="E445" s="104">
        <f t="shared" si="42"/>
        <v>0.99998694577962755</v>
      </c>
      <c r="F445" s="104">
        <f t="shared" si="43"/>
        <v>0.46370021165903325</v>
      </c>
      <c r="G445" s="104">
        <f t="shared" si="49"/>
        <v>0.46369415841428352</v>
      </c>
      <c r="H445" s="104">
        <f t="shared" si="45"/>
        <v>-6.6753675056087092</v>
      </c>
      <c r="I445" s="104">
        <f t="shared" si="46"/>
        <v>9.9999999999994316E-2</v>
      </c>
      <c r="J445" s="104">
        <f t="shared" si="47"/>
        <v>0.21606941775685801</v>
      </c>
      <c r="K445" s="104">
        <f t="shared" si="48"/>
        <v>2.1606941775684573E-2</v>
      </c>
      <c r="L445" s="85"/>
    </row>
    <row r="446" spans="3:12" x14ac:dyDescent="0.2">
      <c r="C446" s="103">
        <v>37.9</v>
      </c>
      <c r="D446" s="103">
        <f t="shared" si="44"/>
        <v>3.7899999999999996E-2</v>
      </c>
      <c r="E446" s="104">
        <f t="shared" si="42"/>
        <v>0.99998687661873442</v>
      </c>
      <c r="F446" s="104">
        <f t="shared" si="43"/>
        <v>0.46142251355358005</v>
      </c>
      <c r="G446" s="104">
        <f t="shared" si="49"/>
        <v>0.46141645813001014</v>
      </c>
      <c r="H446" s="104">
        <f t="shared" si="45"/>
        <v>-6.7181383762911304</v>
      </c>
      <c r="I446" s="104">
        <f t="shared" si="46"/>
        <v>0.10000000000000142</v>
      </c>
      <c r="J446" s="104">
        <f t="shared" si="47"/>
        <v>0.2139574132107408</v>
      </c>
      <c r="K446" s="104">
        <f t="shared" si="48"/>
        <v>2.1395741321074385E-2</v>
      </c>
      <c r="L446" s="85"/>
    </row>
    <row r="447" spans="3:12" x14ac:dyDescent="0.2">
      <c r="C447" s="103">
        <v>38</v>
      </c>
      <c r="D447" s="103">
        <f t="shared" si="44"/>
        <v>3.7999999999999999E-2</v>
      </c>
      <c r="E447" s="104">
        <f t="shared" si="42"/>
        <v>0.99998680727512068</v>
      </c>
      <c r="F447" s="104">
        <f t="shared" si="43"/>
        <v>0.45914418647893079</v>
      </c>
      <c r="G447" s="104">
        <f t="shared" si="49"/>
        <v>0.45913812911599866</v>
      </c>
      <c r="H447" s="104">
        <f t="shared" si="45"/>
        <v>-6.7611327952098765</v>
      </c>
      <c r="I447" s="104">
        <f t="shared" si="46"/>
        <v>0.10000000000000142</v>
      </c>
      <c r="J447" s="104">
        <f t="shared" si="47"/>
        <v>0.2118551870249174</v>
      </c>
      <c r="K447" s="104">
        <f t="shared" si="48"/>
        <v>2.1185518702492041E-2</v>
      </c>
      <c r="L447" s="85"/>
    </row>
    <row r="448" spans="3:12" x14ac:dyDescent="0.2">
      <c r="C448" s="103">
        <v>38.1</v>
      </c>
      <c r="D448" s="103">
        <f t="shared" si="44"/>
        <v>3.8100000000000002E-2</v>
      </c>
      <c r="E448" s="104">
        <f t="shared" si="42"/>
        <v>0.99998673774878788</v>
      </c>
      <c r="F448" s="104">
        <f t="shared" si="43"/>
        <v>0.45686526448223602</v>
      </c>
      <c r="G448" s="104">
        <f t="shared" si="49"/>
        <v>0.45685920542032837</v>
      </c>
      <c r="H448" s="104">
        <f t="shared" si="45"/>
        <v>-6.8043523981688985</v>
      </c>
      <c r="I448" s="104">
        <f t="shared" si="46"/>
        <v>0.10000000000000142</v>
      </c>
      <c r="J448" s="104">
        <f t="shared" si="47"/>
        <v>0.20976277921941397</v>
      </c>
      <c r="K448" s="104">
        <f t="shared" si="48"/>
        <v>2.0976277921941695E-2</v>
      </c>
      <c r="L448" s="85"/>
    </row>
    <row r="449" spans="3:12" x14ac:dyDescent="0.2">
      <c r="C449" s="103">
        <v>38.200000000000003</v>
      </c>
      <c r="D449" s="103">
        <f t="shared" si="44"/>
        <v>3.8200000000000005E-2</v>
      </c>
      <c r="E449" s="104">
        <f t="shared" si="42"/>
        <v>0.99998666803973713</v>
      </c>
      <c r="F449" s="104">
        <f t="shared" si="43"/>
        <v>0.45458578159742097</v>
      </c>
      <c r="G449" s="104">
        <f t="shared" si="49"/>
        <v>0.45457972107784467</v>
      </c>
      <c r="H449" s="104">
        <f t="shared" si="45"/>
        <v>-6.8477988434233321</v>
      </c>
      <c r="I449" s="104">
        <f t="shared" si="46"/>
        <v>0.10000000000000142</v>
      </c>
      <c r="J449" s="104">
        <f t="shared" si="47"/>
        <v>0.20768022918403553</v>
      </c>
      <c r="K449" s="104">
        <f t="shared" si="48"/>
        <v>2.0768022918403847E-2</v>
      </c>
      <c r="L449" s="85"/>
    </row>
    <row r="450" spans="3:12" x14ac:dyDescent="0.2">
      <c r="C450" s="103">
        <v>38.299999999999997</v>
      </c>
      <c r="D450" s="103">
        <f t="shared" si="44"/>
        <v>3.8299999999999994E-2</v>
      </c>
      <c r="E450" s="104">
        <f t="shared" si="42"/>
        <v>0.99998659814796609</v>
      </c>
      <c r="F450" s="104">
        <f t="shared" si="43"/>
        <v>0.45230577184455584</v>
      </c>
      <c r="G450" s="104">
        <f t="shared" si="49"/>
        <v>0.45229971010952752</v>
      </c>
      <c r="H450" s="104">
        <f t="shared" si="45"/>
        <v>-6.8914738120890515</v>
      </c>
      <c r="I450" s="104">
        <f t="shared" si="46"/>
        <v>9.9999999999994316E-2</v>
      </c>
      <c r="J450" s="104">
        <f t="shared" si="47"/>
        <v>0.20560757567768295</v>
      </c>
      <c r="K450" s="104">
        <f t="shared" si="48"/>
        <v>2.0560757567767127E-2</v>
      </c>
      <c r="L450" s="85"/>
    </row>
    <row r="451" spans="3:12" x14ac:dyDescent="0.2">
      <c r="C451" s="103">
        <v>38.4</v>
      </c>
      <c r="D451" s="103">
        <f t="shared" si="44"/>
        <v>3.8399999999999997E-2</v>
      </c>
      <c r="E451" s="104">
        <f t="shared" si="42"/>
        <v>0.99998652807347632</v>
      </c>
      <c r="F451" s="104">
        <f t="shared" si="43"/>
        <v>0.45002526922922509</v>
      </c>
      <c r="G451" s="104">
        <f t="shared" si="49"/>
        <v>0.45001920652186422</v>
      </c>
      <c r="H451" s="104">
        <f t="shared" si="45"/>
        <v>-6.9353790085615996</v>
      </c>
      <c r="I451" s="104">
        <f t="shared" si="46"/>
        <v>0.10000000000000142</v>
      </c>
      <c r="J451" s="104">
        <f t="shared" si="47"/>
        <v>0.20354485682771212</v>
      </c>
      <c r="K451" s="104">
        <f t="shared" si="48"/>
        <v>2.0354485682771501E-2</v>
      </c>
      <c r="L451" s="85"/>
    </row>
    <row r="452" spans="3:12" x14ac:dyDescent="0.2">
      <c r="C452" s="103">
        <v>38.5</v>
      </c>
      <c r="D452" s="103">
        <f t="shared" si="44"/>
        <v>3.85E-2</v>
      </c>
      <c r="E452" s="104">
        <f t="shared" ref="E452:E515" si="50">ABS(SIN((($A$68*PI()*$C452*VLOOKUP($D$12,$C$18:$D$33,2,FALSE))/($D$16*1000000)))/(VLOOKUP($D$12,$C$18:$D$33,2,FALSE)*SIN((($A$68*PI()*$C452)/($D$16*1000000)))))^$A$72</f>
        <v>0.99998645781626727</v>
      </c>
      <c r="F452" s="104">
        <f t="shared" ref="F452:F515" si="51">ABS(SIN((($A$68*VLOOKUP($D$12,$C$18:$D$33,2,FALSE)*PI()*$C452*VLOOKUP($D$12,$C$18:$E$33,3,FALSE))/($D$16*1000000)))/(VLOOKUP($D$12,$C$18:$E$33,3,FALSE)*SIN((($A$68*VLOOKUP($D$12,$C$18:$D$33,2,FALSE)*PI()*$C452)/($D$16*1000000)))))^$A$76</f>
        <v>0.44774430774189961</v>
      </c>
      <c r="G452" s="104">
        <f t="shared" si="49"/>
        <v>0.44773824430621889</v>
      </c>
      <c r="H452" s="104">
        <f t="shared" si="45"/>
        <v>-6.9795161609449119</v>
      </c>
      <c r="I452" s="104">
        <f t="shared" si="46"/>
        <v>0.10000000000000142</v>
      </c>
      <c r="J452" s="104">
        <f t="shared" si="47"/>
        <v>0.20149211012933452</v>
      </c>
      <c r="K452" s="104">
        <f t="shared" si="48"/>
        <v>2.0149211012933738E-2</v>
      </c>
      <c r="L452" s="85"/>
    </row>
    <row r="453" spans="3:12" x14ac:dyDescent="0.2">
      <c r="C453" s="103">
        <v>38.6</v>
      </c>
      <c r="D453" s="103">
        <f t="shared" ref="D453:D516" si="52">C453/1000</f>
        <v>3.8600000000000002E-2</v>
      </c>
      <c r="E453" s="104">
        <f t="shared" si="50"/>
        <v>0.99998638737634016</v>
      </c>
      <c r="F453" s="104">
        <f t="shared" si="51"/>
        <v>0.44546292135730642</v>
      </c>
      <c r="G453" s="104">
        <f t="shared" si="49"/>
        <v>0.44545685743820357</v>
      </c>
      <c r="H453" s="104">
        <f t="shared" ref="H453:H516" si="53">20*LOG10(G453)</f>
        <v>-7.0238870214900135</v>
      </c>
      <c r="I453" s="104">
        <f t="shared" ref="I453:I516" si="54">C453-C452</f>
        <v>0.10000000000000142</v>
      </c>
      <c r="J453" s="104">
        <f t="shared" si="47"/>
        <v>0.19944937244505728</v>
      </c>
      <c r="K453" s="104">
        <f t="shared" si="48"/>
        <v>1.9944937244506012E-2</v>
      </c>
      <c r="L453" s="85"/>
    </row>
    <row r="454" spans="3:12" x14ac:dyDescent="0.2">
      <c r="C454" s="103">
        <v>38.700000000000003</v>
      </c>
      <c r="D454" s="103">
        <f t="shared" si="52"/>
        <v>3.8700000000000005E-2</v>
      </c>
      <c r="E454" s="104">
        <f t="shared" si="50"/>
        <v>0.99998631675369365</v>
      </c>
      <c r="F454" s="104">
        <f t="shared" si="51"/>
        <v>0.44318114403380221</v>
      </c>
      <c r="G454" s="104">
        <f t="shared" si="49"/>
        <v>0.44317507987705007</v>
      </c>
      <c r="H454" s="104">
        <f t="shared" si="53"/>
        <v>-7.0684933670439758</v>
      </c>
      <c r="I454" s="104">
        <f t="shared" si="54"/>
        <v>0.10000000000000142</v>
      </c>
      <c r="J454" s="104">
        <f t="shared" ref="J454:J517" si="55">((G454+G453)/2)^2</f>
        <v>0.19741668000416521</v>
      </c>
      <c r="K454" s="104">
        <f t="shared" ref="K454:K517" si="56">I454*J454</f>
        <v>1.9741668000416802E-2</v>
      </c>
      <c r="L454" s="85"/>
    </row>
    <row r="455" spans="3:12" x14ac:dyDescent="0.2">
      <c r="C455" s="103">
        <v>38.799999999999997</v>
      </c>
      <c r="D455" s="103">
        <f t="shared" si="52"/>
        <v>3.8799999999999994E-2</v>
      </c>
      <c r="E455" s="104">
        <f t="shared" si="50"/>
        <v>0.99998624594832763</v>
      </c>
      <c r="F455" s="104">
        <f t="shared" si="51"/>
        <v>0.44089900971274509</v>
      </c>
      <c r="G455" s="104">
        <f t="shared" si="49"/>
        <v>0.44089294556498321</v>
      </c>
      <c r="H455" s="104">
        <f t="shared" si="53"/>
        <v>-7.1133369995094178</v>
      </c>
      <c r="I455" s="104">
        <f t="shared" si="54"/>
        <v>9.9999999999994316E-2</v>
      </c>
      <c r="J455" s="104">
        <f t="shared" si="55"/>
        <v>0.19539406840224388</v>
      </c>
      <c r="K455" s="104">
        <f t="shared" si="56"/>
        <v>1.9539406840223279E-2</v>
      </c>
      <c r="L455" s="85"/>
    </row>
    <row r="456" spans="3:12" x14ac:dyDescent="0.2">
      <c r="C456" s="103">
        <v>38.9</v>
      </c>
      <c r="D456" s="103">
        <f t="shared" si="52"/>
        <v>3.8899999999999997E-2</v>
      </c>
      <c r="E456" s="104">
        <f t="shared" si="50"/>
        <v>0.99998617496024311</v>
      </c>
      <c r="F456" s="104">
        <f t="shared" si="51"/>
        <v>0.43861655231786734</v>
      </c>
      <c r="G456" s="104">
        <f t="shared" si="49"/>
        <v>0.4386104884265935</v>
      </c>
      <c r="H456" s="104">
        <f t="shared" si="53"/>
        <v>-7.1584197463148946</v>
      </c>
      <c r="I456" s="104">
        <f t="shared" si="54"/>
        <v>0.10000000000000142</v>
      </c>
      <c r="J456" s="104">
        <f t="shared" si="55"/>
        <v>0.19338157260074393</v>
      </c>
      <c r="K456" s="104">
        <f t="shared" si="56"/>
        <v>1.9338157260074668E-2</v>
      </c>
      <c r="L456" s="85"/>
    </row>
    <row r="457" spans="3:12" x14ac:dyDescent="0.2">
      <c r="C457" s="103">
        <v>39</v>
      </c>
      <c r="D457" s="103">
        <f t="shared" si="52"/>
        <v>3.9E-2</v>
      </c>
      <c r="E457" s="104">
        <f t="shared" si="50"/>
        <v>0.99998610378943975</v>
      </c>
      <c r="F457" s="104">
        <f t="shared" si="51"/>
        <v>0.43633380575464925</v>
      </c>
      <c r="G457" s="104">
        <f t="shared" si="49"/>
        <v>0.43632774236820993</v>
      </c>
      <c r="H457" s="104">
        <f t="shared" si="53"/>
        <v>-7.203743460896459</v>
      </c>
      <c r="I457" s="104">
        <f t="shared" si="54"/>
        <v>0.10000000000000142</v>
      </c>
      <c r="J457" s="104">
        <f t="shared" si="55"/>
        <v>0.19137922692658521</v>
      </c>
      <c r="K457" s="104">
        <f t="shared" si="56"/>
        <v>1.9137922692658793E-2</v>
      </c>
      <c r="L457" s="85"/>
    </row>
    <row r="458" spans="3:12" x14ac:dyDescent="0.2">
      <c r="C458" s="103">
        <v>39.1</v>
      </c>
      <c r="D458" s="103">
        <f t="shared" si="52"/>
        <v>3.9100000000000003E-2</v>
      </c>
      <c r="E458" s="104">
        <f t="shared" si="50"/>
        <v>0.9999860324359181</v>
      </c>
      <c r="F458" s="104">
        <f t="shared" si="51"/>
        <v>0.43405080390969375</v>
      </c>
      <c r="G458" s="104">
        <f t="shared" si="49"/>
        <v>0.43404474127727533</v>
      </c>
      <c r="H458" s="104">
        <f t="shared" si="53"/>
        <v>-7.2493100231906737</v>
      </c>
      <c r="I458" s="104">
        <f t="shared" si="54"/>
        <v>0.10000000000000142</v>
      </c>
      <c r="J458" s="104">
        <f t="shared" si="55"/>
        <v>0.18938706507180261</v>
      </c>
      <c r="K458" s="104">
        <f t="shared" si="56"/>
        <v>1.893870650718053E-2</v>
      </c>
      <c r="L458" s="85"/>
    </row>
    <row r="459" spans="3:12" x14ac:dyDescent="0.2">
      <c r="C459" s="103">
        <v>39.200000000000003</v>
      </c>
      <c r="D459" s="103">
        <f t="shared" si="52"/>
        <v>3.9200000000000006E-2</v>
      </c>
      <c r="E459" s="104">
        <f t="shared" si="50"/>
        <v>0.99998596089967717</v>
      </c>
      <c r="F459" s="104">
        <f t="shared" si="51"/>
        <v>0.43176758065010057</v>
      </c>
      <c r="G459" s="104">
        <f t="shared" si="49"/>
        <v>0.43176151902171966</v>
      </c>
      <c r="H459" s="104">
        <f t="shared" si="53"/>
        <v>-7.2951213401394979</v>
      </c>
      <c r="I459" s="104">
        <f t="shared" si="54"/>
        <v>0.10000000000000142</v>
      </c>
      <c r="J459" s="104">
        <f t="shared" si="55"/>
        <v>0.18740512009323276</v>
      </c>
      <c r="K459" s="104">
        <f t="shared" si="56"/>
        <v>1.8740512009323543E-2</v>
      </c>
      <c r="L459" s="85"/>
    </row>
    <row r="460" spans="3:12" x14ac:dyDescent="0.2">
      <c r="C460" s="103">
        <v>39.299999999999997</v>
      </c>
      <c r="D460" s="103">
        <f t="shared" si="52"/>
        <v>3.9299999999999995E-2</v>
      </c>
      <c r="E460" s="104">
        <f t="shared" si="50"/>
        <v>0.9999858891807164</v>
      </c>
      <c r="F460" s="104">
        <f t="shared" si="51"/>
        <v>0.42948416982284254</v>
      </c>
      <c r="G460" s="104">
        <f t="shared" si="49"/>
        <v>0.42947810944933701</v>
      </c>
      <c r="H460" s="104">
        <f t="shared" si="53"/>
        <v>-7.3411793462072676</v>
      </c>
      <c r="I460" s="104">
        <f t="shared" si="54"/>
        <v>9.9999999999994316E-2</v>
      </c>
      <c r="J460" s="104">
        <f t="shared" si="55"/>
        <v>0.18543342441224092</v>
      </c>
      <c r="K460" s="104">
        <f t="shared" si="56"/>
        <v>1.8543342441223038E-2</v>
      </c>
      <c r="L460" s="85"/>
    </row>
    <row r="461" spans="3:12" x14ac:dyDescent="0.2">
      <c r="C461" s="103">
        <v>39.4</v>
      </c>
      <c r="D461" s="103">
        <f t="shared" si="52"/>
        <v>3.9399999999999998E-2</v>
      </c>
      <c r="E461" s="104">
        <f t="shared" si="50"/>
        <v>0.99998581727903901</v>
      </c>
      <c r="F461" s="104">
        <f t="shared" si="51"/>
        <v>0.42720060525414033</v>
      </c>
      <c r="G461" s="104">
        <f t="shared" si="49"/>
        <v>0.42719454638716164</v>
      </c>
      <c r="H461" s="104">
        <f t="shared" si="53"/>
        <v>-7.387486003910233</v>
      </c>
      <c r="I461" s="104">
        <f t="shared" si="54"/>
        <v>0.10000000000000142</v>
      </c>
      <c r="J461" s="104">
        <f t="shared" si="55"/>
        <v>0.18347200981449002</v>
      </c>
      <c r="K461" s="104">
        <f t="shared" si="56"/>
        <v>1.8347200981449263E-2</v>
      </c>
      <c r="L461" s="85"/>
    </row>
    <row r="462" spans="3:12" x14ac:dyDescent="0.2">
      <c r="C462" s="103">
        <v>39.5</v>
      </c>
      <c r="D462" s="103">
        <f t="shared" si="52"/>
        <v>3.95E-2</v>
      </c>
      <c r="E462" s="104">
        <f t="shared" si="50"/>
        <v>0.99998574519464156</v>
      </c>
      <c r="F462" s="104">
        <f t="shared" si="51"/>
        <v>0.42491692074884069</v>
      </c>
      <c r="G462" s="104">
        <f t="shared" ref="G462:G525" si="57">E462*F462</f>
        <v>0.42491086364084191</v>
      </c>
      <c r="H462" s="104">
        <f t="shared" si="53"/>
        <v>-7.4340433043590171</v>
      </c>
      <c r="I462" s="104">
        <f t="shared" si="54"/>
        <v>0.10000000000000142</v>
      </c>
      <c r="J462" s="104">
        <f t="shared" si="55"/>
        <v>0.18152090744974803</v>
      </c>
      <c r="K462" s="104">
        <f t="shared" si="56"/>
        <v>1.815209074497506E-2</v>
      </c>
      <c r="L462" s="85"/>
    </row>
    <row r="463" spans="3:12" x14ac:dyDescent="0.2">
      <c r="C463" s="103">
        <v>39.6</v>
      </c>
      <c r="D463" s="103">
        <f t="shared" si="52"/>
        <v>3.9600000000000003E-2</v>
      </c>
      <c r="E463" s="104">
        <f t="shared" si="50"/>
        <v>0.99998567292752671</v>
      </c>
      <c r="F463" s="104">
        <f t="shared" si="51"/>
        <v>0.42263315008979296</v>
      </c>
      <c r="G463" s="104">
        <f t="shared" si="57"/>
        <v>0.42262709499402201</v>
      </c>
      <c r="H463" s="104">
        <f t="shared" si="53"/>
        <v>-7.4808532678141972</v>
      </c>
      <c r="I463" s="104">
        <f t="shared" si="54"/>
        <v>0.10000000000000142</v>
      </c>
      <c r="J463" s="104">
        <f t="shared" si="55"/>
        <v>0.17958014783173806</v>
      </c>
      <c r="K463" s="104">
        <f t="shared" si="56"/>
        <v>1.7958014783174062E-2</v>
      </c>
      <c r="L463" s="85"/>
    </row>
    <row r="464" spans="3:12" x14ac:dyDescent="0.2">
      <c r="C464" s="103">
        <v>39.700000000000003</v>
      </c>
      <c r="D464" s="103">
        <f t="shared" si="52"/>
        <v>3.9700000000000006E-2</v>
      </c>
      <c r="E464" s="104">
        <f t="shared" si="50"/>
        <v>0.99998560047769158</v>
      </c>
      <c r="F464" s="104">
        <f t="shared" si="51"/>
        <v>0.42034932703722716</v>
      </c>
      <c r="G464" s="104">
        <f t="shared" si="57"/>
        <v>0.42034327420771517</v>
      </c>
      <c r="H464" s="104">
        <f t="shared" si="53"/>
        <v>-7.5279179442557167</v>
      </c>
      <c r="I464" s="104">
        <f t="shared" si="54"/>
        <v>0.10000000000000142</v>
      </c>
      <c r="J464" s="104">
        <f t="shared" si="55"/>
        <v>0.17764976083802828</v>
      </c>
      <c r="K464" s="104">
        <f t="shared" si="56"/>
        <v>1.7764976083803081E-2</v>
      </c>
      <c r="L464" s="85"/>
    </row>
    <row r="465" spans="3:12" x14ac:dyDescent="0.2">
      <c r="C465" s="103">
        <v>39.799999999999997</v>
      </c>
      <c r="D465" s="103">
        <f t="shared" si="52"/>
        <v>3.9799999999999995E-2</v>
      </c>
      <c r="E465" s="104">
        <f t="shared" si="50"/>
        <v>0.99998552784513839</v>
      </c>
      <c r="F465" s="104">
        <f t="shared" si="51"/>
        <v>0.41806548532813342</v>
      </c>
      <c r="G465" s="104">
        <f t="shared" si="57"/>
        <v>0.41805943501968745</v>
      </c>
      <c r="H465" s="104">
        <f t="shared" si="53"/>
        <v>-7.5752394139661465</v>
      </c>
      <c r="I465" s="104">
        <f t="shared" si="54"/>
        <v>9.9999999999994316E-2</v>
      </c>
      <c r="J465" s="104">
        <f t="shared" si="55"/>
        <v>0.17572977570996218</v>
      </c>
      <c r="K465" s="104">
        <f t="shared" si="56"/>
        <v>1.757297757099522E-2</v>
      </c>
      <c r="L465" s="85"/>
    </row>
    <row r="466" spans="3:12" x14ac:dyDescent="0.2">
      <c r="C466" s="103">
        <v>39.9</v>
      </c>
      <c r="D466" s="103">
        <f t="shared" si="52"/>
        <v>3.9899999999999998E-2</v>
      </c>
      <c r="E466" s="104">
        <f t="shared" si="50"/>
        <v>0.99998545502986758</v>
      </c>
      <c r="F466" s="104">
        <f t="shared" si="51"/>
        <v>0.41578165867564015</v>
      </c>
      <c r="G466" s="104">
        <f t="shared" si="57"/>
        <v>0.4157756111438331</v>
      </c>
      <c r="H466" s="104">
        <f t="shared" si="53"/>
        <v>-7.6228197881286075</v>
      </c>
      <c r="I466" s="104">
        <f t="shared" si="54"/>
        <v>0.10000000000000142</v>
      </c>
      <c r="J466" s="104">
        <f t="shared" si="55"/>
        <v>0.17382022105263012</v>
      </c>
      <c r="K466" s="104">
        <f t="shared" si="56"/>
        <v>1.738202210526326E-2</v>
      </c>
      <c r="L466" s="85"/>
    </row>
    <row r="467" spans="3:12" x14ac:dyDescent="0.2">
      <c r="C467" s="103">
        <v>40</v>
      </c>
      <c r="D467" s="103">
        <f t="shared" si="52"/>
        <v>0.04</v>
      </c>
      <c r="E467" s="104">
        <f t="shared" si="50"/>
        <v>0.9999853820318777</v>
      </c>
      <c r="F467" s="104">
        <f t="shared" si="51"/>
        <v>0.41349788076839555</v>
      </c>
      <c r="G467" s="104">
        <f t="shared" si="57"/>
        <v>0.41349183626955582</v>
      </c>
      <c r="H467" s="104">
        <f t="shared" si="53"/>
        <v>-7.6706612094394835</v>
      </c>
      <c r="I467" s="104">
        <f t="shared" si="54"/>
        <v>0.10000000000000142</v>
      </c>
      <c r="J467" s="104">
        <f t="shared" si="55"/>
        <v>0.17192112483487945</v>
      </c>
      <c r="K467" s="104">
        <f t="shared" si="56"/>
        <v>1.7192112483488189E-2</v>
      </c>
      <c r="L467" s="85"/>
    </row>
    <row r="468" spans="3:12" x14ac:dyDescent="0.2">
      <c r="C468" s="103">
        <v>40.1</v>
      </c>
      <c r="D468" s="103">
        <f t="shared" si="52"/>
        <v>4.0100000000000004E-2</v>
      </c>
      <c r="E468" s="104">
        <f t="shared" si="50"/>
        <v>0.99998530885116987</v>
      </c>
      <c r="F468" s="104">
        <f t="shared" si="51"/>
        <v>0.41121418526994785</v>
      </c>
      <c r="G468" s="104">
        <f t="shared" si="57"/>
        <v>0.41120814406115097</v>
      </c>
      <c r="H468" s="104">
        <f t="shared" si="53"/>
        <v>-7.7187658527364889</v>
      </c>
      <c r="I468" s="104">
        <f t="shared" si="54"/>
        <v>0.10000000000000142</v>
      </c>
      <c r="J468" s="104">
        <f t="shared" si="55"/>
        <v>0.17003251438936703</v>
      </c>
      <c r="K468" s="104">
        <f t="shared" si="56"/>
        <v>1.7003251438936946E-2</v>
      </c>
      <c r="L468" s="85"/>
    </row>
    <row r="469" spans="3:12" x14ac:dyDescent="0.2">
      <c r="C469" s="103">
        <v>40.200000000000003</v>
      </c>
      <c r="D469" s="103">
        <f t="shared" si="52"/>
        <v>4.02E-2</v>
      </c>
      <c r="E469" s="104">
        <f t="shared" si="50"/>
        <v>0.99998523548774232</v>
      </c>
      <c r="F469" s="104">
        <f t="shared" si="51"/>
        <v>0.40893060581812701</v>
      </c>
      <c r="G469" s="104">
        <f t="shared" si="57"/>
        <v>0.40892456815718486</v>
      </c>
      <c r="H469" s="104">
        <f t="shared" si="53"/>
        <v>-7.76713592564262</v>
      </c>
      <c r="I469" s="104">
        <f t="shared" si="54"/>
        <v>0.10000000000000142</v>
      </c>
      <c r="J469" s="104">
        <f t="shared" si="55"/>
        <v>0.16815441641265091</v>
      </c>
      <c r="K469" s="104">
        <f t="shared" si="56"/>
        <v>1.6815441641265329E-2</v>
      </c>
      <c r="L469" s="85"/>
    </row>
    <row r="470" spans="3:12" x14ac:dyDescent="0.2">
      <c r="C470" s="103">
        <v>40.299999999999997</v>
      </c>
      <c r="D470" s="103">
        <f t="shared" si="52"/>
        <v>4.0299999999999996E-2</v>
      </c>
      <c r="E470" s="104">
        <f t="shared" si="50"/>
        <v>0.99998516194159703</v>
      </c>
      <c r="F470" s="104">
        <f t="shared" si="51"/>
        <v>0.40664717602442707</v>
      </c>
      <c r="G470" s="104">
        <f t="shared" si="57"/>
        <v>0.40664114216987984</v>
      </c>
      <c r="H470" s="104">
        <f t="shared" si="53"/>
        <v>-7.8157736692262976</v>
      </c>
      <c r="I470" s="104">
        <f t="shared" si="54"/>
        <v>9.9999999999994316E-2</v>
      </c>
      <c r="J470" s="104">
        <f t="shared" si="55"/>
        <v>0.16628685696532242</v>
      </c>
      <c r="K470" s="104">
        <f t="shared" si="56"/>
        <v>1.6628685696531295E-2</v>
      </c>
      <c r="L470" s="85"/>
    </row>
    <row r="471" spans="3:12" x14ac:dyDescent="0.2">
      <c r="C471" s="103">
        <v>40.4</v>
      </c>
      <c r="D471" s="103">
        <f t="shared" si="52"/>
        <v>4.0399999999999998E-2</v>
      </c>
      <c r="E471" s="104">
        <f t="shared" si="50"/>
        <v>0.99998508821273369</v>
      </c>
      <c r="F471" s="104">
        <f t="shared" si="51"/>
        <v>0.40436392947338912</v>
      </c>
      <c r="G471" s="104">
        <f t="shared" si="57"/>
        <v>0.40435789968449465</v>
      </c>
      <c r="H471" s="104">
        <f t="shared" si="53"/>
        <v>-7.8646813586784292</v>
      </c>
      <c r="I471" s="104">
        <f t="shared" si="54"/>
        <v>0.10000000000000142</v>
      </c>
      <c r="J471" s="104">
        <f t="shared" si="55"/>
        <v>0.16442986147217833</v>
      </c>
      <c r="K471" s="104">
        <f t="shared" si="56"/>
        <v>1.6442986147218067E-2</v>
      </c>
      <c r="L471" s="85"/>
    </row>
    <row r="472" spans="3:12" x14ac:dyDescent="0.2">
      <c r="C472" s="103">
        <v>40.5</v>
      </c>
      <c r="D472" s="103">
        <f t="shared" si="52"/>
        <v>4.0500000000000001E-2</v>
      </c>
      <c r="E472" s="104">
        <f t="shared" si="50"/>
        <v>0.9999850143011515</v>
      </c>
      <c r="F472" s="104">
        <f t="shared" si="51"/>
        <v>0.4020808997219858</v>
      </c>
      <c r="G472" s="104">
        <f t="shared" si="57"/>
        <v>0.4020748742587098</v>
      </c>
      <c r="H472" s="104">
        <f t="shared" si="53"/>
        <v>-7.9138613040066677</v>
      </c>
      <c r="I472" s="104">
        <f t="shared" si="54"/>
        <v>0.10000000000000142</v>
      </c>
      <c r="J472" s="104">
        <f t="shared" si="55"/>
        <v>0.16258345472243288</v>
      </c>
      <c r="K472" s="104">
        <f t="shared" si="56"/>
        <v>1.6258345472243519E-2</v>
      </c>
      <c r="L472" s="85"/>
    </row>
    <row r="473" spans="3:12" x14ac:dyDescent="0.2">
      <c r="C473" s="103">
        <v>40.6</v>
      </c>
      <c r="D473" s="103">
        <f t="shared" si="52"/>
        <v>4.0600000000000004E-2</v>
      </c>
      <c r="E473" s="104">
        <f t="shared" si="50"/>
        <v>0.99998494020685191</v>
      </c>
      <c r="F473" s="104">
        <f t="shared" si="51"/>
        <v>0.39979812029900508</v>
      </c>
      <c r="G473" s="104">
        <f t="shared" si="57"/>
        <v>0.39979209942201238</v>
      </c>
      <c r="H473" s="104">
        <f t="shared" si="53"/>
        <v>-7.9633158507475628</v>
      </c>
      <c r="I473" s="104">
        <f t="shared" si="54"/>
        <v>0.10000000000000142</v>
      </c>
      <c r="J473" s="104">
        <f t="shared" si="55"/>
        <v>0.16074766086997003</v>
      </c>
      <c r="K473" s="104">
        <f t="shared" si="56"/>
        <v>1.607476608699723E-2</v>
      </c>
      <c r="L473" s="85"/>
    </row>
    <row r="474" spans="3:12" x14ac:dyDescent="0.2">
      <c r="C474" s="103">
        <v>40.700000000000003</v>
      </c>
      <c r="D474" s="103">
        <f t="shared" si="52"/>
        <v>4.07E-2</v>
      </c>
      <c r="E474" s="104">
        <f t="shared" si="50"/>
        <v>0.99998486592983304</v>
      </c>
      <c r="F474" s="104">
        <f t="shared" si="51"/>
        <v>0.39751562470443713</v>
      </c>
      <c r="G474" s="104">
        <f t="shared" si="57"/>
        <v>0.39750960867508039</v>
      </c>
      <c r="H474" s="104">
        <f t="shared" si="53"/>
        <v>-8.0130473806971256</v>
      </c>
      <c r="I474" s="104">
        <f t="shared" si="54"/>
        <v>0.10000000000000142</v>
      </c>
      <c r="J474" s="104">
        <f t="shared" si="55"/>
        <v>0.15892250343363543</v>
      </c>
      <c r="K474" s="104">
        <f t="shared" si="56"/>
        <v>1.5892250343363768E-2</v>
      </c>
      <c r="L474" s="85"/>
    </row>
    <row r="475" spans="3:12" x14ac:dyDescent="0.2">
      <c r="C475" s="103">
        <v>40.799999999999997</v>
      </c>
      <c r="D475" s="103">
        <f t="shared" si="52"/>
        <v>4.0799999999999996E-2</v>
      </c>
      <c r="E475" s="104">
        <f t="shared" si="50"/>
        <v>0.99998479147009689</v>
      </c>
      <c r="F475" s="104">
        <f t="shared" si="51"/>
        <v>0.3952334464088591</v>
      </c>
      <c r="G475" s="104">
        <f t="shared" si="57"/>
        <v>0.39522743548917066</v>
      </c>
      <c r="H475" s="104">
        <f t="shared" si="53"/>
        <v>-8.0630583126602975</v>
      </c>
      <c r="I475" s="104">
        <f t="shared" si="54"/>
        <v>9.9999999999994316E-2</v>
      </c>
      <c r="J475" s="104">
        <f t="shared" si="55"/>
        <v>0.15710800529756844</v>
      </c>
      <c r="K475" s="104">
        <f t="shared" si="56"/>
        <v>1.5710800529755951E-2</v>
      </c>
      <c r="L475" s="85"/>
    </row>
    <row r="476" spans="3:12" x14ac:dyDescent="0.2">
      <c r="C476" s="103">
        <v>40.9</v>
      </c>
      <c r="D476" s="103">
        <f t="shared" si="52"/>
        <v>4.0899999999999999E-2</v>
      </c>
      <c r="E476" s="104">
        <f t="shared" si="50"/>
        <v>0.99998471682764245</v>
      </c>
      <c r="F476" s="104">
        <f t="shared" si="51"/>
        <v>0.39295161885282287</v>
      </c>
      <c r="G476" s="104">
        <f t="shared" si="57"/>
        <v>0.39294561330550376</v>
      </c>
      <c r="H476" s="104">
        <f t="shared" si="53"/>
        <v>-8.1133511032200705</v>
      </c>
      <c r="I476" s="104">
        <f t="shared" si="54"/>
        <v>0.10000000000000142</v>
      </c>
      <c r="J476" s="104">
        <f t="shared" si="55"/>
        <v>0.15530418871157306</v>
      </c>
      <c r="K476" s="104">
        <f t="shared" si="56"/>
        <v>1.5530418871157527E-2</v>
      </c>
      <c r="L476" s="85"/>
    </row>
    <row r="477" spans="3:12" x14ac:dyDescent="0.2">
      <c r="C477" s="103">
        <v>41</v>
      </c>
      <c r="D477" s="103">
        <f t="shared" si="52"/>
        <v>4.1000000000000002E-2</v>
      </c>
      <c r="E477" s="104">
        <f t="shared" si="50"/>
        <v>0.99998464200246973</v>
      </c>
      <c r="F477" s="104">
        <f t="shared" si="51"/>
        <v>0.39067017544624366</v>
      </c>
      <c r="G477" s="104">
        <f t="shared" si="57"/>
        <v>0.39066417553465399</v>
      </c>
      <c r="H477" s="104">
        <f t="shared" si="53"/>
        <v>-8.1639282475267034</v>
      </c>
      <c r="I477" s="104">
        <f t="shared" si="54"/>
        <v>0.10000000000000142</v>
      </c>
      <c r="J477" s="104">
        <f t="shared" si="55"/>
        <v>0.15351107529152916</v>
      </c>
      <c r="K477" s="104">
        <f t="shared" si="56"/>
        <v>1.5351107529153134E-2</v>
      </c>
      <c r="L477" s="85"/>
    </row>
    <row r="478" spans="3:12" x14ac:dyDescent="0.2">
      <c r="C478" s="103">
        <v>41.1</v>
      </c>
      <c r="D478" s="103">
        <f t="shared" si="52"/>
        <v>4.1100000000000005E-2</v>
      </c>
      <c r="E478" s="104">
        <f t="shared" si="50"/>
        <v>0.99998456699457794</v>
      </c>
      <c r="F478" s="104">
        <f t="shared" si="51"/>
        <v>0.38838914956778758</v>
      </c>
      <c r="G478" s="104">
        <f t="shared" si="57"/>
        <v>0.38838315555593644</v>
      </c>
      <c r="H478" s="104">
        <f t="shared" si="53"/>
        <v>-8.2147922801078046</v>
      </c>
      <c r="I478" s="104">
        <f t="shared" si="54"/>
        <v>0.10000000000000142</v>
      </c>
      <c r="J478" s="104">
        <f t="shared" si="55"/>
        <v>0.15172868601984302</v>
      </c>
      <c r="K478" s="104">
        <f t="shared" si="56"/>
        <v>1.5172868601984517E-2</v>
      </c>
      <c r="L478" s="85"/>
    </row>
    <row r="479" spans="3:12" x14ac:dyDescent="0.2">
      <c r="C479" s="103">
        <v>41.2</v>
      </c>
      <c r="D479" s="103">
        <f t="shared" si="52"/>
        <v>4.1200000000000001E-2</v>
      </c>
      <c r="E479" s="104">
        <f t="shared" si="50"/>
        <v>0.99998449180396942</v>
      </c>
      <c r="F479" s="104">
        <f t="shared" si="51"/>
        <v>0.38610857456426284</v>
      </c>
      <c r="G479" s="104">
        <f t="shared" si="57"/>
        <v>0.38610258671679942</v>
      </c>
      <c r="H479" s="104">
        <f t="shared" si="53"/>
        <v>-8.265945775699846</v>
      </c>
      <c r="I479" s="104">
        <f t="shared" si="54"/>
        <v>0.10000000000000142</v>
      </c>
      <c r="J479" s="104">
        <f t="shared" si="55"/>
        <v>0.14995704124593764</v>
      </c>
      <c r="K479" s="104">
        <f t="shared" si="56"/>
        <v>1.4995704124593978E-2</v>
      </c>
      <c r="L479" s="85"/>
    </row>
    <row r="480" spans="3:12" x14ac:dyDescent="0.2">
      <c r="C480" s="103">
        <v>41.3</v>
      </c>
      <c r="D480" s="103">
        <f t="shared" si="52"/>
        <v>4.1299999999999996E-2</v>
      </c>
      <c r="E480" s="104">
        <f t="shared" si="50"/>
        <v>0.99998441643064273</v>
      </c>
      <c r="F480" s="104">
        <f t="shared" si="51"/>
        <v>0.38382848375000944</v>
      </c>
      <c r="G480" s="104">
        <f t="shared" si="57"/>
        <v>0.3838225023322116</v>
      </c>
      <c r="H480" s="104">
        <f t="shared" si="53"/>
        <v>-8.3173913501019321</v>
      </c>
      <c r="I480" s="104">
        <f t="shared" si="54"/>
        <v>9.9999999999994316E-2</v>
      </c>
      <c r="J480" s="104">
        <f t="shared" si="55"/>
        <v>0.1481961606867819</v>
      </c>
      <c r="K480" s="104">
        <f t="shared" si="56"/>
        <v>1.4819616068677348E-2</v>
      </c>
      <c r="L480" s="85"/>
    </row>
    <row r="481" spans="3:12" x14ac:dyDescent="0.2">
      <c r="C481" s="103">
        <v>41.4</v>
      </c>
      <c r="D481" s="103">
        <f t="shared" si="52"/>
        <v>4.1399999999999999E-2</v>
      </c>
      <c r="E481" s="104">
        <f t="shared" si="50"/>
        <v>0.99998434087459753</v>
      </c>
      <c r="F481" s="104">
        <f t="shared" si="51"/>
        <v>0.38154891040628952</v>
      </c>
      <c r="G481" s="104">
        <f t="shared" si="57"/>
        <v>0.38154293568405429</v>
      </c>
      <c r="H481" s="104">
        <f t="shared" si="53"/>
        <v>-8.3691316610523785</v>
      </c>
      <c r="I481" s="104">
        <f t="shared" si="54"/>
        <v>0.10000000000000142</v>
      </c>
      <c r="J481" s="104">
        <f t="shared" si="55"/>
        <v>0.14644606342745764</v>
      </c>
      <c r="K481" s="104">
        <f t="shared" si="56"/>
        <v>1.4644606342745971E-2</v>
      </c>
      <c r="L481" s="85"/>
    </row>
    <row r="482" spans="3:12" x14ac:dyDescent="0.2">
      <c r="C482" s="103">
        <v>41.5</v>
      </c>
      <c r="D482" s="103">
        <f t="shared" si="52"/>
        <v>4.1500000000000002E-2</v>
      </c>
      <c r="E482" s="104">
        <f t="shared" si="50"/>
        <v>0.99998426513583394</v>
      </c>
      <c r="F482" s="104">
        <f t="shared" si="51"/>
        <v>0.37926988778068221</v>
      </c>
      <c r="G482" s="104">
        <f t="shared" si="57"/>
        <v>0.37926392002051573</v>
      </c>
      <c r="H482" s="104">
        <f t="shared" si="53"/>
        <v>-8.4211694091288969</v>
      </c>
      <c r="I482" s="104">
        <f t="shared" si="54"/>
        <v>0.10000000000000142</v>
      </c>
      <c r="J482" s="104">
        <f t="shared" si="55"/>
        <v>0.14470676792176859</v>
      </c>
      <c r="K482" s="104">
        <f t="shared" si="56"/>
        <v>1.4470676792177065E-2</v>
      </c>
      <c r="L482" s="85"/>
    </row>
    <row r="483" spans="3:12" x14ac:dyDescent="0.2">
      <c r="C483" s="103">
        <v>41.6</v>
      </c>
      <c r="D483" s="103">
        <f t="shared" si="52"/>
        <v>4.1599999999999998E-2</v>
      </c>
      <c r="E483" s="104">
        <f t="shared" si="50"/>
        <v>0.99998418921435306</v>
      </c>
      <c r="F483" s="104">
        <f t="shared" si="51"/>
        <v>0.37699144908647531</v>
      </c>
      <c r="G483" s="104">
        <f t="shared" si="57"/>
        <v>0.37698548855548308</v>
      </c>
      <c r="H483" s="104">
        <f t="shared" si="53"/>
        <v>-8.4735073386732065</v>
      </c>
      <c r="I483" s="104">
        <f t="shared" si="54"/>
        <v>0.10000000000000142</v>
      </c>
      <c r="J483" s="104">
        <f t="shared" si="55"/>
        <v>0.14297829199288697</v>
      </c>
      <c r="K483" s="104">
        <f t="shared" si="56"/>
        <v>1.4297829199288901E-2</v>
      </c>
      <c r="L483" s="85"/>
    </row>
    <row r="484" spans="3:12" x14ac:dyDescent="0.2">
      <c r="C484" s="103">
        <v>41.7</v>
      </c>
      <c r="D484" s="103">
        <f t="shared" si="52"/>
        <v>4.1700000000000001E-2</v>
      </c>
      <c r="E484" s="104">
        <f t="shared" si="50"/>
        <v>0.99998411311015534</v>
      </c>
      <c r="F484" s="104">
        <f t="shared" si="51"/>
        <v>0.37471362750205872</v>
      </c>
      <c r="G484" s="104">
        <f t="shared" si="57"/>
        <v>0.37470767446793529</v>
      </c>
      <c r="H484" s="104">
        <f t="shared" si="53"/>
        <v>-8.5261482387408609</v>
      </c>
      <c r="I484" s="104">
        <f t="shared" si="54"/>
        <v>0.10000000000000142</v>
      </c>
      <c r="J484" s="104">
        <f t="shared" si="55"/>
        <v>0.14126065283403785</v>
      </c>
      <c r="K484" s="104">
        <f t="shared" si="56"/>
        <v>1.4126065283403986E-2</v>
      </c>
      <c r="L484" s="85"/>
    </row>
    <row r="485" spans="3:12" x14ac:dyDescent="0.2">
      <c r="C485" s="103">
        <v>41.8</v>
      </c>
      <c r="D485" s="103">
        <f t="shared" si="52"/>
        <v>4.1799999999999997E-2</v>
      </c>
      <c r="E485" s="104">
        <f t="shared" si="50"/>
        <v>0.99998403682323911</v>
      </c>
      <c r="F485" s="104">
        <f t="shared" si="51"/>
        <v>0.37243645617032234</v>
      </c>
      <c r="G485" s="104">
        <f t="shared" si="57"/>
        <v>0.37243051090134027</v>
      </c>
      <c r="H485" s="104">
        <f t="shared" si="53"/>
        <v>-8.5790949440770028</v>
      </c>
      <c r="I485" s="104">
        <f t="shared" si="54"/>
        <v>9.9999999999994316E-2</v>
      </c>
      <c r="J485" s="104">
        <f t="shared" si="55"/>
        <v>0.13955386700922348</v>
      </c>
      <c r="K485" s="104">
        <f t="shared" si="56"/>
        <v>1.3955386700921555E-2</v>
      </c>
      <c r="L485" s="85"/>
    </row>
    <row r="486" spans="3:12" x14ac:dyDescent="0.2">
      <c r="C486" s="103">
        <v>41.9</v>
      </c>
      <c r="D486" s="103">
        <f t="shared" si="52"/>
        <v>4.19E-2</v>
      </c>
      <c r="E486" s="104">
        <f t="shared" si="50"/>
        <v>0.99998396035360482</v>
      </c>
      <c r="F486" s="104">
        <f t="shared" si="51"/>
        <v>0.37015996819804886</v>
      </c>
      <c r="G486" s="104">
        <f t="shared" si="57"/>
        <v>0.37015403096304933</v>
      </c>
      <c r="H486" s="104">
        <f t="shared" si="53"/>
        <v>-8.632350336119071</v>
      </c>
      <c r="I486" s="104">
        <f t="shared" si="54"/>
        <v>0.10000000000000142</v>
      </c>
      <c r="J486" s="104">
        <f t="shared" si="55"/>
        <v>0.13785795045398636</v>
      </c>
      <c r="K486" s="104">
        <f t="shared" si="56"/>
        <v>1.3785795045398832E-2</v>
      </c>
      <c r="L486" s="85"/>
    </row>
    <row r="487" spans="3:12" x14ac:dyDescent="0.2">
      <c r="C487" s="103">
        <v>42</v>
      </c>
      <c r="D487" s="103">
        <f t="shared" si="52"/>
        <v>4.2000000000000003E-2</v>
      </c>
      <c r="E487" s="104">
        <f t="shared" si="50"/>
        <v>0.99998388370125268</v>
      </c>
      <c r="F487" s="104">
        <f t="shared" si="51"/>
        <v>0.36788419665531252</v>
      </c>
      <c r="G487" s="104">
        <f t="shared" si="57"/>
        <v>0.36787826772369481</v>
      </c>
      <c r="H487" s="104">
        <f t="shared" si="53"/>
        <v>-8.6859173440272244</v>
      </c>
      <c r="I487" s="104">
        <f t="shared" si="54"/>
        <v>0.10000000000000142</v>
      </c>
      <c r="J487" s="104">
        <f t="shared" si="55"/>
        <v>0.13617291847620988</v>
      </c>
      <c r="K487" s="104">
        <f t="shared" si="56"/>
        <v>1.3617291847621182E-2</v>
      </c>
      <c r="L487" s="85"/>
    </row>
    <row r="488" spans="3:12" x14ac:dyDescent="0.2">
      <c r="C488" s="103">
        <v>42.1</v>
      </c>
      <c r="D488" s="103">
        <f t="shared" si="52"/>
        <v>4.2099999999999999E-2</v>
      </c>
      <c r="E488" s="104">
        <f t="shared" si="50"/>
        <v>0.99998380686618249</v>
      </c>
      <c r="F488" s="104">
        <f t="shared" si="51"/>
        <v>0.36560917457487779</v>
      </c>
      <c r="G488" s="104">
        <f t="shared" si="57"/>
        <v>0.36560325421658901</v>
      </c>
      <c r="H488" s="104">
        <f t="shared" si="53"/>
        <v>-8.7397989457434626</v>
      </c>
      <c r="I488" s="104">
        <f t="shared" si="54"/>
        <v>0.10000000000000142</v>
      </c>
      <c r="J488" s="104">
        <f t="shared" si="55"/>
        <v>0.13449878575695876</v>
      </c>
      <c r="K488" s="104">
        <f t="shared" si="56"/>
        <v>1.3449878575696067E-2</v>
      </c>
      <c r="L488" s="85"/>
    </row>
    <row r="489" spans="3:12" x14ac:dyDescent="0.2">
      <c r="C489" s="103">
        <v>42.2</v>
      </c>
      <c r="D489" s="103">
        <f t="shared" si="52"/>
        <v>4.2200000000000001E-2</v>
      </c>
      <c r="E489" s="104">
        <f t="shared" si="50"/>
        <v>0.99998372984839523</v>
      </c>
      <c r="F489" s="104">
        <f t="shared" si="51"/>
        <v>0.36333493495159641</v>
      </c>
      <c r="G489" s="104">
        <f t="shared" si="57"/>
        <v>0.36332902343712142</v>
      </c>
      <c r="H489" s="104">
        <f t="shared" si="53"/>
        <v>-8.7939981690804476</v>
      </c>
      <c r="I489" s="104">
        <f t="shared" si="54"/>
        <v>0.10000000000000142</v>
      </c>
      <c r="J489" s="104">
        <f t="shared" si="55"/>
        <v>0.13283556635135649</v>
      </c>
      <c r="K489" s="104">
        <f t="shared" si="56"/>
        <v>1.3283556635135838E-2</v>
      </c>
      <c r="L489" s="85"/>
    </row>
    <row r="490" spans="3:12" x14ac:dyDescent="0.2">
      <c r="C490" s="103">
        <v>42.3</v>
      </c>
      <c r="D490" s="103">
        <f t="shared" si="52"/>
        <v>4.2299999999999997E-2</v>
      </c>
      <c r="E490" s="104">
        <f t="shared" si="50"/>
        <v>0.99998365264789058</v>
      </c>
      <c r="F490" s="104">
        <f t="shared" si="51"/>
        <v>0.36106151074180937</v>
      </c>
      <c r="G490" s="104">
        <f t="shared" si="57"/>
        <v>0.36105560834216011</v>
      </c>
      <c r="H490" s="104">
        <f t="shared" si="53"/>
        <v>-8.8485180928409317</v>
      </c>
      <c r="I490" s="104">
        <f t="shared" si="54"/>
        <v>9.9999999999994316E-2</v>
      </c>
      <c r="J490" s="104">
        <f t="shared" si="55"/>
        <v>0.13118327368950131</v>
      </c>
      <c r="K490" s="104">
        <f t="shared" si="56"/>
        <v>1.3118327368949386E-2</v>
      </c>
      <c r="L490" s="85"/>
    </row>
    <row r="491" spans="3:12" x14ac:dyDescent="0.2">
      <c r="C491" s="103">
        <v>42.4</v>
      </c>
      <c r="D491" s="103">
        <f t="shared" si="52"/>
        <v>4.24E-2</v>
      </c>
      <c r="E491" s="104">
        <f t="shared" si="50"/>
        <v>0.99998357526466719</v>
      </c>
      <c r="F491" s="104">
        <f t="shared" si="51"/>
        <v>0.35878893486274632</v>
      </c>
      <c r="G491" s="104">
        <f t="shared" si="57"/>
        <v>0.35878304184945087</v>
      </c>
      <c r="H491" s="104">
        <f t="shared" si="53"/>
        <v>-8.903361847968954</v>
      </c>
      <c r="I491" s="104">
        <f t="shared" si="54"/>
        <v>0.10000000000000142</v>
      </c>
      <c r="J491" s="104">
        <f t="shared" si="55"/>
        <v>0.12954192057742012</v>
      </c>
      <c r="K491" s="104">
        <f t="shared" si="56"/>
        <v>1.2954192057742196E-2</v>
      </c>
      <c r="L491" s="85"/>
    </row>
    <row r="492" spans="3:12" x14ac:dyDescent="0.2">
      <c r="C492" s="103">
        <v>42.5</v>
      </c>
      <c r="D492" s="103">
        <f t="shared" si="52"/>
        <v>4.2500000000000003E-2</v>
      </c>
      <c r="E492" s="104">
        <f t="shared" si="50"/>
        <v>0.99998349769872752</v>
      </c>
      <c r="F492" s="104">
        <f t="shared" si="51"/>
        <v>0.35651724019192832</v>
      </c>
      <c r="G492" s="104">
        <f t="shared" si="57"/>
        <v>0.35651135683702184</v>
      </c>
      <c r="H492" s="104">
        <f t="shared" si="53"/>
        <v>-8.9585326187337202</v>
      </c>
      <c r="I492" s="104">
        <f t="shared" si="54"/>
        <v>0.10000000000000142</v>
      </c>
      <c r="J492" s="104">
        <f t="shared" si="55"/>
        <v>0.12791151919806065</v>
      </c>
      <c r="K492" s="104">
        <f t="shared" si="56"/>
        <v>1.2791151919806247E-2</v>
      </c>
      <c r="L492" s="85"/>
    </row>
    <row r="493" spans="3:12" x14ac:dyDescent="0.2">
      <c r="C493" s="103">
        <v>42.6</v>
      </c>
      <c r="D493" s="103">
        <f t="shared" si="52"/>
        <v>4.2599999999999999E-2</v>
      </c>
      <c r="E493" s="104">
        <f t="shared" si="50"/>
        <v>0.9999834199500709</v>
      </c>
      <c r="F493" s="104">
        <f t="shared" si="51"/>
        <v>0.35424645956657097</v>
      </c>
      <c r="G493" s="104">
        <f t="shared" si="57"/>
        <v>0.35424058614258414</v>
      </c>
      <c r="H493" s="104">
        <f t="shared" si="53"/>
        <v>-9.0140336439475188</v>
      </c>
      <c r="I493" s="104">
        <f t="shared" si="54"/>
        <v>0.10000000000000142</v>
      </c>
      <c r="J493" s="104">
        <f t="shared" si="55"/>
        <v>0.12629208111232126</v>
      </c>
      <c r="K493" s="104">
        <f t="shared" si="56"/>
        <v>1.2629208111232306E-2</v>
      </c>
      <c r="L493" s="85"/>
    </row>
    <row r="494" spans="3:12" x14ac:dyDescent="0.2">
      <c r="C494" s="103">
        <v>42.7</v>
      </c>
      <c r="D494" s="103">
        <f t="shared" si="52"/>
        <v>4.2700000000000002E-2</v>
      </c>
      <c r="E494" s="104">
        <f t="shared" si="50"/>
        <v>0.99998334201869532</v>
      </c>
      <c r="F494" s="104">
        <f t="shared" si="51"/>
        <v>0.35197662578298905</v>
      </c>
      <c r="G494" s="104">
        <f t="shared" si="57"/>
        <v>0.35197076256293708</v>
      </c>
      <c r="H494" s="104">
        <f t="shared" si="53"/>
        <v>-9.0698682182186339</v>
      </c>
      <c r="I494" s="104">
        <f t="shared" si="54"/>
        <v>0.10000000000000142</v>
      </c>
      <c r="J494" s="104">
        <f t="shared" si="55"/>
        <v>0.12468361726011784</v>
      </c>
      <c r="K494" s="104">
        <f t="shared" si="56"/>
        <v>1.2468361726011961E-2</v>
      </c>
      <c r="L494" s="85"/>
    </row>
    <row r="495" spans="3:12" x14ac:dyDescent="0.2">
      <c r="C495" s="103">
        <v>42.8</v>
      </c>
      <c r="D495" s="103">
        <f t="shared" si="52"/>
        <v>4.2799999999999998E-2</v>
      </c>
      <c r="E495" s="104">
        <f t="shared" si="50"/>
        <v>0.99998326390460279</v>
      </c>
      <c r="F495" s="104">
        <f t="shared" si="51"/>
        <v>0.34970777159600014</v>
      </c>
      <c r="G495" s="104">
        <f t="shared" si="57"/>
        <v>0.34970191885337354</v>
      </c>
      <c r="H495" s="104">
        <f t="shared" si="53"/>
        <v>-9.1260396932405925</v>
      </c>
      <c r="I495" s="104">
        <f t="shared" si="54"/>
        <v>9.9999999999994316E-2</v>
      </c>
      <c r="J495" s="104">
        <f t="shared" si="55"/>
        <v>0.12308613796148882</v>
      </c>
      <c r="K495" s="104">
        <f t="shared" si="56"/>
        <v>1.2308613796148182E-2</v>
      </c>
      <c r="L495" s="85"/>
    </row>
    <row r="496" spans="3:12" x14ac:dyDescent="0.2">
      <c r="C496" s="103">
        <v>42.9</v>
      </c>
      <c r="D496" s="103">
        <f t="shared" si="52"/>
        <v>4.2900000000000001E-2</v>
      </c>
      <c r="E496" s="104">
        <f t="shared" si="50"/>
        <v>0.99998318560779187</v>
      </c>
      <c r="F496" s="104">
        <f t="shared" si="51"/>
        <v>0.34743992971833165</v>
      </c>
      <c r="G496" s="104">
        <f t="shared" si="57"/>
        <v>0.34743408772708462</v>
      </c>
      <c r="H496" s="104">
        <f t="shared" si="53"/>
        <v>-9.1825514791190272</v>
      </c>
      <c r="I496" s="104">
        <f t="shared" si="54"/>
        <v>0.10000000000000142</v>
      </c>
      <c r="J496" s="104">
        <f t="shared" si="55"/>
        <v>0.12149965291773715</v>
      </c>
      <c r="K496" s="104">
        <f t="shared" si="56"/>
        <v>1.2149965291773888E-2</v>
      </c>
      <c r="L496" s="85"/>
    </row>
    <row r="497" spans="3:12" x14ac:dyDescent="0.2">
      <c r="C497" s="103">
        <v>43</v>
      </c>
      <c r="D497" s="103">
        <f t="shared" si="52"/>
        <v>4.2999999999999997E-2</v>
      </c>
      <c r="E497" s="104">
        <f t="shared" si="50"/>
        <v>0.99998310712826577</v>
      </c>
      <c r="F497" s="104">
        <f t="shared" si="51"/>
        <v>0.34517313282002915</v>
      </c>
      <c r="G497" s="104">
        <f t="shared" si="57"/>
        <v>0.34516730185457034</v>
      </c>
      <c r="H497" s="104">
        <f t="shared" si="53"/>
        <v>-9.2394070457373196</v>
      </c>
      <c r="I497" s="104">
        <f t="shared" si="54"/>
        <v>0.10000000000000142</v>
      </c>
      <c r="J497" s="104">
        <f t="shared" si="55"/>
        <v>0.11992417121260984</v>
      </c>
      <c r="K497" s="104">
        <f t="shared" si="56"/>
        <v>1.1992417121261154E-2</v>
      </c>
      <c r="L497" s="85"/>
    </row>
    <row r="498" spans="3:12" x14ac:dyDescent="0.2">
      <c r="C498" s="103">
        <v>43.1</v>
      </c>
      <c r="D498" s="103">
        <f t="shared" si="52"/>
        <v>4.3099999999999999E-2</v>
      </c>
      <c r="E498" s="104">
        <f t="shared" si="50"/>
        <v>0.99998302846602161</v>
      </c>
      <c r="F498" s="104">
        <f t="shared" si="51"/>
        <v>0.3429074135278628</v>
      </c>
      <c r="G498" s="104">
        <f t="shared" si="57"/>
        <v>0.3429015938630427</v>
      </c>
      <c r="H498" s="104">
        <f t="shared" si="53"/>
        <v>-9.2966099241627322</v>
      </c>
      <c r="I498" s="104">
        <f t="shared" si="54"/>
        <v>0.10000000000000142</v>
      </c>
      <c r="J498" s="104">
        <f t="shared" si="55"/>
        <v>0.11835970131351388</v>
      </c>
      <c r="K498" s="104">
        <f t="shared" si="56"/>
        <v>1.1835970131351556E-2</v>
      </c>
      <c r="L498" s="85"/>
    </row>
    <row r="499" spans="3:12" x14ac:dyDescent="0.2">
      <c r="C499" s="103">
        <v>43.2</v>
      </c>
      <c r="D499" s="103">
        <f t="shared" si="52"/>
        <v>4.3200000000000002E-2</v>
      </c>
      <c r="E499" s="104">
        <f t="shared" si="50"/>
        <v>0.99998294962105894</v>
      </c>
      <c r="F499" s="104">
        <f t="shared" si="51"/>
        <v>0.34064280442473893</v>
      </c>
      <c r="G499" s="104">
        <f t="shared" si="57"/>
        <v>0.34063699633583994</v>
      </c>
      <c r="H499" s="104">
        <f t="shared" si="53"/>
        <v>-9.3541637080940028</v>
      </c>
      <c r="I499" s="104">
        <f t="shared" si="54"/>
        <v>0.10000000000000142</v>
      </c>
      <c r="J499" s="104">
        <f t="shared" si="55"/>
        <v>0.116806251072769</v>
      </c>
      <c r="K499" s="104">
        <f t="shared" si="56"/>
        <v>1.1680625107277066E-2</v>
      </c>
      <c r="L499" s="85"/>
    </row>
    <row r="500" spans="3:12" x14ac:dyDescent="0.2">
      <c r="C500" s="103">
        <v>43.3</v>
      </c>
      <c r="D500" s="103">
        <f t="shared" si="52"/>
        <v>4.3299999999999998E-2</v>
      </c>
      <c r="E500" s="104">
        <f t="shared" si="50"/>
        <v>0.99998287059337965</v>
      </c>
      <c r="F500" s="104">
        <f t="shared" si="51"/>
        <v>0.33837933804910897</v>
      </c>
      <c r="G500" s="104">
        <f t="shared" si="57"/>
        <v>0.3383735418118356</v>
      </c>
      <c r="H500" s="104">
        <f t="shared" si="53"/>
        <v>-9.412072055352299</v>
      </c>
      <c r="I500" s="104">
        <f t="shared" si="54"/>
        <v>9.9999999999994316E-2</v>
      </c>
      <c r="J500" s="104">
        <f t="shared" si="55"/>
        <v>0.11526382772889898</v>
      </c>
      <c r="K500" s="104">
        <f t="shared" si="56"/>
        <v>1.1526382772889244E-2</v>
      </c>
      <c r="L500" s="85"/>
    </row>
    <row r="501" spans="3:12" x14ac:dyDescent="0.2">
      <c r="C501" s="103">
        <v>43.4</v>
      </c>
      <c r="D501" s="103">
        <f t="shared" si="52"/>
        <v>4.3400000000000001E-2</v>
      </c>
      <c r="E501" s="104">
        <f t="shared" si="50"/>
        <v>0.99998279138298307</v>
      </c>
      <c r="F501" s="104">
        <f t="shared" si="51"/>
        <v>0.33611704689438221</v>
      </c>
      <c r="G501" s="104">
        <f t="shared" si="57"/>
        <v>0.33611126278484932</v>
      </c>
      <c r="H501" s="104">
        <f t="shared" si="53"/>
        <v>-9.4703386894169146</v>
      </c>
      <c r="I501" s="104">
        <f t="shared" si="54"/>
        <v>0.10000000000000142</v>
      </c>
      <c r="J501" s="104">
        <f t="shared" si="55"/>
        <v>0.11373243790795706</v>
      </c>
      <c r="K501" s="104">
        <f t="shared" si="56"/>
        <v>1.1373243790795868E-2</v>
      </c>
      <c r="L501" s="85"/>
    </row>
    <row r="502" spans="3:12" x14ac:dyDescent="0.2">
      <c r="C502" s="103">
        <v>43.5</v>
      </c>
      <c r="D502" s="103">
        <f t="shared" si="52"/>
        <v>4.3499999999999997E-2</v>
      </c>
      <c r="E502" s="104">
        <f t="shared" si="50"/>
        <v>0.99998271198987021</v>
      </c>
      <c r="F502" s="104">
        <f t="shared" si="51"/>
        <v>0.3338559634083384</v>
      </c>
      <c r="G502" s="104">
        <f t="shared" si="57"/>
        <v>0.33385019170306113</v>
      </c>
      <c r="H502" s="104">
        <f t="shared" si="53"/>
        <v>-9.5289674010072929</v>
      </c>
      <c r="I502" s="104">
        <f t="shared" si="54"/>
        <v>0.10000000000000142</v>
      </c>
      <c r="J502" s="104">
        <f t="shared" si="55"/>
        <v>0.11221208762488913</v>
      </c>
      <c r="K502" s="104">
        <f t="shared" si="56"/>
        <v>1.1221208762489072E-2</v>
      </c>
      <c r="L502" s="85"/>
    </row>
    <row r="503" spans="3:12" x14ac:dyDescent="0.2">
      <c r="C503" s="103">
        <v>43.6</v>
      </c>
      <c r="D503" s="103">
        <f t="shared" si="52"/>
        <v>4.36E-2</v>
      </c>
      <c r="E503" s="104">
        <f t="shared" si="50"/>
        <v>0.99998263241403995</v>
      </c>
      <c r="F503" s="104">
        <f t="shared" si="51"/>
        <v>0.3315961199925419</v>
      </c>
      <c r="G503" s="104">
        <f t="shared" si="57"/>
        <v>0.33159036096842393</v>
      </c>
      <c r="H503" s="104">
        <f t="shared" si="53"/>
        <v>-9.5879620497132052</v>
      </c>
      <c r="I503" s="104">
        <f t="shared" si="54"/>
        <v>0.10000000000000142</v>
      </c>
      <c r="J503" s="104">
        <f t="shared" si="55"/>
        <v>0.11070278228493287</v>
      </c>
      <c r="K503" s="104">
        <f t="shared" si="56"/>
        <v>1.1070278228493444E-2</v>
      </c>
      <c r="L503" s="85"/>
    </row>
    <row r="504" spans="3:12" x14ac:dyDescent="0.2">
      <c r="C504" s="103">
        <v>43.7</v>
      </c>
      <c r="D504" s="103">
        <f t="shared" si="52"/>
        <v>4.3700000000000003E-2</v>
      </c>
      <c r="E504" s="104">
        <f t="shared" si="50"/>
        <v>0.99998255265549185</v>
      </c>
      <c r="F504" s="104">
        <f t="shared" si="51"/>
        <v>0.32933754900175694</v>
      </c>
      <c r="G504" s="104">
        <f t="shared" si="57"/>
        <v>0.32933180293608005</v>
      </c>
      <c r="H504" s="104">
        <f t="shared" si="53"/>
        <v>-9.6473265656746836</v>
      </c>
      <c r="I504" s="104">
        <f t="shared" si="54"/>
        <v>0.10000000000000142</v>
      </c>
      <c r="J504" s="104">
        <f t="shared" si="55"/>
        <v>0.10920452668505301</v>
      </c>
      <c r="K504" s="104">
        <f t="shared" si="56"/>
        <v>1.0920452668505456E-2</v>
      </c>
      <c r="L504" s="85"/>
    </row>
    <row r="505" spans="3:12" x14ac:dyDescent="0.2">
      <c r="C505" s="103">
        <v>43.8</v>
      </c>
      <c r="D505" s="103">
        <f t="shared" si="52"/>
        <v>4.3799999999999999E-2</v>
      </c>
      <c r="E505" s="104">
        <f t="shared" si="50"/>
        <v>0.99998247271422747</v>
      </c>
      <c r="F505" s="104">
        <f t="shared" si="51"/>
        <v>0.32708028274336398</v>
      </c>
      <c r="G505" s="104">
        <f t="shared" si="57"/>
        <v>0.32707454991377777</v>
      </c>
      <c r="H505" s="104">
        <f t="shared" si="53"/>
        <v>-9.7070649513136704</v>
      </c>
      <c r="I505" s="104">
        <f t="shared" si="54"/>
        <v>9.9999999999994316E-2</v>
      </c>
      <c r="J505" s="104">
        <f t="shared" si="55"/>
        <v>0.10771732501541301</v>
      </c>
      <c r="K505" s="104">
        <f t="shared" si="56"/>
        <v>1.0771732501540688E-2</v>
      </c>
      <c r="L505" s="85"/>
    </row>
    <row r="506" spans="3:12" x14ac:dyDescent="0.2">
      <c r="C506" s="103">
        <v>43.9</v>
      </c>
      <c r="D506" s="103">
        <f t="shared" si="52"/>
        <v>4.3900000000000002E-2</v>
      </c>
      <c r="E506" s="104">
        <f t="shared" si="50"/>
        <v>0.99998239259024579</v>
      </c>
      <c r="F506" s="104">
        <f t="shared" si="51"/>
        <v>0.32482435347677679</v>
      </c>
      <c r="G506" s="104">
        <f t="shared" si="57"/>
        <v>0.32481863416128698</v>
      </c>
      <c r="H506" s="104">
        <f t="shared" si="53"/>
        <v>-9.7671812831193137</v>
      </c>
      <c r="I506" s="104">
        <f t="shared" si="54"/>
        <v>0.10000000000000142</v>
      </c>
      <c r="J506" s="104">
        <f t="shared" si="55"/>
        <v>0.10624118086088158</v>
      </c>
      <c r="K506" s="104">
        <f t="shared" si="56"/>
        <v>1.0624118086088308E-2</v>
      </c>
      <c r="L506" s="85"/>
    </row>
    <row r="507" spans="3:12" x14ac:dyDescent="0.2">
      <c r="C507" s="103">
        <v>44</v>
      </c>
      <c r="D507" s="103">
        <f t="shared" si="52"/>
        <v>4.3999999999999997E-2</v>
      </c>
      <c r="E507" s="104">
        <f t="shared" si="50"/>
        <v>0.99998231228354773</v>
      </c>
      <c r="F507" s="104">
        <f t="shared" si="51"/>
        <v>0.32256979341286268</v>
      </c>
      <c r="G507" s="104">
        <f t="shared" si="57"/>
        <v>0.32256408788982072</v>
      </c>
      <c r="H507" s="104">
        <f t="shared" si="53"/>
        <v>-9.8276797134887524</v>
      </c>
      <c r="I507" s="104">
        <f t="shared" si="54"/>
        <v>0.10000000000000142</v>
      </c>
      <c r="J507" s="104">
        <f t="shared" si="55"/>
        <v>0.10477609720257544</v>
      </c>
      <c r="K507" s="104">
        <f t="shared" si="56"/>
        <v>1.0477609720257693E-2</v>
      </c>
      <c r="L507" s="85"/>
    </row>
    <row r="508" spans="3:12" x14ac:dyDescent="0.2">
      <c r="C508" s="103">
        <v>44.1</v>
      </c>
      <c r="D508" s="103">
        <f t="shared" si="52"/>
        <v>4.41E-2</v>
      </c>
      <c r="E508" s="104">
        <f t="shared" si="50"/>
        <v>0.99998223179413226</v>
      </c>
      <c r="F508" s="104">
        <f t="shared" si="51"/>
        <v>0.32031663471336075</v>
      </c>
      <c r="G508" s="104">
        <f t="shared" si="57"/>
        <v>0.32031094326145232</v>
      </c>
      <c r="H508" s="104">
        <f t="shared" si="53"/>
        <v>-9.8885644726257329</v>
      </c>
      <c r="I508" s="104">
        <f t="shared" si="54"/>
        <v>0.10000000000000142</v>
      </c>
      <c r="J508" s="104">
        <f t="shared" si="55"/>
        <v>0.10332207641943755</v>
      </c>
      <c r="K508" s="104">
        <f t="shared" si="56"/>
        <v>1.0332207641943902E-2</v>
      </c>
      <c r="L508" s="85"/>
    </row>
    <row r="509" spans="3:12" x14ac:dyDescent="0.2">
      <c r="C509" s="103">
        <v>44.2</v>
      </c>
      <c r="D509" s="103">
        <f t="shared" si="52"/>
        <v>4.4200000000000003E-2</v>
      </c>
      <c r="E509" s="104">
        <f t="shared" si="50"/>
        <v>0.99998215112199962</v>
      </c>
      <c r="F509" s="104">
        <f t="shared" si="51"/>
        <v>0.3180649094903043</v>
      </c>
      <c r="G509" s="104">
        <f t="shared" si="57"/>
        <v>0.31805923238853862</v>
      </c>
      <c r="H509" s="104">
        <f t="shared" si="53"/>
        <v>-9.9498398704989803</v>
      </c>
      <c r="I509" s="104">
        <f t="shared" si="54"/>
        <v>0.10000000000000142</v>
      </c>
      <c r="J509" s="104">
        <f t="shared" si="55"/>
        <v>0.10187912028985005</v>
      </c>
      <c r="K509" s="104">
        <f t="shared" si="56"/>
        <v>1.018791202898515E-2</v>
      </c>
      <c r="L509" s="85"/>
    </row>
    <row r="510" spans="3:12" x14ac:dyDescent="0.2">
      <c r="C510" s="103">
        <v>44.3</v>
      </c>
      <c r="D510" s="103">
        <f t="shared" si="52"/>
        <v>4.4299999999999999E-2</v>
      </c>
      <c r="E510" s="104">
        <f t="shared" si="50"/>
        <v>0.99998207026715036</v>
      </c>
      <c r="F510" s="104">
        <f t="shared" si="51"/>
        <v>0.31581464980544344</v>
      </c>
      <c r="G510" s="104">
        <f t="shared" si="57"/>
        <v>0.31580898733314244</v>
      </c>
      <c r="H510" s="104">
        <f t="shared" si="53"/>
        <v>-10.011510298862783</v>
      </c>
      <c r="I510" s="104">
        <f t="shared" si="54"/>
        <v>9.9999999999994316E-2</v>
      </c>
      <c r="J510" s="104">
        <f t="shared" si="55"/>
        <v>0.10044722999328333</v>
      </c>
      <c r="K510" s="104">
        <f t="shared" si="56"/>
        <v>1.0044722999327762E-2</v>
      </c>
      <c r="L510" s="85"/>
    </row>
    <row r="511" spans="3:12" x14ac:dyDescent="0.2">
      <c r="C511" s="103">
        <v>44.4</v>
      </c>
      <c r="D511" s="103">
        <f t="shared" si="52"/>
        <v>4.4400000000000002E-2</v>
      </c>
      <c r="E511" s="104">
        <f t="shared" si="50"/>
        <v>0.9999819892295847</v>
      </c>
      <c r="F511" s="104">
        <f t="shared" si="51"/>
        <v>0.31356588766966753</v>
      </c>
      <c r="G511" s="104">
        <f t="shared" si="57"/>
        <v>0.31356024010645467</v>
      </c>
      <c r="H511" s="104">
        <f t="shared" si="53"/>
        <v>-10.073580233342144</v>
      </c>
      <c r="I511" s="104">
        <f t="shared" si="54"/>
        <v>0.10000000000000142</v>
      </c>
      <c r="J511" s="104">
        <f t="shared" si="55"/>
        <v>9.9026406111978826E-2</v>
      </c>
      <c r="K511" s="104">
        <f t="shared" si="56"/>
        <v>9.9026406111980235E-3</v>
      </c>
      <c r="L511" s="85"/>
    </row>
    <row r="512" spans="3:12" x14ac:dyDescent="0.2">
      <c r="C512" s="103">
        <v>44.5</v>
      </c>
      <c r="D512" s="103">
        <f t="shared" si="52"/>
        <v>4.4499999999999998E-2</v>
      </c>
      <c r="E512" s="104">
        <f t="shared" si="50"/>
        <v>0.99998190800930187</v>
      </c>
      <c r="F512" s="104">
        <f t="shared" si="51"/>
        <v>0.31131865504243167</v>
      </c>
      <c r="G512" s="104">
        <f t="shared" si="57"/>
        <v>0.31131302266822047</v>
      </c>
      <c r="H512" s="104">
        <f t="shared" si="53"/>
        <v>-10.136054235584918</v>
      </c>
      <c r="I512" s="104">
        <f t="shared" si="54"/>
        <v>0.10000000000000142</v>
      </c>
      <c r="J512" s="104">
        <f t="shared" si="55"/>
        <v>9.7616648632667058E-2</v>
      </c>
      <c r="K512" s="104">
        <f t="shared" si="56"/>
        <v>9.7616648632668449E-3</v>
      </c>
      <c r="L512" s="85"/>
    </row>
    <row r="513" spans="3:12" x14ac:dyDescent="0.2">
      <c r="C513" s="103">
        <v>44.6</v>
      </c>
      <c r="D513" s="103">
        <f t="shared" si="52"/>
        <v>4.4600000000000001E-2</v>
      </c>
      <c r="E513" s="104">
        <f t="shared" si="50"/>
        <v>0.99998182660630286</v>
      </c>
      <c r="F513" s="104">
        <f t="shared" si="51"/>
        <v>0.30907298383118231</v>
      </c>
      <c r="G513" s="104">
        <f t="shared" si="57"/>
        <v>0.30906736692616599</v>
      </c>
      <c r="H513" s="104">
        <f t="shared" si="53"/>
        <v>-10.198936955483584</v>
      </c>
      <c r="I513" s="104">
        <f t="shared" si="54"/>
        <v>0.10000000000000142</v>
      </c>
      <c r="J513" s="104">
        <f t="shared" si="55"/>
        <v>9.6217956948320679E-2</v>
      </c>
      <c r="K513" s="104">
        <f t="shared" si="56"/>
        <v>9.6217956948322046E-3</v>
      </c>
      <c r="L513" s="85"/>
    </row>
    <row r="514" spans="3:12" x14ac:dyDescent="0.2">
      <c r="C514" s="103">
        <v>44.7</v>
      </c>
      <c r="D514" s="103">
        <f t="shared" si="52"/>
        <v>4.4700000000000004E-2</v>
      </c>
      <c r="E514" s="104">
        <f t="shared" si="50"/>
        <v>0.99998174502058723</v>
      </c>
      <c r="F514" s="104">
        <f t="shared" si="51"/>
        <v>0.30682890589078399</v>
      </c>
      <c r="G514" s="104">
        <f t="shared" si="57"/>
        <v>0.30682330473542369</v>
      </c>
      <c r="H514" s="104">
        <f t="shared" si="53"/>
        <v>-10.262233133469431</v>
      </c>
      <c r="I514" s="104">
        <f t="shared" si="54"/>
        <v>0.10000000000000142</v>
      </c>
      <c r="J514" s="104">
        <f t="shared" si="55"/>
        <v>9.4830329859941026E-2</v>
      </c>
      <c r="K514" s="104">
        <f t="shared" si="56"/>
        <v>9.4830329859942365E-3</v>
      </c>
      <c r="L514" s="85"/>
    </row>
    <row r="515" spans="3:12" x14ac:dyDescent="0.2">
      <c r="C515" s="103">
        <v>44.8</v>
      </c>
      <c r="D515" s="103">
        <f t="shared" si="52"/>
        <v>4.48E-2</v>
      </c>
      <c r="E515" s="104">
        <f t="shared" si="50"/>
        <v>0.9999816632521541</v>
      </c>
      <c r="F515" s="104">
        <f t="shared" si="51"/>
        <v>0.30458645302295029</v>
      </c>
      <c r="G515" s="104">
        <f t="shared" si="57"/>
        <v>0.3045808678979639</v>
      </c>
      <c r="H515" s="104">
        <f t="shared" si="53"/>
        <v>-10.325947602881856</v>
      </c>
      <c r="I515" s="104">
        <f t="shared" si="54"/>
        <v>9.9999999999994316E-2</v>
      </c>
      <c r="J515" s="104">
        <f t="shared" si="55"/>
        <v>9.3453765578379325E-2</v>
      </c>
      <c r="K515" s="104">
        <f t="shared" si="56"/>
        <v>9.345376557837402E-3</v>
      </c>
      <c r="L515" s="85"/>
    </row>
    <row r="516" spans="3:12" x14ac:dyDescent="0.2">
      <c r="C516" s="103">
        <v>44.9</v>
      </c>
      <c r="D516" s="103">
        <f t="shared" si="52"/>
        <v>4.4899999999999995E-2</v>
      </c>
      <c r="E516" s="104">
        <f t="shared" ref="E516:E579" si="58">ABS(SIN((($A$68*PI()*$C516*VLOOKUP($D$12,$C$18:$D$33,2,FALSE))/($D$16*1000000)))/(VLOOKUP($D$12,$C$18:$D$33,2,FALSE)*SIN((($A$68*PI()*$C516)/($D$16*1000000)))))^$A$72</f>
        <v>0.99998158130100401</v>
      </c>
      <c r="F516" s="104">
        <f t="shared" ref="F516:F579" si="59">ABS(SIN((($A$68*VLOOKUP($D$12,$C$18:$D$33,2,FALSE)*PI()*$C516*VLOOKUP($D$12,$C$18:$E$33,3,FALSE))/($D$16*1000000)))/(VLOOKUP($D$12,$C$18:$E$33,3,FALSE)*SIN((($A$68*VLOOKUP($D$12,$C$18:$D$33,2,FALSE)*PI()*$C516)/($D$16*1000000)))))^$A$76</f>
        <v>0.3023456569756714</v>
      </c>
      <c r="G516" s="104">
        <f t="shared" si="57"/>
        <v>0.30234008816202279</v>
      </c>
      <c r="H516" s="104">
        <f t="shared" si="53"/>
        <v>-10.390085292415932</v>
      </c>
      <c r="I516" s="104">
        <f t="shared" si="54"/>
        <v>0.10000000000000142</v>
      </c>
      <c r="J516" s="104">
        <f t="shared" si="55"/>
        <v>9.2088261726192056E-2</v>
      </c>
      <c r="K516" s="104">
        <f t="shared" si="56"/>
        <v>9.208826172619337E-3</v>
      </c>
      <c r="L516" s="85"/>
    </row>
    <row r="517" spans="3:12" x14ac:dyDescent="0.2">
      <c r="C517" s="103">
        <v>45</v>
      </c>
      <c r="D517" s="103">
        <f t="shared" ref="D517:D580" si="60">C517/1000</f>
        <v>4.4999999999999998E-2</v>
      </c>
      <c r="E517" s="104">
        <f t="shared" si="58"/>
        <v>0.99998149916713919</v>
      </c>
      <c r="F517" s="104">
        <f t="shared" si="59"/>
        <v>0.30010654944264753</v>
      </c>
      <c r="G517" s="104">
        <f t="shared" si="57"/>
        <v>0.30010099722153588</v>
      </c>
      <c r="H517" s="104">
        <f t="shared" ref="H517:H580" si="61">20*LOG10(G517)</f>
        <v>-10.454651228651183</v>
      </c>
      <c r="I517" s="104">
        <f t="shared" ref="I517:I580" si="62">C517-C516</f>
        <v>0.10000000000000142</v>
      </c>
      <c r="J517" s="104">
        <f t="shared" si="55"/>
        <v>9.0733815339530052E-2</v>
      </c>
      <c r="K517" s="104">
        <f t="shared" si="56"/>
        <v>9.0733815339531336E-3</v>
      </c>
      <c r="L517" s="85"/>
    </row>
    <row r="518" spans="3:12" x14ac:dyDescent="0.2">
      <c r="C518" s="103">
        <v>45.1</v>
      </c>
      <c r="D518" s="103">
        <f t="shared" si="60"/>
        <v>4.5100000000000001E-2</v>
      </c>
      <c r="E518" s="104">
        <f t="shared" si="58"/>
        <v>0.99998141685055664</v>
      </c>
      <c r="F518" s="104">
        <f t="shared" si="59"/>
        <v>0.29786916206272124</v>
      </c>
      <c r="G518" s="104">
        <f t="shared" si="57"/>
        <v>0.29786362671556804</v>
      </c>
      <c r="H518" s="104">
        <f t="shared" si="61"/>
        <v>-10.519650538665053</v>
      </c>
      <c r="I518" s="104">
        <f t="shared" si="62"/>
        <v>0.10000000000000142</v>
      </c>
      <c r="J518" s="104">
        <f t="shared" ref="J518:J581" si="63">((G518+G517)/2)^2</f>
        <v>8.9390422870060535E-2</v>
      </c>
      <c r="K518" s="104">
        <f t="shared" ref="K518:K581" si="64">I518*J518</f>
        <v>8.9390422870061804E-3</v>
      </c>
      <c r="L518" s="85"/>
    </row>
    <row r="519" spans="3:12" x14ac:dyDescent="0.2">
      <c r="C519" s="103">
        <v>45.2</v>
      </c>
      <c r="D519" s="103">
        <f t="shared" si="60"/>
        <v>4.5200000000000004E-2</v>
      </c>
      <c r="E519" s="104">
        <f t="shared" si="58"/>
        <v>0.99998133435125736</v>
      </c>
      <c r="F519" s="104">
        <f t="shared" si="59"/>
        <v>0.29563352641931023</v>
      </c>
      <c r="G519" s="104">
        <f t="shared" si="57"/>
        <v>0.29562800822774954</v>
      </c>
      <c r="H519" s="104">
        <f t="shared" si="61"/>
        <v>-10.585088452734199</v>
      </c>
      <c r="I519" s="104">
        <f t="shared" si="62"/>
        <v>0.10000000000000142</v>
      </c>
      <c r="J519" s="104">
        <f t="shared" si="63"/>
        <v>8.805808018692303E-2</v>
      </c>
      <c r="K519" s="104">
        <f t="shared" si="64"/>
        <v>8.8058080186924279E-3</v>
      </c>
      <c r="L519" s="85"/>
    </row>
    <row r="520" spans="3:12" x14ac:dyDescent="0.2">
      <c r="C520" s="103">
        <v>45.3</v>
      </c>
      <c r="D520" s="103">
        <f t="shared" si="60"/>
        <v>4.53E-2</v>
      </c>
      <c r="E520" s="104">
        <f t="shared" si="58"/>
        <v>0.99998125166924212</v>
      </c>
      <c r="F520" s="104">
        <f t="shared" si="59"/>
        <v>0.29339967403984557</v>
      </c>
      <c r="G520" s="104">
        <f t="shared" si="57"/>
        <v>0.29339417328571243</v>
      </c>
      <c r="H520" s="104">
        <f t="shared" si="61"/>
        <v>-10.650970307127395</v>
      </c>
      <c r="I520" s="104">
        <f t="shared" si="62"/>
        <v>9.9999999999994316E-2</v>
      </c>
      <c r="J520" s="104">
        <f t="shared" si="63"/>
        <v>8.6736782578719432E-2</v>
      </c>
      <c r="K520" s="104">
        <f t="shared" si="64"/>
        <v>8.6736782578714505E-3</v>
      </c>
      <c r="L520" s="85"/>
    </row>
    <row r="521" spans="3:12" x14ac:dyDescent="0.2">
      <c r="C521" s="103">
        <v>45.4</v>
      </c>
      <c r="D521" s="103">
        <f t="shared" si="60"/>
        <v>4.5399999999999996E-2</v>
      </c>
      <c r="E521" s="104">
        <f t="shared" si="58"/>
        <v>0.99998116880451038</v>
      </c>
      <c r="F521" s="104">
        <f t="shared" si="59"/>
        <v>0.29116763639520571</v>
      </c>
      <c r="G521" s="104">
        <f t="shared" si="57"/>
        <v>0.29116215336052448</v>
      </c>
      <c r="H521" s="104">
        <f t="shared" si="61"/>
        <v>-10.717301546993836</v>
      </c>
      <c r="I521" s="104">
        <f t="shared" si="62"/>
        <v>0.10000000000000142</v>
      </c>
      <c r="J521" s="104">
        <f t="shared" si="63"/>
        <v>8.5426524755535513E-2</v>
      </c>
      <c r="K521" s="104">
        <f t="shared" si="64"/>
        <v>8.5426524755536724E-3</v>
      </c>
      <c r="L521" s="85"/>
    </row>
    <row r="522" spans="3:12" x14ac:dyDescent="0.2">
      <c r="C522" s="103">
        <v>45.5</v>
      </c>
      <c r="D522" s="103">
        <f t="shared" si="60"/>
        <v>4.5499999999999999E-2</v>
      </c>
      <c r="E522" s="104">
        <f t="shared" si="58"/>
        <v>0.99998108575706302</v>
      </c>
      <c r="F522" s="104">
        <f t="shared" si="59"/>
        <v>0.28893744489915602</v>
      </c>
      <c r="G522" s="104">
        <f t="shared" si="57"/>
        <v>0.28893197986612962</v>
      </c>
      <c r="H522" s="104">
        <f t="shared" si="61"/>
        <v>-10.784087729350523</v>
      </c>
      <c r="I522" s="104">
        <f t="shared" si="62"/>
        <v>0.10000000000000142</v>
      </c>
      <c r="J522" s="104">
        <f t="shared" si="63"/>
        <v>8.4127300850995762E-2</v>
      </c>
      <c r="K522" s="104">
        <f t="shared" si="64"/>
        <v>8.4127300850996966E-3</v>
      </c>
      <c r="L522" s="85"/>
    </row>
    <row r="523" spans="3:12" x14ac:dyDescent="0.2">
      <c r="C523" s="103">
        <v>45.6</v>
      </c>
      <c r="D523" s="103">
        <f t="shared" si="60"/>
        <v>4.5600000000000002E-2</v>
      </c>
      <c r="E523" s="104">
        <f t="shared" si="58"/>
        <v>0.99998100252689892</v>
      </c>
      <c r="F523" s="104">
        <f t="shared" si="59"/>
        <v>0.28670913090778893</v>
      </c>
      <c r="G523" s="104">
        <f t="shared" si="57"/>
        <v>0.28670368415878666</v>
      </c>
      <c r="H523" s="104">
        <f t="shared" si="61"/>
        <v>-10.851334526173112</v>
      </c>
      <c r="I523" s="104">
        <f t="shared" si="62"/>
        <v>0.10000000000000142</v>
      </c>
      <c r="J523" s="104">
        <f t="shared" si="63"/>
        <v>8.2839104424351578E-2</v>
      </c>
      <c r="K523" s="104">
        <f t="shared" si="64"/>
        <v>8.2839104424352761E-3</v>
      </c>
      <c r="L523" s="85"/>
    </row>
    <row r="524" spans="3:12" x14ac:dyDescent="0.2">
      <c r="C524" s="103">
        <v>45.7</v>
      </c>
      <c r="D524" s="103">
        <f t="shared" si="60"/>
        <v>4.5700000000000005E-2</v>
      </c>
      <c r="E524" s="104">
        <f t="shared" si="58"/>
        <v>0.99998091911401854</v>
      </c>
      <c r="F524" s="104">
        <f t="shared" si="59"/>
        <v>0.28448272571896416</v>
      </c>
      <c r="G524" s="104">
        <f t="shared" si="57"/>
        <v>0.28447729753651102</v>
      </c>
      <c r="H524" s="104">
        <f t="shared" si="61"/>
        <v>-10.919047727594368</v>
      </c>
      <c r="I524" s="104">
        <f t="shared" si="62"/>
        <v>0.10000000000000142</v>
      </c>
      <c r="J524" s="104">
        <f t="shared" si="63"/>
        <v>8.1561928462601019E-2</v>
      </c>
      <c r="K524" s="104">
        <f t="shared" si="64"/>
        <v>8.1561928462602178E-3</v>
      </c>
      <c r="L524" s="85"/>
    </row>
    <row r="525" spans="3:12" x14ac:dyDescent="0.2">
      <c r="C525" s="103">
        <v>45.8</v>
      </c>
      <c r="D525" s="103">
        <f t="shared" si="60"/>
        <v>4.58E-2</v>
      </c>
      <c r="E525" s="104">
        <f t="shared" si="58"/>
        <v>0.99998083551842254</v>
      </c>
      <c r="F525" s="104">
        <f t="shared" si="59"/>
        <v>0.28225826057175069</v>
      </c>
      <c r="G525" s="104">
        <f t="shared" si="57"/>
        <v>0.28225285123851585</v>
      </c>
      <c r="H525" s="104">
        <f t="shared" si="61"/>
        <v>-10.98723324521492</v>
      </c>
      <c r="I525" s="104">
        <f t="shared" si="62"/>
        <v>9.9999999999994316E-2</v>
      </c>
      <c r="J525" s="104">
        <f t="shared" si="63"/>
        <v>8.0295765382641035E-2</v>
      </c>
      <c r="K525" s="104">
        <f t="shared" si="64"/>
        <v>8.0295765382636473E-3</v>
      </c>
      <c r="L525" s="85"/>
    </row>
    <row r="526" spans="3:12" x14ac:dyDescent="0.2">
      <c r="C526" s="103">
        <v>45.9</v>
      </c>
      <c r="D526" s="103">
        <f t="shared" si="60"/>
        <v>4.5899999999999996E-2</v>
      </c>
      <c r="E526" s="104">
        <f t="shared" si="58"/>
        <v>0.99998075174010903</v>
      </c>
      <c r="F526" s="104">
        <f t="shared" si="59"/>
        <v>0.28003576664587149</v>
      </c>
      <c r="G526" s="104">
        <f t="shared" ref="G526:G589" si="65">E526*F526</f>
        <v>0.28003037644465634</v>
      </c>
      <c r="H526" s="104">
        <f t="shared" si="61"/>
        <v>-11.055897115530893</v>
      </c>
      <c r="I526" s="104">
        <f t="shared" si="62"/>
        <v>0.10000000000000142</v>
      </c>
      <c r="J526" s="104">
        <f t="shared" si="63"/>
        <v>7.9040607033451518E-2</v>
      </c>
      <c r="K526" s="104">
        <f t="shared" si="64"/>
        <v>7.9040607033452649E-3</v>
      </c>
      <c r="L526" s="85"/>
    </row>
    <row r="527" spans="3:12" x14ac:dyDescent="0.2">
      <c r="C527" s="103">
        <v>46</v>
      </c>
      <c r="D527" s="103">
        <f t="shared" si="60"/>
        <v>4.5999999999999999E-2</v>
      </c>
      <c r="E527" s="104">
        <f t="shared" si="58"/>
        <v>0.99998066777907946</v>
      </c>
      <c r="F527" s="104">
        <f t="shared" si="59"/>
        <v>0.27781527506114861</v>
      </c>
      <c r="G527" s="104">
        <f t="shared" si="65"/>
        <v>0.27780990427487601</v>
      </c>
      <c r="H527" s="104">
        <f t="shared" si="61"/>
        <v>-11.125045503483522</v>
      </c>
      <c r="I527" s="104">
        <f t="shared" si="62"/>
        <v>0.10000000000000142</v>
      </c>
      <c r="J527" s="104">
        <f t="shared" si="63"/>
        <v>7.7796444698311679E-2</v>
      </c>
      <c r="K527" s="104">
        <f t="shared" si="64"/>
        <v>7.7796444698312785E-3</v>
      </c>
      <c r="L527" s="85"/>
    </row>
    <row r="528" spans="3:12" x14ac:dyDescent="0.2">
      <c r="C528" s="103">
        <v>46.1</v>
      </c>
      <c r="D528" s="103">
        <f t="shared" si="60"/>
        <v>4.6100000000000002E-2</v>
      </c>
      <c r="E528" s="104">
        <f t="shared" si="58"/>
        <v>0.9999805836353356</v>
      </c>
      <c r="F528" s="104">
        <f t="shared" si="59"/>
        <v>0.27559681687694992</v>
      </c>
      <c r="G528" s="104">
        <f t="shared" si="65"/>
        <v>0.27559146578865307</v>
      </c>
      <c r="H528" s="104">
        <f t="shared" si="61"/>
        <v>-11.194684706135988</v>
      </c>
      <c r="I528" s="104">
        <f t="shared" si="62"/>
        <v>0.10000000000000142</v>
      </c>
      <c r="J528" s="104">
        <f t="shared" si="63"/>
        <v>7.6563269097047762E-2</v>
      </c>
      <c r="K528" s="104">
        <f t="shared" si="64"/>
        <v>7.656326909704885E-3</v>
      </c>
      <c r="L528" s="85"/>
    </row>
    <row r="529" spans="3:12" x14ac:dyDescent="0.2">
      <c r="C529" s="103">
        <v>46.2</v>
      </c>
      <c r="D529" s="103">
        <f t="shared" si="60"/>
        <v>4.6200000000000005E-2</v>
      </c>
      <c r="E529" s="104">
        <f t="shared" si="58"/>
        <v>0.99998049930887389</v>
      </c>
      <c r="F529" s="104">
        <f t="shared" si="59"/>
        <v>0.2733804230916369</v>
      </c>
      <c r="G529" s="104">
        <f t="shared" si="65"/>
        <v>0.27337509198444626</v>
      </c>
      <c r="H529" s="104">
        <f t="shared" si="61"/>
        <v>-11.264821156483061</v>
      </c>
      <c r="I529" s="104">
        <f t="shared" si="62"/>
        <v>0.10000000000000142</v>
      </c>
      <c r="J529" s="104">
        <f t="shared" si="63"/>
        <v>7.5341070388311407E-2</v>
      </c>
      <c r="K529" s="104">
        <f t="shared" si="64"/>
        <v>7.5341070388312481E-3</v>
      </c>
      <c r="L529" s="85"/>
    </row>
    <row r="530" spans="3:12" x14ac:dyDescent="0.2">
      <c r="C530" s="103">
        <v>46.3</v>
      </c>
      <c r="D530" s="103">
        <f t="shared" si="60"/>
        <v>4.6299999999999994E-2</v>
      </c>
      <c r="E530" s="104">
        <f t="shared" si="58"/>
        <v>0.99998041479969668</v>
      </c>
      <c r="F530" s="104">
        <f t="shared" si="59"/>
        <v>0.27116612464201428</v>
      </c>
      <c r="G530" s="104">
        <f t="shared" si="65"/>
        <v>0.27116081379914769</v>
      </c>
      <c r="H530" s="104">
        <f t="shared" si="61"/>
        <v>-11.335461427399059</v>
      </c>
      <c r="I530" s="104">
        <f t="shared" si="62"/>
        <v>9.9999999999994316E-2</v>
      </c>
      <c r="J530" s="104">
        <f t="shared" si="63"/>
        <v>7.4129838171889756E-2</v>
      </c>
      <c r="K530" s="104">
        <f t="shared" si="64"/>
        <v>7.4129838171885544E-3</v>
      </c>
      <c r="L530" s="85"/>
    </row>
    <row r="531" spans="3:12" x14ac:dyDescent="0.2">
      <c r="C531" s="103">
        <v>46.4</v>
      </c>
      <c r="D531" s="103">
        <f t="shared" si="60"/>
        <v>4.6399999999999997E-2</v>
      </c>
      <c r="E531" s="104">
        <f t="shared" si="58"/>
        <v>0.99998033010780352</v>
      </c>
      <c r="F531" s="104">
        <f t="shared" si="59"/>
        <v>0.26895395240278147</v>
      </c>
      <c r="G531" s="104">
        <f t="shared" si="65"/>
        <v>0.26894866210753188</v>
      </c>
      <c r="H531" s="104">
        <f t="shared" si="61"/>
        <v>-11.406612235730577</v>
      </c>
      <c r="I531" s="104">
        <f t="shared" si="62"/>
        <v>0.10000000000000142</v>
      </c>
      <c r="J531" s="104">
        <f t="shared" si="63"/>
        <v>7.2929561491047026E-2</v>
      </c>
      <c r="K531" s="104">
        <f t="shared" si="64"/>
        <v>7.2929561491048064E-3</v>
      </c>
      <c r="L531" s="85"/>
    </row>
    <row r="532" spans="3:12" x14ac:dyDescent="0.2">
      <c r="C532" s="103">
        <v>46.5</v>
      </c>
      <c r="D532" s="103">
        <f t="shared" si="60"/>
        <v>4.65E-2</v>
      </c>
      <c r="E532" s="104">
        <f t="shared" si="58"/>
        <v>0.99998024523319518</v>
      </c>
      <c r="F532" s="104">
        <f t="shared" si="59"/>
        <v>0.26674393718598505</v>
      </c>
      <c r="G532" s="104">
        <f t="shared" si="65"/>
        <v>0.26673866772170934</v>
      </c>
      <c r="H532" s="104">
        <f t="shared" si="61"/>
        <v>-11.478280446540134</v>
      </c>
      <c r="I532" s="104">
        <f t="shared" si="62"/>
        <v>0.10000000000000142</v>
      </c>
      <c r="J532" s="104">
        <f t="shared" si="63"/>
        <v>7.1740228834895586E-2</v>
      </c>
      <c r="K532" s="104">
        <f t="shared" si="64"/>
        <v>7.1740228834896603E-3</v>
      </c>
      <c r="L532" s="85"/>
    </row>
    <row r="533" spans="3:12" x14ac:dyDescent="0.2">
      <c r="C533" s="103">
        <v>46.6</v>
      </c>
      <c r="D533" s="103">
        <f t="shared" si="60"/>
        <v>4.6600000000000003E-2</v>
      </c>
      <c r="E533" s="104">
        <f t="shared" si="58"/>
        <v>0.99998016017586944</v>
      </c>
      <c r="F533" s="104">
        <f t="shared" si="59"/>
        <v>0.26453610974047254</v>
      </c>
      <c r="G533" s="104">
        <f t="shared" si="65"/>
        <v>0.26453086139057908</v>
      </c>
      <c r="H533" s="104">
        <f t="shared" si="61"/>
        <v>-11.550473077507625</v>
      </c>
      <c r="I533" s="104">
        <f t="shared" si="62"/>
        <v>0.10000000000000142</v>
      </c>
      <c r="J533" s="104">
        <f t="shared" si="63"/>
        <v>7.0561828140798172E-2</v>
      </c>
      <c r="K533" s="104">
        <f t="shared" si="64"/>
        <v>7.0561828140799174E-3</v>
      </c>
      <c r="L533" s="85"/>
    </row>
    <row r="534" spans="3:12" x14ac:dyDescent="0.2">
      <c r="C534" s="103">
        <v>46.7</v>
      </c>
      <c r="D534" s="103">
        <f t="shared" si="60"/>
        <v>4.6700000000000005E-2</v>
      </c>
      <c r="E534" s="104">
        <f t="shared" si="58"/>
        <v>0.99998007493582985</v>
      </c>
      <c r="F534" s="104">
        <f t="shared" si="59"/>
        <v>0.26233050075134884</v>
      </c>
      <c r="G534" s="104">
        <f t="shared" si="65"/>
        <v>0.26232527379928761</v>
      </c>
      <c r="H534" s="104">
        <f t="shared" si="61"/>
        <v>-11.623197303496442</v>
      </c>
      <c r="I534" s="104">
        <f t="shared" si="62"/>
        <v>0.10000000000000142</v>
      </c>
      <c r="J534" s="104">
        <f t="shared" si="63"/>
        <v>6.939434679680076E-2</v>
      </c>
      <c r="K534" s="104">
        <f t="shared" si="64"/>
        <v>6.9394346796801745E-3</v>
      </c>
      <c r="L534" s="85"/>
    </row>
    <row r="535" spans="3:12" x14ac:dyDescent="0.2">
      <c r="C535" s="103">
        <v>46.8</v>
      </c>
      <c r="D535" s="103">
        <f t="shared" si="60"/>
        <v>4.6799999999999994E-2</v>
      </c>
      <c r="E535" s="104">
        <f t="shared" si="58"/>
        <v>0.99997998951307321</v>
      </c>
      <c r="F535" s="104">
        <f t="shared" si="59"/>
        <v>0.26012714083943239</v>
      </c>
      <c r="G535" s="104">
        <f t="shared" si="65"/>
        <v>0.2601219355686813</v>
      </c>
      <c r="H535" s="104">
        <f t="shared" si="61"/>
        <v>-11.696460461292148</v>
      </c>
      <c r="I535" s="104">
        <f t="shared" si="62"/>
        <v>9.9999999999994316E-2</v>
      </c>
      <c r="J535" s="104">
        <f t="shared" si="63"/>
        <v>6.8237771644094572E-2</v>
      </c>
      <c r="K535" s="104">
        <f t="shared" si="64"/>
        <v>6.8237771644090693E-3</v>
      </c>
      <c r="L535" s="85"/>
    </row>
    <row r="536" spans="3:12" x14ac:dyDescent="0.2">
      <c r="C536" s="103">
        <v>46.9</v>
      </c>
      <c r="D536" s="103">
        <f t="shared" si="60"/>
        <v>4.6899999999999997E-2</v>
      </c>
      <c r="E536" s="104">
        <f t="shared" si="58"/>
        <v>0.9999799039076005</v>
      </c>
      <c r="F536" s="104">
        <f t="shared" si="59"/>
        <v>0.25792606056071343</v>
      </c>
      <c r="G536" s="104">
        <f t="shared" si="65"/>
        <v>0.25792087725476814</v>
      </c>
      <c r="H536" s="104">
        <f t="shared" si="61"/>
        <v>-11.770270054521072</v>
      </c>
      <c r="I536" s="104">
        <f t="shared" si="62"/>
        <v>0.10000000000000142</v>
      </c>
      <c r="J536" s="104">
        <f t="shared" si="63"/>
        <v>6.7092088979507872E-2</v>
      </c>
      <c r="K536" s="104">
        <f t="shared" si="64"/>
        <v>6.7092088979508824E-3</v>
      </c>
      <c r="L536" s="85"/>
    </row>
    <row r="537" spans="3:12" x14ac:dyDescent="0.2">
      <c r="C537" s="103">
        <v>47</v>
      </c>
      <c r="D537" s="103">
        <f t="shared" si="60"/>
        <v>4.7E-2</v>
      </c>
      <c r="E537" s="104">
        <f t="shared" si="58"/>
        <v>0.99997981811941339</v>
      </c>
      <c r="F537" s="104">
        <f t="shared" si="59"/>
        <v>0.25572729040581621</v>
      </c>
      <c r="G537" s="104">
        <f t="shared" si="65"/>
        <v>0.25572212934817851</v>
      </c>
      <c r="H537" s="104">
        <f t="shared" si="61"/>
        <v>-11.844633758757379</v>
      </c>
      <c r="I537" s="104">
        <f t="shared" si="62"/>
        <v>0.10000000000000142</v>
      </c>
      <c r="J537" s="104">
        <f t="shared" si="63"/>
        <v>6.5957284558028684E-2</v>
      </c>
      <c r="K537" s="104">
        <f t="shared" si="64"/>
        <v>6.5957284558029617E-3</v>
      </c>
      <c r="L537" s="85"/>
    </row>
    <row r="538" spans="3:12" x14ac:dyDescent="0.2">
      <c r="C538" s="103">
        <v>47.1</v>
      </c>
      <c r="D538" s="103">
        <f t="shared" si="60"/>
        <v>4.7100000000000003E-2</v>
      </c>
      <c r="E538" s="104">
        <f t="shared" si="58"/>
        <v>0.9999797321485091</v>
      </c>
      <c r="F538" s="104">
        <f t="shared" si="59"/>
        <v>0.2535308607994588</v>
      </c>
      <c r="G538" s="104">
        <f t="shared" si="65"/>
        <v>0.25352572227362374</v>
      </c>
      <c r="H538" s="104">
        <f t="shared" si="61"/>
        <v>-11.91955942682746</v>
      </c>
      <c r="I538" s="104">
        <f t="shared" si="62"/>
        <v>0.10000000000000142</v>
      </c>
      <c r="J538" s="104">
        <f t="shared" si="63"/>
        <v>6.4833343595355267E-2</v>
      </c>
      <c r="K538" s="104">
        <f t="shared" si="64"/>
        <v>6.4833343595356186E-3</v>
      </c>
      <c r="L538" s="85"/>
    </row>
    <row r="539" spans="3:12" x14ac:dyDescent="0.2">
      <c r="C539" s="103">
        <v>47.2</v>
      </c>
      <c r="D539" s="103">
        <f t="shared" si="60"/>
        <v>4.7200000000000006E-2</v>
      </c>
      <c r="E539" s="104">
        <f t="shared" si="58"/>
        <v>0.99997964599489031</v>
      </c>
      <c r="F539" s="104">
        <f t="shared" si="59"/>
        <v>0.25133680209991643</v>
      </c>
      <c r="G539" s="104">
        <f t="shared" si="65"/>
        <v>0.25133168638936226</v>
      </c>
      <c r="H539" s="104">
        <f t="shared" si="61"/>
        <v>-11.995055094320485</v>
      </c>
      <c r="I539" s="104">
        <f t="shared" si="62"/>
        <v>0.10000000000000142</v>
      </c>
      <c r="J539" s="104">
        <f t="shared" si="63"/>
        <v>6.3720250770476314E-2</v>
      </c>
      <c r="K539" s="104">
        <f t="shared" si="64"/>
        <v>6.3720250770477223E-3</v>
      </c>
      <c r="L539" s="85"/>
    </row>
    <row r="540" spans="3:12" x14ac:dyDescent="0.2">
      <c r="C540" s="103">
        <v>47.3</v>
      </c>
      <c r="D540" s="103">
        <f t="shared" si="60"/>
        <v>4.7299999999999995E-2</v>
      </c>
      <c r="E540" s="104">
        <f t="shared" si="58"/>
        <v>0.99997955965855589</v>
      </c>
      <c r="F540" s="104">
        <f t="shared" si="59"/>
        <v>0.24914514459848805</v>
      </c>
      <c r="G540" s="104">
        <f t="shared" si="65"/>
        <v>0.24914005198666331</v>
      </c>
      <c r="H540" s="104">
        <f t="shared" si="61"/>
        <v>-12.071128985315177</v>
      </c>
      <c r="I540" s="104">
        <f t="shared" si="62"/>
        <v>9.9999999999994316E-2</v>
      </c>
      <c r="J540" s="104">
        <f t="shared" si="63"/>
        <v>6.261799022828024E-2</v>
      </c>
      <c r="K540" s="104">
        <f t="shared" si="64"/>
        <v>6.2617990228276679E-3</v>
      </c>
      <c r="L540" s="85"/>
    </row>
    <row r="541" spans="3:12" x14ac:dyDescent="0.2">
      <c r="C541" s="103">
        <v>47.4</v>
      </c>
      <c r="D541" s="103">
        <f t="shared" si="60"/>
        <v>4.7399999999999998E-2</v>
      </c>
      <c r="E541" s="104">
        <f t="shared" si="58"/>
        <v>0.99997947313950586</v>
      </c>
      <c r="F541" s="104">
        <f t="shared" si="59"/>
        <v>0.24695591851896076</v>
      </c>
      <c r="G541" s="104">
        <f t="shared" si="65"/>
        <v>0.24695084928927311</v>
      </c>
      <c r="H541" s="104">
        <f t="shared" si="61"/>
        <v>-12.147789518332878</v>
      </c>
      <c r="I541" s="104">
        <f t="shared" si="62"/>
        <v>0.10000000000000142</v>
      </c>
      <c r="J541" s="104">
        <f t="shared" si="63"/>
        <v>6.152654558219272E-2</v>
      </c>
      <c r="K541" s="104">
        <f t="shared" si="64"/>
        <v>6.1526545582193592E-3</v>
      </c>
      <c r="L541" s="85"/>
    </row>
    <row r="542" spans="3:12" x14ac:dyDescent="0.2">
      <c r="C542" s="103">
        <v>47.5</v>
      </c>
      <c r="D542" s="103">
        <f t="shared" si="60"/>
        <v>4.7500000000000001E-2</v>
      </c>
      <c r="E542" s="104">
        <f t="shared" si="58"/>
        <v>0.99997938643773965</v>
      </c>
      <c r="F542" s="104">
        <f t="shared" si="59"/>
        <v>0.24476915401707858</v>
      </c>
      <c r="G542" s="104">
        <f t="shared" si="65"/>
        <v>0.24476410845288282</v>
      </c>
      <c r="H542" s="104">
        <f t="shared" si="61"/>
        <v>-12.225045312527779</v>
      </c>
      <c r="I542" s="104">
        <f t="shared" si="62"/>
        <v>0.10000000000000142</v>
      </c>
      <c r="J542" s="104">
        <f t="shared" si="63"/>
        <v>6.0445899916842544E-2</v>
      </c>
      <c r="K542" s="104">
        <f t="shared" si="64"/>
        <v>6.0445899916843401E-3</v>
      </c>
      <c r="L542" s="85"/>
    </row>
    <row r="543" spans="3:12" x14ac:dyDescent="0.2">
      <c r="C543" s="103">
        <v>47.6</v>
      </c>
      <c r="D543" s="103">
        <f t="shared" si="60"/>
        <v>4.7600000000000003E-2</v>
      </c>
      <c r="E543" s="104">
        <f t="shared" si="58"/>
        <v>0.99997929955325915</v>
      </c>
      <c r="F543" s="104">
        <f t="shared" si="59"/>
        <v>0.24258488118001303</v>
      </c>
      <c r="G543" s="104">
        <f t="shared" si="65"/>
        <v>0.24257985956460004</v>
      </c>
      <c r="H543" s="104">
        <f t="shared" si="61"/>
        <v>-12.302905194125644</v>
      </c>
      <c r="I543" s="104">
        <f t="shared" si="62"/>
        <v>0.10000000000000142</v>
      </c>
      <c r="J543" s="104">
        <f t="shared" si="63"/>
        <v>5.9376035790756343E-2</v>
      </c>
      <c r="K543" s="104">
        <f t="shared" si="64"/>
        <v>5.9376035790757184E-3</v>
      </c>
      <c r="L543" s="85"/>
    </row>
    <row r="544" spans="3:12" x14ac:dyDescent="0.2">
      <c r="C544" s="103">
        <v>47.7</v>
      </c>
      <c r="D544" s="103">
        <f t="shared" si="60"/>
        <v>4.7700000000000006E-2</v>
      </c>
      <c r="E544" s="104">
        <f t="shared" si="58"/>
        <v>0.99997921248606225</v>
      </c>
      <c r="F544" s="104">
        <f t="shared" si="59"/>
        <v>0.2404031300258325</v>
      </c>
      <c r="G544" s="104">
        <f t="shared" si="65"/>
        <v>0.24039813264241641</v>
      </c>
      <c r="H544" s="104">
        <f t="shared" si="61"/>
        <v>-12.381378203123404</v>
      </c>
      <c r="I544" s="104">
        <f t="shared" si="62"/>
        <v>0.10000000000000142</v>
      </c>
      <c r="J544" s="104">
        <f t="shared" si="63"/>
        <v>5.8316935239080207E-2</v>
      </c>
      <c r="K544" s="104">
        <f t="shared" si="64"/>
        <v>5.8316935239081033E-3</v>
      </c>
      <c r="L544" s="85"/>
    </row>
    <row r="545" spans="3:12" x14ac:dyDescent="0.2">
      <c r="C545" s="103">
        <v>47.8</v>
      </c>
      <c r="D545" s="103">
        <f t="shared" si="60"/>
        <v>4.7799999999999995E-2</v>
      </c>
      <c r="E545" s="104">
        <f t="shared" si="58"/>
        <v>0.99997912523615029</v>
      </c>
      <c r="F545" s="104">
        <f t="shared" si="59"/>
        <v>0.23822393050297769</v>
      </c>
      <c r="G545" s="104">
        <f t="shared" si="65"/>
        <v>0.23821895763468509</v>
      </c>
      <c r="H545" s="104">
        <f t="shared" si="61"/>
        <v>-12.460473600261873</v>
      </c>
      <c r="I545" s="104">
        <f t="shared" si="62"/>
        <v>9.9999999999994316E-2</v>
      </c>
      <c r="J545" s="104">
        <f t="shared" si="63"/>
        <v>5.7268579776329792E-2</v>
      </c>
      <c r="K545" s="104">
        <f t="shared" si="64"/>
        <v>5.7268579776326538E-3</v>
      </c>
      <c r="L545" s="85"/>
    </row>
    <row r="546" spans="3:12" x14ac:dyDescent="0.2">
      <c r="C546" s="103">
        <v>47.9</v>
      </c>
      <c r="D546" s="103">
        <f t="shared" si="60"/>
        <v>4.7899999999999998E-2</v>
      </c>
      <c r="E546" s="104">
        <f t="shared" si="58"/>
        <v>0.99997903780352293</v>
      </c>
      <c r="F546" s="104">
        <f t="shared" si="59"/>
        <v>0.23604731248973326</v>
      </c>
      <c r="G546" s="104">
        <f t="shared" si="65"/>
        <v>0.23604236441959098</v>
      </c>
      <c r="H546" s="104">
        <f t="shared" si="61"/>
        <v>-12.540200874285723</v>
      </c>
      <c r="I546" s="104">
        <f t="shared" si="62"/>
        <v>0.10000000000000142</v>
      </c>
      <c r="J546" s="104">
        <f t="shared" si="63"/>
        <v>5.6230950399167444E-2</v>
      </c>
      <c r="K546" s="104">
        <f t="shared" si="64"/>
        <v>5.623095039916824E-3</v>
      </c>
      <c r="L546" s="85"/>
    </row>
    <row r="547" spans="3:12" x14ac:dyDescent="0.2">
      <c r="C547" s="103">
        <v>48</v>
      </c>
      <c r="D547" s="103">
        <f t="shared" si="60"/>
        <v>4.8000000000000001E-2</v>
      </c>
      <c r="E547" s="104">
        <f t="shared" si="58"/>
        <v>0.99997895018818095</v>
      </c>
      <c r="F547" s="104">
        <f t="shared" si="59"/>
        <v>0.2338733057937058</v>
      </c>
      <c r="G547" s="104">
        <f t="shared" si="65"/>
        <v>0.23386838280462935</v>
      </c>
      <c r="H547" s="104">
        <f t="shared" si="61"/>
        <v>-12.620569749504419</v>
      </c>
      <c r="I547" s="104">
        <f t="shared" si="62"/>
        <v>0.10000000000000142</v>
      </c>
      <c r="J547" s="104">
        <f t="shared" si="63"/>
        <v>5.520402758920627E-2</v>
      </c>
      <c r="K547" s="104">
        <f t="shared" si="64"/>
        <v>5.5204027589207056E-3</v>
      </c>
      <c r="L547" s="85"/>
    </row>
    <row r="548" spans="3:12" x14ac:dyDescent="0.2">
      <c r="C548" s="103">
        <v>48.1</v>
      </c>
      <c r="D548" s="103">
        <f t="shared" si="60"/>
        <v>4.8100000000000004E-2</v>
      </c>
      <c r="E548" s="104">
        <f t="shared" si="58"/>
        <v>0.99997886239012279</v>
      </c>
      <c r="F548" s="104">
        <f t="shared" si="59"/>
        <v>0.23170194015130122</v>
      </c>
      <c r="G548" s="104">
        <f t="shared" si="65"/>
        <v>0.2316970425260825</v>
      </c>
      <c r="H548" s="104">
        <f t="shared" si="61"/>
        <v>-12.701590193669638</v>
      </c>
      <c r="I548" s="104">
        <f t="shared" si="62"/>
        <v>0.10000000000000142</v>
      </c>
      <c r="J548" s="104">
        <f t="shared" si="63"/>
        <v>5.4187791315841664E-2</v>
      </c>
      <c r="K548" s="104">
        <f t="shared" si="64"/>
        <v>5.4187791315842438E-3</v>
      </c>
      <c r="L548" s="85"/>
    </row>
    <row r="549" spans="3:12" x14ac:dyDescent="0.2">
      <c r="C549" s="103">
        <v>48.2</v>
      </c>
      <c r="D549" s="103">
        <f t="shared" si="60"/>
        <v>4.82E-2</v>
      </c>
      <c r="E549" s="104">
        <f t="shared" si="58"/>
        <v>0.99997877440935112</v>
      </c>
      <c r="F549" s="104">
        <f t="shared" si="59"/>
        <v>0.22953324522720461</v>
      </c>
      <c r="G549" s="104">
        <f t="shared" si="65"/>
        <v>0.22952837324850112</v>
      </c>
      <c r="H549" s="104">
        <f t="shared" si="61"/>
        <v>-12.783272426184915</v>
      </c>
      <c r="I549" s="104">
        <f t="shared" si="62"/>
        <v>0.10000000000000142</v>
      </c>
      <c r="J549" s="104">
        <f t="shared" si="63"/>
        <v>5.3182221039109391E-2</v>
      </c>
      <c r="K549" s="104">
        <f t="shared" si="64"/>
        <v>5.3182221039110144E-3</v>
      </c>
      <c r="L549" s="85"/>
    </row>
    <row r="550" spans="3:12" x14ac:dyDescent="0.2">
      <c r="C550" s="103">
        <v>48.3</v>
      </c>
      <c r="D550" s="103">
        <f t="shared" si="60"/>
        <v>4.8299999999999996E-2</v>
      </c>
      <c r="E550" s="104">
        <f t="shared" si="58"/>
        <v>0.99997868624586317</v>
      </c>
      <c r="F550" s="104">
        <f t="shared" si="59"/>
        <v>0.22736725061386023</v>
      </c>
      <c r="G550" s="104">
        <f t="shared" si="65"/>
        <v>0.22736240456418189</v>
      </c>
      <c r="H550" s="104">
        <f t="shared" si="61"/>
        <v>-12.86562692666485</v>
      </c>
      <c r="I550" s="104">
        <f t="shared" si="62"/>
        <v>9.9999999999994316E-2</v>
      </c>
      <c r="J550" s="104">
        <f t="shared" si="63"/>
        <v>5.2187295712569616E-2</v>
      </c>
      <c r="K550" s="104">
        <f t="shared" si="64"/>
        <v>5.2187295712566653E-3</v>
      </c>
      <c r="L550" s="85"/>
    </row>
    <row r="551" spans="3:12" x14ac:dyDescent="0.2">
      <c r="C551" s="103">
        <v>48.4</v>
      </c>
      <c r="D551" s="103">
        <f t="shared" si="60"/>
        <v>4.8399999999999999E-2</v>
      </c>
      <c r="E551" s="104">
        <f t="shared" si="58"/>
        <v>0.99997859789965982</v>
      </c>
      <c r="F551" s="104">
        <f t="shared" si="59"/>
        <v>0.22520398583095566</v>
      </c>
      <c r="G551" s="104">
        <f t="shared" si="65"/>
        <v>0.22519916599265391</v>
      </c>
      <c r="H551" s="104">
        <f t="shared" si="61"/>
        <v>-12.948664443861338</v>
      </c>
      <c r="I551" s="104">
        <f t="shared" si="62"/>
        <v>0.10000000000000142</v>
      </c>
      <c r="J551" s="104">
        <f t="shared" si="63"/>
        <v>5.1202993786217461E-2</v>
      </c>
      <c r="K551" s="104">
        <f t="shared" si="64"/>
        <v>5.1202993786218188E-3</v>
      </c>
      <c r="L551" s="85"/>
    </row>
    <row r="552" spans="3:12" x14ac:dyDescent="0.2">
      <c r="C552" s="103">
        <v>48.5</v>
      </c>
      <c r="D552" s="103">
        <f t="shared" si="60"/>
        <v>4.8500000000000001E-2</v>
      </c>
      <c r="E552" s="104">
        <f t="shared" si="58"/>
        <v>0.99997850937074173</v>
      </c>
      <c r="F552" s="104">
        <f t="shared" si="59"/>
        <v>0.22304348032490592</v>
      </c>
      <c r="G552" s="104">
        <f t="shared" si="65"/>
        <v>0.2230386869801618</v>
      </c>
      <c r="H552" s="104">
        <f t="shared" si="61"/>
        <v>-13.032396004976416</v>
      </c>
      <c r="I552" s="104">
        <f t="shared" si="62"/>
        <v>0.10000000000000142</v>
      </c>
      <c r="J552" s="104">
        <f t="shared" si="63"/>
        <v>5.0229293209419885E-2</v>
      </c>
      <c r="K552" s="104">
        <f t="shared" si="64"/>
        <v>5.02292932094206E-3</v>
      </c>
      <c r="L552" s="85"/>
    </row>
    <row r="553" spans="3:12" x14ac:dyDescent="0.2">
      <c r="C553" s="103">
        <v>48.6</v>
      </c>
      <c r="D553" s="103">
        <f t="shared" si="60"/>
        <v>4.8600000000000004E-2</v>
      </c>
      <c r="E553" s="104">
        <f t="shared" si="58"/>
        <v>0.99997842065910814</v>
      </c>
      <c r="F553" s="104">
        <f t="shared" si="59"/>
        <v>0.22088576346833913</v>
      </c>
      <c r="G553" s="104">
        <f t="shared" si="65"/>
        <v>0.22088099689915108</v>
      </c>
      <c r="H553" s="104">
        <f t="shared" si="61"/>
        <v>-13.11683292538172</v>
      </c>
      <c r="I553" s="104">
        <f t="shared" si="62"/>
        <v>0.10000000000000142</v>
      </c>
      <c r="J553" s="104">
        <f t="shared" si="63"/>
        <v>4.9266171433877279E-2</v>
      </c>
      <c r="K553" s="104">
        <f t="shared" si="64"/>
        <v>4.9266171433877976E-3</v>
      </c>
      <c r="L553" s="85"/>
    </row>
    <row r="554" spans="3:12" x14ac:dyDescent="0.2">
      <c r="C554" s="103">
        <v>48.7</v>
      </c>
      <c r="D554" s="103">
        <f t="shared" si="60"/>
        <v>4.87E-2</v>
      </c>
      <c r="E554" s="104">
        <f t="shared" si="58"/>
        <v>0.99997833176476059</v>
      </c>
      <c r="F554" s="104">
        <f t="shared" si="59"/>
        <v>0.21873086455958568</v>
      </c>
      <c r="G554" s="104">
        <f t="shared" si="65"/>
        <v>0.21872612504775829</v>
      </c>
      <c r="H554" s="104">
        <f t="shared" si="61"/>
        <v>-13.201986818765999</v>
      </c>
      <c r="I554" s="104">
        <f t="shared" si="62"/>
        <v>0.10000000000000142</v>
      </c>
      <c r="J554" s="104">
        <f t="shared" si="63"/>
        <v>4.8313605416611213E-2</v>
      </c>
      <c r="K554" s="104">
        <f t="shared" si="64"/>
        <v>4.8313605416611897E-3</v>
      </c>
      <c r="L554" s="85"/>
    </row>
    <row r="555" spans="3:12" x14ac:dyDescent="0.2">
      <c r="C555" s="103">
        <v>48.8</v>
      </c>
      <c r="D555" s="103">
        <f t="shared" si="60"/>
        <v>4.8799999999999996E-2</v>
      </c>
      <c r="E555" s="104">
        <f t="shared" si="58"/>
        <v>0.99997824268769764</v>
      </c>
      <c r="F555" s="104">
        <f t="shared" si="59"/>
        <v>0.21657881282216632</v>
      </c>
      <c r="G555" s="104">
        <f t="shared" si="65"/>
        <v>0.21657410064929766</v>
      </c>
      <c r="H555" s="104">
        <f t="shared" si="61"/>
        <v>-13.287869607733784</v>
      </c>
      <c r="I555" s="104">
        <f t="shared" si="62"/>
        <v>9.9999999999994316E-2</v>
      </c>
      <c r="J555" s="104">
        <f t="shared" si="63"/>
        <v>4.7371571622976963E-2</v>
      </c>
      <c r="K555" s="104">
        <f t="shared" si="64"/>
        <v>4.7371571622974269E-3</v>
      </c>
      <c r="L555" s="85"/>
    </row>
    <row r="556" spans="3:12" x14ac:dyDescent="0.2">
      <c r="C556" s="103">
        <v>48.9</v>
      </c>
      <c r="D556" s="103">
        <f t="shared" si="60"/>
        <v>4.8899999999999999E-2</v>
      </c>
      <c r="E556" s="104">
        <f t="shared" si="58"/>
        <v>0.99997815342792018</v>
      </c>
      <c r="F556" s="104">
        <f t="shared" si="59"/>
        <v>0.21442963740428511</v>
      </c>
      <c r="G556" s="104">
        <f t="shared" si="65"/>
        <v>0.2144249528517555</v>
      </c>
      <c r="H556" s="104">
        <f t="shared" si="61"/>
        <v>-13.374493534879106</v>
      </c>
      <c r="I556" s="104">
        <f t="shared" si="62"/>
        <v>0.10000000000000142</v>
      </c>
      <c r="J556" s="104">
        <f t="shared" si="63"/>
        <v>4.6440046029700921E-2</v>
      </c>
      <c r="K556" s="104">
        <f t="shared" si="64"/>
        <v>4.6440046029701584E-3</v>
      </c>
      <c r="L556" s="85"/>
    </row>
    <row r="557" spans="3:12" x14ac:dyDescent="0.2">
      <c r="C557" s="103">
        <v>49</v>
      </c>
      <c r="D557" s="103">
        <f t="shared" si="60"/>
        <v>4.9000000000000002E-2</v>
      </c>
      <c r="E557" s="104">
        <f t="shared" si="58"/>
        <v>0.99997806398542788</v>
      </c>
      <c r="F557" s="104">
        <f t="shared" si="59"/>
        <v>0.21228336737832215</v>
      </c>
      <c r="G557" s="104">
        <f t="shared" si="65"/>
        <v>0.21227871072728191</v>
      </c>
      <c r="H557" s="104">
        <f t="shared" si="61"/>
        <v>-13.461871174360436</v>
      </c>
      <c r="I557" s="104">
        <f t="shared" si="62"/>
        <v>0.10000000000000142</v>
      </c>
      <c r="J557" s="104">
        <f t="shared" si="63"/>
        <v>4.5519004127943088E-2</v>
      </c>
      <c r="K557" s="104">
        <f t="shared" si="64"/>
        <v>4.5519004127943736E-3</v>
      </c>
      <c r="L557" s="85"/>
    </row>
    <row r="558" spans="3:12" x14ac:dyDescent="0.2">
      <c r="C558" s="103">
        <v>49.1</v>
      </c>
      <c r="D558" s="103">
        <f t="shared" si="60"/>
        <v>4.9100000000000005E-2</v>
      </c>
      <c r="E558" s="104">
        <f t="shared" si="58"/>
        <v>0.99997797436021951</v>
      </c>
      <c r="F558" s="104">
        <f t="shared" si="59"/>
        <v>0.2101400317403275</v>
      </c>
      <c r="G558" s="104">
        <f t="shared" si="65"/>
        <v>0.21013540327168492</v>
      </c>
      <c r="H558" s="104">
        <f t="shared" si="61"/>
        <v>-13.550015444004099</v>
      </c>
      <c r="I558" s="104">
        <f t="shared" si="62"/>
        <v>0.10000000000000142</v>
      </c>
      <c r="J558" s="104">
        <f t="shared" si="63"/>
        <v>4.4608420926383036E-2</v>
      </c>
      <c r="K558" s="104">
        <f t="shared" si="64"/>
        <v>4.460842092638367E-3</v>
      </c>
      <c r="L558" s="85"/>
    </row>
    <row r="559" spans="3:12" x14ac:dyDescent="0.2">
      <c r="C559" s="103">
        <v>49.2</v>
      </c>
      <c r="D559" s="103">
        <f t="shared" si="60"/>
        <v>4.9200000000000001E-2</v>
      </c>
      <c r="E559" s="104">
        <f t="shared" si="58"/>
        <v>0.99997788455229752</v>
      </c>
      <c r="F559" s="104">
        <f t="shared" si="59"/>
        <v>0.20799965940951962</v>
      </c>
      <c r="G559" s="104">
        <f t="shared" si="65"/>
        <v>0.20799505940392982</v>
      </c>
      <c r="H559" s="104">
        <f t="shared" si="61"/>
        <v>-13.63893961796534</v>
      </c>
      <c r="I559" s="104">
        <f t="shared" si="62"/>
        <v>0.10000000000000142</v>
      </c>
      <c r="J559" s="104">
        <f t="shared" si="63"/>
        <v>4.3708270954330906E-2</v>
      </c>
      <c r="K559" s="104">
        <f t="shared" si="64"/>
        <v>4.3708270954331526E-3</v>
      </c>
      <c r="L559" s="85"/>
    </row>
    <row r="560" spans="3:12" x14ac:dyDescent="0.2">
      <c r="C560" s="103">
        <v>49.3</v>
      </c>
      <c r="D560" s="103">
        <f t="shared" si="60"/>
        <v>4.9299999999999997E-2</v>
      </c>
      <c r="E560" s="104">
        <f t="shared" si="58"/>
        <v>0.99997779456166147</v>
      </c>
      <c r="F560" s="104">
        <f t="shared" si="59"/>
        <v>0.2058622792277828</v>
      </c>
      <c r="G560" s="104">
        <f t="shared" si="65"/>
        <v>0.20585770796563518</v>
      </c>
      <c r="H560" s="104">
        <f t="shared" si="61"/>
        <v>-13.728657339978408</v>
      </c>
      <c r="I560" s="104">
        <f t="shared" si="62"/>
        <v>9.9999999999994316E-2</v>
      </c>
      <c r="J560" s="104">
        <f t="shared" si="63"/>
        <v>4.2818528264861822E-2</v>
      </c>
      <c r="K560" s="104">
        <f t="shared" si="64"/>
        <v>4.2818528264859388E-3</v>
      </c>
      <c r="L560" s="85"/>
    </row>
    <row r="561" spans="3:12" x14ac:dyDescent="0.2">
      <c r="C561" s="103">
        <v>49.4</v>
      </c>
      <c r="D561" s="103">
        <f t="shared" si="60"/>
        <v>4.9399999999999999E-2</v>
      </c>
      <c r="E561" s="104">
        <f t="shared" si="58"/>
        <v>0.99997770438830968</v>
      </c>
      <c r="F561" s="104">
        <f t="shared" si="59"/>
        <v>0.20372791995916659</v>
      </c>
      <c r="G561" s="104">
        <f t="shared" si="65"/>
        <v>0.2037233777205727</v>
      </c>
      <c r="H561" s="104">
        <f t="shared" si="61"/>
        <v>-13.819182637228664</v>
      </c>
      <c r="I561" s="104">
        <f t="shared" si="62"/>
        <v>0.10000000000000142</v>
      </c>
      <c r="J561" s="104">
        <f t="shared" si="63"/>
        <v>4.1939166437973192E-2</v>
      </c>
      <c r="K561" s="104">
        <f t="shared" si="64"/>
        <v>4.1939166437973789E-3</v>
      </c>
      <c r="L561" s="85"/>
    </row>
    <row r="562" spans="3:12" x14ac:dyDescent="0.2">
      <c r="C562" s="103">
        <v>49.5</v>
      </c>
      <c r="D562" s="103">
        <f t="shared" si="60"/>
        <v>4.9500000000000002E-2</v>
      </c>
      <c r="E562" s="104">
        <f t="shared" si="58"/>
        <v>0.99997761403224394</v>
      </c>
      <c r="F562" s="104">
        <f t="shared" si="59"/>
        <v>0.20159661028939058</v>
      </c>
      <c r="G562" s="104">
        <f t="shared" si="65"/>
        <v>0.20159209735417291</v>
      </c>
      <c r="H562" s="104">
        <f t="shared" si="61"/>
        <v>-13.910529934881929</v>
      </c>
      <c r="I562" s="104">
        <f t="shared" si="62"/>
        <v>0.10000000000000142</v>
      </c>
      <c r="J562" s="104">
        <f t="shared" si="63"/>
        <v>4.107015858376669E-2</v>
      </c>
      <c r="K562" s="104">
        <f t="shared" si="64"/>
        <v>4.1070158583767277E-3</v>
      </c>
      <c r="L562" s="85"/>
    </row>
    <row r="563" spans="3:12" x14ac:dyDescent="0.2">
      <c r="C563" s="103">
        <v>49.6</v>
      </c>
      <c r="D563" s="103">
        <f t="shared" si="60"/>
        <v>4.9599999999999998E-2</v>
      </c>
      <c r="E563" s="104">
        <f t="shared" si="58"/>
        <v>0.99997752349346292</v>
      </c>
      <c r="F563" s="104">
        <f t="shared" si="59"/>
        <v>0.19946837882534568</v>
      </c>
      <c r="G563" s="104">
        <f t="shared" si="65"/>
        <v>0.19946389547302507</v>
      </c>
      <c r="H563" s="104">
        <f t="shared" si="61"/>
        <v>-14.002714071309315</v>
      </c>
      <c r="I563" s="104">
        <f t="shared" si="62"/>
        <v>0.10000000000000142</v>
      </c>
      <c r="J563" s="104">
        <f t="shared" si="63"/>
        <v>4.0211477345652363E-2</v>
      </c>
      <c r="K563" s="104">
        <f t="shared" si="64"/>
        <v>4.0211477345652932E-3</v>
      </c>
      <c r="L563" s="85"/>
    </row>
    <row r="564" spans="3:12" x14ac:dyDescent="0.2">
      <c r="C564" s="103">
        <v>49.7</v>
      </c>
      <c r="D564" s="103">
        <f t="shared" si="60"/>
        <v>4.9700000000000001E-2</v>
      </c>
      <c r="E564" s="104">
        <f t="shared" si="58"/>
        <v>0.99997743277196915</v>
      </c>
      <c r="F564" s="104">
        <f t="shared" si="59"/>
        <v>0.19734325409460038</v>
      </c>
      <c r="G564" s="104">
        <f t="shared" si="65"/>
        <v>0.19733880060438488</v>
      </c>
      <c r="H564" s="104">
        <f t="shared" si="61"/>
        <v>-14.095750314047319</v>
      </c>
      <c r="I564" s="104">
        <f t="shared" si="62"/>
        <v>0.10000000000000142</v>
      </c>
      <c r="J564" s="104">
        <f t="shared" si="63"/>
        <v>3.9363094903575334E-2</v>
      </c>
      <c r="K564" s="104">
        <f t="shared" si="64"/>
        <v>3.9363094903575894E-3</v>
      </c>
      <c r="L564" s="85"/>
    </row>
    <row r="565" spans="3:12" x14ac:dyDescent="0.2">
      <c r="C565" s="103">
        <v>49.8</v>
      </c>
      <c r="D565" s="103">
        <f t="shared" si="60"/>
        <v>4.9799999999999997E-2</v>
      </c>
      <c r="E565" s="104">
        <f t="shared" si="58"/>
        <v>0.99997734186775966</v>
      </c>
      <c r="F565" s="104">
        <f t="shared" si="59"/>
        <v>0.19522126454490932</v>
      </c>
      <c r="G565" s="104">
        <f t="shared" si="65"/>
        <v>0.19521684119568114</v>
      </c>
      <c r="H565" s="104">
        <f t="shared" si="61"/>
        <v>-14.189654376536554</v>
      </c>
      <c r="I565" s="104">
        <f t="shared" si="62"/>
        <v>9.9999999999994316E-2</v>
      </c>
      <c r="J565" s="104">
        <f t="shared" si="63"/>
        <v>3.8524982977265435E-2</v>
      </c>
      <c r="K565" s="104">
        <f t="shared" si="64"/>
        <v>3.8524982977263243E-3</v>
      </c>
      <c r="L565" s="85"/>
    </row>
    <row r="566" spans="3:12" x14ac:dyDescent="0.2">
      <c r="C566" s="103">
        <v>49.9</v>
      </c>
      <c r="D566" s="103">
        <f t="shared" si="60"/>
        <v>4.99E-2</v>
      </c>
      <c r="E566" s="104">
        <f t="shared" si="58"/>
        <v>0.9999772507808351</v>
      </c>
      <c r="F566" s="104">
        <f t="shared" si="59"/>
        <v>0.1931024385437215</v>
      </c>
      <c r="G566" s="104">
        <f t="shared" si="65"/>
        <v>0.1930980456140258</v>
      </c>
      <c r="H566" s="104">
        <f t="shared" si="61"/>
        <v>-14.28444243568496</v>
      </c>
      <c r="I566" s="104">
        <f t="shared" si="62"/>
        <v>0.10000000000000142</v>
      </c>
      <c r="J566" s="104">
        <f t="shared" si="63"/>
        <v>3.7697112829508876E-2</v>
      </c>
      <c r="K566" s="104">
        <f t="shared" si="64"/>
        <v>3.7697112829509411E-3</v>
      </c>
      <c r="L566" s="85"/>
    </row>
    <row r="567" spans="3:12" x14ac:dyDescent="0.2">
      <c r="C567" s="103">
        <v>50</v>
      </c>
      <c r="D567" s="103">
        <f t="shared" si="60"/>
        <v>0.05</v>
      </c>
      <c r="E567" s="104">
        <f t="shared" si="58"/>
        <v>0.99997715951119737</v>
      </c>
      <c r="F567" s="104">
        <f t="shared" si="59"/>
        <v>0.19098680437769158</v>
      </c>
      <c r="G567" s="104">
        <f t="shared" si="65"/>
        <v>0.19098244214572474</v>
      </c>
      <c r="H567" s="104">
        <f t="shared" si="61"/>
        <v>-14.3801311503049</v>
      </c>
      <c r="I567" s="104">
        <f t="shared" si="62"/>
        <v>0.10000000000000142</v>
      </c>
      <c r="J567" s="104">
        <f t="shared" si="63"/>
        <v>3.6879455269441974E-2</v>
      </c>
      <c r="K567" s="104">
        <f t="shared" si="64"/>
        <v>3.6879455269442497E-3</v>
      </c>
      <c r="L567" s="85"/>
    </row>
    <row r="568" spans="3:12" x14ac:dyDescent="0.2">
      <c r="C568" s="103">
        <v>50.1</v>
      </c>
      <c r="D568" s="103">
        <f t="shared" si="60"/>
        <v>5.0099999999999999E-2</v>
      </c>
      <c r="E568" s="104">
        <f t="shared" si="58"/>
        <v>0.9999770680588449</v>
      </c>
      <c r="F568" s="104">
        <f t="shared" si="59"/>
        <v>0.18887439025219446</v>
      </c>
      <c r="G568" s="104">
        <f t="shared" si="65"/>
        <v>0.18887005899579148</v>
      </c>
      <c r="H568" s="104">
        <f t="shared" si="61"/>
        <v>-14.476737680476628</v>
      </c>
      <c r="I568" s="104">
        <f t="shared" si="62"/>
        <v>0.10000000000000142</v>
      </c>
      <c r="J568" s="104">
        <f t="shared" si="63"/>
        <v>3.6071980655866399E-2</v>
      </c>
      <c r="K568" s="104">
        <f t="shared" si="64"/>
        <v>3.6071980655866913E-3</v>
      </c>
      <c r="L568" s="85"/>
    </row>
    <row r="569" spans="3:12" x14ac:dyDescent="0.2">
      <c r="C569" s="103">
        <v>50.2</v>
      </c>
      <c r="D569" s="103">
        <f t="shared" si="60"/>
        <v>5.0200000000000002E-2</v>
      </c>
      <c r="E569" s="104">
        <f t="shared" si="58"/>
        <v>0.99997697642377836</v>
      </c>
      <c r="F569" s="104">
        <f t="shared" si="59"/>
        <v>0.18676522429083758</v>
      </c>
      <c r="G569" s="104">
        <f t="shared" si="65"/>
        <v>0.18676092428746058</v>
      </c>
      <c r="H569" s="104">
        <f t="shared" si="61"/>
        <v>-14.574279707894833</v>
      </c>
      <c r="I569" s="104">
        <f t="shared" si="62"/>
        <v>0.10000000000000142</v>
      </c>
      <c r="J569" s="104">
        <f t="shared" si="63"/>
        <v>3.5274658900585697E-2</v>
      </c>
      <c r="K569" s="104">
        <f t="shared" si="64"/>
        <v>3.5274658900586197E-3</v>
      </c>
      <c r="L569" s="85"/>
    </row>
    <row r="570" spans="3:12" x14ac:dyDescent="0.2">
      <c r="C570" s="103">
        <v>50.3</v>
      </c>
      <c r="D570" s="103">
        <f t="shared" si="60"/>
        <v>5.0299999999999997E-2</v>
      </c>
      <c r="E570" s="104">
        <f t="shared" si="58"/>
        <v>0.99997688460599687</v>
      </c>
      <c r="F570" s="104">
        <f t="shared" si="59"/>
        <v>0.18465933453498048</v>
      </c>
      <c r="G570" s="104">
        <f t="shared" si="65"/>
        <v>0.18465506606170634</v>
      </c>
      <c r="H570" s="104">
        <f t="shared" si="61"/>
        <v>-14.672775457258398</v>
      </c>
      <c r="I570" s="104">
        <f t="shared" si="62"/>
        <v>9.9999999999994316E-2</v>
      </c>
      <c r="J570" s="104">
        <f t="shared" si="63"/>
        <v>3.448745947176312E-2</v>
      </c>
      <c r="K570" s="104">
        <f t="shared" si="64"/>
        <v>3.4487459471761158E-3</v>
      </c>
      <c r="L570" s="85"/>
    </row>
    <row r="571" spans="3:12" x14ac:dyDescent="0.2">
      <c r="C571" s="103">
        <v>50.4</v>
      </c>
      <c r="D571" s="103">
        <f t="shared" si="60"/>
        <v>5.04E-2</v>
      </c>
      <c r="E571" s="104">
        <f t="shared" si="58"/>
        <v>0.99997679260550199</v>
      </c>
      <c r="F571" s="104">
        <f t="shared" si="59"/>
        <v>0.18255674894325111</v>
      </c>
      <c r="G571" s="104">
        <f t="shared" si="65"/>
        <v>0.18255251227676011</v>
      </c>
      <c r="H571" s="104">
        <f t="shared" si="61"/>
        <v>-14.772243718768635</v>
      </c>
      <c r="I571" s="104">
        <f t="shared" si="62"/>
        <v>0.10000000000000142</v>
      </c>
      <c r="J571" s="104">
        <f t="shared" si="63"/>
        <v>3.3710351397300248E-2</v>
      </c>
      <c r="K571" s="104">
        <f t="shared" si="64"/>
        <v>3.3710351397300727E-3</v>
      </c>
      <c r="L571" s="85"/>
    </row>
    <row r="572" spans="3:12" x14ac:dyDescent="0.2">
      <c r="C572" s="103">
        <v>50.5</v>
      </c>
      <c r="D572" s="103">
        <f t="shared" si="60"/>
        <v>5.0500000000000003E-2</v>
      </c>
      <c r="E572" s="104">
        <f t="shared" si="58"/>
        <v>0.99997670042229214</v>
      </c>
      <c r="F572" s="104">
        <f t="shared" si="59"/>
        <v>0.18045749539106754</v>
      </c>
      <c r="G572" s="104">
        <f t="shared" si="65"/>
        <v>0.1804532908076307</v>
      </c>
      <c r="H572" s="104">
        <f t="shared" si="61"/>
        <v>-14.872703871805363</v>
      </c>
      <c r="I572" s="104">
        <f t="shared" si="62"/>
        <v>0.10000000000000142</v>
      </c>
      <c r="J572" s="104">
        <f t="shared" si="63"/>
        <v>3.2943303268235878E-2</v>
      </c>
      <c r="K572" s="104">
        <f t="shared" si="64"/>
        <v>3.2943303268236348E-3</v>
      </c>
      <c r="L572" s="85"/>
    </row>
    <row r="573" spans="3:12" x14ac:dyDescent="0.2">
      <c r="C573" s="103">
        <v>50.6</v>
      </c>
      <c r="D573" s="103">
        <f t="shared" si="60"/>
        <v>5.0599999999999999E-2</v>
      </c>
      <c r="E573" s="104">
        <f t="shared" si="58"/>
        <v>0.99997660805636868</v>
      </c>
      <c r="F573" s="104">
        <f t="shared" si="59"/>
        <v>0.17836160167016113</v>
      </c>
      <c r="G573" s="104">
        <f t="shared" si="65"/>
        <v>0.17835742944562888</v>
      </c>
      <c r="H573" s="104">
        <f t="shared" si="61"/>
        <v>-14.974175909855605</v>
      </c>
      <c r="I573" s="104">
        <f t="shared" si="62"/>
        <v>0.10000000000000142</v>
      </c>
      <c r="J573" s="104">
        <f t="shared" si="63"/>
        <v>3.2186283242165721E-2</v>
      </c>
      <c r="K573" s="104">
        <f t="shared" si="64"/>
        <v>3.2186283242166178E-3</v>
      </c>
      <c r="L573" s="85"/>
    </row>
    <row r="574" spans="3:12" x14ac:dyDescent="0.2">
      <c r="C574" s="103">
        <v>50.7</v>
      </c>
      <c r="D574" s="103">
        <f t="shared" si="60"/>
        <v>5.0700000000000002E-2</v>
      </c>
      <c r="E574" s="104">
        <f t="shared" si="58"/>
        <v>0.99997651550773214</v>
      </c>
      <c r="F574" s="104">
        <f t="shared" si="59"/>
        <v>0.17626909548809955</v>
      </c>
      <c r="G574" s="104">
        <f t="shared" si="65"/>
        <v>0.17626495589788949</v>
      </c>
      <c r="H574" s="104">
        <f t="shared" si="61"/>
        <v>-15.076680466775604</v>
      </c>
      <c r="I574" s="104">
        <f t="shared" si="62"/>
        <v>0.10000000000000142</v>
      </c>
      <c r="J574" s="104">
        <f t="shared" si="63"/>
        <v>3.1439259046681704E-2</v>
      </c>
      <c r="K574" s="104">
        <f t="shared" si="64"/>
        <v>3.143925904668215E-3</v>
      </c>
      <c r="L574" s="85"/>
    </row>
    <row r="575" spans="3:12" x14ac:dyDescent="0.2">
      <c r="C575" s="103">
        <v>50.8</v>
      </c>
      <c r="D575" s="103">
        <f t="shared" si="60"/>
        <v>5.0799999999999998E-2</v>
      </c>
      <c r="E575" s="104">
        <f t="shared" si="58"/>
        <v>0.99997642277638077</v>
      </c>
      <c r="F575" s="104">
        <f t="shared" si="59"/>
        <v>0.17418000446781362</v>
      </c>
      <c r="G575" s="104">
        <f t="shared" si="65"/>
        <v>0.17417589778689829</v>
      </c>
      <c r="H575" s="104">
        <f t="shared" si="61"/>
        <v>-15.180238844472314</v>
      </c>
      <c r="I575" s="104">
        <f t="shared" si="62"/>
        <v>9.9999999999994316E-2</v>
      </c>
      <c r="J575" s="104">
        <f t="shared" si="63"/>
        <v>3.070219798283071E-2</v>
      </c>
      <c r="K575" s="104">
        <f t="shared" si="64"/>
        <v>3.0702197982828963E-3</v>
      </c>
      <c r="L575" s="85"/>
    </row>
    <row r="576" spans="3:12" x14ac:dyDescent="0.2">
      <c r="C576" s="103">
        <v>50.9</v>
      </c>
      <c r="D576" s="103">
        <f t="shared" si="60"/>
        <v>5.0900000000000001E-2</v>
      </c>
      <c r="E576" s="104">
        <f t="shared" si="58"/>
        <v>0.99997632986231599</v>
      </c>
      <c r="F576" s="104">
        <f t="shared" si="59"/>
        <v>0.17209435614712534</v>
      </c>
      <c r="G576" s="104">
        <f t="shared" si="65"/>
        <v>0.17209028265002069</v>
      </c>
      <c r="H576" s="104">
        <f t="shared" si="61"/>
        <v>-15.284873042097534</v>
      </c>
      <c r="I576" s="104">
        <f t="shared" si="62"/>
        <v>0.10000000000000142</v>
      </c>
      <c r="J576" s="104">
        <f t="shared" si="63"/>
        <v>2.9975066928593232E-2</v>
      </c>
      <c r="K576" s="104">
        <f t="shared" si="64"/>
        <v>2.9975066928593658E-3</v>
      </c>
      <c r="L576" s="85"/>
    </row>
    <row r="577" spans="3:12" x14ac:dyDescent="0.2">
      <c r="C577" s="103">
        <v>51</v>
      </c>
      <c r="D577" s="103">
        <f t="shared" si="60"/>
        <v>5.0999999999999997E-2</v>
      </c>
      <c r="E577" s="104">
        <f t="shared" si="58"/>
        <v>0.99997623676553637</v>
      </c>
      <c r="F577" s="104">
        <f t="shared" si="59"/>
        <v>0.17001217797827922</v>
      </c>
      <c r="G577" s="104">
        <f t="shared" si="65"/>
        <v>0.17000813793903224</v>
      </c>
      <c r="H577" s="104">
        <f t="shared" si="61"/>
        <v>-15.390605786855051</v>
      </c>
      <c r="I577" s="104">
        <f t="shared" si="62"/>
        <v>0.10000000000000142</v>
      </c>
      <c r="J577" s="104">
        <f t="shared" si="63"/>
        <v>2.9257832342381138E-2</v>
      </c>
      <c r="K577" s="104">
        <f t="shared" si="64"/>
        <v>2.9257832342381553E-3</v>
      </c>
      <c r="L577" s="85"/>
    </row>
    <row r="578" spans="3:12" x14ac:dyDescent="0.2">
      <c r="C578" s="103">
        <v>51.1</v>
      </c>
      <c r="D578" s="103">
        <f t="shared" si="60"/>
        <v>5.11E-2</v>
      </c>
      <c r="E578" s="104">
        <f t="shared" si="58"/>
        <v>0.99997614348604269</v>
      </c>
      <c r="F578" s="104">
        <f t="shared" si="59"/>
        <v>0.16793349732747209</v>
      </c>
      <c r="G578" s="104">
        <f t="shared" si="65"/>
        <v>0.16792949101964921</v>
      </c>
      <c r="H578" s="104">
        <f t="shared" si="61"/>
        <v>-15.497460566529004</v>
      </c>
      <c r="I578" s="104">
        <f t="shared" si="62"/>
        <v>0.10000000000000142</v>
      </c>
      <c r="J578" s="104">
        <f t="shared" si="63"/>
        <v>2.8550460266553866E-2</v>
      </c>
      <c r="K578" s="104">
        <f t="shared" si="64"/>
        <v>2.855046026655427E-3</v>
      </c>
      <c r="L578" s="85"/>
    </row>
    <row r="579" spans="3:12" x14ac:dyDescent="0.2">
      <c r="C579" s="103">
        <v>51.2</v>
      </c>
      <c r="D579" s="103">
        <f t="shared" si="60"/>
        <v>5.1200000000000002E-2</v>
      </c>
      <c r="E579" s="104">
        <f t="shared" si="58"/>
        <v>0.99997605002383638</v>
      </c>
      <c r="F579" s="104">
        <f t="shared" si="59"/>
        <v>0.16585834147439049</v>
      </c>
      <c r="G579" s="104">
        <f t="shared" si="65"/>
        <v>0.16585436917106564</v>
      </c>
      <c r="H579" s="104">
        <f t="shared" si="61"/>
        <v>-15.6054616638498</v>
      </c>
      <c r="I579" s="104">
        <f t="shared" si="62"/>
        <v>0.10000000000000142</v>
      </c>
      <c r="J579" s="104">
        <f t="shared" si="63"/>
        <v>2.7852916330953666E-2</v>
      </c>
      <c r="K579" s="104">
        <f t="shared" si="64"/>
        <v>2.785291633095406E-3</v>
      </c>
      <c r="L579" s="85"/>
    </row>
    <row r="580" spans="3:12" x14ac:dyDescent="0.2">
      <c r="C580" s="103">
        <v>51.3</v>
      </c>
      <c r="D580" s="103">
        <f t="shared" si="60"/>
        <v>5.1299999999999998E-2</v>
      </c>
      <c r="E580" s="104">
        <f t="shared" ref="E580:E643" si="66">ABS(SIN((($A$68*PI()*$C580*VLOOKUP($D$12,$C$18:$D$33,2,FALSE))/($D$16*1000000)))/(VLOOKUP($D$12,$C$18:$D$33,2,FALSE)*SIN((($A$68*PI()*$C580)/($D$16*1000000)))))^$A$72</f>
        <v>0.99997595637891534</v>
      </c>
      <c r="F580" s="104">
        <f t="shared" ref="F580:F643" si="67">ABS(SIN((($A$68*VLOOKUP($D$12,$C$18:$D$33,2,FALSE)*PI()*$C580*VLOOKUP($D$12,$C$18:$E$33,3,FALSE))/($D$16*1000000)))/(VLOOKUP($D$12,$C$18:$E$33,3,FALSE)*SIN((($A$68*VLOOKUP($D$12,$C$18:$D$33,2,FALSE)*PI()*$C580)/($D$16*1000000)))))^$A$76</f>
        <v>0.16378673761174323</v>
      </c>
      <c r="G580" s="104">
        <f t="shared" si="65"/>
        <v>0.16378279958548539</v>
      </c>
      <c r="H580" s="104">
        <f t="shared" si="61"/>
        <v>-15.714634192824244</v>
      </c>
      <c r="I580" s="104">
        <f t="shared" si="62"/>
        <v>9.9999999999994316E-2</v>
      </c>
      <c r="J580" s="104">
        <f t="shared" si="63"/>
        <v>2.7165165756458724E-2</v>
      </c>
      <c r="K580" s="104">
        <f t="shared" si="64"/>
        <v>2.7165165756457181E-3</v>
      </c>
      <c r="L580" s="85"/>
    </row>
    <row r="581" spans="3:12" x14ac:dyDescent="0.2">
      <c r="C581" s="103">
        <v>51.4</v>
      </c>
      <c r="D581" s="103">
        <f t="shared" ref="D581:D644" si="68">C581/1000</f>
        <v>5.1400000000000001E-2</v>
      </c>
      <c r="E581" s="104">
        <f t="shared" si="66"/>
        <v>0.99997586255128057</v>
      </c>
      <c r="F581" s="104">
        <f t="shared" si="67"/>
        <v>0.1617187128448013</v>
      </c>
      <c r="G581" s="104">
        <f t="shared" si="65"/>
        <v>0.16171480936766303</v>
      </c>
      <c r="H581" s="104">
        <f t="shared" ref="H581:H644" si="69">20*LOG10(G581)</f>
        <v>-15.825004137165386</v>
      </c>
      <c r="I581" s="104">
        <f t="shared" ref="I581:I644" si="70">C581-C580</f>
        <v>0.10000000000000142</v>
      </c>
      <c r="J581" s="104">
        <f t="shared" si="63"/>
        <v>2.6487173358554175E-2</v>
      </c>
      <c r="K581" s="104">
        <f t="shared" si="64"/>
        <v>2.6487173358554551E-3</v>
      </c>
      <c r="L581" s="85"/>
    </row>
    <row r="582" spans="3:12" x14ac:dyDescent="0.2">
      <c r="C582" s="103">
        <v>51.5</v>
      </c>
      <c r="D582" s="103">
        <f t="shared" si="68"/>
        <v>5.1499999999999997E-2</v>
      </c>
      <c r="E582" s="104">
        <f t="shared" si="66"/>
        <v>0.99997576854093351</v>
      </c>
      <c r="F582" s="104">
        <f t="shared" si="67"/>
        <v>0.15965429419093816</v>
      </c>
      <c r="G582" s="104">
        <f t="shared" si="65"/>
        <v>0.15965042553444367</v>
      </c>
      <c r="H582" s="104">
        <f t="shared" si="69"/>
        <v>-15.936598390969968</v>
      </c>
      <c r="I582" s="104">
        <f t="shared" si="70"/>
        <v>0.10000000000000142</v>
      </c>
      <c r="J582" s="104">
        <f t="shared" ref="J582:J645" si="71">((G582+G581)/2)^2</f>
        <v>2.5818903550921549E-2</v>
      </c>
      <c r="K582" s="104">
        <f t="shared" ref="K582:K645" si="72">I582*J582</f>
        <v>2.5818903550921916E-3</v>
      </c>
      <c r="L582" s="85"/>
    </row>
    <row r="583" spans="3:12" x14ac:dyDescent="0.2">
      <c r="C583" s="103">
        <v>51.6</v>
      </c>
      <c r="D583" s="103">
        <f t="shared" si="68"/>
        <v>5.16E-2</v>
      </c>
      <c r="E583" s="104">
        <f t="shared" si="66"/>
        <v>0.99997567434787182</v>
      </c>
      <c r="F583" s="104">
        <f t="shared" si="67"/>
        <v>0.15759350857917048</v>
      </c>
      <c r="G583" s="104">
        <f t="shared" si="65"/>
        <v>0.15758967501430313</v>
      </c>
      <c r="H583" s="104">
        <f t="shared" si="69"/>
        <v>-16.04944480180302</v>
      </c>
      <c r="I583" s="104">
        <f t="shared" si="70"/>
        <v>0.10000000000000142</v>
      </c>
      <c r="J583" s="104">
        <f t="shared" si="71"/>
        <v>2.5160320349044744E-2</v>
      </c>
      <c r="K583" s="104">
        <f t="shared" si="72"/>
        <v>2.5160320349045103E-3</v>
      </c>
      <c r="L583" s="85"/>
    </row>
    <row r="584" spans="3:12" x14ac:dyDescent="0.2">
      <c r="C584" s="103">
        <v>51.7</v>
      </c>
      <c r="D584" s="103">
        <f t="shared" si="68"/>
        <v>5.1700000000000003E-2</v>
      </c>
      <c r="E584" s="104">
        <f t="shared" si="66"/>
        <v>0.99997557997209696</v>
      </c>
      <c r="F584" s="104">
        <f t="shared" si="67"/>
        <v>0.15553638284970323</v>
      </c>
      <c r="G584" s="104">
        <f t="shared" si="65"/>
        <v>0.1555325846468941</v>
      </c>
      <c r="H584" s="104">
        <f t="shared" si="69"/>
        <v>-16.163572216362251</v>
      </c>
      <c r="I584" s="104">
        <f t="shared" si="70"/>
        <v>0.10000000000000142</v>
      </c>
      <c r="J584" s="104">
        <f t="shared" si="71"/>
        <v>2.4511387373833553E-2</v>
      </c>
      <c r="K584" s="104">
        <f t="shared" si="72"/>
        <v>2.4511387373833903E-3</v>
      </c>
      <c r="L584" s="85"/>
    </row>
    <row r="585" spans="3:12" x14ac:dyDescent="0.2">
      <c r="C585" s="103">
        <v>51.8</v>
      </c>
      <c r="D585" s="103">
        <f t="shared" si="68"/>
        <v>5.1799999999999999E-2</v>
      </c>
      <c r="E585" s="104">
        <f t="shared" si="66"/>
        <v>0.9999754854136077</v>
      </c>
      <c r="F585" s="104">
        <f t="shared" si="67"/>
        <v>0.15348294375347579</v>
      </c>
      <c r="G585" s="104">
        <f t="shared" si="65"/>
        <v>0.15347918118259141</v>
      </c>
      <c r="H585" s="104">
        <f t="shared" si="69"/>
        <v>-16.279010528910291</v>
      </c>
      <c r="I585" s="104">
        <f t="shared" si="70"/>
        <v>9.9999999999994316E-2</v>
      </c>
      <c r="J585" s="104">
        <f t="shared" si="71"/>
        <v>2.38720678552642E-2</v>
      </c>
      <c r="K585" s="104">
        <f t="shared" si="72"/>
        <v>2.3872067855262844E-3</v>
      </c>
      <c r="L585" s="85"/>
    </row>
    <row r="586" spans="3:12" x14ac:dyDescent="0.2">
      <c r="C586" s="103">
        <v>51.9</v>
      </c>
      <c r="D586" s="103">
        <f t="shared" si="68"/>
        <v>5.1900000000000002E-2</v>
      </c>
      <c r="E586" s="104">
        <f t="shared" si="66"/>
        <v>0.99997539067240604</v>
      </c>
      <c r="F586" s="104">
        <f t="shared" si="67"/>
        <v>0.15143321795170789</v>
      </c>
      <c r="G586" s="104">
        <f t="shared" si="65"/>
        <v>0.1514294912820387</v>
      </c>
      <c r="H586" s="104">
        <f t="shared" si="69"/>
        <v>-16.395790732678382</v>
      </c>
      <c r="I586" s="104">
        <f t="shared" si="70"/>
        <v>0.10000000000000142</v>
      </c>
      <c r="J586" s="104">
        <f t="shared" si="71"/>
        <v>2.3242324636035771E-2</v>
      </c>
      <c r="K586" s="104">
        <f t="shared" si="72"/>
        <v>2.3242324636036102E-3</v>
      </c>
      <c r="L586" s="85"/>
    </row>
    <row r="587" spans="3:12" x14ac:dyDescent="0.2">
      <c r="C587" s="103">
        <v>52</v>
      </c>
      <c r="D587" s="103">
        <f t="shared" si="68"/>
        <v>5.1999999999999998E-2</v>
      </c>
      <c r="E587" s="104">
        <f t="shared" si="66"/>
        <v>0.99997529574849053</v>
      </c>
      <c r="F587" s="104">
        <f t="shared" si="67"/>
        <v>0.14938723201545301</v>
      </c>
      <c r="G587" s="104">
        <f t="shared" si="65"/>
        <v>0.14938354151570099</v>
      </c>
      <c r="H587" s="104">
        <f t="shared" si="69"/>
        <v>-16.513944974462838</v>
      </c>
      <c r="I587" s="104">
        <f t="shared" si="70"/>
        <v>0.10000000000000142</v>
      </c>
      <c r="J587" s="104">
        <f t="shared" si="71"/>
        <v>2.2622120175243503E-2</v>
      </c>
      <c r="K587" s="104">
        <f t="shared" si="72"/>
        <v>2.2622120175243825E-3</v>
      </c>
      <c r="L587" s="85"/>
    </row>
    <row r="588" spans="3:12" x14ac:dyDescent="0.2">
      <c r="C588" s="103">
        <v>52.1</v>
      </c>
      <c r="D588" s="103">
        <f t="shared" si="68"/>
        <v>5.21E-2</v>
      </c>
      <c r="E588" s="104">
        <f t="shared" si="66"/>
        <v>0.99997520064186096</v>
      </c>
      <c r="F588" s="104">
        <f t="shared" si="67"/>
        <v>0.14734501242514797</v>
      </c>
      <c r="G588" s="104">
        <f t="shared" si="65"/>
        <v>0.14734135836341483</v>
      </c>
      <c r="H588" s="104">
        <f t="shared" si="69"/>
        <v>-16.633506612655658</v>
      </c>
      <c r="I588" s="104">
        <f t="shared" si="70"/>
        <v>0.10000000000000142</v>
      </c>
      <c r="J588" s="104">
        <f t="shared" si="71"/>
        <v>2.2011416552067828E-2</v>
      </c>
      <c r="K588" s="104">
        <f t="shared" si="72"/>
        <v>2.2011416552068139E-3</v>
      </c>
      <c r="L588" s="85"/>
    </row>
    <row r="589" spans="3:12" x14ac:dyDescent="0.2">
      <c r="C589" s="103">
        <v>52.2</v>
      </c>
      <c r="D589" s="103">
        <f t="shared" si="68"/>
        <v>5.2200000000000003E-2</v>
      </c>
      <c r="E589" s="104">
        <f t="shared" si="66"/>
        <v>0.99997510535251943</v>
      </c>
      <c r="F589" s="104">
        <f t="shared" si="67"/>
        <v>0.14530658557016754</v>
      </c>
      <c r="G589" s="104">
        <f t="shared" si="65"/>
        <v>0.14530296821394317</v>
      </c>
      <c r="H589" s="104">
        <f t="shared" si="69"/>
        <v>-16.754510278971427</v>
      </c>
      <c r="I589" s="104">
        <f t="shared" si="70"/>
        <v>0.10000000000000142</v>
      </c>
      <c r="J589" s="104">
        <f t="shared" si="71"/>
        <v>2.1410175469478841E-2</v>
      </c>
      <c r="K589" s="104">
        <f t="shared" si="72"/>
        <v>2.1410175469479147E-3</v>
      </c>
      <c r="L589" s="85"/>
    </row>
    <row r="590" spans="3:12" x14ac:dyDescent="0.2">
      <c r="C590" s="103">
        <v>52.3</v>
      </c>
      <c r="D590" s="103">
        <f t="shared" si="68"/>
        <v>5.2299999999999999E-2</v>
      </c>
      <c r="E590" s="104">
        <f t="shared" si="66"/>
        <v>0.99997500988046351</v>
      </c>
      <c r="F590" s="104">
        <f t="shared" si="67"/>
        <v>0.14327197774838202</v>
      </c>
      <c r="G590" s="104">
        <f t="shared" ref="G590:G653" si="73">E590*F590</f>
        <v>0.14326839736453187</v>
      </c>
      <c r="H590" s="104">
        <f t="shared" si="69"/>
        <v>-16.87699194415687</v>
      </c>
      <c r="I590" s="104">
        <f t="shared" si="70"/>
        <v>9.9999999999994316E-2</v>
      </c>
      <c r="J590" s="104">
        <f t="shared" si="71"/>
        <v>2.0818358257956478E-2</v>
      </c>
      <c r="K590" s="104">
        <f t="shared" si="72"/>
        <v>2.0818358257955294E-3</v>
      </c>
      <c r="L590" s="85"/>
    </row>
    <row r="591" spans="3:12" x14ac:dyDescent="0.2">
      <c r="C591" s="103">
        <v>52.4</v>
      </c>
      <c r="D591" s="103">
        <f t="shared" si="68"/>
        <v>5.2399999999999995E-2</v>
      </c>
      <c r="E591" s="104">
        <f t="shared" si="66"/>
        <v>0.99997491422569518</v>
      </c>
      <c r="F591" s="104">
        <f t="shared" si="67"/>
        <v>0.14124121516571289</v>
      </c>
      <c r="G591" s="104">
        <f t="shared" si="73"/>
        <v>0.14123767202046669</v>
      </c>
      <c r="H591" s="104">
        <f t="shared" si="69"/>
        <v>-17.000988987995505</v>
      </c>
      <c r="I591" s="104">
        <f t="shared" si="70"/>
        <v>0.10000000000000142</v>
      </c>
      <c r="J591" s="104">
        <f t="shared" si="71"/>
        <v>2.0235925879225403E-2</v>
      </c>
      <c r="K591" s="104">
        <f t="shared" si="72"/>
        <v>2.023592587922569E-3</v>
      </c>
      <c r="L591" s="85"/>
    </row>
    <row r="592" spans="3:12" x14ac:dyDescent="0.2">
      <c r="C592" s="103">
        <v>52.5</v>
      </c>
      <c r="D592" s="103">
        <f t="shared" si="68"/>
        <v>5.2499999999999998E-2</v>
      </c>
      <c r="E592" s="104">
        <f t="shared" si="66"/>
        <v>0.99997481838821356</v>
      </c>
      <c r="F592" s="104">
        <f t="shared" si="67"/>
        <v>0.13921432393569591</v>
      </c>
      <c r="G592" s="104">
        <f t="shared" si="73"/>
        <v>0.13921081829463544</v>
      </c>
      <c r="H592" s="104">
        <f t="shared" si="69"/>
        <v>-17.126540273948521</v>
      </c>
      <c r="I592" s="104">
        <f t="shared" si="70"/>
        <v>0.10000000000000142</v>
      </c>
      <c r="J592" s="104">
        <f t="shared" si="71"/>
        <v>1.9662838930004981E-2</v>
      </c>
      <c r="K592" s="104">
        <f t="shared" si="72"/>
        <v>1.966283893000526E-3</v>
      </c>
      <c r="L592" s="85"/>
    </row>
    <row r="593" spans="3:12" x14ac:dyDescent="0.2">
      <c r="C593" s="103">
        <v>52.6</v>
      </c>
      <c r="D593" s="103">
        <f t="shared" si="68"/>
        <v>5.2600000000000001E-2</v>
      </c>
      <c r="E593" s="104">
        <f t="shared" si="66"/>
        <v>0.9999747223680181</v>
      </c>
      <c r="F593" s="104">
        <f t="shared" si="67"/>
        <v>0.13719133007904211</v>
      </c>
      <c r="G593" s="104">
        <f t="shared" si="73"/>
        <v>0.13718786220708926</v>
      </c>
      <c r="H593" s="104">
        <f t="shared" si="69"/>
        <v>-17.253686228805623</v>
      </c>
      <c r="I593" s="104">
        <f t="shared" si="70"/>
        <v>0.10000000000000142</v>
      </c>
      <c r="J593" s="104">
        <f t="shared" si="71"/>
        <v>1.9099057645773618E-2</v>
      </c>
      <c r="K593" s="104">
        <f t="shared" si="72"/>
        <v>1.909905764577389E-3</v>
      </c>
      <c r="L593" s="85"/>
    </row>
    <row r="594" spans="3:12" x14ac:dyDescent="0.2">
      <c r="C594" s="103">
        <v>52.7</v>
      </c>
      <c r="D594" s="103">
        <f t="shared" si="68"/>
        <v>5.2700000000000004E-2</v>
      </c>
      <c r="E594" s="104">
        <f t="shared" si="66"/>
        <v>0.99997462616510979</v>
      </c>
      <c r="F594" s="104">
        <f t="shared" si="67"/>
        <v>0.13517225952320194</v>
      </c>
      <c r="G594" s="104">
        <f t="shared" si="73"/>
        <v>0.13516882968460706</v>
      </c>
      <c r="H594" s="104">
        <f t="shared" si="69"/>
        <v>-17.38246892775463</v>
      </c>
      <c r="I594" s="104">
        <f t="shared" si="70"/>
        <v>0.10000000000000142</v>
      </c>
      <c r="J594" s="104">
        <f t="shared" si="71"/>
        <v>1.8544541904547098E-2</v>
      </c>
      <c r="K594" s="104">
        <f t="shared" si="72"/>
        <v>1.8544541904547361E-3</v>
      </c>
      <c r="L594" s="85"/>
    </row>
    <row r="595" spans="3:12" x14ac:dyDescent="0.2">
      <c r="C595" s="103">
        <v>52.8</v>
      </c>
      <c r="D595" s="103">
        <f t="shared" si="68"/>
        <v>5.28E-2</v>
      </c>
      <c r="E595" s="104">
        <f t="shared" si="66"/>
        <v>0.99997452977948831</v>
      </c>
      <c r="F595" s="104">
        <f t="shared" si="67"/>
        <v>0.13315713810193283</v>
      </c>
      <c r="G595" s="104">
        <f t="shared" si="73"/>
        <v>0.13315374656026266</v>
      </c>
      <c r="H595" s="104">
        <f t="shared" si="69"/>
        <v>-17.512932185318391</v>
      </c>
      <c r="I595" s="104">
        <f t="shared" si="70"/>
        <v>9.9999999999994316E-2</v>
      </c>
      <c r="J595" s="104">
        <f t="shared" si="71"/>
        <v>1.799925123067098E-2</v>
      </c>
      <c r="K595" s="104">
        <f t="shared" si="72"/>
        <v>1.7999251230669956E-3</v>
      </c>
      <c r="L595" s="85"/>
    </row>
    <row r="596" spans="3:12" x14ac:dyDescent="0.2">
      <c r="C596" s="103">
        <v>52.9</v>
      </c>
      <c r="D596" s="103">
        <f t="shared" si="68"/>
        <v>5.2899999999999996E-2</v>
      </c>
      <c r="E596" s="104">
        <f t="shared" si="66"/>
        <v>0.9999744332111542</v>
      </c>
      <c r="F596" s="104">
        <f t="shared" si="67"/>
        <v>0.13114599155486792</v>
      </c>
      <c r="G596" s="104">
        <f t="shared" si="73"/>
        <v>0.13114263857299385</v>
      </c>
      <c r="H596" s="104">
        <f t="shared" si="69"/>
        <v>-17.645121652651412</v>
      </c>
      <c r="I596" s="104">
        <f t="shared" si="70"/>
        <v>0.10000000000000142</v>
      </c>
      <c r="J596" s="104">
        <f t="shared" si="71"/>
        <v>1.7463144798626661E-2</v>
      </c>
      <c r="K596" s="104">
        <f t="shared" si="72"/>
        <v>1.7463144798626909E-3</v>
      </c>
      <c r="L596" s="85"/>
    </row>
    <row r="597" spans="3:12" x14ac:dyDescent="0.2">
      <c r="C597" s="103">
        <v>53</v>
      </c>
      <c r="D597" s="103">
        <f t="shared" si="68"/>
        <v>5.2999999999999999E-2</v>
      </c>
      <c r="E597" s="104">
        <f t="shared" si="66"/>
        <v>0.99997433646010692</v>
      </c>
      <c r="F597" s="104">
        <f t="shared" si="67"/>
        <v>0.12913884552708546</v>
      </c>
      <c r="G597" s="104">
        <f t="shared" si="73"/>
        <v>0.12913553136717154</v>
      </c>
      <c r="H597" s="104">
        <f t="shared" si="69"/>
        <v>-17.779084921737688</v>
      </c>
      <c r="I597" s="104">
        <f t="shared" si="70"/>
        <v>0.10000000000000142</v>
      </c>
      <c r="J597" s="104">
        <f t="shared" si="71"/>
        <v>1.6936181436850405E-2</v>
      </c>
      <c r="K597" s="104">
        <f t="shared" si="72"/>
        <v>1.6936181436850645E-3</v>
      </c>
      <c r="L597" s="85"/>
    </row>
    <row r="598" spans="3:12" x14ac:dyDescent="0.2">
      <c r="C598" s="103">
        <v>53.1</v>
      </c>
      <c r="D598" s="103">
        <f t="shared" si="68"/>
        <v>5.3100000000000001E-2</v>
      </c>
      <c r="E598" s="104">
        <f t="shared" si="66"/>
        <v>0.99997423952634701</v>
      </c>
      <c r="F598" s="104">
        <f t="shared" si="67"/>
        <v>0.12713572556868366</v>
      </c>
      <c r="G598" s="104">
        <f t="shared" si="73"/>
        <v>0.12713245049217478</v>
      </c>
      <c r="H598" s="104">
        <f t="shared" si="69"/>
        <v>-17.914871637085199</v>
      </c>
      <c r="I598" s="104">
        <f t="shared" si="70"/>
        <v>0.10000000000000142</v>
      </c>
      <c r="J598" s="104">
        <f t="shared" si="71"/>
        <v>1.6418319631565561E-2</v>
      </c>
      <c r="K598" s="104">
        <f t="shared" si="72"/>
        <v>1.6418319631565795E-3</v>
      </c>
      <c r="L598" s="85"/>
    </row>
    <row r="599" spans="3:12" x14ac:dyDescent="0.2">
      <c r="C599" s="103">
        <v>53.2</v>
      </c>
      <c r="D599" s="103">
        <f t="shared" si="68"/>
        <v>5.3200000000000004E-2</v>
      </c>
      <c r="E599" s="104">
        <f t="shared" si="66"/>
        <v>0.99997414240987448</v>
      </c>
      <c r="F599" s="104">
        <f t="shared" si="67"/>
        <v>0.12513665713435398</v>
      </c>
      <c r="G599" s="104">
        <f t="shared" si="73"/>
        <v>0.12513342140196412</v>
      </c>
      <c r="H599" s="104">
        <f t="shared" si="69"/>
        <v>-18.052533615574244</v>
      </c>
      <c r="I599" s="104">
        <f t="shared" si="70"/>
        <v>0.10000000000000142</v>
      </c>
      <c r="J599" s="104">
        <f t="shared" si="71"/>
        <v>1.5909517530627526E-2</v>
      </c>
      <c r="K599" s="104">
        <f t="shared" si="72"/>
        <v>1.5909517530627753E-3</v>
      </c>
      <c r="L599" s="85"/>
    </row>
    <row r="600" spans="3:12" x14ac:dyDescent="0.2">
      <c r="C600" s="103">
        <v>53.3</v>
      </c>
      <c r="D600" s="103">
        <f t="shared" si="68"/>
        <v>5.33E-2</v>
      </c>
      <c r="E600" s="104">
        <f t="shared" si="66"/>
        <v>0.99997404511068833</v>
      </c>
      <c r="F600" s="104">
        <f t="shared" si="67"/>
        <v>0.12314166558296005</v>
      </c>
      <c r="G600" s="104">
        <f t="shared" si="73"/>
        <v>0.12313846945466018</v>
      </c>
      <c r="H600" s="104">
        <f t="shared" si="69"/>
        <v>-18.192124975184122</v>
      </c>
      <c r="I600" s="104">
        <f t="shared" si="70"/>
        <v>9.9999999999994316E-2</v>
      </c>
      <c r="J600" s="104">
        <f t="shared" si="71"/>
        <v>1.5409732947380895E-2</v>
      </c>
      <c r="K600" s="104">
        <f t="shared" si="72"/>
        <v>1.540973294738002E-3</v>
      </c>
      <c r="L600" s="85"/>
    </row>
    <row r="601" spans="3:12" x14ac:dyDescent="0.2">
      <c r="C601" s="103">
        <v>53.4</v>
      </c>
      <c r="D601" s="103">
        <f t="shared" si="68"/>
        <v>5.3399999999999996E-2</v>
      </c>
      <c r="E601" s="104">
        <f t="shared" si="66"/>
        <v>0.99997394762879044</v>
      </c>
      <c r="F601" s="104">
        <f t="shared" si="67"/>
        <v>0.12115077617711537</v>
      </c>
      <c r="G601" s="104">
        <f t="shared" si="73"/>
        <v>0.12114761991212207</v>
      </c>
      <c r="H601" s="104">
        <f t="shared" si="69"/>
        <v>-18.333702273399577</v>
      </c>
      <c r="I601" s="104">
        <f t="shared" si="70"/>
        <v>0.10000000000000142</v>
      </c>
      <c r="J601" s="104">
        <f t="shared" si="71"/>
        <v>1.4918923364528882E-2</v>
      </c>
      <c r="K601" s="104">
        <f t="shared" si="72"/>
        <v>1.4918923364529095E-3</v>
      </c>
      <c r="L601" s="85"/>
    </row>
    <row r="602" spans="3:12" x14ac:dyDescent="0.2">
      <c r="C602" s="103">
        <v>53.5</v>
      </c>
      <c r="D602" s="103">
        <f t="shared" si="68"/>
        <v>5.3499999999999999E-2</v>
      </c>
      <c r="E602" s="104">
        <f t="shared" si="66"/>
        <v>0.99997384996417948</v>
      </c>
      <c r="F602" s="104">
        <f t="shared" si="67"/>
        <v>0.11916401408276604</v>
      </c>
      <c r="G602" s="104">
        <f t="shared" si="73"/>
        <v>0.11916089793952926</v>
      </c>
      <c r="H602" s="104">
        <f t="shared" si="69"/>
        <v>-18.477324656183633</v>
      </c>
      <c r="I602" s="104">
        <f t="shared" si="70"/>
        <v>0.10000000000000142</v>
      </c>
      <c r="J602" s="104">
        <f t="shared" si="71"/>
        <v>1.4437045938014356E-2</v>
      </c>
      <c r="K602" s="104">
        <f t="shared" si="72"/>
        <v>1.4437045938014562E-3</v>
      </c>
      <c r="L602" s="85"/>
    </row>
    <row r="603" spans="3:12" x14ac:dyDescent="0.2">
      <c r="C603" s="103">
        <v>53.6</v>
      </c>
      <c r="D603" s="103">
        <f t="shared" si="68"/>
        <v>5.3600000000000002E-2</v>
      </c>
      <c r="E603" s="104">
        <f t="shared" si="66"/>
        <v>0.99997375211685557</v>
      </c>
      <c r="F603" s="104">
        <f t="shared" si="67"/>
        <v>0.11718140436877386</v>
      </c>
      <c r="G603" s="104">
        <f t="shared" si="73"/>
        <v>0.11717832860496528</v>
      </c>
      <c r="H603" s="104">
        <f t="shared" si="69"/>
        <v>-18.623054018499975</v>
      </c>
      <c r="I603" s="104">
        <f t="shared" si="70"/>
        <v>0.10000000000000142</v>
      </c>
      <c r="J603" s="104">
        <f t="shared" si="71"/>
        <v>1.3964057500912478E-2</v>
      </c>
      <c r="K603" s="104">
        <f t="shared" si="72"/>
        <v>1.3964057500912676E-3</v>
      </c>
      <c r="L603" s="85"/>
    </row>
    <row r="604" spans="3:12" x14ac:dyDescent="0.2">
      <c r="C604" s="103">
        <v>53.7</v>
      </c>
      <c r="D604" s="103">
        <f t="shared" si="68"/>
        <v>5.3700000000000005E-2</v>
      </c>
      <c r="E604" s="104">
        <f t="shared" si="66"/>
        <v>0.99997365408682004</v>
      </c>
      <c r="F604" s="104">
        <f t="shared" si="67"/>
        <v>0.1152029720065027</v>
      </c>
      <c r="G604" s="104">
        <f t="shared" si="73"/>
        <v>0.11519993687900415</v>
      </c>
      <c r="H604" s="104">
        <f t="shared" si="69"/>
        <v>-18.770955177476225</v>
      </c>
      <c r="I604" s="104">
        <f t="shared" si="70"/>
        <v>0.10000000000000142</v>
      </c>
      <c r="J604" s="104">
        <f t="shared" si="71"/>
        <v>1.3499914567334547E-2</v>
      </c>
      <c r="K604" s="104">
        <f t="shared" si="72"/>
        <v>1.349991456733474E-3</v>
      </c>
      <c r="L604" s="85"/>
    </row>
    <row r="605" spans="3:12" x14ac:dyDescent="0.2">
      <c r="C605" s="103">
        <v>53.8</v>
      </c>
      <c r="D605" s="103">
        <f t="shared" si="68"/>
        <v>5.3800000000000001E-2</v>
      </c>
      <c r="E605" s="104">
        <f t="shared" si="66"/>
        <v>0.999973555874071</v>
      </c>
      <c r="F605" s="104">
        <f t="shared" si="67"/>
        <v>0.11322874186940544</v>
      </c>
      <c r="G605" s="104">
        <f t="shared" si="73"/>
        <v>0.11322574763429667</v>
      </c>
      <c r="H605" s="104">
        <f t="shared" si="69"/>
        <v>-18.921096059422066</v>
      </c>
      <c r="I605" s="104">
        <f t="shared" si="70"/>
        <v>9.9999999999994316E-2</v>
      </c>
      <c r="J605" s="104">
        <f t="shared" si="71"/>
        <v>1.3044573336342508E-2</v>
      </c>
      <c r="K605" s="104">
        <f t="shared" si="72"/>
        <v>1.3044573336341767E-3</v>
      </c>
      <c r="L605" s="85"/>
    </row>
    <row r="606" spans="3:12" x14ac:dyDescent="0.2">
      <c r="C606" s="103">
        <v>53.9</v>
      </c>
      <c r="D606" s="103">
        <f t="shared" si="68"/>
        <v>5.3899999999999997E-2</v>
      </c>
      <c r="E606" s="104">
        <f t="shared" si="66"/>
        <v>0.99997345747860911</v>
      </c>
      <c r="F606" s="104">
        <f t="shared" si="67"/>
        <v>0.11125873873261473</v>
      </c>
      <c r="G606" s="104">
        <f t="shared" si="73"/>
        <v>0.11125578564516199</v>
      </c>
      <c r="H606" s="104">
        <f t="shared" si="69"/>
        <v>-19.073547902053683</v>
      </c>
      <c r="I606" s="104">
        <f t="shared" si="70"/>
        <v>0.10000000000000142</v>
      </c>
      <c r="J606" s="104">
        <f t="shared" si="71"/>
        <v>1.2597989695874176E-2</v>
      </c>
      <c r="K606" s="104">
        <f t="shared" si="72"/>
        <v>1.2597989695874356E-3</v>
      </c>
      <c r="L606" s="85"/>
    </row>
    <row r="607" spans="3:12" x14ac:dyDescent="0.2">
      <c r="C607" s="103">
        <v>54</v>
      </c>
      <c r="D607" s="103">
        <f t="shared" si="68"/>
        <v>5.3999999999999999E-2</v>
      </c>
      <c r="E607" s="104">
        <f t="shared" si="66"/>
        <v>0.99997335890043559</v>
      </c>
      <c r="F607" s="104">
        <f t="shared" si="67"/>
        <v>0.10929298727253652</v>
      </c>
      <c r="G607" s="104">
        <f t="shared" si="73"/>
        <v>0.1092900755871809</v>
      </c>
      <c r="H607" s="104">
        <f t="shared" si="69"/>
        <v>-19.228385473433047</v>
      </c>
      <c r="I607" s="104">
        <f t="shared" si="70"/>
        <v>0.10000000000000142</v>
      </c>
      <c r="J607" s="104">
        <f t="shared" si="71"/>
        <v>1.2160119226678961E-2</v>
      </c>
      <c r="K607" s="104">
        <f t="shared" si="72"/>
        <v>1.2160119226679133E-3</v>
      </c>
      <c r="L607" s="85"/>
    </row>
    <row r="608" spans="3:12" x14ac:dyDescent="0.2">
      <c r="C608" s="103">
        <v>54.1</v>
      </c>
      <c r="D608" s="103">
        <f t="shared" si="68"/>
        <v>5.4100000000000002E-2</v>
      </c>
      <c r="E608" s="104">
        <f t="shared" si="66"/>
        <v>0.9999732601395489</v>
      </c>
      <c r="F608" s="104">
        <f t="shared" si="67"/>
        <v>0.1073315120664424</v>
      </c>
      <c r="G608" s="104">
        <f t="shared" si="73"/>
        <v>0.10732864203678774</v>
      </c>
      <c r="H608" s="104">
        <f t="shared" si="69"/>
        <v>-19.385687309308153</v>
      </c>
      <c r="I608" s="104">
        <f t="shared" si="70"/>
        <v>0.10000000000000142</v>
      </c>
      <c r="J608" s="104">
        <f t="shared" si="71"/>
        <v>1.1730917206263165E-2</v>
      </c>
      <c r="K608" s="104">
        <f t="shared" si="72"/>
        <v>1.1730917206263331E-3</v>
      </c>
      <c r="L608" s="85"/>
    </row>
    <row r="609" spans="3:12" x14ac:dyDescent="0.2">
      <c r="C609" s="103">
        <v>54.2</v>
      </c>
      <c r="D609" s="103">
        <f t="shared" si="68"/>
        <v>5.4200000000000005E-2</v>
      </c>
      <c r="E609" s="104">
        <f t="shared" si="66"/>
        <v>0.99997316119595114</v>
      </c>
      <c r="F609" s="104">
        <f t="shared" si="67"/>
        <v>0.10537433759206846</v>
      </c>
      <c r="G609" s="104">
        <f t="shared" si="73"/>
        <v>0.10537150947087005</v>
      </c>
      <c r="H609" s="104">
        <f t="shared" si="69"/>
        <v>-19.54553597074101</v>
      </c>
      <c r="I609" s="104">
        <f t="shared" si="70"/>
        <v>0.10000000000000142</v>
      </c>
      <c r="J609" s="104">
        <f t="shared" si="71"/>
        <v>1.1310338612845146E-2</v>
      </c>
      <c r="K609" s="104">
        <f t="shared" si="72"/>
        <v>1.1310338612845307E-3</v>
      </c>
      <c r="L609" s="85"/>
    </row>
    <row r="610" spans="3:12" x14ac:dyDescent="0.2">
      <c r="C610" s="103">
        <v>54.3</v>
      </c>
      <c r="D610" s="103">
        <f t="shared" si="68"/>
        <v>5.4299999999999994E-2</v>
      </c>
      <c r="E610" s="104">
        <f t="shared" si="66"/>
        <v>0.99997306206964076</v>
      </c>
      <c r="F610" s="104">
        <f t="shared" si="67"/>
        <v>0.10342148822721288</v>
      </c>
      <c r="G610" s="104">
        <f t="shared" si="73"/>
        <v>0.10341870226636536</v>
      </c>
      <c r="H610" s="104">
        <f t="shared" si="69"/>
        <v>-19.708018324141602</v>
      </c>
      <c r="I610" s="104">
        <f t="shared" si="70"/>
        <v>9.9999999999994316E-2</v>
      </c>
      <c r="J610" s="104">
        <f t="shared" si="71"/>
        <v>1.0898338129319899E-2</v>
      </c>
      <c r="K610" s="104">
        <f t="shared" si="72"/>
        <v>1.0898338129319281E-3</v>
      </c>
      <c r="L610" s="85"/>
    </row>
    <row r="611" spans="3:12" x14ac:dyDescent="0.2">
      <c r="C611" s="103">
        <v>54.4</v>
      </c>
      <c r="D611" s="103">
        <f t="shared" si="68"/>
        <v>5.4399999999999997E-2</v>
      </c>
      <c r="E611" s="104">
        <f t="shared" si="66"/>
        <v>0.99997296276061742</v>
      </c>
      <c r="F611" s="104">
        <f t="shared" si="67"/>
        <v>0.10147298824933779</v>
      </c>
      <c r="G611" s="104">
        <f t="shared" si="73"/>
        <v>0.10147024469986363</v>
      </c>
      <c r="H611" s="104">
        <f t="shared" si="69"/>
        <v>-19.873225846086914</v>
      </c>
      <c r="I611" s="104">
        <f t="shared" si="70"/>
        <v>0.10000000000000142</v>
      </c>
      <c r="J611" s="104">
        <f t="shared" si="71"/>
        <v>1.0494870147232551E-2</v>
      </c>
      <c r="K611" s="104">
        <f t="shared" si="72"/>
        <v>1.0494870147232699E-3</v>
      </c>
      <c r="L611" s="85"/>
    </row>
    <row r="612" spans="3:12" x14ac:dyDescent="0.2">
      <c r="C612" s="103">
        <v>54.5</v>
      </c>
      <c r="D612" s="103">
        <f t="shared" si="68"/>
        <v>5.45E-2</v>
      </c>
      <c r="E612" s="104">
        <f t="shared" si="66"/>
        <v>0.99997286326888202</v>
      </c>
      <c r="F612" s="104">
        <f t="shared" si="67"/>
        <v>9.952886183517283E-2</v>
      </c>
      <c r="G612" s="104">
        <f t="shared" si="73"/>
        <v>9.9526160947210729E-2</v>
      </c>
      <c r="H612" s="104">
        <f t="shared" si="69"/>
        <v>-20.0412549556054</v>
      </c>
      <c r="I612" s="104">
        <f t="shared" si="70"/>
        <v>0.10000000000000142</v>
      </c>
      <c r="J612" s="104">
        <f t="shared" si="71"/>
        <v>1.0099888770760816E-2</v>
      </c>
      <c r="K612" s="104">
        <f t="shared" si="72"/>
        <v>1.0099888770760959E-3</v>
      </c>
      <c r="L612" s="85"/>
    </row>
    <row r="613" spans="3:12" x14ac:dyDescent="0.2">
      <c r="C613" s="103">
        <v>54.6</v>
      </c>
      <c r="D613" s="103">
        <f t="shared" si="68"/>
        <v>5.4600000000000003E-2</v>
      </c>
      <c r="E613" s="104">
        <f t="shared" si="66"/>
        <v>0.99997276359443377</v>
      </c>
      <c r="F613" s="104">
        <f t="shared" si="67"/>
        <v>9.7589133060320923E-2</v>
      </c>
      <c r="G613" s="104">
        <f t="shared" si="73"/>
        <v>9.7586475083114035E-2</v>
      </c>
      <c r="H613" s="104">
        <f t="shared" si="69"/>
        <v>-20.212207376950996</v>
      </c>
      <c r="I613" s="104">
        <f t="shared" si="70"/>
        <v>0.10000000000000142</v>
      </c>
      <c r="J613" s="104">
        <f t="shared" si="71"/>
        <v>9.7133478207058199E-3</v>
      </c>
      <c r="K613" s="104">
        <f t="shared" si="72"/>
        <v>9.7133478207059581E-4</v>
      </c>
      <c r="L613" s="85"/>
    </row>
    <row r="614" spans="3:12" x14ac:dyDescent="0.2">
      <c r="C614" s="103">
        <v>54.7</v>
      </c>
      <c r="D614" s="103">
        <f t="shared" si="68"/>
        <v>5.4700000000000006E-2</v>
      </c>
      <c r="E614" s="104">
        <f t="shared" si="66"/>
        <v>0.99997266373727467</v>
      </c>
      <c r="F614" s="104">
        <f t="shared" si="67"/>
        <v>9.5653825898865619E-2</v>
      </c>
      <c r="G614" s="104">
        <f t="shared" si="73"/>
        <v>9.565121108075017E-2</v>
      </c>
      <c r="H614" s="104">
        <f t="shared" si="69"/>
        <v>-20.386190536286829</v>
      </c>
      <c r="I614" s="104">
        <f t="shared" si="70"/>
        <v>0.10000000000000142</v>
      </c>
      <c r="J614" s="104">
        <f t="shared" si="71"/>
        <v>9.3352008384910198E-3</v>
      </c>
      <c r="K614" s="104">
        <f t="shared" si="72"/>
        <v>9.3352008384911523E-4</v>
      </c>
      <c r="L614" s="85"/>
    </row>
    <row r="615" spans="3:12" x14ac:dyDescent="0.2">
      <c r="C615" s="103">
        <v>54.8</v>
      </c>
      <c r="D615" s="103">
        <f t="shared" si="68"/>
        <v>5.4799999999999995E-2</v>
      </c>
      <c r="E615" s="104">
        <f t="shared" si="66"/>
        <v>0.99997256369740406</v>
      </c>
      <c r="F615" s="104">
        <f t="shared" si="67"/>
        <v>9.3722964222982069E-2</v>
      </c>
      <c r="G615" s="104">
        <f t="shared" si="73"/>
        <v>9.3720392811375453E-2</v>
      </c>
      <c r="H615" s="104">
        <f t="shared" si="69"/>
        <v>-20.563317996154659</v>
      </c>
      <c r="I615" s="104">
        <f t="shared" si="70"/>
        <v>9.9999999999994316E-2</v>
      </c>
      <c r="J615" s="104">
        <f t="shared" si="71"/>
        <v>8.9654010901690315E-3</v>
      </c>
      <c r="K615" s="104">
        <f t="shared" si="72"/>
        <v>8.9654010901685222E-4</v>
      </c>
      <c r="L615" s="85"/>
    </row>
    <row r="616" spans="3:12" x14ac:dyDescent="0.2">
      <c r="C616" s="103">
        <v>54.9</v>
      </c>
      <c r="D616" s="103">
        <f t="shared" si="68"/>
        <v>5.4899999999999997E-2</v>
      </c>
      <c r="E616" s="104">
        <f t="shared" si="66"/>
        <v>0.99997246347481994</v>
      </c>
      <c r="F616" s="104">
        <f t="shared" si="67"/>
        <v>9.1796571802548202E-2</v>
      </c>
      <c r="G616" s="104">
        <f t="shared" si="73"/>
        <v>9.1794044043937317E-2</v>
      </c>
      <c r="H616" s="104">
        <f t="shared" si="69"/>
        <v>-20.743709932133385</v>
      </c>
      <c r="I616" s="104">
        <f t="shared" si="70"/>
        <v>0.10000000000000142</v>
      </c>
      <c r="J616" s="104">
        <f t="shared" si="71"/>
        <v>8.6039015704359578E-3</v>
      </c>
      <c r="K616" s="104">
        <f t="shared" si="72"/>
        <v>8.6039015704360798E-4</v>
      </c>
      <c r="L616" s="85"/>
    </row>
    <row r="617" spans="3:12" x14ac:dyDescent="0.2">
      <c r="C617" s="103">
        <v>55</v>
      </c>
      <c r="D617" s="103">
        <f t="shared" si="68"/>
        <v>5.5E-2</v>
      </c>
      <c r="E617" s="104">
        <f t="shared" si="66"/>
        <v>0.99997236306952475</v>
      </c>
      <c r="F617" s="104">
        <f t="shared" si="67"/>
        <v>8.9874672304761261E-2</v>
      </c>
      <c r="G617" s="104">
        <f t="shared" si="73"/>
        <v>8.9872188444691289E-2</v>
      </c>
      <c r="H617" s="104">
        <f t="shared" si="69"/>
        <v>-20.927493656699816</v>
      </c>
      <c r="I617" s="104">
        <f t="shared" si="70"/>
        <v>0.10000000000000142</v>
      </c>
      <c r="J617" s="104">
        <f t="shared" si="71"/>
        <v>8.2506550066531164E-3</v>
      </c>
      <c r="K617" s="104">
        <f t="shared" si="72"/>
        <v>8.2506550066532337E-4</v>
      </c>
      <c r="L617" s="85"/>
    </row>
    <row r="618" spans="3:12" x14ac:dyDescent="0.2">
      <c r="C618" s="103">
        <v>55.1</v>
      </c>
      <c r="D618" s="103">
        <f t="shared" si="68"/>
        <v>5.5100000000000003E-2</v>
      </c>
      <c r="E618" s="104">
        <f t="shared" si="66"/>
        <v>0.9999722624815166</v>
      </c>
      <c r="F618" s="104">
        <f t="shared" si="67"/>
        <v>8.7957289293753557E-2</v>
      </c>
      <c r="G618" s="104">
        <f t="shared" si="73"/>
        <v>8.7954849576816027E-2</v>
      </c>
      <c r="H618" s="104">
        <f t="shared" si="69"/>
        <v>-21.114804196015257</v>
      </c>
      <c r="I618" s="104">
        <f t="shared" si="70"/>
        <v>0.10000000000000142</v>
      </c>
      <c r="J618" s="104">
        <f t="shared" si="71"/>
        <v>7.9056138628756517E-3</v>
      </c>
      <c r="K618" s="104">
        <f t="shared" si="72"/>
        <v>7.9056138628757642E-4</v>
      </c>
      <c r="L618" s="85"/>
    </row>
    <row r="619" spans="3:12" x14ac:dyDescent="0.2">
      <c r="C619" s="103">
        <v>55.2</v>
      </c>
      <c r="D619" s="103">
        <f t="shared" si="68"/>
        <v>5.5200000000000006E-2</v>
      </c>
      <c r="E619" s="104">
        <f t="shared" si="66"/>
        <v>0.99997216171079817</v>
      </c>
      <c r="F619" s="104">
        <f t="shared" si="67"/>
        <v>8.6044446230211971E-2</v>
      </c>
      <c r="G619" s="104">
        <f t="shared" si="73"/>
        <v>8.6042050900033598E-2</v>
      </c>
      <c r="H619" s="104">
        <f t="shared" si="69"/>
        <v>-21.305784926186124</v>
      </c>
      <c r="I619" s="104">
        <f t="shared" si="70"/>
        <v>0.10000000000000142</v>
      </c>
      <c r="J619" s="104">
        <f t="shared" si="71"/>
        <v>7.568730343887678E-3</v>
      </c>
      <c r="K619" s="104">
        <f t="shared" si="72"/>
        <v>7.5687303438877853E-4</v>
      </c>
      <c r="L619" s="85"/>
    </row>
    <row r="620" spans="3:12" x14ac:dyDescent="0.2">
      <c r="C620" s="103">
        <v>55.3</v>
      </c>
      <c r="D620" s="103">
        <f t="shared" si="68"/>
        <v>5.5299999999999995E-2</v>
      </c>
      <c r="E620" s="104">
        <f t="shared" si="66"/>
        <v>0.99997206075736733</v>
      </c>
      <c r="F620" s="104">
        <f t="shared" si="67"/>
        <v>8.4136166471000209E-2</v>
      </c>
      <c r="G620" s="104">
        <f t="shared" si="73"/>
        <v>8.4133815770230991E-2</v>
      </c>
      <c r="H620" s="104">
        <f t="shared" si="69"/>
        <v>-21.500588276513483</v>
      </c>
      <c r="I620" s="104">
        <f t="shared" si="70"/>
        <v>9.9999999999994316E-2</v>
      </c>
      <c r="J620" s="104">
        <f t="shared" si="71"/>
        <v>7.2399563992439162E-3</v>
      </c>
      <c r="K620" s="104">
        <f t="shared" si="72"/>
        <v>7.2399563992435044E-4</v>
      </c>
      <c r="L620" s="85"/>
    </row>
    <row r="621" spans="3:12" x14ac:dyDescent="0.2">
      <c r="C621" s="103">
        <v>55.4</v>
      </c>
      <c r="D621" s="103">
        <f t="shared" si="68"/>
        <v>5.5399999999999998E-2</v>
      </c>
      <c r="E621" s="104">
        <f t="shared" si="66"/>
        <v>0.99997195962122409</v>
      </c>
      <c r="F621" s="104">
        <f t="shared" si="67"/>
        <v>8.2232473268781373E-2</v>
      </c>
      <c r="G621" s="104">
        <f t="shared" si="73"/>
        <v>8.2230167439083235E-2</v>
      </c>
      <c r="H621" s="104">
        <f t="shared" si="69"/>
        <v>-21.699376508377316</v>
      </c>
      <c r="I621" s="104">
        <f t="shared" si="70"/>
        <v>0.10000000000000142</v>
      </c>
      <c r="J621" s="104">
        <f t="shared" si="71"/>
        <v>6.9192437273172466E-3</v>
      </c>
      <c r="K621" s="104">
        <f t="shared" si="72"/>
        <v>6.9192437273173449E-4</v>
      </c>
      <c r="L621" s="85"/>
    </row>
    <row r="622" spans="3:12" x14ac:dyDescent="0.2">
      <c r="C622" s="103">
        <v>55.5</v>
      </c>
      <c r="D622" s="103">
        <f t="shared" si="68"/>
        <v>5.5500000000000001E-2</v>
      </c>
      <c r="E622" s="104">
        <f t="shared" si="66"/>
        <v>0.99997185830237023</v>
      </c>
      <c r="F622" s="104">
        <f t="shared" si="67"/>
        <v>8.0333389771645003E-2</v>
      </c>
      <c r="G622" s="104">
        <f t="shared" si="73"/>
        <v>8.0331129053680478E-2</v>
      </c>
      <c r="H622" s="104">
        <f t="shared" si="69"/>
        <v>-21.902322579731702</v>
      </c>
      <c r="I622" s="104">
        <f t="shared" si="70"/>
        <v>0.10000000000000142</v>
      </c>
      <c r="J622" s="104">
        <f t="shared" si="71"/>
        <v>6.606543779352058E-3</v>
      </c>
      <c r="K622" s="104">
        <f t="shared" si="72"/>
        <v>6.6065437793521524E-4</v>
      </c>
      <c r="L622" s="85"/>
    </row>
    <row r="623" spans="3:12" x14ac:dyDescent="0.2">
      <c r="C623" s="103">
        <v>55.6</v>
      </c>
      <c r="D623" s="103">
        <f t="shared" si="68"/>
        <v>5.5600000000000004E-2</v>
      </c>
      <c r="E623" s="104">
        <f t="shared" si="66"/>
        <v>0.99997175680080419</v>
      </c>
      <c r="F623" s="104">
        <f t="shared" si="67"/>
        <v>7.8438939022735743E-2</v>
      </c>
      <c r="G623" s="104">
        <f t="shared" si="73"/>
        <v>7.8436723656156213E-2</v>
      </c>
      <c r="H623" s="104">
        <f t="shared" si="69"/>
        <v>-22.109611106757526</v>
      </c>
      <c r="I623" s="104">
        <f t="shared" si="70"/>
        <v>0.10000000000000142</v>
      </c>
      <c r="J623" s="104">
        <f t="shared" si="71"/>
        <v>6.3018077635230985E-3</v>
      </c>
      <c r="K623" s="104">
        <f t="shared" si="72"/>
        <v>6.3018077635231884E-4</v>
      </c>
      <c r="L623" s="85"/>
    </row>
    <row r="624" spans="3:12" x14ac:dyDescent="0.2">
      <c r="C624" s="103">
        <v>55.7</v>
      </c>
      <c r="D624" s="103">
        <f t="shared" si="68"/>
        <v>5.57E-2</v>
      </c>
      <c r="E624" s="104">
        <f t="shared" si="66"/>
        <v>0.99997165511652641</v>
      </c>
      <c r="F624" s="104">
        <f t="shared" si="67"/>
        <v>7.6549143959883645E-2</v>
      </c>
      <c r="G624" s="104">
        <f t="shared" si="73"/>
        <v>7.6546974183318101E-2</v>
      </c>
      <c r="H624" s="104">
        <f t="shared" si="69"/>
        <v>-22.321439436077362</v>
      </c>
      <c r="I624" s="104">
        <f t="shared" si="70"/>
        <v>0.10000000000000142</v>
      </c>
      <c r="J624" s="104">
        <f t="shared" si="71"/>
        <v>6.0049866489993676E-3</v>
      </c>
      <c r="K624" s="104">
        <f t="shared" si="72"/>
        <v>6.0049866489994531E-4</v>
      </c>
      <c r="L624" s="85"/>
    </row>
    <row r="625" spans="3:12" x14ac:dyDescent="0.2">
      <c r="C625" s="103">
        <v>55.8</v>
      </c>
      <c r="D625" s="103">
        <f t="shared" si="68"/>
        <v>5.5799999999999995E-2</v>
      </c>
      <c r="E625" s="104">
        <f t="shared" si="66"/>
        <v>0.99997155324953735</v>
      </c>
      <c r="F625" s="104">
        <f t="shared" si="67"/>
        <v>7.4664027415237644E-2</v>
      </c>
      <c r="G625" s="104">
        <f t="shared" si="73"/>
        <v>7.4661903466281224E-2</v>
      </c>
      <c r="H625" s="104">
        <f t="shared" si="69"/>
        <v>-22.538018843146162</v>
      </c>
      <c r="I625" s="104">
        <f t="shared" si="70"/>
        <v>9.9999999999994316E-2</v>
      </c>
      <c r="J625" s="104">
        <f t="shared" si="71"/>
        <v>5.7160311700128752E-3</v>
      </c>
      <c r="K625" s="104">
        <f t="shared" si="72"/>
        <v>5.7160311700125499E-4</v>
      </c>
      <c r="L625" s="85"/>
    </row>
    <row r="626" spans="3:12" x14ac:dyDescent="0.2">
      <c r="C626" s="103">
        <v>55.9</v>
      </c>
      <c r="D626" s="103">
        <f t="shared" si="68"/>
        <v>5.5899999999999998E-2</v>
      </c>
      <c r="E626" s="104">
        <f t="shared" si="66"/>
        <v>0.99997145119983677</v>
      </c>
      <c r="F626" s="104">
        <f t="shared" si="67"/>
        <v>7.2783612114900489E-2</v>
      </c>
      <c r="G626" s="104">
        <f t="shared" si="73"/>
        <v>7.2781534230103057E-2</v>
      </c>
      <c r="H626" s="104">
        <f t="shared" si="69"/>
        <v>-22.759575875065792</v>
      </c>
      <c r="I626" s="104">
        <f t="shared" si="70"/>
        <v>0.10000000000000142</v>
      </c>
      <c r="J626" s="104">
        <f t="shared" si="71"/>
        <v>5.4348918299318896E-3</v>
      </c>
      <c r="K626" s="104">
        <f t="shared" si="72"/>
        <v>5.4348918299319663E-4</v>
      </c>
      <c r="L626" s="85"/>
    </row>
    <row r="627" spans="3:12" x14ac:dyDescent="0.2">
      <c r="C627" s="103">
        <v>56</v>
      </c>
      <c r="D627" s="103">
        <f t="shared" si="68"/>
        <v>5.6000000000000001E-2</v>
      </c>
      <c r="E627" s="104">
        <f t="shared" si="66"/>
        <v>0.99997134896742401</v>
      </c>
      <c r="F627" s="104">
        <f t="shared" si="67"/>
        <v>7.090792067856691E-2</v>
      </c>
      <c r="G627" s="104">
        <f t="shared" si="73"/>
        <v>7.0905889093421659E-2</v>
      </c>
      <c r="H627" s="104">
        <f t="shared" si="69"/>
        <v>-22.986353859226497</v>
      </c>
      <c r="I627" s="104">
        <f t="shared" si="70"/>
        <v>0.10000000000000142</v>
      </c>
      <c r="J627" s="104">
        <f t="shared" si="71"/>
        <v>5.1615189053384487E-3</v>
      </c>
      <c r="K627" s="104">
        <f t="shared" si="72"/>
        <v>5.1615189053385224E-4</v>
      </c>
      <c r="L627" s="85"/>
    </row>
    <row r="628" spans="3:12" x14ac:dyDescent="0.2">
      <c r="C628" s="103">
        <v>56.1</v>
      </c>
      <c r="D628" s="103">
        <f t="shared" si="68"/>
        <v>5.6100000000000004E-2</v>
      </c>
      <c r="E628" s="104">
        <f t="shared" si="66"/>
        <v>0.99997124655230119</v>
      </c>
      <c r="F628" s="104">
        <f t="shared" si="67"/>
        <v>6.9036975619163859E-2</v>
      </c>
      <c r="G628" s="104">
        <f t="shared" si="73"/>
        <v>6.9034990568096116E-2</v>
      </c>
      <c r="H628" s="104">
        <f t="shared" si="69"/>
        <v>-23.218614602973112</v>
      </c>
      <c r="I628" s="104">
        <f t="shared" si="70"/>
        <v>0.10000000000000142</v>
      </c>
      <c r="J628" s="104">
        <f t="shared" si="71"/>
        <v>4.8958624501098495E-3</v>
      </c>
      <c r="K628" s="104">
        <f t="shared" si="72"/>
        <v>4.8958624501099193E-4</v>
      </c>
      <c r="L628" s="85"/>
    </row>
    <row r="629" spans="3:12" x14ac:dyDescent="0.2">
      <c r="C629" s="103">
        <v>56.2</v>
      </c>
      <c r="D629" s="103">
        <f t="shared" si="68"/>
        <v>5.62E-2</v>
      </c>
      <c r="E629" s="104">
        <f t="shared" si="66"/>
        <v>0.99997114395446651</v>
      </c>
      <c r="F629" s="104">
        <f t="shared" si="67"/>
        <v>6.7170799342493148E-2</v>
      </c>
      <c r="G629" s="104">
        <f t="shared" si="73"/>
        <v>6.7168861058848797E-2</v>
      </c>
      <c r="H629" s="104">
        <f t="shared" si="69"/>
        <v>-23.456640314076992</v>
      </c>
      <c r="I629" s="104">
        <f t="shared" si="70"/>
        <v>0.10000000000000142</v>
      </c>
      <c r="J629" s="104">
        <f t="shared" si="71"/>
        <v>4.6378722995037069E-3</v>
      </c>
      <c r="K629" s="104">
        <f t="shared" si="72"/>
        <v>4.6378722995037727E-4</v>
      </c>
      <c r="L629" s="85"/>
    </row>
    <row r="630" spans="3:12" x14ac:dyDescent="0.2">
      <c r="C630" s="103">
        <v>56.3</v>
      </c>
      <c r="D630" s="103">
        <f t="shared" si="68"/>
        <v>5.6299999999999996E-2</v>
      </c>
      <c r="E630" s="104">
        <f t="shared" si="66"/>
        <v>0.99997104117392022</v>
      </c>
      <c r="F630" s="104">
        <f t="shared" si="67"/>
        <v>6.5309414146875702E-2</v>
      </c>
      <c r="G630" s="104">
        <f t="shared" si="73"/>
        <v>6.5307522862910056E-2</v>
      </c>
      <c r="H630" s="104">
        <f t="shared" si="69"/>
        <v>-23.700735777356201</v>
      </c>
      <c r="I630" s="104">
        <f t="shared" si="70"/>
        <v>9.9999999999994316E-2</v>
      </c>
      <c r="J630" s="104">
        <f t="shared" si="71"/>
        <v>4.3874980742463132E-3</v>
      </c>
      <c r="K630" s="104">
        <f t="shared" si="72"/>
        <v>4.3874980742460639E-4</v>
      </c>
      <c r="L630" s="85"/>
    </row>
    <row r="631" spans="3:12" x14ac:dyDescent="0.2">
      <c r="C631" s="103">
        <v>56.4</v>
      </c>
      <c r="D631" s="103">
        <f t="shared" si="68"/>
        <v>5.6399999999999999E-2</v>
      </c>
      <c r="E631" s="104">
        <f t="shared" si="66"/>
        <v>0.99997093821066285</v>
      </c>
      <c r="F631" s="104">
        <f t="shared" si="67"/>
        <v>6.3452842222798705E-2</v>
      </c>
      <c r="G631" s="104">
        <f t="shared" si="73"/>
        <v>6.3450998169665179E-2</v>
      </c>
      <c r="H631" s="104">
        <f t="shared" si="69"/>
        <v>-23.951230829567468</v>
      </c>
      <c r="I631" s="104">
        <f t="shared" si="70"/>
        <v>0.10000000000000142</v>
      </c>
      <c r="J631" s="104">
        <f t="shared" si="71"/>
        <v>4.1446891846240296E-3</v>
      </c>
      <c r="K631" s="104">
        <f t="shared" si="72"/>
        <v>4.1446891846240886E-4</v>
      </c>
      <c r="L631" s="85"/>
    </row>
    <row r="632" spans="3:12" x14ac:dyDescent="0.2">
      <c r="C632" s="103">
        <v>56.5</v>
      </c>
      <c r="D632" s="103">
        <f t="shared" si="68"/>
        <v>5.6500000000000002E-2</v>
      </c>
      <c r="E632" s="104">
        <f t="shared" si="66"/>
        <v>0.99997083506469431</v>
      </c>
      <c r="F632" s="104">
        <f t="shared" si="67"/>
        <v>6.1601105652566164E-2</v>
      </c>
      <c r="G632" s="104">
        <f t="shared" si="73"/>
        <v>6.1599309060305051E-2</v>
      </c>
      <c r="H632" s="104">
        <f t="shared" si="69"/>
        <v>-24.208483183003615</v>
      </c>
      <c r="I632" s="104">
        <f t="shared" si="70"/>
        <v>0.10000000000000142</v>
      </c>
      <c r="J632" s="104">
        <f t="shared" si="71"/>
        <v>3.909394834577487E-3</v>
      </c>
      <c r="K632" s="104">
        <f t="shared" si="72"/>
        <v>3.9093948345775428E-4</v>
      </c>
      <c r="L632" s="85"/>
    </row>
    <row r="633" spans="3:12" x14ac:dyDescent="0.2">
      <c r="C633" s="103">
        <v>56.6</v>
      </c>
      <c r="D633" s="103">
        <f t="shared" si="68"/>
        <v>5.6600000000000004E-2</v>
      </c>
      <c r="E633" s="104">
        <f t="shared" si="66"/>
        <v>0.99997073173601514</v>
      </c>
      <c r="F633" s="104">
        <f t="shared" si="67"/>
        <v>5.9754226409949582E-2</v>
      </c>
      <c r="G633" s="104">
        <f t="shared" si="73"/>
        <v>5.9752477507476802E-2</v>
      </c>
      <c r="H633" s="104">
        <f t="shared" si="69"/>
        <v>-24.472881658468665</v>
      </c>
      <c r="I633" s="104">
        <f t="shared" si="70"/>
        <v>0.10000000000000142</v>
      </c>
      <c r="J633" s="104">
        <f t="shared" si="71"/>
        <v>3.6815640257981202E-3</v>
      </c>
      <c r="K633" s="104">
        <f t="shared" si="72"/>
        <v>3.6815640257981726E-4</v>
      </c>
      <c r="L633" s="85"/>
    </row>
    <row r="634" spans="3:12" x14ac:dyDescent="0.2">
      <c r="C634" s="103">
        <v>56.7</v>
      </c>
      <c r="D634" s="103">
        <f t="shared" si="68"/>
        <v>5.67E-2</v>
      </c>
      <c r="E634" s="104">
        <f t="shared" si="66"/>
        <v>0.99997062822462401</v>
      </c>
      <c r="F634" s="104">
        <f t="shared" si="67"/>
        <v>5.7912226359843375E-2</v>
      </c>
      <c r="G634" s="104">
        <f t="shared" si="73"/>
        <v>5.7910525374939209E-2</v>
      </c>
      <c r="H634" s="104">
        <f t="shared" si="69"/>
        <v>-24.744849900986452</v>
      </c>
      <c r="I634" s="104">
        <f t="shared" si="70"/>
        <v>0.10000000000000142</v>
      </c>
      <c r="J634" s="104">
        <f t="shared" si="71"/>
        <v>3.4611455618268599E-3</v>
      </c>
      <c r="K634" s="104">
        <f t="shared" si="72"/>
        <v>3.461145561826909E-4</v>
      </c>
      <c r="L634" s="85"/>
    </row>
    <row r="635" spans="3:12" x14ac:dyDescent="0.2">
      <c r="C635" s="103">
        <v>56.8</v>
      </c>
      <c r="D635" s="103">
        <f t="shared" si="68"/>
        <v>5.6799999999999996E-2</v>
      </c>
      <c r="E635" s="104">
        <f t="shared" si="66"/>
        <v>0.9999705245305226</v>
      </c>
      <c r="F635" s="104">
        <f t="shared" si="67"/>
        <v>5.6075127257921152E-2</v>
      </c>
      <c r="G635" s="104">
        <f t="shared" si="73"/>
        <v>5.6073474417219223E-2</v>
      </c>
      <c r="H635" s="104">
        <f t="shared" si="69"/>
        <v>-25.024850667408597</v>
      </c>
      <c r="I635" s="104">
        <f t="shared" si="70"/>
        <v>9.9999999999994316E-2</v>
      </c>
      <c r="J635" s="104">
        <f t="shared" si="71"/>
        <v>3.248088052154693E-3</v>
      </c>
      <c r="K635" s="104">
        <f t="shared" si="72"/>
        <v>3.2480880521545085E-4</v>
      </c>
      <c r="L635" s="85"/>
    </row>
    <row r="636" spans="3:12" x14ac:dyDescent="0.2">
      <c r="C636" s="103">
        <v>56.9</v>
      </c>
      <c r="D636" s="103">
        <f t="shared" si="68"/>
        <v>5.6899999999999999E-2</v>
      </c>
      <c r="E636" s="104">
        <f t="shared" si="66"/>
        <v>0.99997042065370956</v>
      </c>
      <c r="F636" s="104">
        <f t="shared" si="67"/>
        <v>5.4242950750294325E-2</v>
      </c>
      <c r="G636" s="104">
        <f t="shared" si="73"/>
        <v>5.4241346279270269E-2</v>
      </c>
      <c r="H636" s="104">
        <f t="shared" si="69"/>
        <v>-25.313390794913456</v>
      </c>
      <c r="I636" s="104">
        <f t="shared" si="70"/>
        <v>0.10000000000000142</v>
      </c>
      <c r="J636" s="104">
        <f t="shared" si="71"/>
        <v>3.0423399163246562E-3</v>
      </c>
      <c r="K636" s="104">
        <f t="shared" si="72"/>
        <v>3.0423399163246993E-4</v>
      </c>
      <c r="L636" s="85"/>
    </row>
    <row r="637" spans="3:12" x14ac:dyDescent="0.2">
      <c r="C637" s="103">
        <v>57</v>
      </c>
      <c r="D637" s="103">
        <f t="shared" si="68"/>
        <v>5.7000000000000002E-2</v>
      </c>
      <c r="E637" s="104">
        <f t="shared" si="66"/>
        <v>0.99997031659418611</v>
      </c>
      <c r="F637" s="104">
        <f t="shared" si="67"/>
        <v>5.2415718373174582E-2</v>
      </c>
      <c r="G637" s="104">
        <f t="shared" si="73"/>
        <v>5.2414162496135085E-2</v>
      </c>
      <c r="H637" s="104">
        <f t="shared" si="69"/>
        <v>-25.61102698441832</v>
      </c>
      <c r="I637" s="104">
        <f t="shared" si="70"/>
        <v>0.10000000000000142</v>
      </c>
      <c r="J637" s="104">
        <f t="shared" si="71"/>
        <v>2.8438493880351425E-3</v>
      </c>
      <c r="K637" s="104">
        <f t="shared" si="72"/>
        <v>2.8438493880351832E-4</v>
      </c>
      <c r="L637" s="85"/>
    </row>
    <row r="638" spans="3:12" x14ac:dyDescent="0.2">
      <c r="C638" s="103">
        <v>57.1</v>
      </c>
      <c r="D638" s="103">
        <f t="shared" si="68"/>
        <v>5.7099999999999998E-2</v>
      </c>
      <c r="E638" s="104">
        <f t="shared" si="66"/>
        <v>0.99997021235195105</v>
      </c>
      <c r="F638" s="104">
        <f t="shared" si="67"/>
        <v>5.059345155253718E-2</v>
      </c>
      <c r="G638" s="104">
        <f t="shared" si="73"/>
        <v>5.0591944492608752E-2</v>
      </c>
      <c r="H638" s="104">
        <f t="shared" si="69"/>
        <v>-25.918372564751717</v>
      </c>
      <c r="I638" s="104">
        <f t="shared" si="70"/>
        <v>0.10000000000000142</v>
      </c>
      <c r="J638" s="104">
        <f t="shared" si="71"/>
        <v>2.6525645192441356E-3</v>
      </c>
      <c r="K638" s="104">
        <f t="shared" si="72"/>
        <v>2.6525645192441733E-4</v>
      </c>
      <c r="L638" s="85"/>
    </row>
    <row r="639" spans="3:12" x14ac:dyDescent="0.2">
      <c r="C639" s="103">
        <v>57.2</v>
      </c>
      <c r="D639" s="103">
        <f t="shared" si="68"/>
        <v>5.7200000000000001E-2</v>
      </c>
      <c r="E639" s="104">
        <f t="shared" si="66"/>
        <v>0.99997010792700702</v>
      </c>
      <c r="F639" s="104">
        <f t="shared" si="67"/>
        <v>4.877617160378743E-2</v>
      </c>
      <c r="G639" s="104">
        <f t="shared" si="73"/>
        <v>4.8774713582905534E-2</v>
      </c>
      <c r="H639" s="104">
        <f t="shared" si="69"/>
        <v>-26.236105444195847</v>
      </c>
      <c r="I639" s="104">
        <f t="shared" si="70"/>
        <v>0.10000000000000142</v>
      </c>
      <c r="J639" s="104">
        <f t="shared" si="71"/>
        <v>2.4684331842740421E-3</v>
      </c>
      <c r="K639" s="104">
        <f t="shared" si="72"/>
        <v>2.4684331842740771E-4</v>
      </c>
      <c r="L639" s="85"/>
    </row>
    <row r="640" spans="3:12" x14ac:dyDescent="0.2">
      <c r="C640" s="103">
        <v>57.3</v>
      </c>
      <c r="D640" s="103">
        <f t="shared" si="68"/>
        <v>5.7299999999999997E-2</v>
      </c>
      <c r="E640" s="104">
        <f t="shared" si="66"/>
        <v>0.99997000331935026</v>
      </c>
      <c r="F640" s="104">
        <f t="shared" si="67"/>
        <v>4.6963899731429656E-2</v>
      </c>
      <c r="G640" s="104">
        <f t="shared" si="73"/>
        <v>4.6962490970327349E-2</v>
      </c>
      <c r="H640" s="104">
        <f t="shared" si="69"/>
        <v>-26.564977508642997</v>
      </c>
      <c r="I640" s="104">
        <f t="shared" si="70"/>
        <v>9.9999999999994316E-2</v>
      </c>
      <c r="J640" s="104">
        <f t="shared" si="71"/>
        <v>2.2914030839168886E-3</v>
      </c>
      <c r="K640" s="104">
        <f t="shared" si="72"/>
        <v>2.2914030839167585E-4</v>
      </c>
      <c r="L640" s="85"/>
    </row>
    <row r="641" spans="3:12" x14ac:dyDescent="0.2">
      <c r="C641" s="103">
        <v>57.4</v>
      </c>
      <c r="D641" s="103">
        <f t="shared" si="68"/>
        <v>5.74E-2</v>
      </c>
      <c r="E641" s="104">
        <f t="shared" si="66"/>
        <v>0.99996989852898333</v>
      </c>
      <c r="F641" s="104">
        <f t="shared" si="67"/>
        <v>4.5156657028737633E-2</v>
      </c>
      <c r="G641" s="104">
        <f t="shared" si="73"/>
        <v>4.5155297746934872E-2</v>
      </c>
      <c r="H641" s="104">
        <f t="shared" si="69"/>
        <v>-26.905825794146644</v>
      </c>
      <c r="I641" s="104">
        <f t="shared" si="70"/>
        <v>0.10000000000000142</v>
      </c>
      <c r="J641" s="104">
        <f t="shared" si="71"/>
        <v>2.1214217495395412E-3</v>
      </c>
      <c r="K641" s="104">
        <f t="shared" si="72"/>
        <v>2.1214217495395713E-4</v>
      </c>
      <c r="L641" s="85"/>
    </row>
    <row r="642" spans="3:12" x14ac:dyDescent="0.2">
      <c r="C642" s="103">
        <v>57.5</v>
      </c>
      <c r="D642" s="103">
        <f t="shared" si="68"/>
        <v>5.7500000000000002E-2</v>
      </c>
      <c r="E642" s="104">
        <f t="shared" si="66"/>
        <v>0.99996979355590643</v>
      </c>
      <c r="F642" s="104">
        <f t="shared" si="67"/>
        <v>4.3354464477429307E-2</v>
      </c>
      <c r="G642" s="104">
        <f t="shared" si="73"/>
        <v>4.3353154893221862E-2</v>
      </c>
      <c r="H642" s="104">
        <f t="shared" si="69"/>
        <v>-27.259585851708493</v>
      </c>
      <c r="I642" s="104">
        <f t="shared" si="70"/>
        <v>0.10000000000000142</v>
      </c>
      <c r="J642" s="104">
        <f t="shared" si="71"/>
        <v>1.9584365471887171E-3</v>
      </c>
      <c r="K642" s="104">
        <f t="shared" si="72"/>
        <v>1.9584365471887448E-4</v>
      </c>
      <c r="L642" s="85"/>
    </row>
    <row r="643" spans="3:12" x14ac:dyDescent="0.2">
      <c r="C643" s="103">
        <v>57.6</v>
      </c>
      <c r="D643" s="103">
        <f t="shared" si="68"/>
        <v>5.7599999999999998E-2</v>
      </c>
      <c r="E643" s="104">
        <f t="shared" si="66"/>
        <v>0.99996968840011824</v>
      </c>
      <c r="F643" s="104">
        <f t="shared" si="67"/>
        <v>4.1557342947342188E-2</v>
      </c>
      <c r="G643" s="104">
        <f t="shared" si="73"/>
        <v>4.1556083277790618E-2</v>
      </c>
      <c r="H643" s="104">
        <f t="shared" si="69"/>
        <v>-27.627307841643475</v>
      </c>
      <c r="I643" s="104">
        <f t="shared" si="70"/>
        <v>0.10000000000000142</v>
      </c>
      <c r="J643" s="104">
        <f t="shared" si="71"/>
        <v>1.8023946816954307E-3</v>
      </c>
      <c r="K643" s="104">
        <f t="shared" si="72"/>
        <v>1.8023946816954562E-4</v>
      </c>
      <c r="L643" s="85"/>
    </row>
    <row r="644" spans="3:12" x14ac:dyDescent="0.2">
      <c r="C644" s="103">
        <v>57.7</v>
      </c>
      <c r="D644" s="103">
        <f t="shared" si="68"/>
        <v>5.7700000000000001E-2</v>
      </c>
      <c r="E644" s="104">
        <f t="shared" ref="E644:E707" si="74">ABS(SIN((($A$68*PI()*$C644*VLOOKUP($D$12,$C$18:$D$33,2,FALSE))/($D$16*1000000)))/(VLOOKUP($D$12,$C$18:$D$33,2,FALSE)*SIN((($A$68*PI()*$C644)/($D$16*1000000)))))^$A$72</f>
        <v>0.99996958306161976</v>
      </c>
      <c r="F644" s="104">
        <f t="shared" ref="F644:F707" si="75">ABS(SIN((($A$68*VLOOKUP($D$12,$C$18:$D$33,2,FALSE)*PI()*$C644*VLOOKUP($D$12,$C$18:$E$33,3,FALSE))/($D$16*1000000)))/(VLOOKUP($D$12,$C$18:$E$33,3,FALSE)*SIN((($A$68*VLOOKUP($D$12,$C$18:$D$33,2,FALSE)*PI()*$C644)/($D$16*1000000)))))^$A$76</f>
        <v>3.9765313196111554E-2</v>
      </c>
      <c r="G644" s="104">
        <f t="shared" si="73"/>
        <v>3.9764103657030397E-2</v>
      </c>
      <c r="H644" s="104">
        <f t="shared" si="69"/>
        <v>-28.010176055092355</v>
      </c>
      <c r="I644" s="104">
        <f t="shared" si="70"/>
        <v>0.10000000000000142</v>
      </c>
      <c r="J644" s="104">
        <f t="shared" si="71"/>
        <v>1.6532432007785587E-3</v>
      </c>
      <c r="K644" s="104">
        <f t="shared" si="72"/>
        <v>1.6532432007785821E-4</v>
      </c>
      <c r="L644" s="85"/>
    </row>
    <row r="645" spans="3:12" x14ac:dyDescent="0.2">
      <c r="C645" s="103">
        <v>57.8</v>
      </c>
      <c r="D645" s="103">
        <f t="shared" ref="D645:D708" si="76">C645/1000</f>
        <v>5.7799999999999997E-2</v>
      </c>
      <c r="E645" s="104">
        <f t="shared" si="74"/>
        <v>0.9999694775404111</v>
      </c>
      <c r="F645" s="104">
        <f t="shared" si="75"/>
        <v>3.7978395868852183E-2</v>
      </c>
      <c r="G645" s="104">
        <f t="shared" si="73"/>
        <v>3.7977236674799027E-2</v>
      </c>
      <c r="H645" s="104">
        <f t="shared" ref="H645:H708" si="77">20*LOG10(G645)</f>
        <v>-28.409532777523236</v>
      </c>
      <c r="I645" s="104">
        <f t="shared" ref="I645:I708" si="78">C645-C644</f>
        <v>9.9999999999994316E-2</v>
      </c>
      <c r="J645" s="104">
        <f t="shared" si="71"/>
        <v>1.5109289991473319E-3</v>
      </c>
      <c r="K645" s="104">
        <f t="shared" si="72"/>
        <v>1.510928999147246E-4</v>
      </c>
      <c r="L645" s="85"/>
    </row>
    <row r="646" spans="3:12" x14ac:dyDescent="0.2">
      <c r="C646" s="103">
        <v>57.9</v>
      </c>
      <c r="D646" s="103">
        <f t="shared" si="76"/>
        <v>5.79E-2</v>
      </c>
      <c r="E646" s="104">
        <f t="shared" si="74"/>
        <v>0.99996937183649104</v>
      </c>
      <c r="F646" s="104">
        <f t="shared" si="75"/>
        <v>3.6196611497841209E-2</v>
      </c>
      <c r="G646" s="104">
        <f t="shared" si="73"/>
        <v>3.619550286210578E-2</v>
      </c>
      <c r="H646" s="104">
        <f t="shared" si="77"/>
        <v>-28.826907707291319</v>
      </c>
      <c r="I646" s="104">
        <f t="shared" si="78"/>
        <v>0.10000000000000142</v>
      </c>
      <c r="J646" s="104">
        <f t="shared" ref="J646:J709" si="79">((G646+G645)/2)^2</f>
        <v>1.3753988226023806E-3</v>
      </c>
      <c r="K646" s="104">
        <f t="shared" ref="K646:K709" si="80">I646*J646</f>
        <v>1.3753988226024002E-4</v>
      </c>
      <c r="L646" s="85"/>
    </row>
    <row r="647" spans="3:12" x14ac:dyDescent="0.2">
      <c r="C647" s="103">
        <v>58</v>
      </c>
      <c r="D647" s="103">
        <f t="shared" si="76"/>
        <v>5.8000000000000003E-2</v>
      </c>
      <c r="E647" s="104">
        <f t="shared" si="74"/>
        <v>0.99996926594986157</v>
      </c>
      <c r="F647" s="104">
        <f t="shared" si="75"/>
        <v>3.4419980502204066E-2</v>
      </c>
      <c r="G647" s="104">
        <f t="shared" si="73"/>
        <v>3.441892263679755E-2</v>
      </c>
      <c r="H647" s="104">
        <f t="shared" si="77"/>
        <v>-29.264054557110846</v>
      </c>
      <c r="I647" s="104">
        <f t="shared" si="78"/>
        <v>0.10000000000000142</v>
      </c>
      <c r="J647" s="104">
        <f t="shared" si="79"/>
        <v>1.2465992721350423E-3</v>
      </c>
      <c r="K647" s="104">
        <f t="shared" si="80"/>
        <v>1.2465992721350601E-4</v>
      </c>
      <c r="L647" s="85"/>
    </row>
    <row r="648" spans="3:12" x14ac:dyDescent="0.2">
      <c r="C648" s="103">
        <v>58.1</v>
      </c>
      <c r="D648" s="103">
        <f t="shared" si="76"/>
        <v>5.8099999999999999E-2</v>
      </c>
      <c r="E648" s="104">
        <f t="shared" si="74"/>
        <v>0.99996915988052171</v>
      </c>
      <c r="F648" s="104">
        <f t="shared" si="75"/>
        <v>3.2648523187603029E-2</v>
      </c>
      <c r="G648" s="104">
        <f t="shared" si="73"/>
        <v>3.264751630324713E-2</v>
      </c>
      <c r="H648" s="104">
        <f t="shared" si="77"/>
        <v>-29.722997051529099</v>
      </c>
      <c r="I648" s="104">
        <f t="shared" si="78"/>
        <v>0.10000000000000142</v>
      </c>
      <c r="J648" s="104">
        <f t="shared" si="79"/>
        <v>1.1244768080246855E-3</v>
      </c>
      <c r="K648" s="104">
        <f t="shared" si="80"/>
        <v>1.1244768080247015E-4</v>
      </c>
      <c r="L648" s="85"/>
    </row>
    <row r="649" spans="3:12" x14ac:dyDescent="0.2">
      <c r="C649" s="103">
        <v>58.2</v>
      </c>
      <c r="D649" s="103">
        <f t="shared" si="76"/>
        <v>5.8200000000000002E-2</v>
      </c>
      <c r="E649" s="104">
        <f t="shared" si="74"/>
        <v>0.99996905362847099</v>
      </c>
      <c r="F649" s="104">
        <f t="shared" si="75"/>
        <v>3.0882259745927388E-2</v>
      </c>
      <c r="G649" s="104">
        <f t="shared" si="73"/>
        <v>3.0881304052043635E-2</v>
      </c>
      <c r="H649" s="104">
        <f t="shared" si="77"/>
        <v>-30.206087372264388</v>
      </c>
      <c r="I649" s="104">
        <f t="shared" si="78"/>
        <v>0.10000000000000142</v>
      </c>
      <c r="J649" s="104">
        <f t="shared" si="79"/>
        <v>1.0089777539337016E-3</v>
      </c>
      <c r="K649" s="104">
        <f t="shared" si="80"/>
        <v>1.0089777539337159E-4</v>
      </c>
      <c r="L649" s="85"/>
    </row>
    <row r="650" spans="3:12" x14ac:dyDescent="0.2">
      <c r="C650" s="103">
        <v>58.3</v>
      </c>
      <c r="D650" s="103">
        <f t="shared" si="76"/>
        <v>5.8299999999999998E-2</v>
      </c>
      <c r="E650" s="104">
        <f t="shared" si="74"/>
        <v>0.9999689471937101</v>
      </c>
      <c r="F650" s="104">
        <f t="shared" si="75"/>
        <v>2.9121210254987689E-2</v>
      </c>
      <c r="G650" s="104">
        <f t="shared" si="73"/>
        <v>2.9120305959686715E-2</v>
      </c>
      <c r="H650" s="104">
        <f t="shared" si="77"/>
        <v>-30.71608132625585</v>
      </c>
      <c r="I650" s="104">
        <f t="shared" si="78"/>
        <v>9.9999999999994316E-2</v>
      </c>
      <c r="J650" s="104">
        <f t="shared" si="79"/>
        <v>9.0004830099994488E-4</v>
      </c>
      <c r="K650" s="104">
        <f t="shared" si="80"/>
        <v>9.0004830099989371E-5</v>
      </c>
      <c r="L650" s="85"/>
    </row>
    <row r="651" spans="3:12" x14ac:dyDescent="0.2">
      <c r="C651" s="103">
        <v>58.4</v>
      </c>
      <c r="D651" s="103">
        <f t="shared" si="76"/>
        <v>5.8400000000000001E-2</v>
      </c>
      <c r="E651" s="104">
        <f t="shared" si="74"/>
        <v>0.99996884057623947</v>
      </c>
      <c r="F651" s="104">
        <f t="shared" si="75"/>
        <v>2.7365394678210416E-2</v>
      </c>
      <c r="G651" s="104">
        <f t="shared" si="73"/>
        <v>2.7364541988281265E-2</v>
      </c>
      <c r="H651" s="104">
        <f t="shared" si="77"/>
        <v>-31.25623632855978</v>
      </c>
      <c r="I651" s="104">
        <f t="shared" si="78"/>
        <v>0.10000000000000142</v>
      </c>
      <c r="J651" s="104">
        <f t="shared" si="79"/>
        <v>7.9763451192626557E-4</v>
      </c>
      <c r="K651" s="104">
        <f t="shared" si="80"/>
        <v>7.9763451192627695E-5</v>
      </c>
      <c r="L651" s="85"/>
    </row>
    <row r="652" spans="3:12" x14ac:dyDescent="0.2">
      <c r="C652" s="103">
        <v>58.5</v>
      </c>
      <c r="D652" s="103">
        <f t="shared" si="76"/>
        <v>5.8500000000000003E-2</v>
      </c>
      <c r="E652" s="104">
        <f t="shared" si="74"/>
        <v>0.99996873377605877</v>
      </c>
      <c r="F652" s="104">
        <f t="shared" si="75"/>
        <v>2.5614832864337137E-2</v>
      </c>
      <c r="G652" s="104">
        <f t="shared" si="73"/>
        <v>2.5614031985236582E-2</v>
      </c>
      <c r="H652" s="104">
        <f t="shared" si="77"/>
        <v>-31.83044104983367</v>
      </c>
      <c r="I652" s="104">
        <f t="shared" si="78"/>
        <v>0.10000000000000142</v>
      </c>
      <c r="J652" s="104">
        <f t="shared" si="79"/>
        <v>7.0168232506687578E-4</v>
      </c>
      <c r="K652" s="104">
        <f t="shared" si="80"/>
        <v>7.0168232506688581E-5</v>
      </c>
      <c r="L652" s="85"/>
    </row>
    <row r="653" spans="3:12" x14ac:dyDescent="0.2">
      <c r="C653" s="103">
        <v>58.6</v>
      </c>
      <c r="D653" s="103">
        <f t="shared" si="76"/>
        <v>5.8599999999999999E-2</v>
      </c>
      <c r="E653" s="104">
        <f t="shared" si="74"/>
        <v>0.99996862679316767</v>
      </c>
      <c r="F653" s="104">
        <f t="shared" si="75"/>
        <v>2.3869544547124612E-2</v>
      </c>
      <c r="G653" s="104">
        <f t="shared" si="73"/>
        <v>2.3868795682966543E-2</v>
      </c>
      <c r="H653" s="104">
        <f t="shared" si="77"/>
        <v>-32.443389861537931</v>
      </c>
      <c r="I653" s="104">
        <f t="shared" si="78"/>
        <v>0.10000000000000142</v>
      </c>
      <c r="J653" s="104">
        <f t="shared" si="79"/>
        <v>6.1213755851027222E-4</v>
      </c>
      <c r="K653" s="104">
        <f t="shared" si="80"/>
        <v>6.1213755851028087E-5</v>
      </c>
      <c r="L653" s="85"/>
    </row>
    <row r="654" spans="3:12" x14ac:dyDescent="0.2">
      <c r="C654" s="103">
        <v>58.7</v>
      </c>
      <c r="D654" s="103">
        <f t="shared" si="76"/>
        <v>5.8700000000000002E-2</v>
      </c>
      <c r="E654" s="104">
        <f t="shared" si="74"/>
        <v>0.99996851962756617</v>
      </c>
      <c r="F654" s="104">
        <f t="shared" si="75"/>
        <v>2.21295493450488E-2</v>
      </c>
      <c r="G654" s="104">
        <f t="shared" ref="G654:G717" si="81">E654*F654</f>
        <v>2.2128852698593625E-2</v>
      </c>
      <c r="H654" s="104">
        <f t="shared" si="77"/>
        <v>-33.100822041912423</v>
      </c>
      <c r="I654" s="104">
        <f t="shared" si="78"/>
        <v>0.10000000000000142</v>
      </c>
      <c r="J654" s="104">
        <f t="shared" si="79"/>
        <v>5.2894591415841114E-4</v>
      </c>
      <c r="K654" s="104">
        <f t="shared" si="80"/>
        <v>5.2894591415841869E-5</v>
      </c>
      <c r="L654" s="85"/>
    </row>
    <row r="655" spans="3:12" x14ac:dyDescent="0.2">
      <c r="C655" s="103">
        <v>58.8</v>
      </c>
      <c r="D655" s="103">
        <f t="shared" si="76"/>
        <v>5.8799999999999998E-2</v>
      </c>
      <c r="E655" s="104">
        <f t="shared" si="74"/>
        <v>0.99996841227925592</v>
      </c>
      <c r="F655" s="104">
        <f t="shared" si="75"/>
        <v>2.039486676100934E-2</v>
      </c>
      <c r="G655" s="104">
        <f t="shared" si="81"/>
        <v>2.0394222533653479E-2</v>
      </c>
      <c r="H655" s="104">
        <f t="shared" si="77"/>
        <v>-33.809856923172099</v>
      </c>
      <c r="I655" s="104">
        <f t="shared" si="78"/>
        <v>9.9999999999994316E-2</v>
      </c>
      <c r="J655" s="104">
        <f t="shared" si="79"/>
        <v>4.5205298180183676E-4</v>
      </c>
      <c r="K655" s="104">
        <f t="shared" si="80"/>
        <v>4.5205298180181106E-5</v>
      </c>
      <c r="L655" s="85"/>
    </row>
    <row r="656" spans="3:12" x14ac:dyDescent="0.2">
      <c r="C656" s="103">
        <v>58.9</v>
      </c>
      <c r="D656" s="103">
        <f t="shared" si="76"/>
        <v>5.8900000000000001E-2</v>
      </c>
      <c r="E656" s="104">
        <f t="shared" si="74"/>
        <v>0.99996830474823495</v>
      </c>
      <c r="F656" s="104">
        <f t="shared" si="75"/>
        <v>1.8665516182038645E-2</v>
      </c>
      <c r="G656" s="104">
        <f t="shared" si="81"/>
        <v>1.8664924573803931E-2</v>
      </c>
      <c r="H656" s="104">
        <f t="shared" si="77"/>
        <v>-34.579475214937759</v>
      </c>
      <c r="I656" s="104">
        <f t="shared" si="78"/>
        <v>0.10000000000000142</v>
      </c>
      <c r="J656" s="104">
        <f t="shared" si="79"/>
        <v>3.8140424319049959E-4</v>
      </c>
      <c r="K656" s="104">
        <f t="shared" si="80"/>
        <v>3.8140424319050502E-5</v>
      </c>
      <c r="L656" s="85"/>
    </row>
    <row r="657" spans="3:12" x14ac:dyDescent="0.2">
      <c r="C657" s="103">
        <v>59</v>
      </c>
      <c r="D657" s="103">
        <f t="shared" si="76"/>
        <v>5.8999999999999997E-2</v>
      </c>
      <c r="E657" s="104">
        <f t="shared" si="74"/>
        <v>0.9999681970345039</v>
      </c>
      <c r="F657" s="104">
        <f t="shared" si="75"/>
        <v>1.6941516879012779E-2</v>
      </c>
      <c r="G657" s="104">
        <f t="shared" si="81"/>
        <v>1.6940978088536025E-2</v>
      </c>
      <c r="H657" s="104">
        <f t="shared" si="77"/>
        <v>-35.421230385193056</v>
      </c>
      <c r="I657" s="104">
        <f t="shared" si="78"/>
        <v>0.10000000000000142</v>
      </c>
      <c r="J657" s="104">
        <f t="shared" si="79"/>
        <v>3.1694507610000689E-4</v>
      </c>
      <c r="K657" s="104">
        <f t="shared" si="80"/>
        <v>3.1694507610001137E-5</v>
      </c>
      <c r="L657" s="85"/>
    </row>
    <row r="658" spans="3:12" x14ac:dyDescent="0.2">
      <c r="C658" s="103">
        <v>59.1</v>
      </c>
      <c r="D658" s="103">
        <f t="shared" si="76"/>
        <v>5.91E-2</v>
      </c>
      <c r="E658" s="104">
        <f t="shared" si="74"/>
        <v>0.99996808913806434</v>
      </c>
      <c r="F658" s="104">
        <f t="shared" si="75"/>
        <v>1.5222888006364328E-2</v>
      </c>
      <c r="G658" s="104">
        <f t="shared" si="81"/>
        <v>1.5222402230886894E-2</v>
      </c>
      <c r="H658" s="104">
        <f t="shared" si="77"/>
        <v>-36.35033613226161</v>
      </c>
      <c r="I658" s="104">
        <f t="shared" si="78"/>
        <v>0.10000000000000142</v>
      </c>
      <c r="J658" s="104">
        <f t="shared" si="79"/>
        <v>2.5862075839296034E-4</v>
      </c>
      <c r="K658" s="104">
        <f t="shared" si="80"/>
        <v>2.5862075839296402E-5</v>
      </c>
      <c r="L658" s="85"/>
    </row>
    <row r="659" spans="3:12" x14ac:dyDescent="0.2">
      <c r="C659" s="103">
        <v>59.2</v>
      </c>
      <c r="D659" s="103">
        <f t="shared" si="76"/>
        <v>5.9200000000000003E-2</v>
      </c>
      <c r="E659" s="104">
        <f t="shared" si="74"/>
        <v>0.99996798105891349</v>
      </c>
      <c r="F659" s="104">
        <f t="shared" si="75"/>
        <v>1.3509648601798457E-2</v>
      </c>
      <c r="G659" s="104">
        <f t="shared" si="81"/>
        <v>1.3509216037155778E-2</v>
      </c>
      <c r="H659" s="104">
        <f t="shared" si="77"/>
        <v>-37.387397061922265</v>
      </c>
      <c r="I659" s="104">
        <f t="shared" si="78"/>
        <v>0.10000000000000142</v>
      </c>
      <c r="J659" s="104">
        <f t="shared" si="79"/>
        <v>2.0637647207513083E-4</v>
      </c>
      <c r="K659" s="104">
        <f t="shared" si="80"/>
        <v>2.0637647207513378E-5</v>
      </c>
      <c r="L659" s="85"/>
    </row>
    <row r="660" spans="3:12" x14ac:dyDescent="0.2">
      <c r="C660" s="103">
        <v>59.3</v>
      </c>
      <c r="D660" s="103">
        <f t="shared" si="76"/>
        <v>5.9299999999999999E-2</v>
      </c>
      <c r="E660" s="104">
        <f t="shared" si="74"/>
        <v>0.99996787279705301</v>
      </c>
      <c r="F660" s="104">
        <f t="shared" si="75"/>
        <v>1.1801817586010795E-2</v>
      </c>
      <c r="G660" s="104">
        <f t="shared" si="81"/>
        <v>1.1801438426622065E-2</v>
      </c>
      <c r="H660" s="104">
        <f t="shared" si="77"/>
        <v>-38.561301103585976</v>
      </c>
      <c r="I660" s="104">
        <f t="shared" si="78"/>
        <v>9.9999999999994316E-2</v>
      </c>
      <c r="J660" s="104">
        <f t="shared" si="79"/>
        <v>1.6015730734618934E-4</v>
      </c>
      <c r="K660" s="104">
        <f t="shared" si="80"/>
        <v>1.6015730734618023E-5</v>
      </c>
      <c r="L660" s="85"/>
    </row>
    <row r="661" spans="3:12" x14ac:dyDescent="0.2">
      <c r="C661" s="103">
        <v>59.4</v>
      </c>
      <c r="D661" s="103">
        <f t="shared" si="76"/>
        <v>5.9400000000000001E-2</v>
      </c>
      <c r="E661" s="104">
        <f t="shared" si="74"/>
        <v>0.99996776435248336</v>
      </c>
      <c r="F661" s="104">
        <f t="shared" si="75"/>
        <v>1.0099413762408589E-2</v>
      </c>
      <c r="G661" s="104">
        <f t="shared" si="81"/>
        <v>1.0099088201266419E-2</v>
      </c>
      <c r="H661" s="104">
        <f t="shared" si="77"/>
        <v>-39.914356696691804</v>
      </c>
      <c r="I661" s="104">
        <f t="shared" si="78"/>
        <v>0.10000000000000142</v>
      </c>
      <c r="J661" s="104">
        <f t="shared" si="79"/>
        <v>1.1990826664471314E-4</v>
      </c>
      <c r="K661" s="104">
        <f t="shared" si="80"/>
        <v>1.1990826664471484E-5</v>
      </c>
      <c r="L661" s="85"/>
    </row>
    <row r="662" spans="3:12" x14ac:dyDescent="0.2">
      <c r="C662" s="103">
        <v>59.5</v>
      </c>
      <c r="D662" s="103">
        <f t="shared" si="76"/>
        <v>5.9499999999999997E-2</v>
      </c>
      <c r="E662" s="104">
        <f t="shared" si="74"/>
        <v>0.99996765572520518</v>
      </c>
      <c r="F662" s="104">
        <f t="shared" si="75"/>
        <v>8.4024558168345337E-3</v>
      </c>
      <c r="G662" s="104">
        <f t="shared" si="81"/>
        <v>8.4021840454946428E-3</v>
      </c>
      <c r="H662" s="104">
        <f t="shared" si="77"/>
        <v>-41.512156193957857</v>
      </c>
      <c r="I662" s="104">
        <f t="shared" si="78"/>
        <v>0.10000000000000142</v>
      </c>
      <c r="J662" s="104">
        <f t="shared" si="79"/>
        <v>8.5574268687192779E-5</v>
      </c>
      <c r="K662" s="104">
        <f t="shared" si="80"/>
        <v>8.5574268687193995E-6</v>
      </c>
      <c r="L662" s="85"/>
    </row>
    <row r="663" spans="3:12" x14ac:dyDescent="0.2">
      <c r="C663" s="103">
        <v>59.6</v>
      </c>
      <c r="D663" s="103">
        <f t="shared" si="76"/>
        <v>5.96E-2</v>
      </c>
      <c r="E663" s="104">
        <f t="shared" si="74"/>
        <v>0.99996754691521628</v>
      </c>
      <c r="F663" s="104">
        <f t="shared" si="75"/>
        <v>6.7109623172914015E-3</v>
      </c>
      <c r="G663" s="104">
        <f t="shared" si="81"/>
        <v>6.7107445258623383E-3</v>
      </c>
      <c r="H663" s="104">
        <f t="shared" si="77"/>
        <v>-43.464585884142494</v>
      </c>
      <c r="I663" s="104">
        <f t="shared" si="78"/>
        <v>0.10000000000000142</v>
      </c>
      <c r="J663" s="104">
        <f t="shared" si="79"/>
        <v>5.7100152500734533E-5</v>
      </c>
      <c r="K663" s="104">
        <f t="shared" si="80"/>
        <v>5.7100152500735348E-6</v>
      </c>
      <c r="L663" s="85"/>
    </row>
    <row r="664" spans="3:12" x14ac:dyDescent="0.2">
      <c r="C664" s="103">
        <v>59.7</v>
      </c>
      <c r="D664" s="103">
        <f t="shared" si="76"/>
        <v>5.9700000000000003E-2</v>
      </c>
      <c r="E664" s="104">
        <f t="shared" si="74"/>
        <v>0.99996743792251808</v>
      </c>
      <c r="F664" s="104">
        <f t="shared" si="75"/>
        <v>5.0249517136726658E-3</v>
      </c>
      <c r="G664" s="104">
        <f t="shared" si="81"/>
        <v>5.0247880908056222E-3</v>
      </c>
      <c r="H664" s="104">
        <f t="shared" si="77"/>
        <v>-45.977644978385712</v>
      </c>
      <c r="I664" s="104">
        <f t="shared" si="78"/>
        <v>0.10000000000000142</v>
      </c>
      <c r="J664" s="104">
        <f t="shared" si="79"/>
        <v>3.443068144921938E-5</v>
      </c>
      <c r="K664" s="104">
        <f t="shared" si="80"/>
        <v>3.4430681449219871E-6</v>
      </c>
      <c r="L664" s="85"/>
    </row>
    <row r="665" spans="3:12" x14ac:dyDescent="0.2">
      <c r="C665" s="103">
        <v>59.8</v>
      </c>
      <c r="D665" s="103">
        <f t="shared" si="76"/>
        <v>5.9799999999999999E-2</v>
      </c>
      <c r="E665" s="104">
        <f t="shared" si="74"/>
        <v>0.99996732874711047</v>
      </c>
      <c r="F665" s="104">
        <f t="shared" si="75"/>
        <v>3.3444423374915547E-3</v>
      </c>
      <c r="G665" s="104">
        <f t="shared" si="81"/>
        <v>3.344333070370172E-3</v>
      </c>
      <c r="H665" s="104">
        <f t="shared" si="77"/>
        <v>-49.513809532432219</v>
      </c>
      <c r="I665" s="104">
        <f t="shared" si="78"/>
        <v>9.9999999999994316E-2</v>
      </c>
      <c r="J665" s="104">
        <f t="shared" si="79"/>
        <v>1.7510547252610124E-5</v>
      </c>
      <c r="K665" s="104">
        <f t="shared" si="80"/>
        <v>1.7510547252609129E-6</v>
      </c>
      <c r="L665" s="85"/>
    </row>
    <row r="666" spans="3:12" x14ac:dyDescent="0.2">
      <c r="C666" s="103">
        <v>59.9</v>
      </c>
      <c r="D666" s="103">
        <f t="shared" si="76"/>
        <v>5.9900000000000002E-2</v>
      </c>
      <c r="E666" s="104">
        <f t="shared" si="74"/>
        <v>0.99996721938899402</v>
      </c>
      <c r="F666" s="104">
        <f t="shared" si="75"/>
        <v>1.6694524016147611E-3</v>
      </c>
      <c r="G666" s="104">
        <f t="shared" si="81"/>
        <v>1.6693976759449907E-3</v>
      </c>
      <c r="H666" s="104">
        <f t="shared" si="77"/>
        <v>-55.548803908764164</v>
      </c>
      <c r="I666" s="104">
        <f t="shared" si="78"/>
        <v>0.10000000000000142</v>
      </c>
      <c r="J666" s="104">
        <f t="shared" si="79"/>
        <v>6.2843739991364991E-6</v>
      </c>
      <c r="K666" s="104">
        <f t="shared" si="80"/>
        <v>6.2843739991365889E-7</v>
      </c>
      <c r="L666" s="85"/>
    </row>
    <row r="667" spans="3:12" x14ac:dyDescent="0.2">
      <c r="C667" s="103">
        <v>60</v>
      </c>
      <c r="D667" s="103">
        <f t="shared" si="76"/>
        <v>0.06</v>
      </c>
      <c r="E667" s="104">
        <f t="shared" si="74"/>
        <v>0.99996710984816739</v>
      </c>
      <c r="F667" s="104">
        <f t="shared" si="75"/>
        <v>1.803568590650682E-16</v>
      </c>
      <c r="G667" s="104">
        <f t="shared" si="81"/>
        <v>1.8035092710058949E-16</v>
      </c>
      <c r="H667" s="104">
        <f t="shared" si="77"/>
        <v>-314.8776324166617</v>
      </c>
      <c r="I667" s="104">
        <f t="shared" si="78"/>
        <v>0.10000000000000142</v>
      </c>
      <c r="J667" s="104">
        <f t="shared" si="79"/>
        <v>6.9672215011278469E-7</v>
      </c>
      <c r="K667" s="104">
        <f t="shared" si="80"/>
        <v>6.9672215011279464E-8</v>
      </c>
      <c r="L667" s="85"/>
    </row>
    <row r="668" spans="3:12" x14ac:dyDescent="0.2">
      <c r="C668" s="103">
        <v>60.1</v>
      </c>
      <c r="D668" s="103">
        <f t="shared" si="76"/>
        <v>6.0100000000000001E-2</v>
      </c>
      <c r="E668" s="104">
        <f t="shared" si="74"/>
        <v>0.99996700012463202</v>
      </c>
      <c r="F668" s="104">
        <f t="shared" si="75"/>
        <v>1.6638968925662353E-3</v>
      </c>
      <c r="G668" s="104">
        <f t="shared" si="81"/>
        <v>1.6638419841761554E-3</v>
      </c>
      <c r="H668" s="104">
        <f t="shared" si="77"/>
        <v>-55.577758424595061</v>
      </c>
      <c r="I668" s="104">
        <f t="shared" si="78"/>
        <v>0.10000000000000142</v>
      </c>
      <c r="J668" s="104">
        <f t="shared" si="79"/>
        <v>6.9209253707696156E-7</v>
      </c>
      <c r="K668" s="104">
        <f t="shared" si="80"/>
        <v>6.9209253707697138E-8</v>
      </c>
      <c r="L668" s="85"/>
    </row>
    <row r="669" spans="3:12" x14ac:dyDescent="0.2">
      <c r="C669" s="103">
        <v>60.2</v>
      </c>
      <c r="D669" s="103">
        <f t="shared" si="76"/>
        <v>6.0200000000000004E-2</v>
      </c>
      <c r="E669" s="104">
        <f t="shared" si="74"/>
        <v>0.9999668902183878</v>
      </c>
      <c r="F669" s="104">
        <f t="shared" si="75"/>
        <v>3.3222204207274835E-3</v>
      </c>
      <c r="G669" s="104">
        <f t="shared" si="81"/>
        <v>3.3221104227348858E-3</v>
      </c>
      <c r="H669" s="104">
        <f t="shared" si="77"/>
        <v>-49.57171872494456</v>
      </c>
      <c r="I669" s="104">
        <f t="shared" si="78"/>
        <v>0.10000000000000142</v>
      </c>
      <c r="J669" s="104">
        <f t="shared" si="79"/>
        <v>6.2149303509955015E-6</v>
      </c>
      <c r="K669" s="104">
        <f t="shared" si="80"/>
        <v>6.2149303509955902E-7</v>
      </c>
      <c r="L669" s="85"/>
    </row>
    <row r="670" spans="3:12" x14ac:dyDescent="0.2">
      <c r="C670" s="103">
        <v>60.3</v>
      </c>
      <c r="D670" s="103">
        <f t="shared" si="76"/>
        <v>6.0299999999999999E-2</v>
      </c>
      <c r="E670" s="104">
        <f t="shared" si="74"/>
        <v>0.9999667801294343</v>
      </c>
      <c r="F670" s="104">
        <f t="shared" si="75"/>
        <v>4.9749528488127921E-3</v>
      </c>
      <c r="G670" s="104">
        <f t="shared" si="81"/>
        <v>4.9747875815230845E-3</v>
      </c>
      <c r="H670" s="104">
        <f t="shared" si="77"/>
        <v>-46.064509169287284</v>
      </c>
      <c r="I670" s="104">
        <f t="shared" si="78"/>
        <v>9.9999999999994316E-2</v>
      </c>
      <c r="J670" s="104">
        <f t="shared" si="79"/>
        <v>1.7209629123264969E-5</v>
      </c>
      <c r="K670" s="104">
        <f t="shared" si="80"/>
        <v>1.7209629123263991E-6</v>
      </c>
      <c r="L670" s="85"/>
    </row>
    <row r="671" spans="3:12" x14ac:dyDescent="0.2">
      <c r="C671" s="103">
        <v>60.4</v>
      </c>
      <c r="D671" s="103">
        <f t="shared" si="76"/>
        <v>6.0399999999999995E-2</v>
      </c>
      <c r="E671" s="104">
        <f t="shared" si="74"/>
        <v>0.99996666985777138</v>
      </c>
      <c r="F671" s="104">
        <f t="shared" si="75"/>
        <v>6.6220765610917288E-3</v>
      </c>
      <c r="G671" s="104">
        <f t="shared" si="81"/>
        <v>6.6218558463380988E-3</v>
      </c>
      <c r="H671" s="104">
        <f t="shared" si="77"/>
        <v>-43.580405556008031</v>
      </c>
      <c r="I671" s="104">
        <f t="shared" si="78"/>
        <v>0.10000000000000142</v>
      </c>
      <c r="J671" s="104">
        <f t="shared" si="79"/>
        <v>3.3620534698239E-5</v>
      </c>
      <c r="K671" s="104">
        <f t="shared" si="80"/>
        <v>3.362053469823948E-6</v>
      </c>
      <c r="L671" s="85"/>
    </row>
    <row r="672" spans="3:12" x14ac:dyDescent="0.2">
      <c r="C672" s="103">
        <v>60.5</v>
      </c>
      <c r="D672" s="103">
        <f t="shared" si="76"/>
        <v>6.0499999999999998E-2</v>
      </c>
      <c r="E672" s="104">
        <f t="shared" si="74"/>
        <v>0.99996655940339874</v>
      </c>
      <c r="F672" s="104">
        <f t="shared" si="75"/>
        <v>8.2635740620230803E-3</v>
      </c>
      <c r="G672" s="104">
        <f t="shared" si="81"/>
        <v>8.2632977231763879E-3</v>
      </c>
      <c r="H672" s="104">
        <f t="shared" si="77"/>
        <v>-41.656931990246136</v>
      </c>
      <c r="I672" s="104">
        <f t="shared" si="78"/>
        <v>0.10000000000000142</v>
      </c>
      <c r="J672" s="104">
        <f t="shared" si="79"/>
        <v>5.5391949197007458E-5</v>
      </c>
      <c r="K672" s="104">
        <f t="shared" si="80"/>
        <v>5.5391949197008242E-6</v>
      </c>
      <c r="L672" s="85"/>
    </row>
    <row r="673" spans="3:12" x14ac:dyDescent="0.2">
      <c r="C673" s="103">
        <v>60.6</v>
      </c>
      <c r="D673" s="103">
        <f t="shared" si="76"/>
        <v>6.0600000000000001E-2</v>
      </c>
      <c r="E673" s="104">
        <f t="shared" si="74"/>
        <v>0.99996644876631824</v>
      </c>
      <c r="F673" s="104">
        <f t="shared" si="75"/>
        <v>9.8994279765050753E-3</v>
      </c>
      <c r="G673" s="104">
        <f t="shared" si="81"/>
        <v>9.8990958384837201E-3</v>
      </c>
      <c r="H673" s="104">
        <f t="shared" si="77"/>
        <v>-40.088089421765439</v>
      </c>
      <c r="I673" s="104">
        <f t="shared" si="78"/>
        <v>0.10000000000000142</v>
      </c>
      <c r="J673" s="104">
        <f t="shared" si="79"/>
        <v>8.2468134972158122E-5</v>
      </c>
      <c r="K673" s="104">
        <f t="shared" si="80"/>
        <v>8.2468134972159287E-6</v>
      </c>
      <c r="L673" s="85"/>
    </row>
    <row r="674" spans="3:12" x14ac:dyDescent="0.2">
      <c r="C674" s="103">
        <v>60.7</v>
      </c>
      <c r="D674" s="103">
        <f t="shared" si="76"/>
        <v>6.0700000000000004E-2</v>
      </c>
      <c r="E674" s="104">
        <f t="shared" si="74"/>
        <v>0.99996633794652878</v>
      </c>
      <c r="F674" s="104">
        <f t="shared" si="75"/>
        <v>1.1529621050121029E-2</v>
      </c>
      <c r="G674" s="104">
        <f t="shared" si="81"/>
        <v>1.1529232939400736E-2</v>
      </c>
      <c r="H674" s="104">
        <f t="shared" si="77"/>
        <v>-38.763991722739455</v>
      </c>
      <c r="I674" s="104">
        <f t="shared" si="78"/>
        <v>0.10000000000000142</v>
      </c>
      <c r="J674" s="104">
        <f t="shared" si="79"/>
        <v>1.1479331855327777E-4</v>
      </c>
      <c r="K674" s="104">
        <f t="shared" si="80"/>
        <v>1.1479331855327941E-5</v>
      </c>
      <c r="L674" s="85"/>
    </row>
    <row r="675" spans="3:12" x14ac:dyDescent="0.2">
      <c r="C675" s="103">
        <v>60.8</v>
      </c>
      <c r="D675" s="103">
        <f t="shared" si="76"/>
        <v>6.08E-2</v>
      </c>
      <c r="E675" s="104">
        <f t="shared" si="74"/>
        <v>0.99996622694403015</v>
      </c>
      <c r="F675" s="104">
        <f t="shared" si="75"/>
        <v>1.3154136149381164E-2</v>
      </c>
      <c r="G675" s="104">
        <f t="shared" si="81"/>
        <v>1.3153691894004756E-2</v>
      </c>
      <c r="H675" s="104">
        <f t="shared" si="77"/>
        <v>-37.619046701414071</v>
      </c>
      <c r="I675" s="104">
        <f t="shared" si="78"/>
        <v>9.9999999999994316E-2</v>
      </c>
      <c r="J675" s="104">
        <f t="shared" si="79"/>
        <v>1.5231169458288638E-4</v>
      </c>
      <c r="K675" s="104">
        <f t="shared" si="80"/>
        <v>1.5231169458287772E-5</v>
      </c>
      <c r="L675" s="85"/>
    </row>
    <row r="676" spans="3:12" x14ac:dyDescent="0.2">
      <c r="C676" s="103">
        <v>60.9</v>
      </c>
      <c r="D676" s="103">
        <f t="shared" si="76"/>
        <v>6.0899999999999996E-2</v>
      </c>
      <c r="E676" s="104">
        <f t="shared" si="74"/>
        <v>0.99996611575882277</v>
      </c>
      <c r="F676" s="104">
        <f t="shared" si="75"/>
        <v>1.4772956261965035E-2</v>
      </c>
      <c r="G676" s="104">
        <f t="shared" si="81"/>
        <v>1.4772455691552154E-2</v>
      </c>
      <c r="H676" s="104">
        <f t="shared" si="77"/>
        <v>-36.610946079351443</v>
      </c>
      <c r="I676" s="104">
        <f t="shared" si="78"/>
        <v>0.10000000000000142</v>
      </c>
      <c r="J676" s="104">
        <f t="shared" si="79"/>
        <v>1.949674297425765E-4</v>
      </c>
      <c r="K676" s="104">
        <f t="shared" si="80"/>
        <v>1.9496742974257927E-5</v>
      </c>
      <c r="L676" s="85"/>
    </row>
    <row r="677" spans="3:12" x14ac:dyDescent="0.2">
      <c r="C677" s="103">
        <v>61</v>
      </c>
      <c r="D677" s="103">
        <f t="shared" si="76"/>
        <v>6.0999999999999999E-2</v>
      </c>
      <c r="E677" s="104">
        <f t="shared" si="74"/>
        <v>0.99996600439090655</v>
      </c>
      <c r="F677" s="104">
        <f t="shared" si="75"/>
        <v>1.6386064496958543E-2</v>
      </c>
      <c r="G677" s="104">
        <f t="shared" si="81"/>
        <v>1.6385507442715323E-2</v>
      </c>
      <c r="H677" s="104">
        <f t="shared" si="77"/>
        <v>-35.710802088184877</v>
      </c>
      <c r="I677" s="104">
        <f t="shared" si="78"/>
        <v>0.10000000000000142</v>
      </c>
      <c r="J677" s="104">
        <f t="shared" si="79"/>
        <v>2.4270466666909279E-4</v>
      </c>
      <c r="K677" s="104">
        <f t="shared" si="80"/>
        <v>2.4270466666909624E-5</v>
      </c>
      <c r="L677" s="85"/>
    </row>
    <row r="678" spans="3:12" x14ac:dyDescent="0.2">
      <c r="C678" s="103">
        <v>61.1</v>
      </c>
      <c r="D678" s="103">
        <f t="shared" si="76"/>
        <v>6.1100000000000002E-2</v>
      </c>
      <c r="E678" s="104">
        <f t="shared" si="74"/>
        <v>0.99996589284028181</v>
      </c>
      <c r="F678" s="104">
        <f t="shared" si="75"/>
        <v>1.7993444085089069E-2</v>
      </c>
      <c r="G678" s="104">
        <f t="shared" si="81"/>
        <v>1.7992830379817779E-2</v>
      </c>
      <c r="H678" s="104">
        <f t="shared" si="77"/>
        <v>-34.898010283228174</v>
      </c>
      <c r="I678" s="104">
        <f t="shared" si="78"/>
        <v>0.10000000000000142</v>
      </c>
      <c r="J678" s="104">
        <f t="shared" si="79"/>
        <v>2.9546752786005259E-4</v>
      </c>
      <c r="K678" s="104">
        <f t="shared" si="80"/>
        <v>2.9546752786005679E-5</v>
      </c>
      <c r="L678" s="85"/>
    </row>
    <row r="679" spans="3:12" x14ac:dyDescent="0.2">
      <c r="C679" s="103">
        <v>61.2</v>
      </c>
      <c r="D679" s="103">
        <f t="shared" si="76"/>
        <v>6.1200000000000004E-2</v>
      </c>
      <c r="E679" s="104">
        <f t="shared" si="74"/>
        <v>0.99996578110694867</v>
      </c>
      <c r="F679" s="104">
        <f t="shared" si="75"/>
        <v>1.9595078378959369E-2</v>
      </c>
      <c r="G679" s="104">
        <f t="shared" si="81"/>
        <v>1.9594407857067987E-2</v>
      </c>
      <c r="H679" s="104">
        <f t="shared" si="77"/>
        <v>-34.157357127303783</v>
      </c>
      <c r="I679" s="104">
        <f t="shared" si="78"/>
        <v>0.10000000000000142</v>
      </c>
      <c r="J679" s="104">
        <f t="shared" si="79"/>
        <v>3.5320011956910193E-4</v>
      </c>
      <c r="K679" s="104">
        <f t="shared" si="80"/>
        <v>3.5320011956910695E-5</v>
      </c>
      <c r="L679" s="85"/>
    </row>
    <row r="680" spans="3:12" x14ac:dyDescent="0.2">
      <c r="C680" s="103">
        <v>61.3</v>
      </c>
      <c r="D680" s="103">
        <f t="shared" si="76"/>
        <v>6.13E-2</v>
      </c>
      <c r="E680" s="104">
        <f t="shared" si="74"/>
        <v>0.99996566919090646</v>
      </c>
      <c r="F680" s="104">
        <f t="shared" si="75"/>
        <v>2.1190950853276214E-2</v>
      </c>
      <c r="G680" s="104">
        <f t="shared" si="81"/>
        <v>2.1190223350787959E-2</v>
      </c>
      <c r="H680" s="104">
        <f t="shared" si="77"/>
        <v>-33.477289313633534</v>
      </c>
      <c r="I680" s="104">
        <f t="shared" si="78"/>
        <v>9.9999999999994316E-2</v>
      </c>
      <c r="J680" s="104">
        <f t="shared" si="79"/>
        <v>4.1584653569020421E-4</v>
      </c>
      <c r="K680" s="104">
        <f t="shared" si="80"/>
        <v>4.1584653569018058E-5</v>
      </c>
      <c r="L680" s="85"/>
    </row>
    <row r="681" spans="3:12" x14ac:dyDescent="0.2">
      <c r="C681" s="103">
        <v>61.4</v>
      </c>
      <c r="D681" s="103">
        <f t="shared" si="76"/>
        <v>6.1399999999999996E-2</v>
      </c>
      <c r="E681" s="104">
        <f t="shared" si="74"/>
        <v>0.99996555709215573</v>
      </c>
      <c r="F681" s="104">
        <f t="shared" si="75"/>
        <v>2.2781045105079206E-2</v>
      </c>
      <c r="G681" s="104">
        <f t="shared" si="81"/>
        <v>2.2780260459642054E-2</v>
      </c>
      <c r="H681" s="104">
        <f t="shared" si="77"/>
        <v>-32.848826293866516</v>
      </c>
      <c r="I681" s="104">
        <f t="shared" si="78"/>
        <v>0.10000000000000142</v>
      </c>
      <c r="J681" s="104">
        <f t="shared" si="79"/>
        <v>4.8335086163082193E-4</v>
      </c>
      <c r="K681" s="104">
        <f t="shared" si="80"/>
        <v>4.8335086163082878E-5</v>
      </c>
      <c r="L681" s="85"/>
    </row>
    <row r="682" spans="3:12" x14ac:dyDescent="0.2">
      <c r="C682" s="103">
        <v>61.5</v>
      </c>
      <c r="D682" s="103">
        <f t="shared" si="76"/>
        <v>6.1499999999999999E-2</v>
      </c>
      <c r="E682" s="104">
        <f t="shared" si="74"/>
        <v>0.99996544481069705</v>
      </c>
      <c r="F682" s="104">
        <f t="shared" si="75"/>
        <v>2.4365344853965541E-2</v>
      </c>
      <c r="G682" s="104">
        <f t="shared" si="81"/>
        <v>2.4364502904861682E-2</v>
      </c>
      <c r="H682" s="104">
        <f t="shared" si="77"/>
        <v>-32.264848897127429</v>
      </c>
      <c r="I682" s="104">
        <f t="shared" si="78"/>
        <v>0.10000000000000142</v>
      </c>
      <c r="J682" s="104">
        <f t="shared" si="79"/>
        <v>5.5565717817376349E-4</v>
      </c>
      <c r="K682" s="104">
        <f t="shared" si="80"/>
        <v>5.556571781737714E-5</v>
      </c>
      <c r="L682" s="85"/>
    </row>
    <row r="683" spans="3:12" x14ac:dyDescent="0.2">
      <c r="C683" s="103">
        <v>61.6</v>
      </c>
      <c r="D683" s="103">
        <f t="shared" si="76"/>
        <v>6.1600000000000002E-2</v>
      </c>
      <c r="E683" s="104">
        <f t="shared" si="74"/>
        <v>0.99996533234652962</v>
      </c>
      <c r="F683" s="104">
        <f t="shared" si="75"/>
        <v>2.5943833942311693E-2</v>
      </c>
      <c r="G683" s="104">
        <f t="shared" si="81"/>
        <v>2.594293453046689E-2</v>
      </c>
      <c r="H683" s="104">
        <f t="shared" si="77"/>
        <v>-31.719618006591269</v>
      </c>
      <c r="I683" s="104">
        <f t="shared" si="78"/>
        <v>0.10000000000000142</v>
      </c>
      <c r="J683" s="104">
        <f t="shared" si="79"/>
        <v>6.3270956532737472E-4</v>
      </c>
      <c r="K683" s="104">
        <f t="shared" si="80"/>
        <v>6.3270956532738375E-5</v>
      </c>
      <c r="L683" s="85"/>
    </row>
    <row r="684" spans="3:12" x14ac:dyDescent="0.2">
      <c r="C684" s="103">
        <v>61.7</v>
      </c>
      <c r="D684" s="103">
        <f t="shared" si="76"/>
        <v>6.1700000000000005E-2</v>
      </c>
      <c r="E684" s="104">
        <f t="shared" si="74"/>
        <v>0.99996521969965391</v>
      </c>
      <c r="F684" s="104">
        <f t="shared" si="75"/>
        <v>2.7516496335493437E-2</v>
      </c>
      <c r="G684" s="104">
        <f t="shared" si="81"/>
        <v>2.7515539303486415E-2</v>
      </c>
      <c r="H684" s="104">
        <f t="shared" si="77"/>
        <v>-31.208439412293355</v>
      </c>
      <c r="I684" s="104">
        <f t="shared" si="78"/>
        <v>0.10000000000000142</v>
      </c>
      <c r="J684" s="104">
        <f t="shared" si="79"/>
        <v>7.1445210616386749E-4</v>
      </c>
      <c r="K684" s="104">
        <f t="shared" si="80"/>
        <v>7.1445210616387765E-5</v>
      </c>
      <c r="L684" s="85"/>
    </row>
    <row r="685" spans="3:12" x14ac:dyDescent="0.2">
      <c r="C685" s="103">
        <v>61.8</v>
      </c>
      <c r="D685" s="103">
        <f t="shared" si="76"/>
        <v>6.1799999999999994E-2</v>
      </c>
      <c r="E685" s="104">
        <f t="shared" si="74"/>
        <v>0.99996510687007045</v>
      </c>
      <c r="F685" s="104">
        <f t="shared" si="75"/>
        <v>2.9083316122103315E-2</v>
      </c>
      <c r="G685" s="104">
        <f t="shared" si="81"/>
        <v>2.9082301314175083E-2</v>
      </c>
      <c r="H685" s="104">
        <f t="shared" si="77"/>
        <v>-30.727424605157783</v>
      </c>
      <c r="I685" s="104">
        <f t="shared" si="78"/>
        <v>9.9999999999994316E-2</v>
      </c>
      <c r="J685" s="104">
        <f t="shared" si="79"/>
        <v>8.0082889064555347E-4</v>
      </c>
      <c r="K685" s="104">
        <f t="shared" si="80"/>
        <v>8.008288906455079E-5</v>
      </c>
      <c r="L685" s="85"/>
    </row>
    <row r="686" spans="3:12" x14ac:dyDescent="0.2">
      <c r="C686" s="103">
        <v>61.9</v>
      </c>
      <c r="D686" s="103">
        <f t="shared" si="76"/>
        <v>6.1899999999999997E-2</v>
      </c>
      <c r="E686" s="104">
        <f t="shared" si="74"/>
        <v>0.99996499385777782</v>
      </c>
      <c r="F686" s="104">
        <f t="shared" si="75"/>
        <v>3.0644277514164285E-2</v>
      </c>
      <c r="G686" s="104">
        <f t="shared" si="81"/>
        <v>3.0643204776227329E-2</v>
      </c>
      <c r="H686" s="104">
        <f t="shared" si="77"/>
        <v>-30.273316331801638</v>
      </c>
      <c r="I686" s="104">
        <f t="shared" si="78"/>
        <v>0.10000000000000142</v>
      </c>
      <c r="J686" s="104">
        <f t="shared" si="79"/>
        <v>8.9178401943867394E-4</v>
      </c>
      <c r="K686" s="104">
        <f t="shared" si="80"/>
        <v>8.9178401943868657E-5</v>
      </c>
      <c r="L686" s="85"/>
    </row>
    <row r="687" spans="3:12" x14ac:dyDescent="0.2">
      <c r="C687" s="103">
        <v>62</v>
      </c>
      <c r="D687" s="103">
        <f t="shared" si="76"/>
        <v>6.2E-2</v>
      </c>
      <c r="E687" s="104">
        <f t="shared" si="74"/>
        <v>0.99996488066277722</v>
      </c>
      <c r="F687" s="104">
        <f t="shared" si="75"/>
        <v>3.2199364847341982E-2</v>
      </c>
      <c r="G687" s="104">
        <f t="shared" si="81"/>
        <v>3.2198234026989549E-2</v>
      </c>
      <c r="H687" s="104">
        <f t="shared" si="77"/>
        <v>-29.843358947055879</v>
      </c>
      <c r="I687" s="104">
        <f t="shared" si="78"/>
        <v>0.10000000000000142</v>
      </c>
      <c r="J687" s="104">
        <f t="shared" si="79"/>
        <v>9.8726160771461314E-4</v>
      </c>
      <c r="K687" s="104">
        <f t="shared" si="80"/>
        <v>9.8726160771462715E-5</v>
      </c>
      <c r="L687" s="85"/>
    </row>
    <row r="688" spans="3:12" x14ac:dyDescent="0.2">
      <c r="C688" s="103">
        <v>62.1</v>
      </c>
      <c r="D688" s="103">
        <f t="shared" si="76"/>
        <v>6.2100000000000002E-2</v>
      </c>
      <c r="E688" s="104">
        <f t="shared" si="74"/>
        <v>0.99996476728506867</v>
      </c>
      <c r="F688" s="104">
        <f t="shared" si="75"/>
        <v>3.3748562581153718E-2</v>
      </c>
      <c r="G688" s="104">
        <f t="shared" si="81"/>
        <v>3.3747373527668954E-2</v>
      </c>
      <c r="H688" s="104">
        <f t="shared" si="77"/>
        <v>-29.43520043107484</v>
      </c>
      <c r="I688" s="104">
        <f t="shared" si="78"/>
        <v>0.10000000000000142</v>
      </c>
      <c r="J688" s="104">
        <f t="shared" si="79"/>
        <v>1.0872057889382582E-3</v>
      </c>
      <c r="K688" s="104">
        <f t="shared" si="80"/>
        <v>1.0872057889382737E-4</v>
      </c>
      <c r="L688" s="85"/>
    </row>
    <row r="689" spans="3:12" x14ac:dyDescent="0.2">
      <c r="C689" s="103">
        <v>62.2</v>
      </c>
      <c r="D689" s="103">
        <f t="shared" si="76"/>
        <v>6.2200000000000005E-2</v>
      </c>
      <c r="E689" s="104">
        <f t="shared" si="74"/>
        <v>0.99996465372465249</v>
      </c>
      <c r="F689" s="104">
        <f t="shared" si="75"/>
        <v>3.5291855299174862E-2</v>
      </c>
      <c r="G689" s="104">
        <f t="shared" si="81"/>
        <v>3.5290607863539936E-2</v>
      </c>
      <c r="H689" s="104">
        <f t="shared" si="77"/>
        <v>-29.046817221291654</v>
      </c>
      <c r="I689" s="104">
        <f t="shared" si="78"/>
        <v>0.10000000000000142</v>
      </c>
      <c r="J689" s="104">
        <f t="shared" si="79"/>
        <v>1.1915607186432265E-3</v>
      </c>
      <c r="K689" s="104">
        <f t="shared" si="80"/>
        <v>1.1915607186432434E-4</v>
      </c>
      <c r="L689" s="85"/>
    </row>
    <row r="690" spans="3:12" x14ac:dyDescent="0.2">
      <c r="C690" s="103">
        <v>62.3</v>
      </c>
      <c r="D690" s="103">
        <f t="shared" si="76"/>
        <v>6.2299999999999994E-2</v>
      </c>
      <c r="E690" s="104">
        <f t="shared" si="74"/>
        <v>0.9999645399815279</v>
      </c>
      <c r="F690" s="104">
        <f t="shared" si="75"/>
        <v>3.6829227709243059E-2</v>
      </c>
      <c r="G690" s="104">
        <f t="shared" si="81"/>
        <v>3.6827921744148173E-2</v>
      </c>
      <c r="H690" s="104">
        <f t="shared" si="77"/>
        <v>-28.67645576708572</v>
      </c>
      <c r="I690" s="104">
        <f t="shared" si="78"/>
        <v>9.9999999999994316E-2</v>
      </c>
      <c r="J690" s="104">
        <f t="shared" si="79"/>
        <v>1.3002705781937466E-3</v>
      </c>
      <c r="K690" s="104">
        <f t="shared" si="80"/>
        <v>1.3002705781936728E-4</v>
      </c>
      <c r="L690" s="85"/>
    </row>
    <row r="691" spans="3:12" x14ac:dyDescent="0.2">
      <c r="C691" s="103">
        <v>62.4</v>
      </c>
      <c r="D691" s="103">
        <f t="shared" si="76"/>
        <v>6.2399999999999997E-2</v>
      </c>
      <c r="E691" s="104">
        <f t="shared" si="74"/>
        <v>0.99996442605569535</v>
      </c>
      <c r="F691" s="104">
        <f t="shared" si="75"/>
        <v>3.8360664643659247E-2</v>
      </c>
      <c r="G691" s="104">
        <f t="shared" si="81"/>
        <v>3.8359300003511725E-2</v>
      </c>
      <c r="H691" s="104">
        <f t="shared" si="77"/>
        <v>-28.322586532314237</v>
      </c>
      <c r="I691" s="104">
        <f t="shared" si="78"/>
        <v>0.10000000000000142</v>
      </c>
      <c r="J691" s="104">
        <f t="shared" si="79"/>
        <v>1.4132795785329456E-3</v>
      </c>
      <c r="K691" s="104">
        <f t="shared" si="80"/>
        <v>1.4132795785329658E-4</v>
      </c>
      <c r="L691" s="85"/>
    </row>
    <row r="692" spans="3:12" x14ac:dyDescent="0.2">
      <c r="C692" s="103">
        <v>62.5</v>
      </c>
      <c r="D692" s="103">
        <f t="shared" si="76"/>
        <v>6.25E-2</v>
      </c>
      <c r="E692" s="104">
        <f t="shared" si="74"/>
        <v>0.99996431194715474</v>
      </c>
      <c r="F692" s="104">
        <f t="shared" si="75"/>
        <v>3.9886151059385339E-2</v>
      </c>
      <c r="G692" s="104">
        <f t="shared" si="81"/>
        <v>3.988472760031854E-2</v>
      </c>
      <c r="H692" s="104">
        <f t="shared" si="77"/>
        <v>-27.983867393845863</v>
      </c>
      <c r="I692" s="104">
        <f t="shared" si="78"/>
        <v>0.10000000000000142</v>
      </c>
      <c r="J692" s="104">
        <f t="shared" si="79"/>
        <v>1.5305319639172378E-3</v>
      </c>
      <c r="K692" s="104">
        <f t="shared" si="80"/>
        <v>1.5305319639172596E-4</v>
      </c>
      <c r="L692" s="85"/>
    </row>
    <row r="693" spans="3:12" x14ac:dyDescent="0.2">
      <c r="C693" s="103">
        <v>62.6</v>
      </c>
      <c r="D693" s="103">
        <f t="shared" si="76"/>
        <v>6.2600000000000003E-2</v>
      </c>
      <c r="E693" s="104">
        <f t="shared" si="74"/>
        <v>0.99996419765590594</v>
      </c>
      <c r="F693" s="104">
        <f t="shared" si="75"/>
        <v>4.1405672038241734E-2</v>
      </c>
      <c r="G693" s="104">
        <f t="shared" si="81"/>
        <v>4.1404189618123977E-2</v>
      </c>
      <c r="H693" s="104">
        <f t="shared" si="77"/>
        <v>-27.659114223006185</v>
      </c>
      <c r="I693" s="104">
        <f t="shared" si="78"/>
        <v>0.10000000000000142</v>
      </c>
      <c r="J693" s="104">
        <f t="shared" si="79"/>
        <v>1.6519720156367001E-3</v>
      </c>
      <c r="K693" s="104">
        <f t="shared" si="80"/>
        <v>1.6519720156367237E-4</v>
      </c>
      <c r="L693" s="85"/>
    </row>
    <row r="694" spans="3:12" x14ac:dyDescent="0.2">
      <c r="C694" s="103">
        <v>62.7</v>
      </c>
      <c r="D694" s="103">
        <f t="shared" si="76"/>
        <v>6.2700000000000006E-2</v>
      </c>
      <c r="E694" s="104">
        <f t="shared" si="74"/>
        <v>0.99996408318195018</v>
      </c>
      <c r="F694" s="104">
        <f t="shared" si="75"/>
        <v>4.2919212787099086E-2</v>
      </c>
      <c r="G694" s="104">
        <f t="shared" si="81"/>
        <v>4.2917671265542572E-2</v>
      </c>
      <c r="H694" s="104">
        <f t="shared" si="77"/>
        <v>-27.347277022081904</v>
      </c>
      <c r="I694" s="104">
        <f t="shared" si="78"/>
        <v>0.10000000000000142</v>
      </c>
      <c r="J694" s="104">
        <f t="shared" si="79"/>
        <v>1.777544055721104E-3</v>
      </c>
      <c r="K694" s="104">
        <f t="shared" si="80"/>
        <v>1.7775440557211291E-4</v>
      </c>
      <c r="L694" s="85"/>
    </row>
    <row r="695" spans="3:12" x14ac:dyDescent="0.2">
      <c r="C695" s="103">
        <v>62.8</v>
      </c>
      <c r="D695" s="103">
        <f t="shared" si="76"/>
        <v>6.2799999999999995E-2</v>
      </c>
      <c r="E695" s="104">
        <f t="shared" si="74"/>
        <v>0.99996396852528646</v>
      </c>
      <c r="F695" s="104">
        <f t="shared" si="75"/>
        <v>4.4426758638069337E-2</v>
      </c>
      <c r="G695" s="104">
        <f t="shared" si="81"/>
        <v>4.4425157876438866E-2</v>
      </c>
      <c r="H695" s="104">
        <f t="shared" si="77"/>
        <v>-27.04742040281365</v>
      </c>
      <c r="I695" s="104">
        <f t="shared" si="78"/>
        <v>9.9999999999994316E-2</v>
      </c>
      <c r="J695" s="104">
        <f t="shared" si="79"/>
        <v>1.9071924506313404E-3</v>
      </c>
      <c r="K695" s="104">
        <f t="shared" si="80"/>
        <v>1.907192450631232E-4</v>
      </c>
      <c r="L695" s="85"/>
    </row>
    <row r="696" spans="3:12" x14ac:dyDescent="0.2">
      <c r="C696" s="103">
        <v>62.9</v>
      </c>
      <c r="D696" s="103">
        <f t="shared" si="76"/>
        <v>6.2899999999999998E-2</v>
      </c>
      <c r="E696" s="104">
        <f t="shared" si="74"/>
        <v>0.99996385368591501</v>
      </c>
      <c r="F696" s="104">
        <f t="shared" si="75"/>
        <v>4.5928295048694494E-2</v>
      </c>
      <c r="G696" s="104">
        <f t="shared" si="81"/>
        <v>4.5926634910116275E-2</v>
      </c>
      <c r="H696" s="104">
        <f t="shared" si="77"/>
        <v>-26.758707492036425</v>
      </c>
      <c r="I696" s="104">
        <f t="shared" si="78"/>
        <v>0.10000000000000142</v>
      </c>
      <c r="J696" s="104">
        <f t="shared" si="79"/>
        <v>2.0408616149361495E-3</v>
      </c>
      <c r="K696" s="104">
        <f t="shared" si="80"/>
        <v>2.0408616149361785E-4</v>
      </c>
      <c r="L696" s="85"/>
    </row>
    <row r="697" spans="3:12" x14ac:dyDescent="0.2">
      <c r="C697" s="103">
        <v>63</v>
      </c>
      <c r="D697" s="103">
        <f t="shared" si="76"/>
        <v>6.3E-2</v>
      </c>
      <c r="E697" s="104">
        <f t="shared" si="74"/>
        <v>0.99996373866383614</v>
      </c>
      <c r="F697" s="104">
        <f t="shared" si="75"/>
        <v>4.7423807602130018E-2</v>
      </c>
      <c r="G697" s="104">
        <f t="shared" si="81"/>
        <v>4.7422087951500387E-2</v>
      </c>
      <c r="H697" s="104">
        <f t="shared" si="77"/>
        <v>-26.480386566898353</v>
      </c>
      <c r="I697" s="104">
        <f t="shared" si="78"/>
        <v>0.10000000000000142</v>
      </c>
      <c r="J697" s="104">
        <f t="shared" si="79"/>
        <v>2.1784960149737282E-3</v>
      </c>
      <c r="K697" s="104">
        <f t="shared" si="80"/>
        <v>2.1784960149737591E-4</v>
      </c>
      <c r="L697" s="85"/>
    </row>
    <row r="698" spans="3:12" x14ac:dyDescent="0.2">
      <c r="C698" s="103">
        <v>63.1</v>
      </c>
      <c r="D698" s="103">
        <f t="shared" si="76"/>
        <v>6.3100000000000003E-2</v>
      </c>
      <c r="E698" s="104">
        <f t="shared" si="74"/>
        <v>0.99996362345904943</v>
      </c>
      <c r="F698" s="104">
        <f t="shared" si="75"/>
        <v>4.8913282007328446E-2</v>
      </c>
      <c r="G698" s="104">
        <f t="shared" si="81"/>
        <v>4.8911502711322483E-2</v>
      </c>
      <c r="H698" s="104">
        <f t="shared" si="77"/>
        <v>-26.211779882314936</v>
      </c>
      <c r="I698" s="104">
        <f t="shared" si="78"/>
        <v>0.10000000000000142</v>
      </c>
      <c r="J698" s="104">
        <f t="shared" si="79"/>
        <v>2.3200401724980785E-3</v>
      </c>
      <c r="K698" s="104">
        <f t="shared" si="80"/>
        <v>2.3200401724981115E-4</v>
      </c>
      <c r="L698" s="85"/>
    </row>
    <row r="699" spans="3:12" x14ac:dyDescent="0.2">
      <c r="C699" s="103">
        <v>63.2</v>
      </c>
      <c r="D699" s="103">
        <f t="shared" si="76"/>
        <v>6.3200000000000006E-2</v>
      </c>
      <c r="E699" s="104">
        <f t="shared" si="74"/>
        <v>0.99996350807155532</v>
      </c>
      <c r="F699" s="104">
        <f t="shared" si="75"/>
        <v>5.0396704099219786E-2</v>
      </c>
      <c r="G699" s="104">
        <f t="shared" si="81"/>
        <v>5.0394865026299952E-2</v>
      </c>
      <c r="H699" s="104">
        <f t="shared" si="77"/>
        <v>-25.952274272818102</v>
      </c>
      <c r="I699" s="104">
        <f t="shared" si="78"/>
        <v>0.10000000000000142</v>
      </c>
      <c r="J699" s="104">
        <f t="shared" si="79"/>
        <v>2.465438668309975E-3</v>
      </c>
      <c r="K699" s="104">
        <f t="shared" si="80"/>
        <v>2.4654386683100102E-4</v>
      </c>
      <c r="L699" s="85"/>
    </row>
    <row r="700" spans="3:12" x14ac:dyDescent="0.2">
      <c r="C700" s="103">
        <v>63.3</v>
      </c>
      <c r="D700" s="103">
        <f t="shared" si="76"/>
        <v>6.3299999999999995E-2</v>
      </c>
      <c r="E700" s="104">
        <f t="shared" si="74"/>
        <v>0.99996339250135335</v>
      </c>
      <c r="F700" s="104">
        <f t="shared" si="75"/>
        <v>5.1874059838887487E-2</v>
      </c>
      <c r="G700" s="104">
        <f t="shared" si="81"/>
        <v>5.1872160859312136E-2</v>
      </c>
      <c r="H700" s="104">
        <f t="shared" si="77"/>
        <v>-25.701313201019573</v>
      </c>
      <c r="I700" s="104">
        <f t="shared" si="78"/>
        <v>9.9999999999994316E-2</v>
      </c>
      <c r="J700" s="104">
        <f t="shared" si="79"/>
        <v>2.6146361458721135E-3</v>
      </c>
      <c r="K700" s="104">
        <f t="shared" si="80"/>
        <v>2.6146361458719648E-4</v>
      </c>
      <c r="L700" s="85"/>
    </row>
    <row r="701" spans="3:12" x14ac:dyDescent="0.2">
      <c r="C701" s="103">
        <v>63.4</v>
      </c>
      <c r="D701" s="103">
        <f t="shared" si="76"/>
        <v>6.3399999999999998E-2</v>
      </c>
      <c r="E701" s="104">
        <f t="shared" si="74"/>
        <v>0.99996327674844543</v>
      </c>
      <c r="F701" s="104">
        <f t="shared" si="75"/>
        <v>5.3345335313743865E-2</v>
      </c>
      <c r="G701" s="104">
        <f t="shared" si="81"/>
        <v>5.3343376299575876E-2</v>
      </c>
      <c r="H701" s="104">
        <f t="shared" si="77"/>
        <v>-25.458389993444023</v>
      </c>
      <c r="I701" s="104">
        <f t="shared" si="78"/>
        <v>0.10000000000000142</v>
      </c>
      <c r="J701" s="104">
        <f t="shared" si="79"/>
        <v>2.7675773149083362E-3</v>
      </c>
      <c r="K701" s="104">
        <f t="shared" si="80"/>
        <v>2.7675773149083755E-4</v>
      </c>
      <c r="L701" s="85"/>
    </row>
    <row r="702" spans="3:12" x14ac:dyDescent="0.2">
      <c r="C702" s="103">
        <v>63.5</v>
      </c>
      <c r="D702" s="103">
        <f t="shared" si="76"/>
        <v>6.3500000000000001E-2</v>
      </c>
      <c r="E702" s="104">
        <f t="shared" si="74"/>
        <v>0.99996316081282899</v>
      </c>
      <c r="F702" s="104">
        <f t="shared" si="75"/>
        <v>5.4810516737701764E-2</v>
      </c>
      <c r="G702" s="104">
        <f t="shared" si="81"/>
        <v>5.4808497562816721E-2</v>
      </c>
      <c r="H702" s="104">
        <f t="shared" si="77"/>
        <v>-25.223042057122441</v>
      </c>
      <c r="I702" s="104">
        <f t="shared" si="78"/>
        <v>0.10000000000000142</v>
      </c>
      <c r="J702" s="104">
        <f t="shared" si="79"/>
        <v>2.9242069549867199E-3</v>
      </c>
      <c r="K702" s="104">
        <f t="shared" si="80"/>
        <v>2.9242069549867612E-4</v>
      </c>
      <c r="L702" s="85"/>
    </row>
    <row r="703" spans="3:12" x14ac:dyDescent="0.2">
      <c r="C703" s="103">
        <v>63.6</v>
      </c>
      <c r="D703" s="103">
        <f t="shared" si="76"/>
        <v>6.3600000000000004E-2</v>
      </c>
      <c r="E703" s="104">
        <f t="shared" si="74"/>
        <v>0.9999630446945057</v>
      </c>
      <c r="F703" s="104">
        <f t="shared" si="75"/>
        <v>5.6269590451342714E-2</v>
      </c>
      <c r="G703" s="104">
        <f t="shared" si="81"/>
        <v>5.6267510991437543E-2</v>
      </c>
      <c r="H703" s="104">
        <f t="shared" si="77"/>
        <v>-24.994845911098949</v>
      </c>
      <c r="I703" s="104">
        <f t="shared" si="78"/>
        <v>0.10000000000000142</v>
      </c>
      <c r="J703" s="104">
        <f t="shared" si="79"/>
        <v>3.0844699190861911E-3</v>
      </c>
      <c r="K703" s="104">
        <f t="shared" si="80"/>
        <v>3.0844699190862347E-4</v>
      </c>
      <c r="L703" s="85"/>
    </row>
    <row r="704" spans="3:12" x14ac:dyDescent="0.2">
      <c r="C704" s="103">
        <v>63.7</v>
      </c>
      <c r="D704" s="103">
        <f t="shared" si="76"/>
        <v>6.3700000000000007E-2</v>
      </c>
      <c r="E704" s="104">
        <f t="shared" si="74"/>
        <v>0.99996292839347467</v>
      </c>
      <c r="F704" s="104">
        <f t="shared" si="75"/>
        <v>5.7722542922085257E-2</v>
      </c>
      <c r="G704" s="104">
        <f t="shared" si="81"/>
        <v>5.7720403054686405E-2</v>
      </c>
      <c r="H704" s="104">
        <f t="shared" si="77"/>
        <v>-24.773412898828301</v>
      </c>
      <c r="I704" s="104">
        <f t="shared" si="78"/>
        <v>0.10000000000000142</v>
      </c>
      <c r="J704" s="104">
        <f t="shared" si="79"/>
        <v>3.2483111371466354E-3</v>
      </c>
      <c r="K704" s="104">
        <f t="shared" si="80"/>
        <v>3.2483111371466814E-4</v>
      </c>
      <c r="L704" s="85"/>
    </row>
    <row r="705" spans="3:12" x14ac:dyDescent="0.2">
      <c r="C705" s="103">
        <v>63.8</v>
      </c>
      <c r="D705" s="103">
        <f t="shared" si="76"/>
        <v>6.3799999999999996E-2</v>
      </c>
      <c r="E705" s="104">
        <f t="shared" si="74"/>
        <v>0.99996281190973713</v>
      </c>
      <c r="F705" s="104">
        <f t="shared" si="75"/>
        <v>5.9169360744346595E-2</v>
      </c>
      <c r="G705" s="104">
        <f t="shared" si="81"/>
        <v>5.9167160348818436E-2</v>
      </c>
      <c r="H705" s="104">
        <f t="shared" si="77"/>
        <v>-24.558385472473013</v>
      </c>
      <c r="I705" s="104">
        <f t="shared" si="78"/>
        <v>9.9999999999994316E-2</v>
      </c>
      <c r="J705" s="104">
        <f t="shared" si="79"/>
        <v>3.4156756196020909E-3</v>
      </c>
      <c r="K705" s="104">
        <f t="shared" si="80"/>
        <v>3.4156756196018968E-4</v>
      </c>
      <c r="L705" s="85"/>
    </row>
    <row r="706" spans="3:12" x14ac:dyDescent="0.2">
      <c r="C706" s="103">
        <v>63.9</v>
      </c>
      <c r="D706" s="103">
        <f t="shared" si="76"/>
        <v>6.3899999999999998E-2</v>
      </c>
      <c r="E706" s="104">
        <f t="shared" si="74"/>
        <v>0.99996269524329262</v>
      </c>
      <c r="F706" s="104">
        <f t="shared" si="75"/>
        <v>6.0610030639705541E-2</v>
      </c>
      <c r="G706" s="104">
        <f t="shared" si="81"/>
        <v>6.0607769597258498E-2</v>
      </c>
      <c r="H706" s="104">
        <f t="shared" si="77"/>
        <v>-24.349433959933876</v>
      </c>
      <c r="I706" s="104">
        <f t="shared" si="78"/>
        <v>0.10000000000000142</v>
      </c>
      <c r="J706" s="104">
        <f t="shared" si="79"/>
        <v>3.5865084608969096E-3</v>
      </c>
      <c r="K706" s="104">
        <f t="shared" si="80"/>
        <v>3.5865084608969604E-4</v>
      </c>
      <c r="L706" s="85"/>
    </row>
    <row r="707" spans="3:12" x14ac:dyDescent="0.2">
      <c r="C707" s="103">
        <v>64</v>
      </c>
      <c r="D707" s="103">
        <f t="shared" si="76"/>
        <v>6.4000000000000001E-2</v>
      </c>
      <c r="E707" s="104">
        <f t="shared" si="74"/>
        <v>0.9999625783941406</v>
      </c>
      <c r="F707" s="104">
        <f t="shared" si="75"/>
        <v>6.2044539457059858E-2</v>
      </c>
      <c r="G707" s="104">
        <f t="shared" si="81"/>
        <v>6.2042217650758569E-2</v>
      </c>
      <c r="H707" s="104">
        <f t="shared" si="77"/>
        <v>-24.146253741258224</v>
      </c>
      <c r="I707" s="104">
        <f t="shared" si="78"/>
        <v>0.10000000000000142</v>
      </c>
      <c r="J707" s="104">
        <f t="shared" si="79"/>
        <v>3.7607548429846871E-3</v>
      </c>
      <c r="K707" s="104">
        <f t="shared" si="80"/>
        <v>3.7607548429847407E-4</v>
      </c>
      <c r="L707" s="85"/>
    </row>
    <row r="708" spans="3:12" x14ac:dyDescent="0.2">
      <c r="C708" s="103">
        <v>64.099999999999994</v>
      </c>
      <c r="D708" s="103">
        <f t="shared" si="76"/>
        <v>6.409999999999999E-2</v>
      </c>
      <c r="E708" s="104">
        <f t="shared" ref="E708:E771" si="82">ABS(SIN((($A$68*PI()*$C708*VLOOKUP($D$12,$C$18:$D$33,2,FALSE))/($D$16*1000000)))/(VLOOKUP($D$12,$C$18:$D$33,2,FALSE)*SIN((($A$68*PI()*$C708)/($D$16*1000000)))))^$A$72</f>
        <v>0.99996246136228173</v>
      </c>
      <c r="F708" s="104">
        <f t="shared" ref="F708:F771" si="83">ABS(SIN((($A$68*VLOOKUP($D$12,$C$18:$D$33,2,FALSE)*PI()*$C708*VLOOKUP($D$12,$C$18:$E$33,3,FALSE))/($D$16*1000000)))/(VLOOKUP($D$12,$C$18:$E$33,3,FALSE)*SIN((($A$68*VLOOKUP($D$12,$C$18:$D$33,2,FALSE)*PI()*$C708)/($D$16*1000000)))))^$A$76</f>
        <v>6.3472874172781968E-2</v>
      </c>
      <c r="G708" s="104">
        <f t="shared" si="81"/>
        <v>6.347049148755346E-2</v>
      </c>
      <c r="H708" s="104">
        <f t="shared" si="77"/>
        <v>-23.948562773753657</v>
      </c>
      <c r="I708" s="104">
        <f t="shared" si="78"/>
        <v>9.9999999999994316E-2</v>
      </c>
      <c r="J708" s="104">
        <f t="shared" si="79"/>
        <v>3.9383600388096292E-3</v>
      </c>
      <c r="K708" s="104">
        <f t="shared" si="80"/>
        <v>3.9383600388094055E-4</v>
      </c>
      <c r="L708" s="85"/>
    </row>
    <row r="709" spans="3:12" x14ac:dyDescent="0.2">
      <c r="C709" s="103">
        <v>64.2</v>
      </c>
      <c r="D709" s="103">
        <f t="shared" ref="D709:D772" si="84">C709/1000</f>
        <v>6.4200000000000007E-2</v>
      </c>
      <c r="E709" s="104">
        <f t="shared" si="82"/>
        <v>0.99996234414771601</v>
      </c>
      <c r="F709" s="104">
        <f t="shared" si="83"/>
        <v>6.4895021890872248E-2</v>
      </c>
      <c r="G709" s="104">
        <f t="shared" si="81"/>
        <v>6.4892578213513963E-2</v>
      </c>
      <c r="H709" s="104">
        <f t="shared" ref="H709:H772" si="85">20*LOG10(G709)</f>
        <v>-23.756099415373605</v>
      </c>
      <c r="I709" s="104">
        <f t="shared" ref="I709:I772" si="86">C709-C708</f>
        <v>0.10000000000000853</v>
      </c>
      <c r="J709" s="104">
        <f t="shared" si="79"/>
        <v>4.1192694157702733E-3</v>
      </c>
      <c r="K709" s="104">
        <f t="shared" si="80"/>
        <v>4.1192694157706248E-4</v>
      </c>
      <c r="L709" s="85"/>
    </row>
    <row r="710" spans="3:12" x14ac:dyDescent="0.2">
      <c r="C710" s="103">
        <v>64.3</v>
      </c>
      <c r="D710" s="103">
        <f t="shared" si="84"/>
        <v>6.4299999999999996E-2</v>
      </c>
      <c r="E710" s="104">
        <f t="shared" si="82"/>
        <v>0.99996222675044366</v>
      </c>
      <c r="F710" s="104">
        <f t="shared" si="83"/>
        <v>6.6310969843109024E-2</v>
      </c>
      <c r="G710" s="104">
        <f t="shared" si="81"/>
        <v>6.6308465062296817E-2</v>
      </c>
      <c r="H710" s="104">
        <f t="shared" si="85"/>
        <v>-23.568620504251165</v>
      </c>
      <c r="I710" s="104">
        <f t="shared" si="86"/>
        <v>9.9999999999994316E-2</v>
      </c>
      <c r="J710" s="104">
        <f t="shared" ref="J710:J773" si="87">((G710+G709)/2)^2</f>
        <v>4.3034284391652933E-3</v>
      </c>
      <c r="K710" s="104">
        <f t="shared" ref="K710:K773" si="88">I710*J710</f>
        <v>4.3034284391650488E-4</v>
      </c>
      <c r="L710" s="85"/>
    </row>
    <row r="711" spans="3:12" x14ac:dyDescent="0.2">
      <c r="C711" s="103">
        <v>64.400000000000006</v>
      </c>
      <c r="D711" s="103">
        <f t="shared" si="84"/>
        <v>6.4399999999999999E-2</v>
      </c>
      <c r="E711" s="104">
        <f t="shared" si="82"/>
        <v>0.99996210917046457</v>
      </c>
      <c r="F711" s="104">
        <f t="shared" si="83"/>
        <v>6.7720705389196764E-2</v>
      </c>
      <c r="G711" s="104">
        <f t="shared" si="81"/>
        <v>6.7718139395492843E-2</v>
      </c>
      <c r="H711" s="104">
        <f t="shared" si="85"/>
        <v>-23.38589965903855</v>
      </c>
      <c r="I711" s="104">
        <f t="shared" si="86"/>
        <v>0.10000000000000853</v>
      </c>
      <c r="J711" s="104">
        <f t="shared" si="87"/>
        <v>4.4907826756212009E-3</v>
      </c>
      <c r="K711" s="104">
        <f t="shared" si="88"/>
        <v>4.4907826756215841E-4</v>
      </c>
      <c r="L711" s="85"/>
    </row>
    <row r="712" spans="3:12" x14ac:dyDescent="0.2">
      <c r="C712" s="103">
        <v>64.5</v>
      </c>
      <c r="D712" s="103">
        <f t="shared" si="84"/>
        <v>6.4500000000000002E-2</v>
      </c>
      <c r="E712" s="104">
        <f t="shared" si="82"/>
        <v>0.99996199140777808</v>
      </c>
      <c r="F712" s="104">
        <f t="shared" si="83"/>
        <v>6.9124216016909948E-2</v>
      </c>
      <c r="G712" s="104">
        <f t="shared" si="81"/>
        <v>6.91215887027707E-2</v>
      </c>
      <c r="H712" s="104">
        <f t="shared" si="85"/>
        <v>-23.207725770271487</v>
      </c>
      <c r="I712" s="104">
        <f t="shared" si="86"/>
        <v>9.9999999999994316E-2</v>
      </c>
      <c r="J712" s="104">
        <f t="shared" si="87"/>
        <v>4.6812777965016756E-3</v>
      </c>
      <c r="K712" s="104">
        <f t="shared" si="88"/>
        <v>4.6812777965014093E-4</v>
      </c>
      <c r="L712" s="85"/>
    </row>
    <row r="713" spans="3:12" x14ac:dyDescent="0.2">
      <c r="C713" s="103">
        <v>64.599999999999994</v>
      </c>
      <c r="D713" s="103">
        <f t="shared" si="84"/>
        <v>6.4599999999999991E-2</v>
      </c>
      <c r="E713" s="104">
        <f t="shared" si="82"/>
        <v>0.99996187346238563</v>
      </c>
      <c r="F713" s="104">
        <f t="shared" si="83"/>
        <v>7.0521489342236468E-2</v>
      </c>
      <c r="G713" s="104">
        <f t="shared" si="81"/>
        <v>7.051880060202044E-2</v>
      </c>
      <c r="H713" s="104">
        <f t="shared" si="85"/>
        <v>-23.033901657560332</v>
      </c>
      <c r="I713" s="104">
        <f t="shared" si="86"/>
        <v>9.9999999999994316E-2</v>
      </c>
      <c r="J713" s="104">
        <f t="shared" si="87"/>
        <v>4.8748595812984066E-3</v>
      </c>
      <c r="K713" s="104">
        <f t="shared" si="88"/>
        <v>4.8748595812981297E-4</v>
      </c>
      <c r="L713" s="85"/>
    </row>
    <row r="714" spans="3:12" x14ac:dyDescent="0.2">
      <c r="C714" s="103">
        <v>64.7</v>
      </c>
      <c r="D714" s="103">
        <f t="shared" si="84"/>
        <v>6.4700000000000008E-2</v>
      </c>
      <c r="E714" s="104">
        <f t="shared" si="82"/>
        <v>0.99996175533428566</v>
      </c>
      <c r="F714" s="104">
        <f t="shared" si="83"/>
        <v>7.1912513109515686E-2</v>
      </c>
      <c r="G714" s="104">
        <f t="shared" si="81"/>
        <v>7.1909762839491131E-2</v>
      </c>
      <c r="H714" s="104">
        <f t="shared" si="85"/>
        <v>-22.864242871205448</v>
      </c>
      <c r="I714" s="104">
        <f t="shared" si="86"/>
        <v>0.10000000000000853</v>
      </c>
      <c r="J714" s="104">
        <f t="shared" si="87"/>
        <v>5.0714739210031704E-3</v>
      </c>
      <c r="K714" s="104">
        <f t="shared" si="88"/>
        <v>5.0714739210036032E-4</v>
      </c>
      <c r="L714" s="85"/>
    </row>
    <row r="715" spans="3:12" x14ac:dyDescent="0.2">
      <c r="C715" s="103">
        <v>64.8</v>
      </c>
      <c r="D715" s="103">
        <f t="shared" si="84"/>
        <v>6.4799999999999996E-2</v>
      </c>
      <c r="E715" s="104">
        <f t="shared" si="82"/>
        <v>0.99996163702348073</v>
      </c>
      <c r="F715" s="104">
        <f t="shared" si="83"/>
        <v>7.3297275191576292E-2</v>
      </c>
      <c r="G715" s="104">
        <f t="shared" si="81"/>
        <v>7.3294463289929196E-2</v>
      </c>
      <c r="H715" s="104">
        <f t="shared" si="85"/>
        <v>-22.698576619987932</v>
      </c>
      <c r="I715" s="104">
        <f t="shared" si="86"/>
        <v>9.9999999999994316E-2</v>
      </c>
      <c r="J715" s="104">
        <f t="shared" si="87"/>
        <v>5.2710668214609579E-3</v>
      </c>
      <c r="K715" s="104">
        <f t="shared" si="88"/>
        <v>5.2710668214606582E-4</v>
      </c>
      <c r="L715" s="85"/>
    </row>
    <row r="716" spans="3:12" x14ac:dyDescent="0.2">
      <c r="C716" s="103">
        <v>64.900000000000006</v>
      </c>
      <c r="D716" s="103">
        <f t="shared" si="84"/>
        <v>6.4899999999999999E-2</v>
      </c>
      <c r="E716" s="104">
        <f t="shared" si="82"/>
        <v>0.99996151852996751</v>
      </c>
      <c r="F716" s="104">
        <f t="shared" si="83"/>
        <v>7.4675763589870395E-2</v>
      </c>
      <c r="G716" s="104">
        <f t="shared" si="81"/>
        <v>7.4672889956711661E-2</v>
      </c>
      <c r="H716" s="104">
        <f t="shared" si="85"/>
        <v>-22.536740809522875</v>
      </c>
      <c r="I716" s="104">
        <f t="shared" si="86"/>
        <v>0.10000000000000853</v>
      </c>
      <c r="J716" s="104">
        <f t="shared" si="87"/>
        <v>5.473584406704049E-3</v>
      </c>
      <c r="K716" s="104">
        <f t="shared" si="88"/>
        <v>5.4735844067045159E-4</v>
      </c>
      <c r="L716" s="85"/>
    </row>
    <row r="717" spans="3:12" x14ac:dyDescent="0.2">
      <c r="C717" s="103">
        <v>65</v>
      </c>
      <c r="D717" s="103">
        <f t="shared" si="84"/>
        <v>6.5000000000000002E-2</v>
      </c>
      <c r="E717" s="104">
        <f t="shared" si="82"/>
        <v>0.9999613998537491</v>
      </c>
      <c r="F717" s="104">
        <f t="shared" si="83"/>
        <v>7.6047966434603501E-2</v>
      </c>
      <c r="G717" s="104">
        <f t="shared" si="81"/>
        <v>7.604503097197704E-2</v>
      </c>
      <c r="H717" s="104">
        <f t="shared" si="85"/>
        <v>-22.378583177770032</v>
      </c>
      <c r="I717" s="104">
        <f t="shared" si="86"/>
        <v>9.9999999999994316E-2</v>
      </c>
      <c r="J717" s="104">
        <f t="shared" si="87"/>
        <v>5.6789729222666138E-3</v>
      </c>
      <c r="K717" s="104">
        <f t="shared" si="88"/>
        <v>5.6789729222662911E-4</v>
      </c>
      <c r="L717" s="85"/>
    </row>
    <row r="718" spans="3:12" x14ac:dyDescent="0.2">
      <c r="C718" s="103">
        <v>65.099999999999994</v>
      </c>
      <c r="D718" s="103">
        <f t="shared" si="84"/>
        <v>6.5099999999999991E-2</v>
      </c>
      <c r="E718" s="104">
        <f t="shared" si="82"/>
        <v>0.99996128099482395</v>
      </c>
      <c r="F718" s="104">
        <f t="shared" si="83"/>
        <v>7.7413871984865115E-2</v>
      </c>
      <c r="G718" s="104">
        <f t="shared" ref="G718:G781" si="89">E718*F718</f>
        <v>7.7410874596755039E-2</v>
      </c>
      <c r="H718" s="104">
        <f t="shared" si="85"/>
        <v>-22.223960516155394</v>
      </c>
      <c r="I718" s="104">
        <f t="shared" si="86"/>
        <v>9.9999999999994316E-2</v>
      </c>
      <c r="J718" s="104">
        <f t="shared" si="87"/>
        <v>5.887178738479903E-3</v>
      </c>
      <c r="K718" s="104">
        <f t="shared" si="88"/>
        <v>5.8871787384795688E-4</v>
      </c>
      <c r="L718" s="85"/>
    </row>
    <row r="719" spans="3:12" x14ac:dyDescent="0.2">
      <c r="C719" s="103">
        <v>65.2</v>
      </c>
      <c r="D719" s="103">
        <f t="shared" si="84"/>
        <v>6.5200000000000008E-2</v>
      </c>
      <c r="E719" s="104">
        <f t="shared" si="82"/>
        <v>0.99996116195319229</v>
      </c>
      <c r="F719" s="104">
        <f t="shared" si="83"/>
        <v>7.8773468628753479E-2</v>
      </c>
      <c r="G719" s="104">
        <f t="shared" si="89"/>
        <v>7.8770409221091672E-2</v>
      </c>
      <c r="H719" s="104">
        <f t="shared" si="85"/>
        <v>-22.07273796632769</v>
      </c>
      <c r="I719" s="104">
        <f t="shared" si="86"/>
        <v>0.10000000000000853</v>
      </c>
      <c r="J719" s="104">
        <f t="shared" si="87"/>
        <v>6.0981483537476963E-3</v>
      </c>
      <c r="K719" s="104">
        <f t="shared" si="88"/>
        <v>6.0981483537482159E-4</v>
      </c>
      <c r="L719" s="85"/>
    </row>
    <row r="720" spans="3:12" x14ac:dyDescent="0.2">
      <c r="C720" s="103">
        <v>65.3</v>
      </c>
      <c r="D720" s="103">
        <f t="shared" si="84"/>
        <v>6.5299999999999997E-2</v>
      </c>
      <c r="E720" s="104">
        <f t="shared" si="82"/>
        <v>0.99996104272885455</v>
      </c>
      <c r="F720" s="104">
        <f t="shared" si="83"/>
        <v>8.0126744883497775E-2</v>
      </c>
      <c r="G720" s="104">
        <f t="shared" si="89"/>
        <v>8.0123623364171351E-2</v>
      </c>
      <c r="H720" s="104">
        <f t="shared" si="85"/>
        <v>-21.924788383903717</v>
      </c>
      <c r="I720" s="104">
        <f t="shared" si="86"/>
        <v>9.9999999999994316E-2</v>
      </c>
      <c r="J720" s="104">
        <f t="shared" si="87"/>
        <v>6.3118283978016564E-3</v>
      </c>
      <c r="K720" s="104">
        <f t="shared" si="88"/>
        <v>6.3118283978012976E-4</v>
      </c>
      <c r="L720" s="85"/>
    </row>
    <row r="721" spans="3:12" x14ac:dyDescent="0.2">
      <c r="C721" s="103">
        <v>65.400000000000006</v>
      </c>
      <c r="D721" s="103">
        <f t="shared" si="84"/>
        <v>6.54E-2</v>
      </c>
      <c r="E721" s="104">
        <f t="shared" si="82"/>
        <v>0.99996092332181097</v>
      </c>
      <c r="F721" s="104">
        <f t="shared" si="83"/>
        <v>8.1473689395581486E-2</v>
      </c>
      <c r="G721" s="104">
        <f t="shared" si="89"/>
        <v>8.14705056744401E-2</v>
      </c>
      <c r="H721" s="104">
        <f t="shared" si="85"/>
        <v>-21.779991761687615</v>
      </c>
      <c r="I721" s="104">
        <f t="shared" si="86"/>
        <v>0.10000000000000853</v>
      </c>
      <c r="J721" s="104">
        <f t="shared" si="87"/>
        <v>6.5281656349368521E-3</v>
      </c>
      <c r="K721" s="104">
        <f t="shared" si="88"/>
        <v>6.5281656349374089E-4</v>
      </c>
      <c r="L721" s="85"/>
    </row>
    <row r="722" spans="3:12" x14ac:dyDescent="0.2">
      <c r="C722" s="103">
        <v>65.5</v>
      </c>
      <c r="D722" s="103">
        <f t="shared" si="84"/>
        <v>6.5500000000000003E-2</v>
      </c>
      <c r="E722" s="104">
        <f t="shared" si="82"/>
        <v>0.99996080373206142</v>
      </c>
      <c r="F722" s="104">
        <f t="shared" si="83"/>
        <v>8.2814290940856725E-2</v>
      </c>
      <c r="G722" s="104">
        <f t="shared" si="89"/>
        <v>8.2811044929719857E-2</v>
      </c>
      <c r="H722" s="104">
        <f t="shared" si="85"/>
        <v>-21.638234705816277</v>
      </c>
      <c r="I722" s="104">
        <f t="shared" si="86"/>
        <v>9.9999999999994316E-2</v>
      </c>
      <c r="J722" s="104">
        <f t="shared" si="87"/>
        <v>6.747106967226791E-3</v>
      </c>
      <c r="K722" s="104">
        <f t="shared" si="88"/>
        <v>6.7471069672264076E-4</v>
      </c>
      <c r="L722" s="85"/>
    </row>
    <row r="723" spans="3:12" x14ac:dyDescent="0.2">
      <c r="C723" s="103">
        <v>65.599999999999994</v>
      </c>
      <c r="D723" s="103">
        <f t="shared" si="84"/>
        <v>6.5599999999999992E-2</v>
      </c>
      <c r="E723" s="104">
        <f t="shared" si="82"/>
        <v>0.99996068395960525</v>
      </c>
      <c r="F723" s="104">
        <f t="shared" si="83"/>
        <v>8.4148538424661939E-2</v>
      </c>
      <c r="G723" s="104">
        <f t="shared" si="89"/>
        <v>8.4145230037326074E-2</v>
      </c>
      <c r="H723" s="104">
        <f t="shared" si="85"/>
        <v>-21.499409959106657</v>
      </c>
      <c r="I723" s="104">
        <f t="shared" si="86"/>
        <v>9.9999999999994316E-2</v>
      </c>
      <c r="J723" s="104">
        <f t="shared" si="87"/>
        <v>6.9685994377179624E-3</v>
      </c>
      <c r="K723" s="104">
        <f t="shared" si="88"/>
        <v>6.9685994377175658E-4</v>
      </c>
      <c r="L723" s="85"/>
    </row>
    <row r="724" spans="3:12" x14ac:dyDescent="0.2">
      <c r="C724" s="103">
        <v>65.7</v>
      </c>
      <c r="D724" s="103">
        <f t="shared" si="84"/>
        <v>6.5700000000000008E-2</v>
      </c>
      <c r="E724" s="104">
        <f t="shared" si="82"/>
        <v>0.99996056400444289</v>
      </c>
      <c r="F724" s="104">
        <f t="shared" si="83"/>
        <v>8.5476420881933399E-2</v>
      </c>
      <c r="G724" s="104">
        <f t="shared" si="89"/>
        <v>8.5473050034179265E-2</v>
      </c>
      <c r="H724" s="104">
        <f t="shared" si="85"/>
        <v>-21.363415966592449</v>
      </c>
      <c r="I724" s="104">
        <f t="shared" si="86"/>
        <v>0.10000000000000853</v>
      </c>
      <c r="J724" s="104">
        <f t="shared" si="87"/>
        <v>7.1925902336039066E-3</v>
      </c>
      <c r="K724" s="104">
        <f t="shared" si="88"/>
        <v>7.1925902336045201E-4</v>
      </c>
      <c r="L724" s="85"/>
    </row>
    <row r="725" spans="3:12" x14ac:dyDescent="0.2">
      <c r="C725" s="103">
        <v>65.8</v>
      </c>
      <c r="D725" s="103">
        <f t="shared" si="84"/>
        <v>6.5799999999999997E-2</v>
      </c>
      <c r="E725" s="104">
        <f t="shared" si="82"/>
        <v>0.99996044386657512</v>
      </c>
      <c r="F725" s="104">
        <f t="shared" si="83"/>
        <v>8.6797927477313769E-2</v>
      </c>
      <c r="G725" s="104">
        <f t="shared" si="89"/>
        <v>8.6794494086913476E-2</v>
      </c>
      <c r="H725" s="104">
        <f t="shared" si="85"/>
        <v>-21.230156478846574</v>
      </c>
      <c r="I725" s="104">
        <f t="shared" si="86"/>
        <v>9.9999999999994316E-2</v>
      </c>
      <c r="J725" s="104">
        <f t="shared" si="87"/>
        <v>7.4190266893781583E-3</v>
      </c>
      <c r="K725" s="104">
        <f t="shared" si="88"/>
        <v>7.4190266893777368E-4</v>
      </c>
      <c r="L725" s="85"/>
    </row>
    <row r="726" spans="3:12" x14ac:dyDescent="0.2">
      <c r="C726" s="103">
        <v>65.900000000000006</v>
      </c>
      <c r="D726" s="103">
        <f t="shared" si="84"/>
        <v>6.59E-2</v>
      </c>
      <c r="E726" s="104">
        <f t="shared" si="82"/>
        <v>0.99996032354600162</v>
      </c>
      <c r="F726" s="104">
        <f t="shared" si="83"/>
        <v>8.8113047505260306E-2</v>
      </c>
      <c r="G726" s="104">
        <f t="shared" si="89"/>
        <v>8.8109551491984309E-2</v>
      </c>
      <c r="H726" s="104">
        <f t="shared" si="85"/>
        <v>-21.099540189213183</v>
      </c>
      <c r="I726" s="104">
        <f t="shared" si="86"/>
        <v>0.10000000000000853</v>
      </c>
      <c r="J726" s="104">
        <f t="shared" si="87"/>
        <v>7.6478562899662868E-3</v>
      </c>
      <c r="K726" s="104">
        <f t="shared" si="88"/>
        <v>7.6478562899669384E-4</v>
      </c>
      <c r="L726" s="85"/>
    </row>
    <row r="727" spans="3:12" x14ac:dyDescent="0.2">
      <c r="C727" s="103">
        <v>66</v>
      </c>
      <c r="D727" s="103">
        <f t="shared" si="84"/>
        <v>6.6000000000000003E-2</v>
      </c>
      <c r="E727" s="104">
        <f t="shared" si="82"/>
        <v>0.99996020304272137</v>
      </c>
      <c r="F727" s="104">
        <f t="shared" si="83"/>
        <v>8.9421770390148356E-2</v>
      </c>
      <c r="G727" s="104">
        <f t="shared" si="89"/>
        <v>8.9418211675772366E-2</v>
      </c>
      <c r="H727" s="104">
        <f t="shared" si="85"/>
        <v>-20.971480401529341</v>
      </c>
      <c r="I727" s="104">
        <f t="shared" si="86"/>
        <v>9.9999999999994316E-2</v>
      </c>
      <c r="J727" s="104">
        <f t="shared" si="87"/>
        <v>7.8790266738367754E-3</v>
      </c>
      <c r="K727" s="104">
        <f t="shared" si="88"/>
        <v>7.8790266738363278E-4</v>
      </c>
      <c r="L727" s="85"/>
    </row>
    <row r="728" spans="3:12" x14ac:dyDescent="0.2">
      <c r="C728" s="103">
        <v>66.099999999999994</v>
      </c>
      <c r="D728" s="103">
        <f t="shared" si="84"/>
        <v>6.6099999999999992E-2</v>
      </c>
      <c r="E728" s="104">
        <f t="shared" si="82"/>
        <v>0.99996008235673617</v>
      </c>
      <c r="F728" s="104">
        <f t="shared" si="83"/>
        <v>9.0724085686373079E-2</v>
      </c>
      <c r="G728" s="104">
        <f t="shared" si="89"/>
        <v>9.0720464194685213E-2</v>
      </c>
      <c r="H728" s="104">
        <f t="shared" si="85"/>
        <v>-20.84589472531205</v>
      </c>
      <c r="I728" s="104">
        <f t="shared" si="86"/>
        <v>9.9999999999994316E-2</v>
      </c>
      <c r="J728" s="104">
        <f t="shared" si="87"/>
        <v>8.1124856360904433E-3</v>
      </c>
      <c r="K728" s="104">
        <f t="shared" si="88"/>
        <v>8.1124856360899821E-4</v>
      </c>
      <c r="L728" s="85"/>
    </row>
    <row r="729" spans="3:12" x14ac:dyDescent="0.2">
      <c r="C729" s="103">
        <v>66.2</v>
      </c>
      <c r="D729" s="103">
        <f t="shared" si="84"/>
        <v>6.6200000000000009E-2</v>
      </c>
      <c r="E729" s="104">
        <f t="shared" si="82"/>
        <v>0.99995996148804445</v>
      </c>
      <c r="F729" s="104">
        <f t="shared" si="83"/>
        <v>9.2019983078448109E-2</v>
      </c>
      <c r="G729" s="104">
        <f t="shared" si="89"/>
        <v>9.2016298735255478E-2</v>
      </c>
      <c r="H729" s="104">
        <f t="shared" si="85"/>
        <v>-20.722704795730689</v>
      </c>
      <c r="I729" s="104">
        <f t="shared" si="86"/>
        <v>0.10000000000000853</v>
      </c>
      <c r="J729" s="104">
        <f t="shared" si="87"/>
        <v>8.3481811315283348E-3</v>
      </c>
      <c r="K729" s="104">
        <f t="shared" si="88"/>
        <v>8.3481811315290466E-4</v>
      </c>
      <c r="L729" s="85"/>
    </row>
    <row r="730" spans="3:12" x14ac:dyDescent="0.2">
      <c r="C730" s="103">
        <v>66.3</v>
      </c>
      <c r="D730" s="103">
        <f t="shared" si="84"/>
        <v>6.6299999999999998E-2</v>
      </c>
      <c r="E730" s="104">
        <f t="shared" si="82"/>
        <v>0.9999598404366481</v>
      </c>
      <c r="F730" s="104">
        <f t="shared" si="83"/>
        <v>9.3309452381100819E-2</v>
      </c>
      <c r="G730" s="104">
        <f t="shared" si="89"/>
        <v>9.3305705114236595E-2</v>
      </c>
      <c r="H730" s="104">
        <f t="shared" si="85"/>
        <v>-20.601836015985029</v>
      </c>
      <c r="I730" s="104">
        <f t="shared" si="86"/>
        <v>9.9999999999994316E-2</v>
      </c>
      <c r="J730" s="104">
        <f t="shared" si="87"/>
        <v>8.5860612776977891E-3</v>
      </c>
      <c r="K730" s="104">
        <f t="shared" si="88"/>
        <v>8.5860612776973006E-4</v>
      </c>
      <c r="L730" s="85"/>
    </row>
    <row r="731" spans="3:12" x14ac:dyDescent="0.2">
      <c r="C731" s="103">
        <v>66.400000000000006</v>
      </c>
      <c r="D731" s="103">
        <f t="shared" si="84"/>
        <v>6.6400000000000001E-2</v>
      </c>
      <c r="E731" s="104">
        <f t="shared" si="82"/>
        <v>0.99995971920254589</v>
      </c>
      <c r="F731" s="104">
        <f t="shared" si="83"/>
        <v>9.4592483539366529E-2</v>
      </c>
      <c r="G731" s="104">
        <f t="shared" si="89"/>
        <v>9.4588673278696397E-2</v>
      </c>
      <c r="H731" s="104">
        <f t="shared" si="85"/>
        <v>-20.483217319971423</v>
      </c>
      <c r="I731" s="104">
        <f t="shared" si="86"/>
        <v>0.10000000000000853</v>
      </c>
      <c r="J731" s="104">
        <f t="shared" si="87"/>
        <v>8.8260743579166717E-3</v>
      </c>
      <c r="K731" s="104">
        <f t="shared" si="88"/>
        <v>8.8260743579174242E-4</v>
      </c>
      <c r="L731" s="85"/>
    </row>
    <row r="732" spans="3:12" x14ac:dyDescent="0.2">
      <c r="C732" s="103">
        <v>66.5</v>
      </c>
      <c r="D732" s="103">
        <f t="shared" si="84"/>
        <v>6.6500000000000004E-2</v>
      </c>
      <c r="E732" s="104">
        <f t="shared" si="82"/>
        <v>0.99995959778573784</v>
      </c>
      <c r="F732" s="104">
        <f t="shared" si="83"/>
        <v>9.5869066628678459E-2</v>
      </c>
      <c r="G732" s="104">
        <f t="shared" si="89"/>
        <v>9.5865193306107419E-2</v>
      </c>
      <c r="H732" s="104">
        <f t="shared" si="85"/>
        <v>-20.366780953349753</v>
      </c>
      <c r="I732" s="104">
        <f t="shared" si="86"/>
        <v>9.9999999999994316E-2</v>
      </c>
      <c r="J732" s="104">
        <f t="shared" si="87"/>
        <v>9.0681688242755625E-3</v>
      </c>
      <c r="K732" s="104">
        <f t="shared" si="88"/>
        <v>9.0681688242750472E-4</v>
      </c>
      <c r="L732" s="85"/>
    </row>
    <row r="733" spans="3:12" x14ac:dyDescent="0.2">
      <c r="C733" s="103">
        <v>66.599999999999994</v>
      </c>
      <c r="D733" s="103">
        <f t="shared" si="84"/>
        <v>6.6599999999999993E-2</v>
      </c>
      <c r="E733" s="104">
        <f t="shared" si="82"/>
        <v>0.99995947618622427</v>
      </c>
      <c r="F733" s="104">
        <f t="shared" si="83"/>
        <v>9.7139191854955731E-2</v>
      </c>
      <c r="G733" s="104">
        <f t="shared" si="89"/>
        <v>9.713525540443467E-2</v>
      </c>
      <c r="H733" s="104">
        <f t="shared" si="85"/>
        <v>-20.252462271325157</v>
      </c>
      <c r="I733" s="104">
        <f t="shared" si="86"/>
        <v>9.9999999999994316E-2</v>
      </c>
      <c r="J733" s="104">
        <f t="shared" si="87"/>
        <v>9.3122933006176464E-3</v>
      </c>
      <c r="K733" s="104">
        <f t="shared" si="88"/>
        <v>9.3122933006171168E-4</v>
      </c>
      <c r="L733" s="85"/>
    </row>
    <row r="734" spans="3:12" x14ac:dyDescent="0.2">
      <c r="C734" s="103">
        <v>66.7</v>
      </c>
      <c r="D734" s="103">
        <f t="shared" si="84"/>
        <v>6.6700000000000009E-2</v>
      </c>
      <c r="E734" s="104">
        <f t="shared" si="82"/>
        <v>0.99995935440400596</v>
      </c>
      <c r="F734" s="104">
        <f t="shared" si="83"/>
        <v>9.8402849554688449E-2</v>
      </c>
      <c r="G734" s="104">
        <f t="shared" si="89"/>
        <v>9.8398849912220782E-2</v>
      </c>
      <c r="H734" s="104">
        <f t="shared" si="85"/>
        <v>-20.140199551636414</v>
      </c>
      <c r="I734" s="104">
        <f t="shared" si="86"/>
        <v>0.10000000000000853</v>
      </c>
      <c r="J734" s="104">
        <f t="shared" si="87"/>
        <v>9.5583965854962247E-3</v>
      </c>
      <c r="K734" s="104">
        <f t="shared" si="88"/>
        <v>9.5583965854970402E-4</v>
      </c>
      <c r="L734" s="85"/>
    </row>
    <row r="735" spans="3:12" x14ac:dyDescent="0.2">
      <c r="C735" s="103">
        <v>66.8</v>
      </c>
      <c r="D735" s="103">
        <f t="shared" si="84"/>
        <v>6.6799999999999998E-2</v>
      </c>
      <c r="E735" s="104">
        <f t="shared" si="82"/>
        <v>0.99995923243908136</v>
      </c>
      <c r="F735" s="104">
        <f t="shared" si="83"/>
        <v>9.9660030195019497E-2</v>
      </c>
      <c r="G735" s="104">
        <f t="shared" si="89"/>
        <v>9.9655967298667367E-2</v>
      </c>
      <c r="H735" s="104">
        <f t="shared" si="85"/>
        <v>-20.029933821399041</v>
      </c>
      <c r="I735" s="104">
        <f t="shared" si="86"/>
        <v>9.9999999999994316E-2</v>
      </c>
      <c r="J735" s="104">
        <f t="shared" si="87"/>
        <v>9.8064276551095772E-3</v>
      </c>
      <c r="K735" s="104">
        <f t="shared" si="88"/>
        <v>9.8064276551090195E-4</v>
      </c>
      <c r="L735" s="85"/>
    </row>
    <row r="736" spans="3:12" x14ac:dyDescent="0.2">
      <c r="C736" s="103">
        <v>66.900000000000006</v>
      </c>
      <c r="D736" s="103">
        <f t="shared" si="84"/>
        <v>6.6900000000000001E-2</v>
      </c>
      <c r="E736" s="104">
        <f t="shared" si="82"/>
        <v>0.9999591102914529</v>
      </c>
      <c r="F736" s="104">
        <f t="shared" si="83"/>
        <v>0.10091072437382508</v>
      </c>
      <c r="G736" s="104">
        <f t="shared" si="89"/>
        <v>0.10090659816371615</v>
      </c>
      <c r="H736" s="104">
        <f t="shared" si="85"/>
        <v>-19.921608696589196</v>
      </c>
      <c r="I736" s="104">
        <f t="shared" si="86"/>
        <v>0.10000000000000853</v>
      </c>
      <c r="J736" s="104">
        <f t="shared" si="87"/>
        <v>1.0056335666213218E-2</v>
      </c>
      <c r="K736" s="104">
        <f t="shared" si="88"/>
        <v>1.0056335666214075E-3</v>
      </c>
      <c r="L736" s="85"/>
    </row>
    <row r="737" spans="3:12" x14ac:dyDescent="0.2">
      <c r="C737" s="103">
        <v>67</v>
      </c>
      <c r="D737" s="103">
        <f t="shared" si="84"/>
        <v>6.7000000000000004E-2</v>
      </c>
      <c r="E737" s="104">
        <f t="shared" si="82"/>
        <v>0.9999589879611176</v>
      </c>
      <c r="F737" s="104">
        <f t="shared" si="83"/>
        <v>0.10215492281979026</v>
      </c>
      <c r="G737" s="104">
        <f t="shared" si="89"/>
        <v>0.10215073323812354</v>
      </c>
      <c r="H737" s="104">
        <f t="shared" si="85"/>
        <v>-19.815170233077449</v>
      </c>
      <c r="I737" s="104">
        <f t="shared" si="86"/>
        <v>9.9999999999994316E-2</v>
      </c>
      <c r="J737" s="104">
        <f t="shared" si="87"/>
        <v>1.0308069959009137E-2</v>
      </c>
      <c r="K737" s="104">
        <f t="shared" si="88"/>
        <v>1.0308069959008551E-3</v>
      </c>
      <c r="L737" s="85"/>
    </row>
    <row r="738" spans="3:12" x14ac:dyDescent="0.2">
      <c r="C738" s="103">
        <v>67.099999999999994</v>
      </c>
      <c r="D738" s="103">
        <f t="shared" si="84"/>
        <v>6.7099999999999993E-2</v>
      </c>
      <c r="E738" s="104">
        <f t="shared" si="82"/>
        <v>0.99995886544807788</v>
      </c>
      <c r="F738" s="104">
        <f t="shared" si="83"/>
        <v>0.10339261639248454</v>
      </c>
      <c r="G738" s="104">
        <f t="shared" si="89"/>
        <v>0.10338836338353717</v>
      </c>
      <c r="H738" s="104">
        <f t="shared" si="85"/>
        <v>-19.710566788228647</v>
      </c>
      <c r="I738" s="104">
        <f t="shared" si="86"/>
        <v>9.9999999999994316E-2</v>
      </c>
      <c r="J738" s="104">
        <f t="shared" si="87"/>
        <v>1.0561580060012093E-2</v>
      </c>
      <c r="K738" s="104">
        <f t="shared" si="88"/>
        <v>1.0561580060011494E-3</v>
      </c>
      <c r="L738" s="85"/>
    </row>
    <row r="739" spans="3:12" x14ac:dyDescent="0.2">
      <c r="C739" s="103">
        <v>67.2</v>
      </c>
      <c r="D739" s="103">
        <f t="shared" si="84"/>
        <v>6.720000000000001E-2</v>
      </c>
      <c r="E739" s="104">
        <f t="shared" si="82"/>
        <v>0.99995874275233299</v>
      </c>
      <c r="F739" s="104">
        <f t="shared" si="83"/>
        <v>0.10462379608243216</v>
      </c>
      <c r="G739" s="104">
        <f t="shared" si="89"/>
        <v>0.10461947959256533</v>
      </c>
      <c r="H739" s="104">
        <f t="shared" si="85"/>
        <v>-19.607748892181853</v>
      </c>
      <c r="I739" s="104">
        <f t="shared" si="86"/>
        <v>0.10000000000000853</v>
      </c>
      <c r="J739" s="104">
        <f t="shared" si="87"/>
        <v>1.0816815684892728E-2</v>
      </c>
      <c r="K739" s="104">
        <f t="shared" si="88"/>
        <v>1.0816815684893651E-3</v>
      </c>
      <c r="L739" s="85"/>
    </row>
    <row r="740" spans="3:12" x14ac:dyDescent="0.2">
      <c r="C740" s="103">
        <v>67.3</v>
      </c>
      <c r="D740" s="103">
        <f t="shared" si="84"/>
        <v>6.7299999999999999E-2</v>
      </c>
      <c r="E740" s="104">
        <f t="shared" si="82"/>
        <v>0.99995861987388357</v>
      </c>
      <c r="F740" s="104">
        <f t="shared" si="83"/>
        <v>0.10584845301118113</v>
      </c>
      <c r="G740" s="104">
        <f t="shared" si="89"/>
        <v>0.10584407298884631</v>
      </c>
      <c r="H740" s="104">
        <f t="shared" si="85"/>
        <v>-19.506669128008561</v>
      </c>
      <c r="I740" s="104">
        <f t="shared" si="86"/>
        <v>9.9999999999994316E-2</v>
      </c>
      <c r="J740" s="104">
        <f t="shared" si="87"/>
        <v>1.1073726741297155E-2</v>
      </c>
      <c r="K740" s="104">
        <f t="shared" si="88"/>
        <v>1.1073726741296526E-3</v>
      </c>
      <c r="L740" s="85"/>
    </row>
    <row r="741" spans="3:12" x14ac:dyDescent="0.2">
      <c r="C741" s="103">
        <v>67.400000000000006</v>
      </c>
      <c r="D741" s="103">
        <f t="shared" si="84"/>
        <v>6.7400000000000002E-2</v>
      </c>
      <c r="E741" s="104">
        <f t="shared" si="82"/>
        <v>0.99995849681272897</v>
      </c>
      <c r="F741" s="104">
        <f t="shared" si="83"/>
        <v>0.10706657843136959</v>
      </c>
      <c r="G741" s="104">
        <f t="shared" si="89"/>
        <v>0.10706213482711448</v>
      </c>
      <c r="H741" s="104">
        <f t="shared" si="85"/>
        <v>-19.407282020024674</v>
      </c>
      <c r="I741" s="104">
        <f t="shared" si="86"/>
        <v>0.10000000000000853</v>
      </c>
      <c r="J741" s="104">
        <f t="shared" si="87"/>
        <v>1.1332263331643271E-2</v>
      </c>
      <c r="K741" s="104">
        <f t="shared" si="88"/>
        <v>1.1332263331644238E-3</v>
      </c>
      <c r="L741" s="85"/>
    </row>
    <row r="742" spans="3:12" x14ac:dyDescent="0.2">
      <c r="C742" s="103">
        <v>67.5</v>
      </c>
      <c r="D742" s="103">
        <f t="shared" si="84"/>
        <v>6.7500000000000004E-2</v>
      </c>
      <c r="E742" s="104">
        <f t="shared" si="82"/>
        <v>0.99995837356886907</v>
      </c>
      <c r="F742" s="104">
        <f t="shared" si="83"/>
        <v>0.10827816372678788</v>
      </c>
      <c r="G742" s="104">
        <f t="shared" si="89"/>
        <v>0.10827365649326252</v>
      </c>
      <c r="H742" s="104">
        <f t="shared" si="85"/>
        <v>-19.309543929599435</v>
      </c>
      <c r="I742" s="104">
        <f t="shared" si="86"/>
        <v>9.9999999999994316E-2</v>
      </c>
      <c r="J742" s="104">
        <f t="shared" si="87"/>
        <v>1.1592375755893237E-2</v>
      </c>
      <c r="K742" s="104">
        <f t="shared" si="88"/>
        <v>1.1592375755892579E-3</v>
      </c>
      <c r="L742" s="85"/>
    </row>
    <row r="743" spans="3:12" x14ac:dyDescent="0.2">
      <c r="C743" s="103">
        <v>67.599999999999994</v>
      </c>
      <c r="D743" s="103">
        <f t="shared" si="84"/>
        <v>6.7599999999999993E-2</v>
      </c>
      <c r="E743" s="104">
        <f t="shared" si="82"/>
        <v>0.99995825014230499</v>
      </c>
      <c r="F743" s="104">
        <f t="shared" si="83"/>
        <v>0.10948320041244024</v>
      </c>
      <c r="G743" s="104">
        <f t="shared" si="89"/>
        <v>0.10947862950440303</v>
      </c>
      <c r="H743" s="104">
        <f t="shared" si="85"/>
        <v>-19.213412957865369</v>
      </c>
      <c r="I743" s="104">
        <f t="shared" si="86"/>
        <v>9.9999999999994316E-2</v>
      </c>
      <c r="J743" s="104">
        <f t="shared" si="87"/>
        <v>1.1854014514302283E-2</v>
      </c>
      <c r="K743" s="104">
        <f t="shared" si="88"/>
        <v>1.1854014514301608E-3</v>
      </c>
      <c r="L743" s="85"/>
    </row>
    <row r="744" spans="3:12" x14ac:dyDescent="0.2">
      <c r="C744" s="103">
        <v>67.7</v>
      </c>
      <c r="D744" s="103">
        <f t="shared" si="84"/>
        <v>6.7699999999999996E-2</v>
      </c>
      <c r="E744" s="104">
        <f t="shared" si="82"/>
        <v>0.99995812653303517</v>
      </c>
      <c r="F744" s="104">
        <f t="shared" si="83"/>
        <v>0.11068168013460207</v>
      </c>
      <c r="G744" s="104">
        <f t="shared" si="89"/>
        <v>0.11067704550892535</v>
      </c>
      <c r="H744" s="104">
        <f t="shared" si="85"/>
        <v>-19.118848854788077</v>
      </c>
      <c r="I744" s="104">
        <f t="shared" si="86"/>
        <v>0.10000000000000853</v>
      </c>
      <c r="J744" s="104">
        <f t="shared" si="87"/>
        <v>1.2117130310143567E-2</v>
      </c>
      <c r="K744" s="104">
        <f t="shared" si="88"/>
        <v>1.21171303101446E-3</v>
      </c>
      <c r="L744" s="85"/>
    </row>
    <row r="745" spans="3:12" x14ac:dyDescent="0.2">
      <c r="C745" s="103">
        <v>67.8</v>
      </c>
      <c r="D745" s="103">
        <f t="shared" si="84"/>
        <v>6.7799999999999999E-2</v>
      </c>
      <c r="E745" s="104">
        <f t="shared" si="82"/>
        <v>0.99995800274106106</v>
      </c>
      <c r="F745" s="104">
        <f t="shared" si="83"/>
        <v>0.11187359467087418</v>
      </c>
      <c r="G745" s="104">
        <f t="shared" si="89"/>
        <v>0.11186889628655036</v>
      </c>
      <c r="H745" s="104">
        <f t="shared" si="85"/>
        <v>-19.025812934103389</v>
      </c>
      <c r="I745" s="104">
        <f t="shared" si="86"/>
        <v>9.9999999999994316E-2</v>
      </c>
      <c r="J745" s="104">
        <f t="shared" si="87"/>
        <v>1.2381674052408816E-2</v>
      </c>
      <c r="K745" s="104">
        <f t="shared" si="88"/>
        <v>1.2381674052408113E-3</v>
      </c>
      <c r="L745" s="85"/>
    </row>
    <row r="746" spans="3:12" x14ac:dyDescent="0.2">
      <c r="C746" s="103">
        <v>67.900000000000006</v>
      </c>
      <c r="D746" s="103">
        <f t="shared" si="84"/>
        <v>6.7900000000000002E-2</v>
      </c>
      <c r="E746" s="104">
        <f t="shared" si="82"/>
        <v>0.99995787876638231</v>
      </c>
      <c r="F746" s="104">
        <f t="shared" si="83"/>
        <v>0.11305893593023691</v>
      </c>
      <c r="G746" s="104">
        <f t="shared" si="89"/>
        <v>0.11305417374838403</v>
      </c>
      <c r="H746" s="104">
        <f t="shared" si="85"/>
        <v>-18.934267993673259</v>
      </c>
      <c r="I746" s="104">
        <f t="shared" si="86"/>
        <v>0.10000000000000853</v>
      </c>
      <c r="J746" s="104">
        <f t="shared" si="87"/>
        <v>1.2647596858485001E-2</v>
      </c>
      <c r="K746" s="104">
        <f t="shared" si="88"/>
        <v>1.264759685848608E-3</v>
      </c>
      <c r="L746" s="85"/>
    </row>
    <row r="747" spans="3:12" x14ac:dyDescent="0.2">
      <c r="C747" s="103">
        <v>68</v>
      </c>
      <c r="D747" s="103">
        <f t="shared" si="84"/>
        <v>6.8000000000000005E-2</v>
      </c>
      <c r="E747" s="104">
        <f t="shared" si="82"/>
        <v>0.99995775460899905</v>
      </c>
      <c r="F747" s="104">
        <f t="shared" si="83"/>
        <v>0.1142376959530971</v>
      </c>
      <c r="G747" s="104">
        <f t="shared" si="89"/>
        <v>0.11423286993696452</v>
      </c>
      <c r="H747" s="104">
        <f t="shared" si="85"/>
        <v>-18.844178240851779</v>
      </c>
      <c r="I747" s="104">
        <f t="shared" si="86"/>
        <v>9.9999999999994316E-2</v>
      </c>
      <c r="J747" s="104">
        <f t="shared" si="87"/>
        <v>1.2914850056806385E-2</v>
      </c>
      <c r="K747" s="104">
        <f t="shared" si="88"/>
        <v>1.2914850056805649E-3</v>
      </c>
      <c r="L747" s="85"/>
    </row>
    <row r="748" spans="3:12" x14ac:dyDescent="0.2">
      <c r="C748" s="103">
        <v>68.099999999999994</v>
      </c>
      <c r="D748" s="103">
        <f t="shared" si="84"/>
        <v>6.8099999999999994E-2</v>
      </c>
      <c r="E748" s="104">
        <f t="shared" si="82"/>
        <v>0.99995763026891116</v>
      </c>
      <c r="F748" s="104">
        <f t="shared" si="83"/>
        <v>0.11540986691133703</v>
      </c>
      <c r="G748" s="104">
        <f t="shared" si="89"/>
        <v>0.115404977026311</v>
      </c>
      <c r="H748" s="104">
        <f t="shared" si="85"/>
        <v>-18.755509222487291</v>
      </c>
      <c r="I748" s="104">
        <f t="shared" si="86"/>
        <v>9.9999999999994316E-2</v>
      </c>
      <c r="J748" s="104">
        <f t="shared" si="87"/>
        <v>1.3183385189482187E-2</v>
      </c>
      <c r="K748" s="104">
        <f t="shared" si="88"/>
        <v>1.3183385189481439E-3</v>
      </c>
      <c r="L748" s="85"/>
    </row>
    <row r="749" spans="3:12" x14ac:dyDescent="0.2">
      <c r="C749" s="103">
        <v>68.2</v>
      </c>
      <c r="D749" s="103">
        <f t="shared" si="84"/>
        <v>6.8199999999999997E-2</v>
      </c>
      <c r="E749" s="104">
        <f t="shared" si="82"/>
        <v>0.99995750574611952</v>
      </c>
      <c r="F749" s="104">
        <f t="shared" si="83"/>
        <v>0.11657544110835819</v>
      </c>
      <c r="G749" s="104">
        <f t="shared" si="89"/>
        <v>0.11657048732196749</v>
      </c>
      <c r="H749" s="104">
        <f t="shared" si="85"/>
        <v>-18.668227759219718</v>
      </c>
      <c r="I749" s="104">
        <f t="shared" si="86"/>
        <v>0.10000000000000853</v>
      </c>
      <c r="J749" s="104">
        <f t="shared" si="87"/>
        <v>1.3453154014899856E-2</v>
      </c>
      <c r="K749" s="104">
        <f t="shared" si="88"/>
        <v>1.3453154014901002E-3</v>
      </c>
      <c r="L749" s="85"/>
    </row>
    <row r="750" spans="3:12" x14ac:dyDescent="0.2">
      <c r="C750" s="103">
        <v>68.3</v>
      </c>
      <c r="D750" s="103">
        <f t="shared" si="84"/>
        <v>6.83E-2</v>
      </c>
      <c r="E750" s="104">
        <f t="shared" si="82"/>
        <v>0.99995738104062237</v>
      </c>
      <c r="F750" s="104">
        <f t="shared" si="83"/>
        <v>0.11773441097912106</v>
      </c>
      <c r="G750" s="104">
        <f t="shared" si="89"/>
        <v>0.11772939326104219</v>
      </c>
      <c r="H750" s="104">
        <f t="shared" si="85"/>
        <v>-18.582301883760728</v>
      </c>
      <c r="I750" s="104">
        <f t="shared" si="86"/>
        <v>9.9999999999994316E-2</v>
      </c>
      <c r="J750" s="104">
        <f t="shared" si="87"/>
        <v>1.3724108510303149E-2</v>
      </c>
      <c r="K750" s="104">
        <f t="shared" si="88"/>
        <v>1.3724108510302369E-3</v>
      </c>
      <c r="L750" s="85"/>
    </row>
    <row r="751" spans="3:12" x14ac:dyDescent="0.2">
      <c r="C751" s="103">
        <v>68.400000000000006</v>
      </c>
      <c r="D751" s="103">
        <f t="shared" si="84"/>
        <v>6.8400000000000002E-2</v>
      </c>
      <c r="E751" s="104">
        <f t="shared" si="82"/>
        <v>0.99995725615242215</v>
      </c>
      <c r="F751" s="104">
        <f t="shared" si="83"/>
        <v>0.11888676909018604</v>
      </c>
      <c r="G751" s="104">
        <f t="shared" si="89"/>
        <v>0.11888168741224903</v>
      </c>
      <c r="H751" s="104">
        <f t="shared" si="85"/>
        <v>-18.497700782869948</v>
      </c>
      <c r="I751" s="104">
        <f t="shared" si="86"/>
        <v>0.10000000000000853</v>
      </c>
      <c r="J751" s="104">
        <f t="shared" si="87"/>
        <v>1.3996200874345683E-2</v>
      </c>
      <c r="K751" s="104">
        <f t="shared" si="88"/>
        <v>1.3996200874346876E-3</v>
      </c>
      <c r="L751" s="85"/>
    </row>
    <row r="752" spans="3:12" x14ac:dyDescent="0.2">
      <c r="C752" s="103">
        <v>68.5</v>
      </c>
      <c r="D752" s="103">
        <f t="shared" si="84"/>
        <v>6.8500000000000005E-2</v>
      </c>
      <c r="E752" s="104">
        <f t="shared" si="82"/>
        <v>0.99995713108151629</v>
      </c>
      <c r="F752" s="104">
        <f t="shared" si="83"/>
        <v>0.12003250813974713</v>
      </c>
      <c r="G752" s="104">
        <f t="shared" si="89"/>
        <v>0.12002736247594029</v>
      </c>
      <c r="H752" s="104">
        <f t="shared" si="85"/>
        <v>-18.41439474276568</v>
      </c>
      <c r="I752" s="104">
        <f t="shared" si="86"/>
        <v>9.9999999999994316E-2</v>
      </c>
      <c r="J752" s="104">
        <f t="shared" si="87"/>
        <v>1.4269383529619333E-2</v>
      </c>
      <c r="K752" s="104">
        <f t="shared" si="88"/>
        <v>1.4269383529618522E-3</v>
      </c>
      <c r="L752" s="85"/>
    </row>
    <row r="753" spans="3:12" x14ac:dyDescent="0.2">
      <c r="C753" s="103">
        <v>68.599999999999994</v>
      </c>
      <c r="D753" s="103">
        <f t="shared" si="84"/>
        <v>6.8599999999999994E-2</v>
      </c>
      <c r="E753" s="104">
        <f t="shared" si="82"/>
        <v>0.99995700582790703</v>
      </c>
      <c r="F753" s="104">
        <f t="shared" si="83"/>
        <v>0.12117162095766669</v>
      </c>
      <c r="G753" s="104">
        <f t="shared" si="89"/>
        <v>0.12116641128414245</v>
      </c>
      <c r="H753" s="104">
        <f t="shared" si="85"/>
        <v>-18.332355097728087</v>
      </c>
      <c r="I753" s="104">
        <f t="shared" si="86"/>
        <v>9.9999999999994316E-2</v>
      </c>
      <c r="J753" s="104">
        <f t="shared" si="87"/>
        <v>1.4543609125157491E-2</v>
      </c>
      <c r="K753" s="104">
        <f t="shared" si="88"/>
        <v>1.4543609125156664E-3</v>
      </c>
      <c r="L753" s="85"/>
    </row>
    <row r="754" spans="3:12" x14ac:dyDescent="0.2">
      <c r="C754" s="103">
        <v>68.7</v>
      </c>
      <c r="D754" s="103">
        <f t="shared" si="84"/>
        <v>6.8699999999999997E-2</v>
      </c>
      <c r="E754" s="104">
        <f t="shared" si="82"/>
        <v>0.99995688039159336</v>
      </c>
      <c r="F754" s="104">
        <f t="shared" si="83"/>
        <v>0.12230410050550533</v>
      </c>
      <c r="G754" s="104">
        <f t="shared" si="89"/>
        <v>0.12229882680058501</v>
      </c>
      <c r="H754" s="104">
        <f t="shared" si="85"/>
        <v>-18.251554181674283</v>
      </c>
      <c r="I754" s="104">
        <f t="shared" si="86"/>
        <v>0.10000000000000853</v>
      </c>
      <c r="J754" s="104">
        <f t="shared" si="87"/>
        <v>1.4818830538913259E-2</v>
      </c>
      <c r="K754" s="104">
        <f t="shared" si="88"/>
        <v>1.4818830538914523E-3</v>
      </c>
      <c r="L754" s="85"/>
    </row>
    <row r="755" spans="3:12" x14ac:dyDescent="0.2">
      <c r="C755" s="103">
        <v>68.8</v>
      </c>
      <c r="D755" s="103">
        <f t="shared" si="84"/>
        <v>6.88E-2</v>
      </c>
      <c r="E755" s="104">
        <f t="shared" si="82"/>
        <v>0.99995675477257595</v>
      </c>
      <c r="F755" s="104">
        <f t="shared" si="83"/>
        <v>0.12342993987654875</v>
      </c>
      <c r="G755" s="104">
        <f t="shared" si="89"/>
        <v>0.12342460212072785</v>
      </c>
      <c r="H755" s="104">
        <f t="shared" si="85"/>
        <v>-18.171965282500953</v>
      </c>
      <c r="I755" s="104">
        <f t="shared" si="86"/>
        <v>9.9999999999994316E-2</v>
      </c>
      <c r="J755" s="104">
        <f t="shared" si="87"/>
        <v>1.5095000880211876E-2</v>
      </c>
      <c r="K755" s="104">
        <f t="shared" si="88"/>
        <v>1.5095000880211019E-3</v>
      </c>
      <c r="L755" s="85"/>
    </row>
    <row r="756" spans="3:12" x14ac:dyDescent="0.2">
      <c r="C756" s="103">
        <v>68.900000000000006</v>
      </c>
      <c r="D756" s="103">
        <f t="shared" si="84"/>
        <v>6.8900000000000003E-2</v>
      </c>
      <c r="E756" s="104">
        <f t="shared" si="82"/>
        <v>0.99995662897085358</v>
      </c>
      <c r="F756" s="104">
        <f t="shared" si="83"/>
        <v>0.12454913229583442</v>
      </c>
      <c r="G756" s="104">
        <f t="shared" si="89"/>
        <v>0.12454373047178746</v>
      </c>
      <c r="H756" s="104">
        <f t="shared" si="85"/>
        <v>-18.093562599006994</v>
      </c>
      <c r="I756" s="104">
        <f t="shared" si="86"/>
        <v>0.10000000000000853</v>
      </c>
      <c r="J756" s="104">
        <f t="shared" si="87"/>
        <v>1.5372073492178074E-2</v>
      </c>
      <c r="K756" s="104">
        <f t="shared" si="88"/>
        <v>1.5372073492179385E-3</v>
      </c>
      <c r="L756" s="85"/>
    </row>
    <row r="757" spans="3:12" x14ac:dyDescent="0.2">
      <c r="C757" s="103">
        <v>69</v>
      </c>
      <c r="D757" s="103">
        <f t="shared" si="84"/>
        <v>6.9000000000000006E-2</v>
      </c>
      <c r="E757" s="104">
        <f t="shared" si="82"/>
        <v>0.99995650298642857</v>
      </c>
      <c r="F757" s="104">
        <f t="shared" si="83"/>
        <v>0.12566167112017232</v>
      </c>
      <c r="G757" s="104">
        <f t="shared" si="89"/>
        <v>0.12565620521275819</v>
      </c>
      <c r="H757" s="104">
        <f t="shared" si="85"/>
        <v>-18.016321200223381</v>
      </c>
      <c r="I757" s="104">
        <f t="shared" si="86"/>
        <v>9.9999999999994316E-2</v>
      </c>
      <c r="J757" s="104">
        <f t="shared" si="87"/>
        <v>1.56500019541377E-2</v>
      </c>
      <c r="K757" s="104">
        <f t="shared" si="88"/>
        <v>1.5650001954136811E-3</v>
      </c>
      <c r="L757" s="85"/>
    </row>
    <row r="758" spans="3:12" x14ac:dyDescent="0.2">
      <c r="C758" s="103">
        <v>69.099999999999994</v>
      </c>
      <c r="D758" s="103">
        <f t="shared" si="84"/>
        <v>6.9099999999999995E-2</v>
      </c>
      <c r="E758" s="104">
        <f t="shared" si="82"/>
        <v>0.99995637681929828</v>
      </c>
      <c r="F758" s="104">
        <f t="shared" si="83"/>
        <v>0.12676754983816538</v>
      </c>
      <c r="G758" s="104">
        <f t="shared" si="89"/>
        <v>0.12676201983443167</v>
      </c>
      <c r="H758" s="104">
        <f t="shared" si="85"/>
        <v>-17.940216986990485</v>
      </c>
      <c r="I758" s="104">
        <f t="shared" si="86"/>
        <v>9.9999999999994316E-2</v>
      </c>
      <c r="J758" s="104">
        <f t="shared" si="87"/>
        <v>1.5928740083993448E-2</v>
      </c>
      <c r="K758" s="104">
        <f t="shared" si="88"/>
        <v>1.5928740083992541E-3</v>
      </c>
      <c r="L758" s="85"/>
    </row>
    <row r="759" spans="3:12" x14ac:dyDescent="0.2">
      <c r="C759" s="103">
        <v>69.2</v>
      </c>
      <c r="D759" s="103">
        <f t="shared" si="84"/>
        <v>6.9199999999999998E-2</v>
      </c>
      <c r="E759" s="104">
        <f t="shared" si="82"/>
        <v>0.99995625046946501</v>
      </c>
      <c r="F759" s="104">
        <f t="shared" si="83"/>
        <v>0.12786676207022596</v>
      </c>
      <c r="G759" s="104">
        <f t="shared" si="89"/>
        <v>0.12786116795941435</v>
      </c>
      <c r="H759" s="104">
        <f t="shared" si="85"/>
        <v>-17.86522665563545</v>
      </c>
      <c r="I759" s="104">
        <f t="shared" si="86"/>
        <v>0.10000000000000853</v>
      </c>
      <c r="J759" s="104">
        <f t="shared" si="87"/>
        <v>1.6208241940575043E-2</v>
      </c>
      <c r="K759" s="104">
        <f t="shared" si="88"/>
        <v>1.6208241940576424E-3</v>
      </c>
      <c r="L759" s="85"/>
    </row>
    <row r="760" spans="3:12" x14ac:dyDescent="0.2">
      <c r="C760" s="103">
        <v>69.3</v>
      </c>
      <c r="D760" s="103">
        <f t="shared" si="84"/>
        <v>6.93E-2</v>
      </c>
      <c r="E760" s="104">
        <f t="shared" si="82"/>
        <v>0.99995612393692812</v>
      </c>
      <c r="F760" s="104">
        <f t="shared" si="83"/>
        <v>0.12895930156858934</v>
      </c>
      <c r="G760" s="104">
        <f t="shared" si="89"/>
        <v>0.12895364334214002</v>
      </c>
      <c r="H760" s="104">
        <f t="shared" si="85"/>
        <v>-17.791327663613597</v>
      </c>
      <c r="I760" s="104">
        <f t="shared" si="86"/>
        <v>9.9999999999994316E-2</v>
      </c>
      <c r="J760" s="104">
        <f t="shared" si="87"/>
        <v>1.6488461825963245E-2</v>
      </c>
      <c r="K760" s="104">
        <f t="shared" si="88"/>
        <v>1.6488461825962307E-3</v>
      </c>
      <c r="L760" s="85"/>
    </row>
    <row r="761" spans="3:12" x14ac:dyDescent="0.2">
      <c r="C761" s="103">
        <v>69.400000000000006</v>
      </c>
      <c r="D761" s="103">
        <f t="shared" si="84"/>
        <v>6.9400000000000003E-2</v>
      </c>
      <c r="E761" s="104">
        <f t="shared" si="82"/>
        <v>0.99995599722168671</v>
      </c>
      <c r="F761" s="104">
        <f t="shared" si="83"/>
        <v>0.13004516221732634</v>
      </c>
      <c r="G761" s="104">
        <f t="shared" si="89"/>
        <v>0.13003943986888258</v>
      </c>
      <c r="H761" s="104">
        <f t="shared" si="85"/>
        <v>-17.718498196987515</v>
      </c>
      <c r="I761" s="104">
        <f t="shared" si="86"/>
        <v>0.10000000000000853</v>
      </c>
      <c r="J761" s="104">
        <f t="shared" si="87"/>
        <v>1.6769354287787919E-2</v>
      </c>
      <c r="K761" s="104">
        <f t="shared" si="88"/>
        <v>1.6769354287789349E-3</v>
      </c>
      <c r="L761" s="85"/>
    </row>
    <row r="762" spans="3:12" x14ac:dyDescent="0.2">
      <c r="C762" s="103">
        <v>69.5</v>
      </c>
      <c r="D762" s="103">
        <f t="shared" si="84"/>
        <v>6.9500000000000006E-2</v>
      </c>
      <c r="E762" s="104">
        <f t="shared" si="82"/>
        <v>0.999955870323743</v>
      </c>
      <c r="F762" s="104">
        <f t="shared" si="83"/>
        <v>0.13112433803235077</v>
      </c>
      <c r="G762" s="104">
        <f t="shared" si="89"/>
        <v>0.13111855155776397</v>
      </c>
      <c r="H762" s="104">
        <f t="shared" si="85"/>
        <v>-17.646717139627434</v>
      </c>
      <c r="I762" s="104">
        <f t="shared" si="86"/>
        <v>9.9999999999994316E-2</v>
      </c>
      <c r="J762" s="104">
        <f t="shared" si="87"/>
        <v>1.7050874121500095E-2</v>
      </c>
      <c r="K762" s="104">
        <f t="shared" si="88"/>
        <v>1.7050874121499126E-3</v>
      </c>
      <c r="L762" s="85"/>
    </row>
    <row r="763" spans="3:12" x14ac:dyDescent="0.2">
      <c r="C763" s="103">
        <v>69.599999999999994</v>
      </c>
      <c r="D763" s="103">
        <f t="shared" si="84"/>
        <v>6.9599999999999995E-2</v>
      </c>
      <c r="E763" s="104">
        <f t="shared" si="82"/>
        <v>0.99995574324309477</v>
      </c>
      <c r="F763" s="104">
        <f t="shared" si="83"/>
        <v>0.13219682316142595</v>
      </c>
      <c r="G763" s="104">
        <f t="shared" si="89"/>
        <v>0.13219097255875964</v>
      </c>
      <c r="H763" s="104">
        <f t="shared" si="85"/>
        <v>-17.575964044024655</v>
      </c>
      <c r="I763" s="104">
        <f t="shared" si="86"/>
        <v>9.9999999999994316E-2</v>
      </c>
      <c r="J763" s="104">
        <f t="shared" si="87"/>
        <v>1.7332976372617537E-2</v>
      </c>
      <c r="K763" s="104">
        <f t="shared" si="88"/>
        <v>1.7332976372616553E-3</v>
      </c>
      <c r="L763" s="85"/>
    </row>
    <row r="764" spans="3:12" x14ac:dyDescent="0.2">
      <c r="C764" s="103">
        <v>69.7</v>
      </c>
      <c r="D764" s="103">
        <f t="shared" si="84"/>
        <v>6.9699999999999998E-2</v>
      </c>
      <c r="E764" s="104">
        <f t="shared" si="82"/>
        <v>0.99995561597974369</v>
      </c>
      <c r="F764" s="104">
        <f t="shared" si="83"/>
        <v>0.1332626118841681</v>
      </c>
      <c r="G764" s="104">
        <f t="shared" si="89"/>
        <v>0.13325669715370284</v>
      </c>
      <c r="H764" s="104">
        <f t="shared" si="85"/>
        <v>-17.506219103617532</v>
      </c>
      <c r="I764" s="104">
        <f t="shared" si="86"/>
        <v>0.10000000000000853</v>
      </c>
      <c r="J764" s="104">
        <f t="shared" si="87"/>
        <v>1.7615616338944141E-2</v>
      </c>
      <c r="K764" s="104">
        <f t="shared" si="88"/>
        <v>1.7615616338945643E-3</v>
      </c>
      <c r="L764" s="85"/>
    </row>
    <row r="765" spans="3:12" x14ac:dyDescent="0.2">
      <c r="C765" s="103">
        <v>69.8</v>
      </c>
      <c r="D765" s="103">
        <f t="shared" si="84"/>
        <v>6.9800000000000001E-2</v>
      </c>
      <c r="E765" s="104">
        <f t="shared" si="82"/>
        <v>0.99995548853368821</v>
      </c>
      <c r="F765" s="104">
        <f t="shared" si="83"/>
        <v>0.13432169861204551</v>
      </c>
      <c r="G765" s="104">
        <f t="shared" si="89"/>
        <v>0.13431571975628281</v>
      </c>
      <c r="H765" s="104">
        <f t="shared" si="85"/>
        <v>-17.437463126537416</v>
      </c>
      <c r="I765" s="104">
        <f t="shared" si="86"/>
        <v>9.9999999999994316E-2</v>
      </c>
      <c r="J765" s="104">
        <f t="shared" si="87"/>
        <v>1.7898749572762798E-2</v>
      </c>
      <c r="K765" s="104">
        <f t="shared" si="88"/>
        <v>1.7898749572761779E-3</v>
      </c>
      <c r="L765" s="85"/>
    </row>
    <row r="766" spans="3:12" x14ac:dyDescent="0.2">
      <c r="C766" s="103">
        <v>69.900000000000006</v>
      </c>
      <c r="D766" s="103">
        <f t="shared" si="84"/>
        <v>6.9900000000000004E-2</v>
      </c>
      <c r="E766" s="104">
        <f t="shared" si="82"/>
        <v>0.99995536090492976</v>
      </c>
      <c r="F766" s="104">
        <f t="shared" si="83"/>
        <v>0.13537407788837819</v>
      </c>
      <c r="G766" s="104">
        <f t="shared" si="89"/>
        <v>0.13536803491204527</v>
      </c>
      <c r="H766" s="104">
        <f t="shared" si="85"/>
        <v>-17.369677510687353</v>
      </c>
      <c r="I766" s="104">
        <f t="shared" si="86"/>
        <v>0.10000000000000853</v>
      </c>
      <c r="J766" s="104">
        <f t="shared" si="87"/>
        <v>1.8182331883001737E-2</v>
      </c>
      <c r="K766" s="104">
        <f t="shared" si="88"/>
        <v>1.8182331883003287E-3</v>
      </c>
      <c r="L766" s="85"/>
    </row>
    <row r="767" spans="3:12" x14ac:dyDescent="0.2">
      <c r="C767" s="103">
        <v>70</v>
      </c>
      <c r="D767" s="103">
        <f t="shared" si="84"/>
        <v>7.0000000000000007E-2</v>
      </c>
      <c r="E767" s="104">
        <f t="shared" si="82"/>
        <v>0.9999552330934679</v>
      </c>
      <c r="F767" s="104">
        <f t="shared" si="83"/>
        <v>0.13641974438833146</v>
      </c>
      <c r="G767" s="104">
        <f t="shared" si="89"/>
        <v>0.13641363729838529</v>
      </c>
      <c r="H767" s="104">
        <f t="shared" si="85"/>
        <v>-17.302844220073933</v>
      </c>
      <c r="I767" s="104">
        <f t="shared" si="86"/>
        <v>9.9999999999994316E-2</v>
      </c>
      <c r="J767" s="104">
        <f t="shared" si="87"/>
        <v>1.8466319337374484E-2</v>
      </c>
      <c r="K767" s="104">
        <f t="shared" si="88"/>
        <v>1.8466319337373436E-3</v>
      </c>
      <c r="L767" s="85"/>
    </row>
    <row r="768" spans="3:12" x14ac:dyDescent="0.2">
      <c r="C768" s="103">
        <v>70.099999999999994</v>
      </c>
      <c r="D768" s="103">
        <f t="shared" si="84"/>
        <v>7.0099999999999996E-2</v>
      </c>
      <c r="E768" s="104">
        <f t="shared" si="82"/>
        <v>0.99995510509930319</v>
      </c>
      <c r="F768" s="104">
        <f t="shared" si="83"/>
        <v>0.13745869291890897</v>
      </c>
      <c r="G768" s="104">
        <f t="shared" si="89"/>
        <v>0.13745252172454045</v>
      </c>
      <c r="H768" s="104">
        <f t="shared" si="85"/>
        <v>-17.236945762316889</v>
      </c>
      <c r="I768" s="104">
        <f t="shared" si="86"/>
        <v>9.9999999999994316E-2</v>
      </c>
      <c r="J768" s="104">
        <f t="shared" si="87"/>
        <v>1.8750668264492617E-2</v>
      </c>
      <c r="K768" s="104">
        <f t="shared" si="88"/>
        <v>1.8750668264491551E-3</v>
      </c>
      <c r="L768" s="85"/>
    </row>
    <row r="769" spans="3:12" x14ac:dyDescent="0.2">
      <c r="C769" s="103">
        <v>70.2</v>
      </c>
      <c r="D769" s="103">
        <f t="shared" si="84"/>
        <v>7.0199999999999999E-2</v>
      </c>
      <c r="E769" s="104">
        <f t="shared" si="82"/>
        <v>0.99995497692243418</v>
      </c>
      <c r="F769" s="104">
        <f t="shared" si="83"/>
        <v>0.13849091841894229</v>
      </c>
      <c r="G769" s="104">
        <f t="shared" si="89"/>
        <v>0.13848468313158016</v>
      </c>
      <c r="H769" s="104">
        <f t="shared" si="85"/>
        <v>-17.171965167267139</v>
      </c>
      <c r="I769" s="104">
        <f t="shared" si="86"/>
        <v>0.10000000000000853</v>
      </c>
      <c r="J769" s="104">
        <f t="shared" si="87"/>
        <v>1.903533525595217E-2</v>
      </c>
      <c r="K769" s="104">
        <f t="shared" si="88"/>
        <v>1.9035335255953793E-3</v>
      </c>
      <c r="L769" s="85"/>
    </row>
    <row r="770" spans="3:12" x14ac:dyDescent="0.2">
      <c r="C770" s="103">
        <v>70.3</v>
      </c>
      <c r="D770" s="103">
        <f t="shared" si="84"/>
        <v>7.0300000000000001E-2</v>
      </c>
      <c r="E770" s="104">
        <f t="shared" si="82"/>
        <v>0.99995484856286332</v>
      </c>
      <c r="F770" s="104">
        <f t="shared" si="83"/>
        <v>0.13951641595907727</v>
      </c>
      <c r="G770" s="104">
        <f t="shared" si="89"/>
        <v>0.13951011659239257</v>
      </c>
      <c r="H770" s="104">
        <f t="shared" si="85"/>
        <v>-17.10788596666826</v>
      </c>
      <c r="I770" s="104">
        <f t="shared" si="86"/>
        <v>9.9999999999994316E-2</v>
      </c>
      <c r="J770" s="104">
        <f t="shared" si="87"/>
        <v>1.9320277168392928E-2</v>
      </c>
      <c r="K770" s="104">
        <f t="shared" si="88"/>
        <v>1.9320277168391831E-3</v>
      </c>
      <c r="L770" s="85"/>
    </row>
    <row r="771" spans="3:12" x14ac:dyDescent="0.2">
      <c r="C771" s="103">
        <v>70.400000000000006</v>
      </c>
      <c r="D771" s="103">
        <f t="shared" si="84"/>
        <v>7.0400000000000004E-2</v>
      </c>
      <c r="E771" s="104">
        <f t="shared" si="82"/>
        <v>0.99995472002058916</v>
      </c>
      <c r="F771" s="104">
        <f t="shared" si="83"/>
        <v>0.14053518074175897</v>
      </c>
      <c r="G771" s="104">
        <f t="shared" si="89"/>
        <v>0.1405288173116685</v>
      </c>
      <c r="H771" s="104">
        <f t="shared" si="85"/>
        <v>-17.044692174800979</v>
      </c>
      <c r="I771" s="104">
        <f t="shared" si="86"/>
        <v>0.10000000000000853</v>
      </c>
      <c r="J771" s="104">
        <f t="shared" si="87"/>
        <v>1.9605451125530776E-2</v>
      </c>
      <c r="K771" s="104">
        <f t="shared" si="88"/>
        <v>1.9605451125532447E-3</v>
      </c>
      <c r="L771" s="85"/>
    </row>
    <row r="772" spans="3:12" x14ac:dyDescent="0.2">
      <c r="C772" s="103">
        <v>70.5</v>
      </c>
      <c r="D772" s="103">
        <f t="shared" si="84"/>
        <v>7.0499999999999993E-2</v>
      </c>
      <c r="E772" s="104">
        <f t="shared" ref="E772:E835" si="90">ABS(SIN((($A$68*PI()*$C772*VLOOKUP($D$12,$C$18:$D$33,2,FALSE))/($D$16*1000000)))/(VLOOKUP($D$12,$C$18:$D$33,2,FALSE)*SIN((($A$68*PI()*$C772)/($D$16*1000000)))))^$A$72</f>
        <v>0.99995459129561193</v>
      </c>
      <c r="F772" s="104">
        <f t="shared" ref="F772:F835" si="91">ABS(SIN((($A$68*VLOOKUP($D$12,$C$18:$D$33,2,FALSE)*PI()*$C772*VLOOKUP($D$12,$C$18:$E$33,3,FALSE))/($D$16*1000000)))/(VLOOKUP($D$12,$C$18:$E$33,3,FALSE)*SIN((($A$68*VLOOKUP($D$12,$C$18:$D$33,2,FALSE)*PI()*$C772)/($D$16*1000000)))))^$A$76</f>
        <v>0.1415472081012121</v>
      </c>
      <c r="G772" s="104">
        <f t="shared" si="89"/>
        <v>0.14154078062588249</v>
      </c>
      <c r="H772" s="104">
        <f t="shared" si="85"/>
        <v>-16.982368270054202</v>
      </c>
      <c r="I772" s="104">
        <f t="shared" si="86"/>
        <v>9.9999999999994316E-2</v>
      </c>
      <c r="J772" s="104">
        <f t="shared" si="87"/>
        <v>1.9890814520162916E-2</v>
      </c>
      <c r="K772" s="104">
        <f t="shared" si="88"/>
        <v>1.9890814520161786E-3</v>
      </c>
      <c r="L772" s="85"/>
    </row>
    <row r="773" spans="3:12" x14ac:dyDescent="0.2">
      <c r="C773" s="103">
        <v>70.599999999999994</v>
      </c>
      <c r="D773" s="103">
        <f t="shared" ref="D773:D836" si="92">C773/1000</f>
        <v>7.0599999999999996E-2</v>
      </c>
      <c r="E773" s="104">
        <f t="shared" si="90"/>
        <v>0.99995446238793129</v>
      </c>
      <c r="F773" s="104">
        <f t="shared" si="91"/>
        <v>0.14255249350342156</v>
      </c>
      <c r="G773" s="104">
        <f t="shared" si="89"/>
        <v>0.14254600200327297</v>
      </c>
      <c r="H773" s="104">
        <f t="shared" ref="H773:H836" si="93">20*LOG10(G773)</f>
        <v>-16.920899177369787</v>
      </c>
      <c r="I773" s="104">
        <f t="shared" ref="I773:I836" si="94">C773-C772</f>
        <v>9.9999999999994316E-2</v>
      </c>
      <c r="J773" s="104">
        <f t="shared" si="87"/>
        <v>2.0176325016146253E-2</v>
      </c>
      <c r="K773" s="104">
        <f t="shared" si="88"/>
        <v>2.0176325016145105E-3</v>
      </c>
      <c r="L773" s="85"/>
    </row>
    <row r="774" spans="3:12" x14ac:dyDescent="0.2">
      <c r="C774" s="103">
        <v>70.7</v>
      </c>
      <c r="D774" s="103">
        <f t="shared" si="92"/>
        <v>7.0699999999999999E-2</v>
      </c>
      <c r="E774" s="104">
        <f t="shared" si="90"/>
        <v>0.99995433329754857</v>
      </c>
      <c r="F774" s="104">
        <f t="shared" si="91"/>
        <v>0.14355103254610688</v>
      </c>
      <c r="G774" s="104">
        <f t="shared" si="89"/>
        <v>0.14354447704381701</v>
      </c>
      <c r="H774" s="104">
        <f t="shared" si="93"/>
        <v>-16.860270251512098</v>
      </c>
      <c r="I774" s="104">
        <f t="shared" si="94"/>
        <v>0.10000000000000853</v>
      </c>
      <c r="J774" s="104">
        <f t="shared" ref="J774:J837" si="95">((G774+G773)/2)^2</f>
        <v>2.0461940550348355E-2</v>
      </c>
      <c r="K774" s="104">
        <f t="shared" ref="K774:K837" si="96">I774*J774</f>
        <v>2.0461940550350098E-3</v>
      </c>
      <c r="L774" s="85"/>
    </row>
    <row r="775" spans="3:12" x14ac:dyDescent="0.2">
      <c r="C775" s="103">
        <v>70.8</v>
      </c>
      <c r="D775" s="103">
        <f t="shared" si="92"/>
        <v>7.0800000000000002E-2</v>
      </c>
      <c r="E775" s="104">
        <f t="shared" si="90"/>
        <v>0.99995420402446256</v>
      </c>
      <c r="F775" s="104">
        <f t="shared" si="91"/>
        <v>0.14454282095869594</v>
      </c>
      <c r="G775" s="104">
        <f t="shared" si="89"/>
        <v>0.14453620147920321</v>
      </c>
      <c r="H775" s="104">
        <f t="shared" si="93"/>
        <v>-16.800467261116122</v>
      </c>
      <c r="I775" s="104">
        <f t="shared" si="94"/>
        <v>9.9999999999994316E-2</v>
      </c>
      <c r="J775" s="104">
        <f t="shared" si="95"/>
        <v>2.0747619334570932E-2</v>
      </c>
      <c r="K775" s="104">
        <f t="shared" si="96"/>
        <v>2.0747619334569754E-3</v>
      </c>
      <c r="L775" s="85"/>
    </row>
    <row r="776" spans="3:12" x14ac:dyDescent="0.2">
      <c r="C776" s="103">
        <v>70.900000000000006</v>
      </c>
      <c r="D776" s="103">
        <f t="shared" si="92"/>
        <v>7.0900000000000005E-2</v>
      </c>
      <c r="E776" s="104">
        <f t="shared" si="90"/>
        <v>0.99995407456867391</v>
      </c>
      <c r="F776" s="104">
        <f t="shared" si="91"/>
        <v>0.1455278546022965</v>
      </c>
      <c r="G776" s="104">
        <f t="shared" si="89"/>
        <v>0.14552117117280394</v>
      </c>
      <c r="H776" s="104">
        <f t="shared" si="93"/>
        <v>-16.741476373470988</v>
      </c>
      <c r="I776" s="104">
        <f t="shared" si="94"/>
        <v>0.10000000000000853</v>
      </c>
      <c r="J776" s="104">
        <f t="shared" si="95"/>
        <v>2.1033319857446338E-2</v>
      </c>
      <c r="K776" s="104">
        <f t="shared" si="96"/>
        <v>2.103331985744813E-3</v>
      </c>
      <c r="L776" s="85"/>
    </row>
    <row r="777" spans="3:12" x14ac:dyDescent="0.2">
      <c r="C777" s="103">
        <v>71</v>
      </c>
      <c r="D777" s="103">
        <f t="shared" si="92"/>
        <v>7.0999999999999994E-2</v>
      </c>
      <c r="E777" s="104">
        <f t="shared" si="90"/>
        <v>0.99995394493018275</v>
      </c>
      <c r="F777" s="104">
        <f t="shared" si="91"/>
        <v>0.1465061294696629</v>
      </c>
      <c r="G777" s="104">
        <f t="shared" si="89"/>
        <v>0.14649938211964153</v>
      </c>
      <c r="H777" s="104">
        <f t="shared" si="93"/>
        <v>-16.683284139998943</v>
      </c>
      <c r="I777" s="104">
        <f t="shared" si="94"/>
        <v>9.9999999999994316E-2</v>
      </c>
      <c r="J777" s="104">
        <f t="shared" si="95"/>
        <v>2.1319000886306498E-2</v>
      </c>
      <c r="K777" s="104">
        <f t="shared" si="96"/>
        <v>2.1319000886305286E-3</v>
      </c>
      <c r="L777" s="85"/>
    </row>
    <row r="778" spans="3:12" x14ac:dyDescent="0.2">
      <c r="C778" s="103">
        <v>71.099999999999994</v>
      </c>
      <c r="D778" s="103">
        <f t="shared" si="92"/>
        <v>7.1099999999999997E-2</v>
      </c>
      <c r="E778" s="104">
        <f t="shared" si="90"/>
        <v>0.99995381510898851</v>
      </c>
      <c r="F778" s="104">
        <f t="shared" si="91"/>
        <v>0.14747764168516253</v>
      </c>
      <c r="G778" s="104">
        <f t="shared" si="89"/>
        <v>0.14747083044635467</v>
      </c>
      <c r="H778" s="104">
        <f t="shared" si="93"/>
        <v>-16.625877482391644</v>
      </c>
      <c r="I778" s="104">
        <f t="shared" si="94"/>
        <v>9.9999999999994316E-2</v>
      </c>
      <c r="J778" s="104">
        <f t="shared" si="95"/>
        <v>2.1604621469024247E-2</v>
      </c>
      <c r="K778" s="104">
        <f t="shared" si="96"/>
        <v>2.1604621469023021E-3</v>
      </c>
      <c r="L778" s="85"/>
    </row>
    <row r="779" spans="3:12" x14ac:dyDescent="0.2">
      <c r="C779" s="103">
        <v>71.2</v>
      </c>
      <c r="D779" s="103">
        <f t="shared" si="92"/>
        <v>7.1199999999999999E-2</v>
      </c>
      <c r="E779" s="104">
        <f t="shared" si="90"/>
        <v>0.99995368510509208</v>
      </c>
      <c r="F779" s="104">
        <f t="shared" si="91"/>
        <v>0.14844238750473798</v>
      </c>
      <c r="G779" s="104">
        <f t="shared" si="89"/>
        <v>0.14843551241116082</v>
      </c>
      <c r="H779" s="104">
        <f t="shared" si="93"/>
        <v>-16.569243679368657</v>
      </c>
      <c r="I779" s="104">
        <f t="shared" si="94"/>
        <v>0.10000000000000853</v>
      </c>
      <c r="J779" s="104">
        <f t="shared" si="95"/>
        <v>2.1890140935827376E-2</v>
      </c>
      <c r="K779" s="104">
        <f t="shared" si="96"/>
        <v>2.1890140935829244E-3</v>
      </c>
      <c r="L779" s="85"/>
    </row>
    <row r="780" spans="3:12" x14ac:dyDescent="0.2">
      <c r="C780" s="103">
        <v>71.3</v>
      </c>
      <c r="D780" s="103">
        <f t="shared" si="92"/>
        <v>7.1300000000000002E-2</v>
      </c>
      <c r="E780" s="104">
        <f t="shared" si="90"/>
        <v>0.9999535549184928</v>
      </c>
      <c r="F780" s="104">
        <f t="shared" si="91"/>
        <v>0.14940036331586645</v>
      </c>
      <c r="G780" s="104">
        <f t="shared" si="89"/>
        <v>0.14939342440381503</v>
      </c>
      <c r="H780" s="104">
        <f t="shared" si="93"/>
        <v>-16.513370354024943</v>
      </c>
      <c r="I780" s="104">
        <f t="shared" si="94"/>
        <v>9.9999999999994316E-2</v>
      </c>
      <c r="J780" s="104">
        <f t="shared" si="95"/>
        <v>2.2175518901084719E-2</v>
      </c>
      <c r="K780" s="104">
        <f t="shared" si="96"/>
        <v>2.2175518901083459E-3</v>
      </c>
      <c r="L780" s="85"/>
    </row>
    <row r="781" spans="3:12" x14ac:dyDescent="0.2">
      <c r="C781" s="103">
        <v>71.400000000000006</v>
      </c>
      <c r="D781" s="103">
        <f t="shared" si="92"/>
        <v>7.1400000000000005E-2</v>
      </c>
      <c r="E781" s="104">
        <f t="shared" si="90"/>
        <v>0.99995342454919134</v>
      </c>
      <c r="F781" s="104">
        <f t="shared" si="91"/>
        <v>0.15035156563751767</v>
      </c>
      <c r="G781" s="104">
        <f t="shared" si="89"/>
        <v>0.15034456294556831</v>
      </c>
      <c r="H781" s="104">
        <f t="shared" si="93"/>
        <v>-16.458245461736002</v>
      </c>
      <c r="I781" s="104">
        <f t="shared" si="94"/>
        <v>0.10000000000000853</v>
      </c>
      <c r="J781" s="104">
        <f t="shared" si="95"/>
        <v>2.2460715265064771E-2</v>
      </c>
      <c r="K781" s="104">
        <f t="shared" si="96"/>
        <v>2.2460715265066687E-3</v>
      </c>
      <c r="L781" s="85"/>
    </row>
    <row r="782" spans="3:12" x14ac:dyDescent="0.2">
      <c r="C782" s="103">
        <v>71.5</v>
      </c>
      <c r="D782" s="103">
        <f t="shared" si="92"/>
        <v>7.1499999999999994E-2</v>
      </c>
      <c r="E782" s="104">
        <f t="shared" si="90"/>
        <v>0.99995329399718746</v>
      </c>
      <c r="F782" s="104">
        <f t="shared" si="91"/>
        <v>0.15129599112010783</v>
      </c>
      <c r="G782" s="104">
        <f t="shared" ref="G782:G845" si="97">E782*F782</f>
        <v>0.15128892468912106</v>
      </c>
      <c r="H782" s="104">
        <f t="shared" si="93"/>
        <v>-16.403857278591801</v>
      </c>
      <c r="I782" s="104">
        <f t="shared" si="94"/>
        <v>9.9999999999994316E-2</v>
      </c>
      <c r="J782" s="104">
        <f t="shared" si="95"/>
        <v>2.274569021566657E-2</v>
      </c>
      <c r="K782" s="104">
        <f t="shared" si="96"/>
        <v>2.2745690215665278E-3</v>
      </c>
      <c r="L782" s="85"/>
    </row>
    <row r="783" spans="3:12" x14ac:dyDescent="0.2">
      <c r="C783" s="103">
        <v>71.599999999999994</v>
      </c>
      <c r="D783" s="103">
        <f t="shared" si="92"/>
        <v>7.1599999999999997E-2</v>
      </c>
      <c r="E783" s="104">
        <f t="shared" si="90"/>
        <v>0.99995316326248185</v>
      </c>
      <c r="F783" s="104">
        <f t="shared" si="91"/>
        <v>0.15223363654545219</v>
      </c>
      <c r="G783" s="104">
        <f t="shared" si="97"/>
        <v>0.15222650641857588</v>
      </c>
      <c r="H783" s="104">
        <f t="shared" si="93"/>
        <v>-16.35019439033162</v>
      </c>
      <c r="I783" s="104">
        <f t="shared" si="94"/>
        <v>9.9999999999994316E-2</v>
      </c>
      <c r="J783" s="104">
        <f t="shared" si="95"/>
        <v>2.3030404230122786E-2</v>
      </c>
      <c r="K783" s="104">
        <f t="shared" si="96"/>
        <v>2.3030404230121476E-3</v>
      </c>
      <c r="L783" s="85"/>
    </row>
    <row r="784" spans="3:12" x14ac:dyDescent="0.2">
      <c r="C784" s="103">
        <v>71.7</v>
      </c>
      <c r="D784" s="103">
        <f t="shared" si="92"/>
        <v>7.17E-2</v>
      </c>
      <c r="E784" s="104">
        <f t="shared" si="90"/>
        <v>0.99995303234507305</v>
      </c>
      <c r="F784" s="104">
        <f t="shared" si="91"/>
        <v>0.15316449882671357</v>
      </c>
      <c r="G784" s="104">
        <f t="shared" si="97"/>
        <v>0.15315730504938563</v>
      </c>
      <c r="H784" s="104">
        <f t="shared" si="93"/>
        <v>-16.297245681754426</v>
      </c>
      <c r="I784" s="104">
        <f t="shared" si="94"/>
        <v>0.10000000000000853</v>
      </c>
      <c r="J784" s="104">
        <f t="shared" si="95"/>
        <v>2.3314818076674865E-2</v>
      </c>
      <c r="K784" s="104">
        <f t="shared" si="96"/>
        <v>2.3314818076676852E-3</v>
      </c>
      <c r="L784" s="85"/>
    </row>
    <row r="785" spans="3:12" x14ac:dyDescent="0.2">
      <c r="C785" s="103">
        <v>71.8</v>
      </c>
      <c r="D785" s="103">
        <f t="shared" si="92"/>
        <v>7.1800000000000003E-2</v>
      </c>
      <c r="E785" s="104">
        <f t="shared" si="90"/>
        <v>0.9999529012449625</v>
      </c>
      <c r="F785" s="104">
        <f t="shared" si="91"/>
        <v>0.15408857500834897</v>
      </c>
      <c r="G785" s="104">
        <f t="shared" si="97"/>
        <v>0.15408131762830057</v>
      </c>
      <c r="H785" s="104">
        <f t="shared" si="93"/>
        <v>-16.245000326580147</v>
      </c>
      <c r="I785" s="104">
        <f t="shared" si="94"/>
        <v>9.9999999999994316E-2</v>
      </c>
      <c r="J785" s="104">
        <f t="shared" si="95"/>
        <v>2.3598892816220407E-2</v>
      </c>
      <c r="K785" s="104">
        <f t="shared" si="96"/>
        <v>2.3598892816219063E-3</v>
      </c>
      <c r="L785" s="85"/>
    </row>
    <row r="786" spans="3:12" x14ac:dyDescent="0.2">
      <c r="C786" s="103">
        <v>71.900000000000006</v>
      </c>
      <c r="D786" s="103">
        <f t="shared" si="92"/>
        <v>7.1900000000000006E-2</v>
      </c>
      <c r="E786" s="104">
        <f t="shared" si="90"/>
        <v>0.99995276996215121</v>
      </c>
      <c r="F786" s="104">
        <f t="shared" si="91"/>
        <v>0.15500586226605367</v>
      </c>
      <c r="G786" s="104">
        <f t="shared" si="97"/>
        <v>0.15499854133331206</v>
      </c>
      <c r="H786" s="104">
        <f t="shared" si="93"/>
        <v>-16.193447777739248</v>
      </c>
      <c r="I786" s="104">
        <f t="shared" si="94"/>
        <v>0.10000000000000853</v>
      </c>
      <c r="J786" s="104">
        <f t="shared" si="95"/>
        <v>2.3882589803932586E-2</v>
      </c>
      <c r="K786" s="104">
        <f t="shared" si="96"/>
        <v>2.3882589803934625E-3</v>
      </c>
      <c r="L786" s="85"/>
    </row>
    <row r="787" spans="3:12" x14ac:dyDescent="0.2">
      <c r="C787" s="103">
        <v>72</v>
      </c>
      <c r="D787" s="103">
        <f t="shared" si="92"/>
        <v>7.1999999999999995E-2</v>
      </c>
      <c r="E787" s="104">
        <f t="shared" si="90"/>
        <v>0.99995263849663618</v>
      </c>
      <c r="F787" s="104">
        <f t="shared" si="91"/>
        <v>0.15591635790670205</v>
      </c>
      <c r="G787" s="104">
        <f t="shared" si="97"/>
        <v>0.15590897347359259</v>
      </c>
      <c r="H787" s="104">
        <f t="shared" si="93"/>
        <v>-16.142577758069056</v>
      </c>
      <c r="I787" s="104">
        <f t="shared" si="94"/>
        <v>9.9999999999994316E-2</v>
      </c>
      <c r="J787" s="104">
        <f t="shared" si="95"/>
        <v>2.416587069085141E-2</v>
      </c>
      <c r="K787" s="104">
        <f t="shared" si="96"/>
        <v>2.4165870690850038E-3</v>
      </c>
      <c r="L787" s="85"/>
    </row>
    <row r="788" spans="3:12" x14ac:dyDescent="0.2">
      <c r="C788" s="103">
        <v>72.099999999999994</v>
      </c>
      <c r="D788" s="103">
        <f t="shared" si="92"/>
        <v>7.2099999999999997E-2</v>
      </c>
      <c r="E788" s="104">
        <f t="shared" si="90"/>
        <v>0.99995250684842019</v>
      </c>
      <c r="F788" s="104">
        <f t="shared" si="91"/>
        <v>0.15682005936828591</v>
      </c>
      <c r="G788" s="104">
        <f t="shared" si="97"/>
        <v>0.15681261148943559</v>
      </c>
      <c r="H788" s="104">
        <f t="shared" si="93"/>
        <v>-16.09238025139646</v>
      </c>
      <c r="I788" s="104">
        <f t="shared" si="94"/>
        <v>9.9999999999994316E-2</v>
      </c>
      <c r="J788" s="104">
        <f t="shared" si="95"/>
        <v>2.444869742544711E-2</v>
      </c>
      <c r="K788" s="104">
        <f t="shared" si="96"/>
        <v>2.444869742544572E-3</v>
      </c>
      <c r="L788" s="85"/>
    </row>
    <row r="789" spans="3:12" x14ac:dyDescent="0.2">
      <c r="C789" s="103">
        <v>72.2</v>
      </c>
      <c r="D789" s="103">
        <f t="shared" si="92"/>
        <v>7.22E-2</v>
      </c>
      <c r="E789" s="104">
        <f t="shared" si="90"/>
        <v>0.99995237501750178</v>
      </c>
      <c r="F789" s="104">
        <f t="shared" si="91"/>
        <v>0.15771696421985096</v>
      </c>
      <c r="G789" s="104">
        <f t="shared" si="97"/>
        <v>0.15770945295219033</v>
      </c>
      <c r="H789" s="104">
        <f t="shared" si="93"/>
        <v>-16.042845493988121</v>
      </c>
      <c r="I789" s="104">
        <f t="shared" si="94"/>
        <v>0.10000000000000853</v>
      </c>
      <c r="J789" s="104">
        <f t="shared" si="95"/>
        <v>2.4731032255155567E-2</v>
      </c>
      <c r="K789" s="104">
        <f t="shared" si="96"/>
        <v>2.4731032255157675E-3</v>
      </c>
      <c r="L789" s="85"/>
    </row>
    <row r="790" spans="3:12" x14ac:dyDescent="0.2">
      <c r="C790" s="103">
        <v>72.3</v>
      </c>
      <c r="D790" s="103">
        <f t="shared" si="92"/>
        <v>7.2300000000000003E-2</v>
      </c>
      <c r="E790" s="104">
        <f t="shared" si="90"/>
        <v>0.99995224300388152</v>
      </c>
      <c r="F790" s="104">
        <f t="shared" si="91"/>
        <v>0.15860707016142897</v>
      </c>
      <c r="G790" s="104">
        <f t="shared" si="97"/>
        <v>0.15859949556419492</v>
      </c>
      <c r="H790" s="104">
        <f t="shared" si="93"/>
        <v>-15.993963966350016</v>
      </c>
      <c r="I790" s="104">
        <f t="shared" si="94"/>
        <v>9.9999999999994316E-2</v>
      </c>
      <c r="J790" s="104">
        <f t="shared" si="95"/>
        <v>2.5012837727885314E-2</v>
      </c>
      <c r="K790" s="104">
        <f t="shared" si="96"/>
        <v>2.5012837727883892E-3</v>
      </c>
      <c r="L790" s="85"/>
    </row>
    <row r="791" spans="3:12" x14ac:dyDescent="0.2">
      <c r="C791" s="103">
        <v>72.400000000000006</v>
      </c>
      <c r="D791" s="103">
        <f t="shared" si="92"/>
        <v>7.2400000000000006E-2</v>
      </c>
      <c r="E791" s="104">
        <f t="shared" si="90"/>
        <v>0.99995211080755952</v>
      </c>
      <c r="F791" s="104">
        <f t="shared" si="91"/>
        <v>0.15949037502396909</v>
      </c>
      <c r="G791" s="104">
        <f t="shared" si="97"/>
        <v>0.15948273715870717</v>
      </c>
      <c r="H791" s="104">
        <f t="shared" si="93"/>
        <v>-15.945726385359453</v>
      </c>
      <c r="I791" s="104">
        <f t="shared" si="94"/>
        <v>0.10000000000000853</v>
      </c>
      <c r="J791" s="104">
        <f t="shared" si="95"/>
        <v>2.5294076693496613E-2</v>
      </c>
      <c r="K791" s="104">
        <f t="shared" si="96"/>
        <v>2.5294076693498772E-3</v>
      </c>
      <c r="L791" s="85"/>
    </row>
    <row r="792" spans="3:12" x14ac:dyDescent="0.2">
      <c r="C792" s="103">
        <v>72.5</v>
      </c>
      <c r="D792" s="103">
        <f t="shared" si="92"/>
        <v>7.2499999999999995E-2</v>
      </c>
      <c r="E792" s="104">
        <f t="shared" si="90"/>
        <v>0.99995197842853656</v>
      </c>
      <c r="F792" s="104">
        <f t="shared" si="91"/>
        <v>0.1603668767692652</v>
      </c>
      <c r="G792" s="104">
        <f t="shared" si="97"/>
        <v>0.16035917569983205</v>
      </c>
      <c r="H792" s="104">
        <f t="shared" si="93"/>
        <v>-15.89812369671349</v>
      </c>
      <c r="I792" s="104">
        <f t="shared" si="94"/>
        <v>9.9999999999994316E-2</v>
      </c>
      <c r="J792" s="104">
        <f t="shared" si="95"/>
        <v>2.5574712305252354E-2</v>
      </c>
      <c r="K792" s="104">
        <f t="shared" si="96"/>
        <v>2.5574712305250899E-3</v>
      </c>
      <c r="L792" s="85"/>
    </row>
    <row r="793" spans="3:12" x14ac:dyDescent="0.2">
      <c r="C793" s="103">
        <v>72.599999999999994</v>
      </c>
      <c r="D793" s="103">
        <f t="shared" si="92"/>
        <v>7.2599999999999998E-2</v>
      </c>
      <c r="E793" s="104">
        <f t="shared" si="90"/>
        <v>0.99995184586681152</v>
      </c>
      <c r="F793" s="104">
        <f t="shared" si="91"/>
        <v>0.16123657348988096</v>
      </c>
      <c r="G793" s="104">
        <f t="shared" si="97"/>
        <v>0.16122880928244629</v>
      </c>
      <c r="H793" s="104">
        <f t="shared" si="93"/>
        <v>-15.851147067678689</v>
      </c>
      <c r="I793" s="104">
        <f t="shared" si="94"/>
        <v>9.9999999999994316E-2</v>
      </c>
      <c r="J793" s="104">
        <f t="shared" si="95"/>
        <v>2.5854708021240524E-2</v>
      </c>
      <c r="K793" s="104">
        <f t="shared" si="96"/>
        <v>2.5854708021239054E-3</v>
      </c>
      <c r="L793" s="85"/>
    </row>
    <row r="794" spans="3:12" x14ac:dyDescent="0.2">
      <c r="C794" s="103">
        <v>72.7</v>
      </c>
      <c r="D794" s="103">
        <f t="shared" si="92"/>
        <v>7.2700000000000001E-2</v>
      </c>
      <c r="E794" s="104">
        <f t="shared" si="90"/>
        <v>0.99995171312238407</v>
      </c>
      <c r="F794" s="104">
        <f t="shared" si="91"/>
        <v>0.16209946340907289</v>
      </c>
      <c r="G794" s="104">
        <f t="shared" si="97"/>
        <v>0.16209163613212163</v>
      </c>
      <c r="H794" s="104">
        <f t="shared" si="93"/>
        <v>-15.804787880127801</v>
      </c>
      <c r="I794" s="104">
        <f t="shared" si="94"/>
        <v>0.10000000000000853</v>
      </c>
      <c r="J794" s="104">
        <f t="shared" si="95"/>
        <v>2.6134027605768655E-2</v>
      </c>
      <c r="K794" s="104">
        <f t="shared" si="96"/>
        <v>2.6134027605770882E-3</v>
      </c>
      <c r="L794" s="85"/>
    </row>
    <row r="795" spans="3:12" x14ac:dyDescent="0.2">
      <c r="C795" s="103">
        <v>72.8</v>
      </c>
      <c r="D795" s="103">
        <f t="shared" si="92"/>
        <v>7.2800000000000004E-2</v>
      </c>
      <c r="E795" s="104">
        <f t="shared" si="90"/>
        <v>0.9999515801952561</v>
      </c>
      <c r="F795" s="104">
        <f t="shared" si="91"/>
        <v>0.16295554488070926</v>
      </c>
      <c r="G795" s="104">
        <f t="shared" si="97"/>
        <v>0.16294765460504421</v>
      </c>
      <c r="H795" s="104">
        <f t="shared" si="93"/>
        <v>-15.759037723850042</v>
      </c>
      <c r="I795" s="104">
        <f t="shared" si="94"/>
        <v>9.9999999999994316E-2</v>
      </c>
      <c r="J795" s="104">
        <f t="shared" si="95"/>
        <v>2.6412635130729958E-2</v>
      </c>
      <c r="K795" s="104">
        <f t="shared" si="96"/>
        <v>2.6412635130728455E-3</v>
      </c>
      <c r="L795" s="85"/>
    </row>
    <row r="796" spans="3:12" x14ac:dyDescent="0.2">
      <c r="C796" s="103">
        <v>72.900000000000006</v>
      </c>
      <c r="D796" s="103">
        <f t="shared" si="92"/>
        <v>7.2900000000000006E-2</v>
      </c>
      <c r="E796" s="104">
        <f t="shared" si="90"/>
        <v>0.99995144708542616</v>
      </c>
      <c r="F796" s="104">
        <f t="shared" si="91"/>
        <v>0.1638048163891884</v>
      </c>
      <c r="G796" s="104">
        <f t="shared" si="97"/>
        <v>0.16379686318793146</v>
      </c>
      <c r="H796" s="104">
        <f t="shared" si="93"/>
        <v>-15.713888390122079</v>
      </c>
      <c r="I796" s="104">
        <f t="shared" si="94"/>
        <v>0.10000000000000853</v>
      </c>
      <c r="J796" s="104">
        <f t="shared" si="95"/>
        <v>2.6690494976941044E-2</v>
      </c>
      <c r="K796" s="104">
        <f t="shared" si="96"/>
        <v>2.6690494976943321E-3</v>
      </c>
      <c r="L796" s="85"/>
    </row>
    <row r="797" spans="3:12" x14ac:dyDescent="0.2">
      <c r="C797" s="103">
        <v>73</v>
      </c>
      <c r="D797" s="103">
        <f t="shared" si="92"/>
        <v>7.2999999999999995E-2</v>
      </c>
      <c r="E797" s="104">
        <f t="shared" si="90"/>
        <v>0.99995131379289626</v>
      </c>
      <c r="F797" s="104">
        <f t="shared" si="91"/>
        <v>0.16464727654935177</v>
      </c>
      <c r="G797" s="104">
        <f t="shared" si="97"/>
        <v>0.16463926049794661</v>
      </c>
      <c r="H797" s="104">
        <f t="shared" si="93"/>
        <v>-15.669331865527699</v>
      </c>
      <c r="I797" s="104">
        <f t="shared" si="94"/>
        <v>9.9999999999994316E-2</v>
      </c>
      <c r="J797" s="104">
        <f t="shared" si="95"/>
        <v>2.6967571835451346E-2</v>
      </c>
      <c r="K797" s="104">
        <f t="shared" si="96"/>
        <v>2.6967571835449814E-3</v>
      </c>
      <c r="L797" s="85"/>
    </row>
    <row r="798" spans="3:12" x14ac:dyDescent="0.2">
      <c r="C798" s="103">
        <v>73.099999999999994</v>
      </c>
      <c r="D798" s="103">
        <f t="shared" si="92"/>
        <v>7.3099999999999998E-2</v>
      </c>
      <c r="E798" s="104">
        <f t="shared" si="90"/>
        <v>0.99995118031766339</v>
      </c>
      <c r="F798" s="104">
        <f t="shared" si="91"/>
        <v>0.16548292410639798</v>
      </c>
      <c r="G798" s="104">
        <f t="shared" si="97"/>
        <v>0.16547484528261097</v>
      </c>
      <c r="H798" s="104">
        <f t="shared" si="93"/>
        <v>-15.625360326014659</v>
      </c>
      <c r="I798" s="104">
        <f t="shared" si="94"/>
        <v>9.9999999999994316E-2</v>
      </c>
      <c r="J798" s="104">
        <f t="shared" si="95"/>
        <v>2.7243830708824284E-2</v>
      </c>
      <c r="K798" s="104">
        <f t="shared" si="96"/>
        <v>2.7243830708822735E-3</v>
      </c>
      <c r="L798" s="85"/>
    </row>
    <row r="799" spans="3:12" x14ac:dyDescent="0.2">
      <c r="C799" s="103">
        <v>73.2</v>
      </c>
      <c r="D799" s="103">
        <f t="shared" si="92"/>
        <v>7.3200000000000001E-2</v>
      </c>
      <c r="E799" s="104">
        <f t="shared" si="90"/>
        <v>0.99995104665973034</v>
      </c>
      <c r="F799" s="104">
        <f t="shared" si="91"/>
        <v>0.16631175793578964</v>
      </c>
      <c r="G799" s="104">
        <f t="shared" si="97"/>
        <v>0.16630361641971256</v>
      </c>
      <c r="H799" s="104">
        <f t="shared" si="93"/>
        <v>-15.581966131178064</v>
      </c>
      <c r="I799" s="104">
        <f t="shared" si="94"/>
        <v>0.10000000000000853</v>
      </c>
      <c r="J799" s="104">
        <f t="shared" si="95"/>
        <v>2.7519236912390034E-2</v>
      </c>
      <c r="K799" s="104">
        <f t="shared" si="96"/>
        <v>2.751923691239238E-3</v>
      </c>
      <c r="L799" s="85"/>
    </row>
    <row r="800" spans="3:12" x14ac:dyDescent="0.2">
      <c r="C800" s="103">
        <v>73.3</v>
      </c>
      <c r="D800" s="103">
        <f t="shared" si="92"/>
        <v>7.3300000000000004E-2</v>
      </c>
      <c r="E800" s="104">
        <f t="shared" si="90"/>
        <v>0.99995091281909543</v>
      </c>
      <c r="F800" s="104">
        <f t="shared" si="91"/>
        <v>0.16713377704316157</v>
      </c>
      <c r="G800" s="104">
        <f t="shared" si="97"/>
        <v>0.16712557291721258</v>
      </c>
      <c r="H800" s="104">
        <f t="shared" si="93"/>
        <v>-15.539141818759838</v>
      </c>
      <c r="I800" s="104">
        <f t="shared" si="94"/>
        <v>9.9999999999994316E-2</v>
      </c>
      <c r="J800" s="104">
        <f t="shared" si="95"/>
        <v>2.7793756075469765E-2</v>
      </c>
      <c r="K800" s="104">
        <f t="shared" si="96"/>
        <v>2.7793756075468186E-3</v>
      </c>
      <c r="L800" s="85"/>
    </row>
    <row r="801" spans="3:12" x14ac:dyDescent="0.2">
      <c r="C801" s="103">
        <v>73.400000000000006</v>
      </c>
      <c r="D801" s="103">
        <f t="shared" si="92"/>
        <v>7.3400000000000007E-2</v>
      </c>
      <c r="E801" s="104">
        <f t="shared" si="90"/>
        <v>0.99995077879576</v>
      </c>
      <c r="F801" s="104">
        <f t="shared" si="91"/>
        <v>0.16794898056422472</v>
      </c>
      <c r="G801" s="104">
        <f t="shared" si="97"/>
        <v>0.16794071391315046</v>
      </c>
      <c r="H801" s="104">
        <f t="shared" si="93"/>
        <v>-15.496880099354623</v>
      </c>
      <c r="I801" s="104">
        <f t="shared" si="94"/>
        <v>0.10000000000000853</v>
      </c>
      <c r="J801" s="104">
        <f t="shared" si="95"/>
        <v>2.806735414257178E-2</v>
      </c>
      <c r="K801" s="104">
        <f t="shared" si="96"/>
        <v>2.8067354142574173E-3</v>
      </c>
      <c r="L801" s="85"/>
    </row>
    <row r="802" spans="3:12" x14ac:dyDescent="0.2">
      <c r="C802" s="103">
        <v>73.5</v>
      </c>
      <c r="D802" s="103">
        <f t="shared" si="92"/>
        <v>7.3499999999999996E-2</v>
      </c>
      <c r="E802" s="104">
        <f t="shared" si="90"/>
        <v>0.99995064458972316</v>
      </c>
      <c r="F802" s="104">
        <f t="shared" si="91"/>
        <v>0.16875736776466646</v>
      </c>
      <c r="G802" s="104">
        <f t="shared" si="97"/>
        <v>0.16874903867554319</v>
      </c>
      <c r="H802" s="104">
        <f t="shared" si="93"/>
        <v>-15.455173851313102</v>
      </c>
      <c r="I802" s="104">
        <f t="shared" si="94"/>
        <v>9.9999999999994316E-2</v>
      </c>
      <c r="J802" s="104">
        <f t="shared" si="95"/>
        <v>2.8339997374558938E-2</v>
      </c>
      <c r="K802" s="104">
        <f t="shared" si="96"/>
        <v>2.8339997374557326E-3</v>
      </c>
      <c r="L802" s="85"/>
    </row>
    <row r="803" spans="3:12" x14ac:dyDescent="0.2">
      <c r="C803" s="103">
        <v>73.599999999999994</v>
      </c>
      <c r="D803" s="103">
        <f t="shared" si="92"/>
        <v>7.3599999999999999E-2</v>
      </c>
      <c r="E803" s="104">
        <f t="shared" si="90"/>
        <v>0.99995051020098502</v>
      </c>
      <c r="F803" s="104">
        <f t="shared" si="91"/>
        <v>0.16955893804005057</v>
      </c>
      <c r="G803" s="104">
        <f t="shared" si="97"/>
        <v>0.16955054660228577</v>
      </c>
      <c r="H803" s="104">
        <f t="shared" si="93"/>
        <v>-15.414016115833633</v>
      </c>
      <c r="I803" s="104">
        <f t="shared" si="94"/>
        <v>9.9999999999994316E-2</v>
      </c>
      <c r="J803" s="104">
        <f t="shared" si="95"/>
        <v>2.8611652349787773E-2</v>
      </c>
      <c r="K803" s="104">
        <f t="shared" si="96"/>
        <v>2.8611652349786148E-3</v>
      </c>
      <c r="L803" s="85"/>
    </row>
    <row r="804" spans="3:12" x14ac:dyDescent="0.2">
      <c r="C804" s="103">
        <v>73.7</v>
      </c>
      <c r="D804" s="103">
        <f t="shared" si="92"/>
        <v>7.3700000000000002E-2</v>
      </c>
      <c r="E804" s="104">
        <f t="shared" si="90"/>
        <v>0.99995037562954692</v>
      </c>
      <c r="F804" s="104">
        <f t="shared" si="91"/>
        <v>0.17035369091571295</v>
      </c>
      <c r="G804" s="104">
        <f t="shared" si="97"/>
        <v>0.17034523722104691</v>
      </c>
      <c r="H804" s="104">
        <f t="shared" si="93"/>
        <v>-15.373400092234261</v>
      </c>
      <c r="I804" s="104">
        <f t="shared" si="94"/>
        <v>0.10000000000000853</v>
      </c>
      <c r="J804" s="104">
        <f t="shared" si="95"/>
        <v>2.8882285965219426E-2</v>
      </c>
      <c r="K804" s="104">
        <f t="shared" si="96"/>
        <v>2.8882285965221889E-3</v>
      </c>
      <c r="L804" s="85"/>
    </row>
    <row r="805" spans="3:12" x14ac:dyDescent="0.2">
      <c r="C805" s="103">
        <v>73.8</v>
      </c>
      <c r="D805" s="103">
        <f t="shared" si="92"/>
        <v>7.3799999999999991E-2</v>
      </c>
      <c r="E805" s="104">
        <f t="shared" si="90"/>
        <v>0.99995024087540818</v>
      </c>
      <c r="F805" s="104">
        <f t="shared" si="91"/>
        <v>0.17114162604665423</v>
      </c>
      <c r="G805" s="104">
        <f t="shared" si="97"/>
        <v>0.17113311018916091</v>
      </c>
      <c r="H805" s="104">
        <f t="shared" si="93"/>
        <v>-15.333319133397175</v>
      </c>
      <c r="I805" s="104">
        <f t="shared" si="94"/>
        <v>9.9999999999994316E-2</v>
      </c>
      <c r="J805" s="104">
        <f t="shared" si="95"/>
        <v>2.9151865437501649E-2</v>
      </c>
      <c r="K805" s="104">
        <f t="shared" si="96"/>
        <v>2.9151865437499992E-3</v>
      </c>
      <c r="L805" s="85"/>
    </row>
    <row r="806" spans="3:12" x14ac:dyDescent="0.2">
      <c r="C806" s="103">
        <v>73.900000000000006</v>
      </c>
      <c r="D806" s="103">
        <f t="shared" si="92"/>
        <v>7.3900000000000007E-2</v>
      </c>
      <c r="E806" s="104">
        <f t="shared" si="90"/>
        <v>0.99995010593856759</v>
      </c>
      <c r="F806" s="104">
        <f t="shared" si="91"/>
        <v>0.17192274321743198</v>
      </c>
      <c r="G806" s="104">
        <f t="shared" si="97"/>
        <v>0.17191416529352027</v>
      </c>
      <c r="H806" s="104">
        <f t="shared" si="93"/>
        <v>-15.29376674137791</v>
      </c>
      <c r="I806" s="104">
        <f t="shared" si="94"/>
        <v>0.10000000000000853</v>
      </c>
      <c r="J806" s="104">
        <f t="shared" si="95"/>
        <v>2.9420358304022644E-2</v>
      </c>
      <c r="K806" s="104">
        <f t="shared" si="96"/>
        <v>2.9420358304025154E-3</v>
      </c>
      <c r="L806" s="85"/>
    </row>
    <row r="807" spans="3:12" x14ac:dyDescent="0.2">
      <c r="C807" s="103">
        <v>74</v>
      </c>
      <c r="D807" s="103">
        <f t="shared" si="92"/>
        <v>7.3999999999999996E-2</v>
      </c>
      <c r="E807" s="104">
        <f t="shared" si="90"/>
        <v>0.99994997081902737</v>
      </c>
      <c r="F807" s="104">
        <f t="shared" si="91"/>
        <v>0.17269704234204811</v>
      </c>
      <c r="G807" s="104">
        <f t="shared" si="97"/>
        <v>0.17268840245046335</v>
      </c>
      <c r="H807" s="104">
        <f t="shared" si="93"/>
        <v>-15.254736563172509</v>
      </c>
      <c r="I807" s="104">
        <f t="shared" si="94"/>
        <v>9.9999999999994316E-2</v>
      </c>
      <c r="J807" s="104">
        <f t="shared" si="95"/>
        <v>2.9687732423936707E-2</v>
      </c>
      <c r="K807" s="104">
        <f t="shared" si="96"/>
        <v>2.968773242393502E-3</v>
      </c>
      <c r="L807" s="85"/>
    </row>
    <row r="808" spans="3:12" x14ac:dyDescent="0.2">
      <c r="C808" s="103">
        <v>74.099999999999994</v>
      </c>
      <c r="D808" s="103">
        <f t="shared" si="92"/>
        <v>7.4099999999999999E-2</v>
      </c>
      <c r="E808" s="104">
        <f t="shared" si="90"/>
        <v>0.99994983551678596</v>
      </c>
      <c r="F808" s="104">
        <f t="shared" si="91"/>
        <v>0.17346452346383509</v>
      </c>
      <c r="G808" s="104">
        <f t="shared" si="97"/>
        <v>0.17345582170565957</v>
      </c>
      <c r="H808" s="104">
        <f t="shared" si="93"/>
        <v>-15.216222386635783</v>
      </c>
      <c r="I808" s="104">
        <f t="shared" si="94"/>
        <v>9.9999999999994316E-2</v>
      </c>
      <c r="J808" s="104">
        <f t="shared" si="95"/>
        <v>2.9953955979161062E-2</v>
      </c>
      <c r="K808" s="104">
        <f t="shared" si="96"/>
        <v>2.995395597915936E-3</v>
      </c>
      <c r="L808" s="85"/>
    </row>
    <row r="809" spans="3:12" x14ac:dyDescent="0.2">
      <c r="C809" s="103">
        <v>74.2</v>
      </c>
      <c r="D809" s="103">
        <f t="shared" si="92"/>
        <v>7.4200000000000002E-2</v>
      </c>
      <c r="E809" s="104">
        <f t="shared" si="90"/>
        <v>0.99994970003184425</v>
      </c>
      <c r="F809" s="104">
        <f t="shared" si="91"/>
        <v>0.17422518675533866</v>
      </c>
      <c r="G809" s="104">
        <f t="shared" si="97"/>
        <v>0.17421642323399295</v>
      </c>
      <c r="H809" s="104">
        <f t="shared" si="93"/>
        <v>-15.178218136544233</v>
      </c>
      <c r="I809" s="104">
        <f t="shared" si="94"/>
        <v>0.10000000000000853</v>
      </c>
      <c r="J809" s="104">
        <f t="shared" si="95"/>
        <v>3.0218997475344438E-2</v>
      </c>
      <c r="K809" s="104">
        <f t="shared" si="96"/>
        <v>3.0218997475347014E-3</v>
      </c>
      <c r="L809" s="85"/>
    </row>
    <row r="810" spans="3:12" x14ac:dyDescent="0.2">
      <c r="C810" s="103">
        <v>74.3</v>
      </c>
      <c r="D810" s="103">
        <f t="shared" si="92"/>
        <v>7.4299999999999991E-2</v>
      </c>
      <c r="E810" s="104">
        <f t="shared" si="90"/>
        <v>0.99994956436420224</v>
      </c>
      <c r="F810" s="104">
        <f t="shared" si="91"/>
        <v>0.17497903251819802</v>
      </c>
      <c r="G810" s="104">
        <f t="shared" si="97"/>
        <v>0.17497020733944169</v>
      </c>
      <c r="H810" s="104">
        <f t="shared" si="93"/>
        <v>-15.140717870797628</v>
      </c>
      <c r="I810" s="104">
        <f t="shared" si="94"/>
        <v>9.9999999999994316E-2</v>
      </c>
      <c r="J810" s="104">
        <f t="shared" si="95"/>
        <v>3.0482825742807078E-2</v>
      </c>
      <c r="K810" s="104">
        <f t="shared" si="96"/>
        <v>3.0482825742805344E-3</v>
      </c>
      <c r="L810" s="85"/>
    </row>
    <row r="811" spans="3:12" x14ac:dyDescent="0.2">
      <c r="C811" s="103">
        <v>74.400000000000006</v>
      </c>
      <c r="D811" s="103">
        <f t="shared" si="92"/>
        <v>7.4400000000000008E-2</v>
      </c>
      <c r="E811" s="104">
        <f t="shared" si="90"/>
        <v>0.99994942851385904</v>
      </c>
      <c r="F811" s="104">
        <f t="shared" si="91"/>
        <v>0.1757260611830245</v>
      </c>
      <c r="G811" s="104">
        <f t="shared" si="97"/>
        <v>0.17571717445495677</v>
      </c>
      <c r="H811" s="104">
        <f t="shared" si="93"/>
        <v>-15.10371577675336</v>
      </c>
      <c r="I811" s="104">
        <f t="shared" si="94"/>
        <v>0.10000000000000853</v>
      </c>
      <c r="J811" s="104">
        <f t="shared" si="95"/>
        <v>3.0745409937452547E-2</v>
      </c>
      <c r="K811" s="104">
        <f t="shared" si="96"/>
        <v>3.074540993745517E-3</v>
      </c>
      <c r="L811" s="85"/>
    </row>
    <row r="812" spans="3:12" x14ac:dyDescent="0.2">
      <c r="C812" s="103">
        <v>74.5</v>
      </c>
      <c r="D812" s="103">
        <f t="shared" si="92"/>
        <v>7.4499999999999997E-2</v>
      </c>
      <c r="E812" s="104">
        <f t="shared" si="90"/>
        <v>0.99994929248081643</v>
      </c>
      <c r="F812" s="104">
        <f t="shared" si="91"/>
        <v>0.176466273309276</v>
      </c>
      <c r="G812" s="104">
        <f t="shared" si="97"/>
        <v>0.17645732514233692</v>
      </c>
      <c r="H812" s="104">
        <f t="shared" si="93"/>
        <v>-15.067206167688136</v>
      </c>
      <c r="I812" s="104">
        <f t="shared" si="94"/>
        <v>9.9999999999994316E-2</v>
      </c>
      <c r="J812" s="104">
        <f t="shared" si="95"/>
        <v>3.1006719541651052E-2</v>
      </c>
      <c r="K812" s="104">
        <f t="shared" si="96"/>
        <v>3.1006719541649291E-3</v>
      </c>
      <c r="L812" s="85"/>
    </row>
    <row r="813" spans="3:12" x14ac:dyDescent="0.2">
      <c r="C813" s="103">
        <v>74.599999999999994</v>
      </c>
      <c r="D813" s="103">
        <f t="shared" si="92"/>
        <v>7.46E-2</v>
      </c>
      <c r="E813" s="104">
        <f t="shared" si="90"/>
        <v>0.9999491562650733</v>
      </c>
      <c r="F813" s="104">
        <f t="shared" si="91"/>
        <v>0.17719966958513023</v>
      </c>
      <c r="G813" s="104">
        <f t="shared" si="97"/>
        <v>0.17719066009210074</v>
      </c>
      <c r="H813" s="104">
        <f t="shared" si="93"/>
        <v>-15.031183479381777</v>
      </c>
      <c r="I813" s="104">
        <f t="shared" si="94"/>
        <v>9.9999999999994316E-2</v>
      </c>
      <c r="J813" s="104">
        <f t="shared" si="95"/>
        <v>3.1266724365094256E-2</v>
      </c>
      <c r="K813" s="104">
        <f t="shared" si="96"/>
        <v>3.1266724365092481E-3</v>
      </c>
      <c r="L813" s="85"/>
    </row>
    <row r="814" spans="3:12" x14ac:dyDescent="0.2">
      <c r="C814" s="103">
        <v>74.7</v>
      </c>
      <c r="D814" s="103">
        <f t="shared" si="92"/>
        <v>7.4700000000000003E-2</v>
      </c>
      <c r="E814" s="104">
        <f t="shared" si="90"/>
        <v>0.99994901986662876</v>
      </c>
      <c r="F814" s="104">
        <f t="shared" si="91"/>
        <v>0.17792625082735475</v>
      </c>
      <c r="G814" s="104">
        <f t="shared" si="97"/>
        <v>0.17791718012335733</v>
      </c>
      <c r="H814" s="104">
        <f t="shared" si="93"/>
        <v>-14.995642266818031</v>
      </c>
      <c r="I814" s="104">
        <f t="shared" si="94"/>
        <v>0.10000000000000853</v>
      </c>
      <c r="J814" s="104">
        <f t="shared" si="95"/>
        <v>3.1525394545621824E-2</v>
      </c>
      <c r="K814" s="104">
        <f t="shared" si="96"/>
        <v>3.1525394545624513E-3</v>
      </c>
      <c r="L814" s="85"/>
    </row>
    <row r="815" spans="3:12" x14ac:dyDescent="0.2">
      <c r="C815" s="103">
        <v>74.8</v>
      </c>
      <c r="D815" s="103">
        <f t="shared" si="92"/>
        <v>7.4799999999999991E-2</v>
      </c>
      <c r="E815" s="104">
        <f t="shared" si="90"/>
        <v>0.99994888328548615</v>
      </c>
      <c r="F815" s="104">
        <f t="shared" si="91"/>
        <v>0.17864601798117383</v>
      </c>
      <c r="G815" s="104">
        <f t="shared" si="97"/>
        <v>0.17863688618367365</v>
      </c>
      <c r="H815" s="104">
        <f t="shared" si="93"/>
        <v>-14.960577200997729</v>
      </c>
      <c r="I815" s="104">
        <f t="shared" si="94"/>
        <v>9.9999999999994316E-2</v>
      </c>
      <c r="J815" s="104">
        <f t="shared" si="95"/>
        <v>3.1782700550019666E-2</v>
      </c>
      <c r="K815" s="104">
        <f t="shared" si="96"/>
        <v>3.1782700550017861E-3</v>
      </c>
      <c r="L815" s="85"/>
    </row>
    <row r="816" spans="3:12" x14ac:dyDescent="0.2">
      <c r="C816" s="103">
        <v>74.900000000000006</v>
      </c>
      <c r="D816" s="103">
        <f t="shared" si="92"/>
        <v>7.4900000000000008E-2</v>
      </c>
      <c r="E816" s="104">
        <f t="shared" si="90"/>
        <v>0.99994874652164178</v>
      </c>
      <c r="F816" s="104">
        <f t="shared" si="91"/>
        <v>0.17935897212013446</v>
      </c>
      <c r="G816" s="104">
        <f t="shared" si="97"/>
        <v>0.17934977934893856</v>
      </c>
      <c r="H816" s="104">
        <f t="shared" si="93"/>
        <v>-14.925983065859803</v>
      </c>
      <c r="I816" s="104">
        <f t="shared" si="94"/>
        <v>0.10000000000000853</v>
      </c>
      <c r="J816" s="104">
        <f t="shared" si="95"/>
        <v>3.2038613174789593E-2</v>
      </c>
      <c r="K816" s="104">
        <f t="shared" si="96"/>
        <v>3.2038613174792327E-3</v>
      </c>
      <c r="L816" s="85"/>
    </row>
    <row r="817" spans="3:12" x14ac:dyDescent="0.2">
      <c r="C817" s="103">
        <v>75</v>
      </c>
      <c r="D817" s="103">
        <f t="shared" si="92"/>
        <v>7.4999999999999997E-2</v>
      </c>
      <c r="E817" s="104">
        <f t="shared" si="90"/>
        <v>0.99994860957509968</v>
      </c>
      <c r="F817" s="104">
        <f t="shared" si="91"/>
        <v>0.18006511444596784</v>
      </c>
      <c r="G817" s="104">
        <f t="shared" si="97"/>
        <v>0.18005586082322675</v>
      </c>
      <c r="H817" s="104">
        <f t="shared" si="93"/>
        <v>-14.891854755305607</v>
      </c>
      <c r="I817" s="104">
        <f t="shared" si="94"/>
        <v>9.9999999999994316E-2</v>
      </c>
      <c r="J817" s="104">
        <f t="shared" si="95"/>
        <v>3.2293103546890994E-2</v>
      </c>
      <c r="K817" s="104">
        <f t="shared" si="96"/>
        <v>3.2293103546889158E-3</v>
      </c>
      <c r="L817" s="85"/>
    </row>
    <row r="818" spans="3:12" x14ac:dyDescent="0.2">
      <c r="C818" s="103">
        <v>75.099999999999994</v>
      </c>
      <c r="D818" s="103">
        <f t="shared" si="92"/>
        <v>7.51E-2</v>
      </c>
      <c r="E818" s="104">
        <f t="shared" si="90"/>
        <v>0.99994847244585561</v>
      </c>
      <c r="F818" s="104">
        <f t="shared" si="91"/>
        <v>0.18076444628844973</v>
      </c>
      <c r="G818" s="104">
        <f t="shared" si="97"/>
        <v>0.18075513193865622</v>
      </c>
      <c r="H818" s="104">
        <f t="shared" si="93"/>
        <v>-14.858187270322817</v>
      </c>
      <c r="I818" s="104">
        <f t="shared" si="94"/>
        <v>9.9999999999994316E-2</v>
      </c>
      <c r="J818" s="104">
        <f t="shared" si="95"/>
        <v>3.2546143124453898E-2</v>
      </c>
      <c r="K818" s="104">
        <f t="shared" si="96"/>
        <v>3.254614312445205E-3</v>
      </c>
      <c r="L818" s="85"/>
    </row>
    <row r="819" spans="3:12" x14ac:dyDescent="0.2">
      <c r="C819" s="103">
        <v>75.2</v>
      </c>
      <c r="D819" s="103">
        <f t="shared" si="92"/>
        <v>7.5200000000000003E-2</v>
      </c>
      <c r="E819" s="104">
        <f t="shared" si="90"/>
        <v>0.9999483351339129</v>
      </c>
      <c r="F819" s="104">
        <f t="shared" si="91"/>
        <v>0.18145696910525744</v>
      </c>
      <c r="G819" s="104">
        <f t="shared" si="97"/>
        <v>0.18144759415524805</v>
      </c>
      <c r="H819" s="104">
        <f t="shared" si="93"/>
        <v>-14.824975716204502</v>
      </c>
      <c r="I819" s="104">
        <f t="shared" si="94"/>
        <v>0.10000000000000853</v>
      </c>
      <c r="J819" s="104">
        <f t="shared" si="95"/>
        <v>3.2797703697463959E-2</v>
      </c>
      <c r="K819" s="104">
        <f t="shared" si="96"/>
        <v>3.2797703697466755E-3</v>
      </c>
      <c r="L819" s="85"/>
    </row>
    <row r="820" spans="3:12" x14ac:dyDescent="0.2">
      <c r="C820" s="103">
        <v>75.3</v>
      </c>
      <c r="D820" s="103">
        <f t="shared" si="92"/>
        <v>7.5299999999999992E-2</v>
      </c>
      <c r="E820" s="104">
        <f t="shared" si="90"/>
        <v>0.99994819763926868</v>
      </c>
      <c r="F820" s="104">
        <f t="shared" si="91"/>
        <v>0.18214268448182452</v>
      </c>
      <c r="G820" s="104">
        <f t="shared" si="97"/>
        <v>0.18213324906077843</v>
      </c>
      <c r="H820" s="104">
        <f t="shared" si="93"/>
        <v>-14.792215299860114</v>
      </c>
      <c r="I820" s="104">
        <f t="shared" si="94"/>
        <v>9.9999999999994316E-2</v>
      </c>
      <c r="J820" s="104">
        <f t="shared" si="95"/>
        <v>3.3047757388419204E-2</v>
      </c>
      <c r="K820" s="104">
        <f t="shared" si="96"/>
        <v>3.3047757388417324E-3</v>
      </c>
      <c r="L820" s="85"/>
    </row>
    <row r="821" spans="3:12" x14ac:dyDescent="0.2">
      <c r="C821" s="103">
        <v>75.400000000000006</v>
      </c>
      <c r="D821" s="103">
        <f t="shared" si="92"/>
        <v>7.5400000000000009E-2</v>
      </c>
      <c r="E821" s="104">
        <f t="shared" si="90"/>
        <v>0.99994805996192682</v>
      </c>
      <c r="F821" s="104">
        <f t="shared" si="91"/>
        <v>0.18282159413119312</v>
      </c>
      <c r="G821" s="104">
        <f t="shared" si="97"/>
        <v>0.18281209837063334</v>
      </c>
      <c r="H821" s="104">
        <f t="shared" si="93"/>
        <v>-14.759901327214333</v>
      </c>
      <c r="I821" s="104">
        <f t="shared" si="94"/>
        <v>0.10000000000000853</v>
      </c>
      <c r="J821" s="104">
        <f t="shared" si="95"/>
        <v>3.3296276652958465E-2</v>
      </c>
      <c r="K821" s="104">
        <f t="shared" si="96"/>
        <v>3.3296276652961302E-3</v>
      </c>
      <c r="L821" s="85"/>
    </row>
    <row r="822" spans="3:12" x14ac:dyDescent="0.2">
      <c r="C822" s="103">
        <v>75.5</v>
      </c>
      <c r="D822" s="103">
        <f t="shared" si="92"/>
        <v>7.5499999999999998E-2</v>
      </c>
      <c r="E822" s="104">
        <f t="shared" si="90"/>
        <v>0.9999479221018841</v>
      </c>
      <c r="F822" s="104">
        <f t="shared" si="91"/>
        <v>0.18349369989386285</v>
      </c>
      <c r="G822" s="104">
        <f t="shared" si="97"/>
        <v>0.18348414392765489</v>
      </c>
      <c r="H822" s="104">
        <f t="shared" si="93"/>
        <v>-14.728029200690884</v>
      </c>
      <c r="I822" s="104">
        <f t="shared" si="94"/>
        <v>9.9999999999994316E-2</v>
      </c>
      <c r="J822" s="104">
        <f t="shared" si="95"/>
        <v>3.3543234280461569E-2</v>
      </c>
      <c r="K822" s="104">
        <f t="shared" si="96"/>
        <v>3.3543234280459661E-3</v>
      </c>
      <c r="L822" s="85"/>
    </row>
    <row r="823" spans="3:12" x14ac:dyDescent="0.2">
      <c r="C823" s="103">
        <v>75.599999999999994</v>
      </c>
      <c r="D823" s="103">
        <f t="shared" si="92"/>
        <v>7.5600000000000001E-2</v>
      </c>
      <c r="E823" s="104">
        <f t="shared" si="90"/>
        <v>0.99994778405914175</v>
      </c>
      <c r="F823" s="104">
        <f t="shared" si="91"/>
        <v>0.18415900373763902</v>
      </c>
      <c r="G823" s="104">
        <f t="shared" si="97"/>
        <v>0.18414938770199135</v>
      </c>
      <c r="H823" s="104">
        <f t="shared" si="93"/>
        <v>-14.696594416777458</v>
      </c>
      <c r="I823" s="104">
        <f t="shared" si="94"/>
        <v>9.9999999999994316E-2</v>
      </c>
      <c r="J823" s="104">
        <f t="shared" si="95"/>
        <v>3.3788603394621523E-2</v>
      </c>
      <c r="K823" s="104">
        <f t="shared" si="96"/>
        <v>3.3788603394619603E-3</v>
      </c>
      <c r="L823" s="85"/>
    </row>
    <row r="824" spans="3:12" x14ac:dyDescent="0.2">
      <c r="C824" s="103">
        <v>75.7</v>
      </c>
      <c r="D824" s="103">
        <f t="shared" si="92"/>
        <v>7.5700000000000003E-2</v>
      </c>
      <c r="E824" s="104">
        <f t="shared" si="90"/>
        <v>0.99994764583369999</v>
      </c>
      <c r="F824" s="104">
        <f t="shared" si="91"/>
        <v>0.18481750775747627</v>
      </c>
      <c r="G824" s="104">
        <f t="shared" si="97"/>
        <v>0.18480783179093999</v>
      </c>
      <c r="H824" s="104">
        <f t="shared" si="93"/>
        <v>-14.665592563669176</v>
      </c>
      <c r="I824" s="104">
        <f t="shared" si="94"/>
        <v>0.10000000000000853</v>
      </c>
      <c r="J824" s="104">
        <f t="shared" si="95"/>
        <v>3.4032357453988783E-2</v>
      </c>
      <c r="K824" s="104">
        <f t="shared" si="96"/>
        <v>3.4032357453991687E-3</v>
      </c>
      <c r="L824" s="85"/>
    </row>
    <row r="825" spans="3:12" x14ac:dyDescent="0.2">
      <c r="C825" s="103">
        <v>75.8</v>
      </c>
      <c r="D825" s="103">
        <f t="shared" si="92"/>
        <v>7.5799999999999992E-2</v>
      </c>
      <c r="E825" s="104">
        <f t="shared" si="90"/>
        <v>0.99994750742555916</v>
      </c>
      <c r="F825" s="104">
        <f t="shared" si="91"/>
        <v>0.18546921417532056</v>
      </c>
      <c r="G825" s="104">
        <f t="shared" si="97"/>
        <v>0.18545947841878899</v>
      </c>
      <c r="H825" s="104">
        <f t="shared" si="93"/>
        <v>-14.635019318987304</v>
      </c>
      <c r="I825" s="104">
        <f t="shared" si="94"/>
        <v>9.9999999999994316E-2</v>
      </c>
      <c r="J825" s="104">
        <f t="shared" si="95"/>
        <v>3.4274470252486915E-2</v>
      </c>
      <c r="K825" s="104">
        <f t="shared" si="96"/>
        <v>3.4274470252484966E-3</v>
      </c>
      <c r="L825" s="85"/>
    </row>
    <row r="826" spans="3:12" x14ac:dyDescent="0.2">
      <c r="C826" s="103">
        <v>75.900000000000006</v>
      </c>
      <c r="D826" s="103">
        <f t="shared" si="92"/>
        <v>7.5900000000000009E-2</v>
      </c>
      <c r="E826" s="104">
        <f t="shared" si="90"/>
        <v>0.99994736883471957</v>
      </c>
      <c r="F826" s="104">
        <f t="shared" si="91"/>
        <v>0.18611412533994914</v>
      </c>
      <c r="G826" s="104">
        <f t="shared" si="97"/>
        <v>0.18610432993665735</v>
      </c>
      <c r="H826" s="104">
        <f t="shared" si="93"/>
        <v>-14.604870447570423</v>
      </c>
      <c r="I826" s="104">
        <f t="shared" si="94"/>
        <v>0.10000000000000853</v>
      </c>
      <c r="J826" s="104">
        <f t="shared" si="95"/>
        <v>3.4514915919900711E-2</v>
      </c>
      <c r="K826" s="104">
        <f t="shared" si="96"/>
        <v>3.4514915919903653E-3</v>
      </c>
      <c r="L826" s="85"/>
    </row>
    <row r="827" spans="3:12" x14ac:dyDescent="0.2">
      <c r="C827" s="103">
        <v>76</v>
      </c>
      <c r="D827" s="103">
        <f t="shared" si="92"/>
        <v>7.5999999999999998E-2</v>
      </c>
      <c r="E827" s="104">
        <f t="shared" si="90"/>
        <v>0.99994723006117858</v>
      </c>
      <c r="F827" s="104">
        <f t="shared" si="91"/>
        <v>0.1867522437268066</v>
      </c>
      <c r="G827" s="104">
        <f t="shared" si="97"/>
        <v>0.18674238882233038</v>
      </c>
      <c r="H827" s="104">
        <f t="shared" si="93"/>
        <v>-14.575141799335483</v>
      </c>
      <c r="I827" s="104">
        <f t="shared" si="94"/>
        <v>9.9999999999994316E-2</v>
      </c>
      <c r="J827" s="104">
        <f t="shared" si="95"/>
        <v>3.4753668922335924E-2</v>
      </c>
      <c r="K827" s="104">
        <f t="shared" si="96"/>
        <v>3.4753668922333949E-3</v>
      </c>
      <c r="L827" s="85"/>
    </row>
    <row r="828" spans="3:12" x14ac:dyDescent="0.2">
      <c r="C828" s="103">
        <v>76.099999999999994</v>
      </c>
      <c r="D828" s="103">
        <f t="shared" si="92"/>
        <v>7.6100000000000001E-2</v>
      </c>
      <c r="E828" s="104">
        <f t="shared" si="90"/>
        <v>0.99994709110493984</v>
      </c>
      <c r="F828" s="104">
        <f t="shared" si="91"/>
        <v>0.1873835719378403</v>
      </c>
      <c r="G828" s="104">
        <f t="shared" si="97"/>
        <v>0.18737365768009664</v>
      </c>
      <c r="H828" s="104">
        <f t="shared" si="93"/>
        <v>-14.545829307205782</v>
      </c>
      <c r="I828" s="104">
        <f t="shared" si="94"/>
        <v>9.9999999999994316E-2</v>
      </c>
      <c r="J828" s="104">
        <f t="shared" si="95"/>
        <v>3.4990704062651534E-2</v>
      </c>
      <c r="K828" s="104">
        <f t="shared" si="96"/>
        <v>3.4990704062649544E-3</v>
      </c>
      <c r="L828" s="85"/>
    </row>
    <row r="829" spans="3:12" x14ac:dyDescent="0.2">
      <c r="C829" s="103">
        <v>76.2</v>
      </c>
      <c r="D829" s="103">
        <f t="shared" si="92"/>
        <v>7.6200000000000004E-2</v>
      </c>
      <c r="E829" s="104">
        <f t="shared" si="90"/>
        <v>0.99994695196600325</v>
      </c>
      <c r="F829" s="104">
        <f t="shared" si="91"/>
        <v>0.18800811270133158</v>
      </c>
      <c r="G829" s="104">
        <f t="shared" si="97"/>
        <v>0.18799813924057734</v>
      </c>
      <c r="H829" s="104">
        <f t="shared" si="93"/>
        <v>-14.51692898510392</v>
      </c>
      <c r="I829" s="104">
        <f t="shared" si="94"/>
        <v>0.10000000000000853</v>
      </c>
      <c r="J829" s="104">
        <f t="shared" si="95"/>
        <v>3.5225996480863934E-2</v>
      </c>
      <c r="K829" s="104">
        <f t="shared" si="96"/>
        <v>3.5225996480866936E-3</v>
      </c>
      <c r="L829" s="85"/>
    </row>
    <row r="830" spans="3:12" x14ac:dyDescent="0.2">
      <c r="C830" s="103">
        <v>76.3</v>
      </c>
      <c r="D830" s="103">
        <f t="shared" si="92"/>
        <v>7.6299999999999993E-2</v>
      </c>
      <c r="E830" s="104">
        <f t="shared" si="90"/>
        <v>0.99994681264436436</v>
      </c>
      <c r="F830" s="104">
        <f t="shared" si="91"/>
        <v>0.188625868871725</v>
      </c>
      <c r="G830" s="104">
        <f t="shared" si="97"/>
        <v>0.18861583636055523</v>
      </c>
      <c r="H830" s="104">
        <f t="shared" si="93"/>
        <v>-14.488436926006916</v>
      </c>
      <c r="I830" s="104">
        <f t="shared" si="94"/>
        <v>9.9999999999994316E-2</v>
      </c>
      <c r="J830" s="104">
        <f t="shared" si="95"/>
        <v>3.5459521654522624E-2</v>
      </c>
      <c r="K830" s="104">
        <f t="shared" si="96"/>
        <v>3.5459521654520607E-3</v>
      </c>
      <c r="L830" s="85"/>
    </row>
    <row r="831" spans="3:12" x14ac:dyDescent="0.2">
      <c r="C831" s="103">
        <v>76.400000000000006</v>
      </c>
      <c r="D831" s="103">
        <f t="shared" si="92"/>
        <v>7.640000000000001E-2</v>
      </c>
      <c r="E831" s="104">
        <f t="shared" si="90"/>
        <v>0.99994667314002905</v>
      </c>
      <c r="F831" s="104">
        <f t="shared" si="91"/>
        <v>0.18923684342945576</v>
      </c>
      <c r="G831" s="104">
        <f t="shared" si="97"/>
        <v>0.18922675202280487</v>
      </c>
      <c r="H831" s="104">
        <f t="shared" si="93"/>
        <v>-14.460349300061164</v>
      </c>
      <c r="I831" s="104">
        <f t="shared" si="94"/>
        <v>0.10000000000000853</v>
      </c>
      <c r="J831" s="104">
        <f t="shared" si="95"/>
        <v>3.5691255399059325E-2</v>
      </c>
      <c r="K831" s="104">
        <f t="shared" si="96"/>
        <v>3.5691255399062367E-3</v>
      </c>
      <c r="L831" s="85"/>
    </row>
    <row r="832" spans="3:12" x14ac:dyDescent="0.2">
      <c r="C832" s="103">
        <v>76.5</v>
      </c>
      <c r="D832" s="103">
        <f t="shared" si="92"/>
        <v>7.6499999999999999E-2</v>
      </c>
      <c r="E832" s="104">
        <f t="shared" si="90"/>
        <v>0.99994653345299467</v>
      </c>
      <c r="F832" s="104">
        <f t="shared" si="91"/>
        <v>0.18984103948077369</v>
      </c>
      <c r="G832" s="104">
        <f t="shared" si="97"/>
        <v>0.18983088933591274</v>
      </c>
      <c r="H832" s="104">
        <f t="shared" si="93"/>
        <v>-14.432662352755605</v>
      </c>
      <c r="I832" s="104">
        <f t="shared" si="94"/>
        <v>9.9999999999994316E-2</v>
      </c>
      <c r="J832" s="104">
        <f t="shared" si="95"/>
        <v>3.5921173868108544E-2</v>
      </c>
      <c r="K832" s="104">
        <f t="shared" si="96"/>
        <v>3.5921173868106501E-3</v>
      </c>
      <c r="L832" s="85"/>
    </row>
    <row r="833" spans="3:12" x14ac:dyDescent="0.2">
      <c r="C833" s="103">
        <v>76.599999999999994</v>
      </c>
      <c r="D833" s="103">
        <f t="shared" si="92"/>
        <v>7.6599999999999988E-2</v>
      </c>
      <c r="E833" s="104">
        <f t="shared" si="90"/>
        <v>0.99994639358325998</v>
      </c>
      <c r="F833" s="104">
        <f t="shared" si="91"/>
        <v>0.19043846025756475</v>
      </c>
      <c r="G833" s="104">
        <f t="shared" si="97"/>
        <v>0.19042825153410087</v>
      </c>
      <c r="H833" s="104">
        <f t="shared" si="93"/>
        <v>-14.405372403150343</v>
      </c>
      <c r="I833" s="104">
        <f t="shared" si="94"/>
        <v>9.9999999999994316E-2</v>
      </c>
      <c r="J833" s="104">
        <f t="shared" si="95"/>
        <v>3.6149253553800213E-2</v>
      </c>
      <c r="K833" s="104">
        <f t="shared" si="96"/>
        <v>3.614925355379816E-3</v>
      </c>
      <c r="L833" s="85"/>
    </row>
    <row r="834" spans="3:12" x14ac:dyDescent="0.2">
      <c r="C834" s="103">
        <v>76.7</v>
      </c>
      <c r="D834" s="103">
        <f t="shared" si="92"/>
        <v>7.6700000000000004E-2</v>
      </c>
      <c r="E834" s="104">
        <f t="shared" si="90"/>
        <v>0.99994625353082833</v>
      </c>
      <c r="F834" s="104">
        <f t="shared" si="91"/>
        <v>0.1910291091171718</v>
      </c>
      <c r="G834" s="104">
        <f t="shared" si="97"/>
        <v>0.19101884197704774</v>
      </c>
      <c r="H834" s="104">
        <f t="shared" si="93"/>
        <v>-14.37847584215902</v>
      </c>
      <c r="I834" s="104">
        <f t="shared" si="94"/>
        <v>0.10000000000000853</v>
      </c>
      <c r="J834" s="104">
        <f t="shared" si="95"/>
        <v>3.6375471287025736E-2</v>
      </c>
      <c r="K834" s="104">
        <f t="shared" si="96"/>
        <v>3.6375471287028839E-3</v>
      </c>
      <c r="L834" s="85"/>
    </row>
    <row r="835" spans="3:12" x14ac:dyDescent="0.2">
      <c r="C835" s="103">
        <v>76.8</v>
      </c>
      <c r="D835" s="103">
        <f t="shared" si="92"/>
        <v>7.6799999999999993E-2</v>
      </c>
      <c r="E835" s="104">
        <f t="shared" si="90"/>
        <v>0.99994611329569649</v>
      </c>
      <c r="F835" s="104">
        <f t="shared" si="91"/>
        <v>0.19161298954220948</v>
      </c>
      <c r="G835" s="104">
        <f t="shared" si="97"/>
        <v>0.19160266414970131</v>
      </c>
      <c r="H835" s="104">
        <f t="shared" si="93"/>
        <v>-14.351969130883282</v>
      </c>
      <c r="I835" s="104">
        <f t="shared" si="94"/>
        <v>9.9999999999994316E-2</v>
      </c>
      <c r="J835" s="104">
        <f t="shared" si="95"/>
        <v>3.6599804237675469E-2</v>
      </c>
      <c r="K835" s="104">
        <f t="shared" si="96"/>
        <v>3.6599804237673387E-3</v>
      </c>
      <c r="L835" s="85"/>
    </row>
    <row r="836" spans="3:12" x14ac:dyDescent="0.2">
      <c r="C836" s="103">
        <v>76.900000000000006</v>
      </c>
      <c r="D836" s="103">
        <f t="shared" si="92"/>
        <v>7.690000000000001E-2</v>
      </c>
      <c r="E836" s="104">
        <f t="shared" ref="E836:E899" si="98">ABS(SIN((($A$68*PI()*$C836*VLOOKUP($D$12,$C$18:$D$33,2,FALSE))/($D$16*1000000)))/(VLOOKUP($D$12,$C$18:$D$33,2,FALSE)*SIN((($A$68*PI()*$C836)/($D$16*1000000)))))^$A$72</f>
        <v>0.99994597287786668</v>
      </c>
      <c r="F836" s="104">
        <f t="shared" ref="F836:F899" si="99">ABS(SIN((($A$68*VLOOKUP($D$12,$C$18:$D$33,2,FALSE)*PI()*$C836*VLOOKUP($D$12,$C$18:$E$33,3,FALSE))/($D$16*1000000)))/(VLOOKUP($D$12,$C$18:$E$33,3,FALSE)*SIN((($A$68*VLOOKUP($D$12,$C$18:$D$33,2,FALSE)*PI()*$C836)/($D$16*1000000)))))^$A$76</f>
        <v>0.19219010514037999</v>
      </c>
      <c r="G836" s="104">
        <f t="shared" si="97"/>
        <v>0.19217972166209676</v>
      </c>
      <c r="H836" s="104">
        <f t="shared" si="93"/>
        <v>-14.325848798996891</v>
      </c>
      <c r="I836" s="104">
        <f t="shared" si="94"/>
        <v>0.10000000000000853</v>
      </c>
      <c r="J836" s="104">
        <f t="shared" si="95"/>
        <v>3.6822229914848958E-2</v>
      </c>
      <c r="K836" s="104">
        <f t="shared" si="96"/>
        <v>3.6822229914852097E-3</v>
      </c>
      <c r="L836" s="85"/>
    </row>
    <row r="837" spans="3:12" x14ac:dyDescent="0.2">
      <c r="C837" s="103">
        <v>77</v>
      </c>
      <c r="D837" s="103">
        <f t="shared" ref="D837:D900" si="100">C837/1000</f>
        <v>7.6999999999999999E-2</v>
      </c>
      <c r="E837" s="104">
        <f t="shared" si="98"/>
        <v>0.99994583227733824</v>
      </c>
      <c r="F837" s="104">
        <f t="shared" si="99"/>
        <v>0.19276045964428493</v>
      </c>
      <c r="G837" s="104">
        <f t="shared" si="97"/>
        <v>0.19275001824916677</v>
      </c>
      <c r="H837" s="104">
        <f t="shared" ref="H837:H900" si="101">20*LOG10(G837)</f>
        <v>-14.300111443178288</v>
      </c>
      <c r="I837" s="104">
        <f t="shared" ref="I837:I900" si="102">C837-C836</f>
        <v>9.9999999999994316E-2</v>
      </c>
      <c r="J837" s="104">
        <f t="shared" si="95"/>
        <v>3.7042726167038249E-2</v>
      </c>
      <c r="K837" s="104">
        <f t="shared" si="96"/>
        <v>3.7042726167036142E-3</v>
      </c>
      <c r="L837" s="85"/>
    </row>
    <row r="838" spans="3:12" x14ac:dyDescent="0.2">
      <c r="C838" s="103">
        <v>77.099999999999994</v>
      </c>
      <c r="D838" s="103">
        <f t="shared" si="100"/>
        <v>7.7099999999999988E-2</v>
      </c>
      <c r="E838" s="104">
        <f t="shared" si="98"/>
        <v>0.99994569149411083</v>
      </c>
      <c r="F838" s="104">
        <f t="shared" si="99"/>
        <v>0.19332405691123439</v>
      </c>
      <c r="G838" s="104">
        <f t="shared" si="97"/>
        <v>0.19331355777055112</v>
      </c>
      <c r="H838" s="104">
        <f t="shared" si="101"/>
        <v>-14.27475372558963</v>
      </c>
      <c r="I838" s="104">
        <f t="shared" si="102"/>
        <v>9.9999999999994316E-2</v>
      </c>
      <c r="J838" s="104">
        <f t="shared" ref="J838:J901" si="103">((G838+G837)/2)^2</f>
        <v>3.7261271182283118E-2</v>
      </c>
      <c r="K838" s="104">
        <f t="shared" ref="K838:K901" si="104">I838*J838</f>
        <v>3.7261271182281001E-3</v>
      </c>
      <c r="L838" s="85"/>
    </row>
    <row r="839" spans="3:12" x14ac:dyDescent="0.2">
      <c r="C839" s="103">
        <v>77.2</v>
      </c>
      <c r="D839" s="103">
        <f t="shared" si="100"/>
        <v>7.7200000000000005E-2</v>
      </c>
      <c r="E839" s="104">
        <f t="shared" si="98"/>
        <v>0.99994555052818501</v>
      </c>
      <c r="F839" s="104">
        <f t="shared" si="99"/>
        <v>0.19388090092305377</v>
      </c>
      <c r="G839" s="104">
        <f t="shared" si="97"/>
        <v>0.1938703442104035</v>
      </c>
      <c r="H839" s="104">
        <f t="shared" si="101"/>
        <v>-14.249772372400752</v>
      </c>
      <c r="I839" s="104">
        <f t="shared" si="102"/>
        <v>0.10000000000000853</v>
      </c>
      <c r="J839" s="104">
        <f t="shared" si="103"/>
        <v>3.7477843488299377E-2</v>
      </c>
      <c r="K839" s="104">
        <f t="shared" si="104"/>
        <v>3.7477843488302573E-3</v>
      </c>
      <c r="L839" s="85"/>
    </row>
    <row r="840" spans="3:12" x14ac:dyDescent="0.2">
      <c r="C840" s="103">
        <v>77.3</v>
      </c>
      <c r="D840" s="103">
        <f t="shared" si="100"/>
        <v>7.7299999999999994E-2</v>
      </c>
      <c r="E840" s="104">
        <f t="shared" si="98"/>
        <v>0.99994540937956067</v>
      </c>
      <c r="F840" s="104">
        <f t="shared" si="99"/>
        <v>0.19443099578588896</v>
      </c>
      <c r="G840" s="104">
        <f t="shared" si="97"/>
        <v>0.19442038167719636</v>
      </c>
      <c r="H840" s="104">
        <f t="shared" si="101"/>
        <v>-14.225164172356461</v>
      </c>
      <c r="I840" s="104">
        <f t="shared" si="102"/>
        <v>9.9999999999994316E-2</v>
      </c>
      <c r="J840" s="104">
        <f t="shared" si="103"/>
        <v>3.7692421952579797E-2</v>
      </c>
      <c r="K840" s="104">
        <f t="shared" si="104"/>
        <v>3.7692421952577656E-3</v>
      </c>
      <c r="L840" s="85"/>
    </row>
    <row r="841" spans="3:12" x14ac:dyDescent="0.2">
      <c r="C841" s="103">
        <v>77.400000000000006</v>
      </c>
      <c r="D841" s="103">
        <f t="shared" si="100"/>
        <v>7.740000000000001E-2</v>
      </c>
      <c r="E841" s="104">
        <f t="shared" si="98"/>
        <v>0.99994526804823836</v>
      </c>
      <c r="F841" s="104">
        <f t="shared" si="99"/>
        <v>0.19497434573000805</v>
      </c>
      <c r="G841" s="104">
        <f t="shared" si="97"/>
        <v>0.1949636744035228</v>
      </c>
      <c r="H841" s="104">
        <f t="shared" si="101"/>
        <v>-14.200925975385735</v>
      </c>
      <c r="I841" s="104">
        <f t="shared" si="102"/>
        <v>0.10000000000000853</v>
      </c>
      <c r="J841" s="104">
        <f t="shared" si="103"/>
        <v>3.7904985782468155E-2</v>
      </c>
      <c r="K841" s="104">
        <f t="shared" si="104"/>
        <v>3.7904985782471388E-3</v>
      </c>
      <c r="L841" s="85"/>
    </row>
    <row r="842" spans="3:12" x14ac:dyDescent="0.2">
      <c r="C842" s="103">
        <v>77.5</v>
      </c>
      <c r="D842" s="103">
        <f t="shared" si="100"/>
        <v>7.7499999999999999E-2</v>
      </c>
      <c r="E842" s="104">
        <f t="shared" si="98"/>
        <v>0.99994512653421808</v>
      </c>
      <c r="F842" s="104">
        <f t="shared" si="99"/>
        <v>0.19551095510960059</v>
      </c>
      <c r="G842" s="104">
        <f t="shared" si="97"/>
        <v>0.1955002267458954</v>
      </c>
      <c r="H842" s="104">
        <f t="shared" si="101"/>
        <v>-14.177054691251387</v>
      </c>
      <c r="I842" s="104">
        <f t="shared" si="102"/>
        <v>9.9999999999994316E-2</v>
      </c>
      <c r="J842" s="104">
        <f t="shared" si="103"/>
        <v>3.811551452520566E-2</v>
      </c>
      <c r="K842" s="104">
        <f t="shared" si="104"/>
        <v>3.8115514525203491E-3</v>
      </c>
      <c r="L842" s="85"/>
    </row>
    <row r="843" spans="3:12" x14ac:dyDescent="0.2">
      <c r="C843" s="103">
        <v>77.599999999999994</v>
      </c>
      <c r="D843" s="103">
        <f t="shared" si="100"/>
        <v>7.7599999999999988E-2</v>
      </c>
      <c r="E843" s="104">
        <f t="shared" si="98"/>
        <v>0.99994498483749883</v>
      </c>
      <c r="F843" s="104">
        <f t="shared" si="99"/>
        <v>0.19604082840257581</v>
      </c>
      <c r="G843" s="104">
        <f t="shared" si="97"/>
        <v>0.19603004318454437</v>
      </c>
      <c r="H843" s="104">
        <f t="shared" si="101"/>
        <v>-14.153547288238721</v>
      </c>
      <c r="I843" s="104">
        <f t="shared" si="102"/>
        <v>9.9999999999994316E-2</v>
      </c>
      <c r="J843" s="104">
        <f t="shared" si="103"/>
        <v>3.8323988067950759E-2</v>
      </c>
      <c r="K843" s="104">
        <f t="shared" si="104"/>
        <v>3.8323988067948582E-3</v>
      </c>
      <c r="L843" s="85"/>
    </row>
    <row r="844" spans="3:12" x14ac:dyDescent="0.2">
      <c r="C844" s="103">
        <v>77.7</v>
      </c>
      <c r="D844" s="103">
        <f t="shared" si="100"/>
        <v>7.7700000000000005E-2</v>
      </c>
      <c r="E844" s="104">
        <f t="shared" si="98"/>
        <v>0.99994484295808339</v>
      </c>
      <c r="F844" s="104">
        <f t="shared" si="99"/>
        <v>0.19656397021035613</v>
      </c>
      <c r="G844" s="104">
        <f t="shared" si="97"/>
        <v>0.19655312832321195</v>
      </c>
      <c r="H844" s="104">
        <f t="shared" si="101"/>
        <v>-14.130400791881989</v>
      </c>
      <c r="I844" s="104">
        <f t="shared" si="102"/>
        <v>0.10000000000000853</v>
      </c>
      <c r="J844" s="104">
        <f t="shared" si="103"/>
        <v>3.8530386637772106E-2</v>
      </c>
      <c r="K844" s="104">
        <f t="shared" si="104"/>
        <v>3.853038663777539E-3</v>
      </c>
      <c r="L844" s="85"/>
    </row>
    <row r="845" spans="3:12" x14ac:dyDescent="0.2">
      <c r="C845" s="103">
        <v>77.8</v>
      </c>
      <c r="D845" s="103">
        <f t="shared" si="100"/>
        <v>7.7799999999999994E-2</v>
      </c>
      <c r="E845" s="104">
        <f t="shared" si="98"/>
        <v>0.99994470089596788</v>
      </c>
      <c r="F845" s="104">
        <f t="shared" si="99"/>
        <v>0.19708038525767066</v>
      </c>
      <c r="G845" s="104">
        <f t="shared" si="97"/>
        <v>0.1970694868889436</v>
      </c>
      <c r="H845" s="104">
        <f t="shared" si="101"/>
        <v>-14.107612283727356</v>
      </c>
      <c r="I845" s="104">
        <f t="shared" si="102"/>
        <v>9.9999999999994316E-2</v>
      </c>
      <c r="J845" s="104">
        <f t="shared" si="103"/>
        <v>3.8734690801614173E-2</v>
      </c>
      <c r="K845" s="104">
        <f t="shared" si="104"/>
        <v>3.8734690801611972E-3</v>
      </c>
      <c r="L845" s="85"/>
    </row>
    <row r="846" spans="3:12" x14ac:dyDescent="0.2">
      <c r="C846" s="103">
        <v>77.900000000000006</v>
      </c>
      <c r="D846" s="103">
        <f t="shared" si="100"/>
        <v>7.7900000000000011E-2</v>
      </c>
      <c r="E846" s="104">
        <f t="shared" si="98"/>
        <v>0.99994455865115606</v>
      </c>
      <c r="F846" s="104">
        <f t="shared" si="99"/>
        <v>0.19759007839234438</v>
      </c>
      <c r="G846" s="104">
        <f t="shared" ref="G846:G909" si="105">E846*F846</f>
        <v>0.19757912373188014</v>
      </c>
      <c r="H846" s="104">
        <f t="shared" si="101"/>
        <v>-14.08517890013098</v>
      </c>
      <c r="I846" s="104">
        <f t="shared" si="102"/>
        <v>0.10000000000000853</v>
      </c>
      <c r="J846" s="104">
        <f t="shared" si="103"/>
        <v>3.8936881466236639E-2</v>
      </c>
      <c r="K846" s="104">
        <f t="shared" si="104"/>
        <v>3.8936881466239961E-3</v>
      </c>
      <c r="L846" s="85"/>
    </row>
    <row r="847" spans="3:12" x14ac:dyDescent="0.2">
      <c r="C847" s="103">
        <v>78</v>
      </c>
      <c r="D847" s="103">
        <f t="shared" si="100"/>
        <v>7.8E-2</v>
      </c>
      <c r="E847" s="104">
        <f t="shared" si="98"/>
        <v>0.99994441622364549</v>
      </c>
      <c r="F847" s="104">
        <f t="shared" si="99"/>
        <v>0.19809305458508564</v>
      </c>
      <c r="G847" s="104">
        <f t="shared" si="105"/>
        <v>0.19808204382504219</v>
      </c>
      <c r="H847" s="104">
        <f t="shared" si="101"/>
        <v>-14.063097831091433</v>
      </c>
      <c r="I847" s="104">
        <f t="shared" si="102"/>
        <v>9.9999999999994316E-2</v>
      </c>
      <c r="J847" s="104">
        <f t="shared" si="103"/>
        <v>3.9136939878126741E-2</v>
      </c>
      <c r="K847" s="104">
        <f t="shared" si="104"/>
        <v>3.9136939878124518E-3</v>
      </c>
      <c r="L847" s="85"/>
    </row>
    <row r="848" spans="3:12" x14ac:dyDescent="0.2">
      <c r="C848" s="103">
        <v>78.099999999999994</v>
      </c>
      <c r="D848" s="103">
        <f t="shared" si="100"/>
        <v>7.8099999999999989E-2</v>
      </c>
      <c r="E848" s="104">
        <f t="shared" si="98"/>
        <v>0.99994427361343696</v>
      </c>
      <c r="F848" s="104">
        <f t="shared" si="99"/>
        <v>0.1985893189292717</v>
      </c>
      <c r="G848" s="104">
        <f t="shared" si="105"/>
        <v>0.19857825226411777</v>
      </c>
      <c r="H848" s="104">
        <f t="shared" si="101"/>
        <v>-14.041366319114806</v>
      </c>
      <c r="I848" s="104">
        <f t="shared" si="102"/>
        <v>9.9999999999994316E-2</v>
      </c>
      <c r="J848" s="104">
        <f t="shared" si="103"/>
        <v>3.9334847623385016E-2</v>
      </c>
      <c r="K848" s="104">
        <f t="shared" si="104"/>
        <v>3.9334847623382777E-3</v>
      </c>
      <c r="L848" s="85"/>
    </row>
    <row r="849" spans="3:12" x14ac:dyDescent="0.2">
      <c r="C849" s="103">
        <v>78.2</v>
      </c>
      <c r="D849" s="103">
        <f t="shared" si="100"/>
        <v>7.8200000000000006E-2</v>
      </c>
      <c r="E849" s="104">
        <f t="shared" si="98"/>
        <v>0.99994413082053069</v>
      </c>
      <c r="F849" s="104">
        <f t="shared" si="99"/>
        <v>0.19907887664073107</v>
      </c>
      <c r="G849" s="104">
        <f t="shared" si="105"/>
        <v>0.19906775426724346</v>
      </c>
      <c r="H849" s="104">
        <f t="shared" si="101"/>
        <v>-14.019981658111922</v>
      </c>
      <c r="I849" s="104">
        <f t="shared" si="102"/>
        <v>0.10000000000000853</v>
      </c>
      <c r="J849" s="104">
        <f t="shared" si="103"/>
        <v>3.9530586627584845E-2</v>
      </c>
      <c r="K849" s="104">
        <f t="shared" si="104"/>
        <v>3.9530586627588215E-3</v>
      </c>
      <c r="L849" s="85"/>
    </row>
    <row r="850" spans="3:12" x14ac:dyDescent="0.2">
      <c r="C850" s="103">
        <v>78.3</v>
      </c>
      <c r="D850" s="103">
        <f t="shared" si="100"/>
        <v>7.8299999999999995E-2</v>
      </c>
      <c r="E850" s="104">
        <f t="shared" si="98"/>
        <v>0.99994398784492755</v>
      </c>
      <c r="F850" s="104">
        <f t="shared" si="99"/>
        <v>0.19956173305752342</v>
      </c>
      <c r="G850" s="104">
        <f t="shared" si="105"/>
        <v>0.19955055517478487</v>
      </c>
      <c r="H850" s="104">
        <f t="shared" si="101"/>
        <v>-13.99894119232628</v>
      </c>
      <c r="I850" s="104">
        <f t="shared" si="102"/>
        <v>9.9999999999994316E-2</v>
      </c>
      <c r="J850" s="104">
        <f t="shared" si="103"/>
        <v>3.9724139155605166E-2</v>
      </c>
      <c r="K850" s="104">
        <f t="shared" si="104"/>
        <v>3.9724139155602909E-3</v>
      </c>
      <c r="L850" s="85"/>
    </row>
    <row r="851" spans="3:12" x14ac:dyDescent="0.2">
      <c r="C851" s="103">
        <v>78.400000000000006</v>
      </c>
      <c r="D851" s="103">
        <f t="shared" si="100"/>
        <v>7.8400000000000011E-2</v>
      </c>
      <c r="E851" s="104">
        <f t="shared" si="98"/>
        <v>0.999943844686626</v>
      </c>
      <c r="F851" s="104">
        <f t="shared" si="99"/>
        <v>0.20003789363971858</v>
      </c>
      <c r="G851" s="104">
        <f t="shared" si="105"/>
        <v>0.20002666044911457</v>
      </c>
      <c r="H851" s="104">
        <f t="shared" si="101"/>
        <v>-13.978242315291876</v>
      </c>
      <c r="I851" s="104">
        <f t="shared" si="102"/>
        <v>0.10000000000000853</v>
      </c>
      <c r="J851" s="104">
        <f t="shared" si="103"/>
        <v>3.9915487811437063E-2</v>
      </c>
      <c r="K851" s="104">
        <f t="shared" si="104"/>
        <v>3.9915487811440463E-3</v>
      </c>
      <c r="L851" s="85"/>
    </row>
    <row r="852" spans="3:12" x14ac:dyDescent="0.2">
      <c r="C852" s="103">
        <v>78.5</v>
      </c>
      <c r="D852" s="103">
        <f t="shared" si="100"/>
        <v>7.85E-2</v>
      </c>
      <c r="E852" s="104">
        <f t="shared" si="98"/>
        <v>0.99994370134562738</v>
      </c>
      <c r="F852" s="104">
        <f t="shared" si="99"/>
        <v>0.20050736396917065</v>
      </c>
      <c r="G852" s="104">
        <f t="shared" si="105"/>
        <v>0.20049607567438738</v>
      </c>
      <c r="H852" s="104">
        <f t="shared" si="101"/>
        <v>-13.957882468819916</v>
      </c>
      <c r="I852" s="104">
        <f t="shared" si="102"/>
        <v>9.9999999999994316E-2</v>
      </c>
      <c r="J852" s="104">
        <f t="shared" si="103"/>
        <v>4.01046155379641E-2</v>
      </c>
      <c r="K852" s="104">
        <f t="shared" si="104"/>
        <v>4.0104615537961824E-3</v>
      </c>
      <c r="L852" s="85"/>
    </row>
    <row r="853" spans="3:12" x14ac:dyDescent="0.2">
      <c r="C853" s="103">
        <v>78.599999999999994</v>
      </c>
      <c r="D853" s="103">
        <f t="shared" si="100"/>
        <v>7.8599999999999989E-2</v>
      </c>
      <c r="E853" s="104">
        <f t="shared" si="98"/>
        <v>0.99994355782193056</v>
      </c>
      <c r="F853" s="104">
        <f t="shared" si="99"/>
        <v>0.20097014974929212</v>
      </c>
      <c r="G853" s="104">
        <f t="shared" si="105"/>
        <v>0.20095880655631332</v>
      </c>
      <c r="H853" s="104">
        <f t="shared" si="101"/>
        <v>-13.937859142013473</v>
      </c>
      <c r="I853" s="104">
        <f t="shared" si="102"/>
        <v>9.9999999999994316E-2</v>
      </c>
      <c r="J853" s="104">
        <f t="shared" si="103"/>
        <v>4.029150561671644E-2</v>
      </c>
      <c r="K853" s="104">
        <f t="shared" si="104"/>
        <v>4.0291505616714147E-3</v>
      </c>
      <c r="L853" s="85"/>
    </row>
    <row r="854" spans="3:12" x14ac:dyDescent="0.2">
      <c r="C854" s="103">
        <v>78.7</v>
      </c>
      <c r="D854" s="103">
        <f t="shared" si="100"/>
        <v>7.8700000000000006E-2</v>
      </c>
      <c r="E854" s="104">
        <f t="shared" si="98"/>
        <v>0.99994341411553667</v>
      </c>
      <c r="F854" s="104">
        <f t="shared" si="99"/>
        <v>0.20142625680482421</v>
      </c>
      <c r="G854" s="104">
        <f t="shared" si="105"/>
        <v>0.20141485892192876</v>
      </c>
      <c r="H854" s="104">
        <f t="shared" si="101"/>
        <v>-13.918169870309216</v>
      </c>
      <c r="I854" s="104">
        <f t="shared" si="102"/>
        <v>0.10000000000000853</v>
      </c>
      <c r="J854" s="104">
        <f t="shared" si="103"/>
        <v>4.047614166759906E-2</v>
      </c>
      <c r="K854" s="104">
        <f t="shared" si="104"/>
        <v>4.0476141667602512E-3</v>
      </c>
      <c r="L854" s="85"/>
    </row>
    <row r="855" spans="3:12" x14ac:dyDescent="0.2">
      <c r="C855" s="103">
        <v>78.8</v>
      </c>
      <c r="D855" s="103">
        <f t="shared" si="100"/>
        <v>7.8799999999999995E-2</v>
      </c>
      <c r="E855" s="104">
        <f t="shared" si="98"/>
        <v>0.9999432702264468</v>
      </c>
      <c r="F855" s="104">
        <f t="shared" si="99"/>
        <v>0.20187569108160502</v>
      </c>
      <c r="G855" s="104">
        <f t="shared" si="105"/>
        <v>0.20186423871936407</v>
      </c>
      <c r="H855" s="104">
        <f t="shared" si="101"/>
        <v>-13.898812234545366</v>
      </c>
      <c r="I855" s="104">
        <f t="shared" si="102"/>
        <v>9.9999999999994316E-2</v>
      </c>
      <c r="J855" s="104">
        <f t="shared" si="103"/>
        <v>4.0658507648593849E-2</v>
      </c>
      <c r="K855" s="104">
        <f t="shared" si="104"/>
        <v>4.0658507648591536E-3</v>
      </c>
      <c r="L855" s="85"/>
    </row>
    <row r="856" spans="3:12" x14ac:dyDescent="0.2">
      <c r="C856" s="103">
        <v>78.900000000000006</v>
      </c>
      <c r="D856" s="103">
        <f t="shared" si="100"/>
        <v>7.8900000000000012E-2</v>
      </c>
      <c r="E856" s="104">
        <f t="shared" si="98"/>
        <v>0.99994312615465797</v>
      </c>
      <c r="F856" s="104">
        <f t="shared" si="99"/>
        <v>0.20231845864633607</v>
      </c>
      <c r="G856" s="104">
        <f t="shared" si="105"/>
        <v>0.20230695201760918</v>
      </c>
      <c r="H856" s="104">
        <f t="shared" si="101"/>
        <v>-13.879783860055056</v>
      </c>
      <c r="I856" s="104">
        <f t="shared" si="102"/>
        <v>0.10000000000000853</v>
      </c>
      <c r="J856" s="104">
        <f t="shared" si="103"/>
        <v>4.0838587855435711E-2</v>
      </c>
      <c r="K856" s="104">
        <f t="shared" si="104"/>
        <v>4.0838587855439191E-3</v>
      </c>
      <c r="L856" s="85"/>
    </row>
    <row r="857" spans="3:12" x14ac:dyDescent="0.2">
      <c r="C857" s="103">
        <v>79</v>
      </c>
      <c r="D857" s="103">
        <f t="shared" si="100"/>
        <v>7.9000000000000001E-2</v>
      </c>
      <c r="E857" s="104">
        <f t="shared" si="98"/>
        <v>0.99994298190017317</v>
      </c>
      <c r="F857" s="104">
        <f t="shared" si="99"/>
        <v>0.20275456568634548</v>
      </c>
      <c r="G857" s="104">
        <f t="shared" si="105"/>
        <v>0.20274300500627881</v>
      </c>
      <c r="H857" s="104">
        <f t="shared" si="101"/>
        <v>-13.861082415784187</v>
      </c>
      <c r="I857" s="104">
        <f t="shared" si="102"/>
        <v>9.9999999999994316E-2</v>
      </c>
      <c r="J857" s="104">
        <f t="shared" si="103"/>
        <v>4.1016366921263384E-2</v>
      </c>
      <c r="K857" s="104">
        <f t="shared" si="104"/>
        <v>4.1016366921261052E-3</v>
      </c>
      <c r="L857" s="85"/>
    </row>
    <row r="858" spans="3:12" x14ac:dyDescent="0.2">
      <c r="C858" s="103">
        <v>79.099999999999994</v>
      </c>
      <c r="D858" s="103">
        <f t="shared" si="100"/>
        <v>7.909999999999999E-2</v>
      </c>
      <c r="E858" s="104">
        <f t="shared" si="98"/>
        <v>0.9999428374629894</v>
      </c>
      <c r="F858" s="104">
        <f t="shared" si="99"/>
        <v>0.20318401850934917</v>
      </c>
      <c r="G858" s="104">
        <f t="shared" si="105"/>
        <v>0.20317240399537118</v>
      </c>
      <c r="H858" s="104">
        <f t="shared" si="101"/>
        <v>-13.84270561343329</v>
      </c>
      <c r="I858" s="104">
        <f t="shared" si="102"/>
        <v>9.9999999999994316E-2</v>
      </c>
      <c r="J858" s="104">
        <f t="shared" si="103"/>
        <v>4.1191829816244203E-2</v>
      </c>
      <c r="K858" s="104">
        <f t="shared" si="104"/>
        <v>4.1191829816241863E-3</v>
      </c>
      <c r="L858" s="85"/>
    </row>
    <row r="859" spans="3:12" x14ac:dyDescent="0.2">
      <c r="C859" s="103">
        <v>79.2</v>
      </c>
      <c r="D859" s="103">
        <f t="shared" si="100"/>
        <v>7.9200000000000007E-2</v>
      </c>
      <c r="E859" s="104">
        <f t="shared" si="98"/>
        <v>0.99994269284311132</v>
      </c>
      <c r="F859" s="104">
        <f t="shared" si="99"/>
        <v>0.20360682354321058</v>
      </c>
      <c r="G859" s="104">
        <f t="shared" si="105"/>
        <v>0.20359515541503018</v>
      </c>
      <c r="H859" s="104">
        <f t="shared" si="101"/>
        <v>-13.824651206622233</v>
      </c>
      <c r="I859" s="104">
        <f t="shared" si="102"/>
        <v>0.10000000000000853</v>
      </c>
      <c r="J859" s="104">
        <f t="shared" si="103"/>
        <v>4.1364961847173594E-2</v>
      </c>
      <c r="K859" s="104">
        <f t="shared" si="104"/>
        <v>4.1364961847177124E-3</v>
      </c>
      <c r="L859" s="85"/>
    </row>
    <row r="860" spans="3:12" x14ac:dyDescent="0.2">
      <c r="C860" s="103">
        <v>79.3</v>
      </c>
      <c r="D860" s="103">
        <f t="shared" si="100"/>
        <v>7.9299999999999995E-2</v>
      </c>
      <c r="E860" s="104">
        <f t="shared" si="98"/>
        <v>0.99994254804053517</v>
      </c>
      <c r="F860" s="104">
        <f t="shared" si="99"/>
        <v>0.20402298733569624</v>
      </c>
      <c r="G860" s="104">
        <f t="shared" si="105"/>
        <v>0.20401126581529794</v>
      </c>
      <c r="H860" s="104">
        <f t="shared" si="101"/>
        <v>-13.806916990077626</v>
      </c>
      <c r="I860" s="104">
        <f t="shared" si="102"/>
        <v>9.9999999999994316E-2</v>
      </c>
      <c r="J860" s="104">
        <f t="shared" si="103"/>
        <v>4.1535748657048913E-2</v>
      </c>
      <c r="K860" s="104">
        <f t="shared" si="104"/>
        <v>4.1535748657046548E-3</v>
      </c>
      <c r="L860" s="85"/>
    </row>
    <row r="861" spans="3:12" x14ac:dyDescent="0.2">
      <c r="C861" s="103">
        <v>79.400000000000006</v>
      </c>
      <c r="D861" s="103">
        <f t="shared" si="100"/>
        <v>7.9400000000000012E-2</v>
      </c>
      <c r="E861" s="104">
        <f t="shared" si="98"/>
        <v>0.99994240305526083</v>
      </c>
      <c r="F861" s="104">
        <f t="shared" si="99"/>
        <v>0.20443251655423067</v>
      </c>
      <c r="G861" s="104">
        <f t="shared" si="105"/>
        <v>0.20442074186587181</v>
      </c>
      <c r="H861" s="104">
        <f t="shared" si="101"/>
        <v>-13.789500798841626</v>
      </c>
      <c r="I861" s="104">
        <f t="shared" si="102"/>
        <v>0.10000000000000853</v>
      </c>
      <c r="J861" s="104">
        <f t="shared" si="103"/>
        <v>4.1704176224617771E-2</v>
      </c>
      <c r="K861" s="104">
        <f t="shared" si="104"/>
        <v>4.1704176224621331E-3</v>
      </c>
      <c r="L861" s="85"/>
    </row>
    <row r="862" spans="3:12" x14ac:dyDescent="0.2">
      <c r="C862" s="103">
        <v>79.5</v>
      </c>
      <c r="D862" s="103">
        <f t="shared" si="100"/>
        <v>7.9500000000000001E-2</v>
      </c>
      <c r="E862" s="104">
        <f t="shared" si="98"/>
        <v>0.99994225788729074</v>
      </c>
      <c r="F862" s="104">
        <f t="shared" si="99"/>
        <v>0.20483541798564808</v>
      </c>
      <c r="G862" s="104">
        <f t="shared" si="105"/>
        <v>0.2048235903558559</v>
      </c>
      <c r="H862" s="104">
        <f t="shared" si="101"/>
        <v>-13.772400507501921</v>
      </c>
      <c r="I862" s="104">
        <f t="shared" si="102"/>
        <v>9.9999999999994316E-2</v>
      </c>
      <c r="J862" s="104">
        <f t="shared" si="103"/>
        <v>4.1870230863901965E-2</v>
      </c>
      <c r="K862" s="104">
        <f t="shared" si="104"/>
        <v>4.1870230863899583E-3</v>
      </c>
      <c r="L862" s="85"/>
    </row>
    <row r="863" spans="3:12" x14ac:dyDescent="0.2">
      <c r="C863" s="103">
        <v>79.599999999999994</v>
      </c>
      <c r="D863" s="103">
        <f t="shared" si="100"/>
        <v>7.959999999999999E-2</v>
      </c>
      <c r="E863" s="104">
        <f t="shared" si="98"/>
        <v>0.99994211253662446</v>
      </c>
      <c r="F863" s="104">
        <f t="shared" si="99"/>
        <v>0.20523169853594231</v>
      </c>
      <c r="G863" s="104">
        <f t="shared" si="105"/>
        <v>0.20521981819350982</v>
      </c>
      <c r="H863" s="104">
        <f t="shared" si="101"/>
        <v>-13.755614029442139</v>
      </c>
      <c r="I863" s="104">
        <f t="shared" si="102"/>
        <v>9.9999999999994316E-2</v>
      </c>
      <c r="J863" s="104">
        <f t="shared" si="103"/>
        <v>4.2033899223695513E-2</v>
      </c>
      <c r="K863" s="104">
        <f t="shared" si="104"/>
        <v>4.2033899223693121E-3</v>
      </c>
      <c r="L863" s="85"/>
    </row>
    <row r="864" spans="3:12" x14ac:dyDescent="0.2">
      <c r="C864" s="103">
        <v>79.7</v>
      </c>
      <c r="D864" s="103">
        <f t="shared" si="100"/>
        <v>7.9700000000000007E-2</v>
      </c>
      <c r="E864" s="104">
        <f t="shared" si="98"/>
        <v>0.99994196700326143</v>
      </c>
      <c r="F864" s="104">
        <f t="shared" si="99"/>
        <v>0.20562136523001376</v>
      </c>
      <c r="G864" s="104">
        <f t="shared" si="105"/>
        <v>0.205609432405996</v>
      </c>
      <c r="H864" s="104">
        <f t="shared" si="101"/>
        <v>-13.739139316112006</v>
      </c>
      <c r="I864" s="104">
        <f t="shared" si="102"/>
        <v>0.10000000000000853</v>
      </c>
      <c r="J864" s="104">
        <f t="shared" si="103"/>
        <v>4.2195168287037885E-2</v>
      </c>
      <c r="K864" s="104">
        <f t="shared" si="104"/>
        <v>4.2195168287041483E-3</v>
      </c>
      <c r="L864" s="85"/>
    </row>
    <row r="865" spans="3:12" x14ac:dyDescent="0.2">
      <c r="C865" s="103">
        <v>79.8</v>
      </c>
      <c r="D865" s="103">
        <f t="shared" si="100"/>
        <v>7.9799999999999996E-2</v>
      </c>
      <c r="E865" s="104">
        <f t="shared" si="98"/>
        <v>0.99994182128720077</v>
      </c>
      <c r="F865" s="104">
        <f t="shared" si="99"/>
        <v>0.20600442521141477</v>
      </c>
      <c r="G865" s="104">
        <f t="shared" si="105"/>
        <v>0.20599244013912502</v>
      </c>
      <c r="H865" s="104">
        <f t="shared" si="101"/>
        <v>-13.722974356316694</v>
      </c>
      <c r="I865" s="104">
        <f t="shared" si="102"/>
        <v>9.9999999999994316E-2</v>
      </c>
      <c r="J865" s="104">
        <f t="shared" si="103"/>
        <v>4.2354025370662518E-2</v>
      </c>
      <c r="K865" s="104">
        <f t="shared" si="104"/>
        <v>4.2354025370660107E-3</v>
      </c>
      <c r="L865" s="85"/>
    </row>
    <row r="866" spans="3:12" x14ac:dyDescent="0.2">
      <c r="C866" s="103">
        <v>79.900000000000006</v>
      </c>
      <c r="D866" s="103">
        <f t="shared" si="100"/>
        <v>7.9899999999999999E-2</v>
      </c>
      <c r="E866" s="104">
        <f t="shared" si="98"/>
        <v>0.99994167538844547</v>
      </c>
      <c r="F866" s="104">
        <f t="shared" si="99"/>
        <v>0.20638088574209185</v>
      </c>
      <c r="G866" s="104">
        <f t="shared" si="105"/>
        <v>0.20636884865709865</v>
      </c>
      <c r="H866" s="104">
        <f t="shared" si="101"/>
        <v>-13.707117175524806</v>
      </c>
      <c r="I866" s="104">
        <f t="shared" si="102"/>
        <v>0.10000000000000853</v>
      </c>
      <c r="J866" s="104">
        <f t="shared" si="103"/>
        <v>4.2510458124420648E-2</v>
      </c>
      <c r="K866" s="104">
        <f t="shared" si="104"/>
        <v>4.2510458124424269E-3</v>
      </c>
      <c r="L866" s="85"/>
    </row>
    <row r="867" spans="3:12" x14ac:dyDescent="0.2">
      <c r="C867" s="103">
        <v>80</v>
      </c>
      <c r="D867" s="103">
        <f t="shared" si="100"/>
        <v>0.08</v>
      </c>
      <c r="E867" s="104">
        <f t="shared" si="98"/>
        <v>0.99994152930699232</v>
      </c>
      <c r="F867" s="104">
        <f t="shared" si="99"/>
        <v>0.20675075420212657</v>
      </c>
      <c r="G867" s="104">
        <f t="shared" si="105"/>
        <v>0.20673866534224852</v>
      </c>
      <c r="H867" s="104">
        <f t="shared" si="101"/>
        <v>-13.691565835194503</v>
      </c>
      <c r="I867" s="104">
        <f t="shared" si="102"/>
        <v>9.9999999999994316E-2</v>
      </c>
      <c r="J867" s="104">
        <f t="shared" si="103"/>
        <v>4.2664454530680213E-2</v>
      </c>
      <c r="K867" s="104">
        <f t="shared" si="104"/>
        <v>4.2664454530677784E-3</v>
      </c>
      <c r="L867" s="85"/>
    </row>
    <row r="868" spans="3:12" x14ac:dyDescent="0.2">
      <c r="C868" s="103">
        <v>80.099999999999994</v>
      </c>
      <c r="D868" s="103">
        <f t="shared" si="100"/>
        <v>8.0099999999999991E-2</v>
      </c>
      <c r="E868" s="104">
        <f t="shared" si="98"/>
        <v>0.99994138304284386</v>
      </c>
      <c r="F868" s="104">
        <f t="shared" si="99"/>
        <v>0.20711403808947351</v>
      </c>
      <c r="G868" s="104">
        <f t="shared" si="105"/>
        <v>0.20710189769477638</v>
      </c>
      <c r="H868" s="104">
        <f t="shared" si="101"/>
        <v>-13.676318432117062</v>
      </c>
      <c r="I868" s="104">
        <f t="shared" si="102"/>
        <v>9.9999999999994316E-2</v>
      </c>
      <c r="J868" s="104">
        <f t="shared" si="103"/>
        <v>4.281600290370044E-2</v>
      </c>
      <c r="K868" s="104">
        <f t="shared" si="104"/>
        <v>4.2816002903698002E-3</v>
      </c>
      <c r="L868" s="85"/>
    </row>
    <row r="869" spans="3:12" x14ac:dyDescent="0.2">
      <c r="C869" s="103">
        <v>80.2</v>
      </c>
      <c r="D869" s="103">
        <f t="shared" si="100"/>
        <v>8.0200000000000007E-2</v>
      </c>
      <c r="E869" s="104">
        <f t="shared" si="98"/>
        <v>0.99994123659599743</v>
      </c>
      <c r="F869" s="104">
        <f t="shared" si="99"/>
        <v>0.20747074501969615</v>
      </c>
      <c r="G869" s="104">
        <f t="shared" si="105"/>
        <v>0.20745855333248783</v>
      </c>
      <c r="H869" s="104">
        <f t="shared" si="101"/>
        <v>-13.661373097777616</v>
      </c>
      <c r="I869" s="104">
        <f t="shared" si="102"/>
        <v>0.10000000000000853</v>
      </c>
      <c r="J869" s="104">
        <f t="shared" si="103"/>
        <v>4.296509188898219E-2</v>
      </c>
      <c r="K869" s="104">
        <f t="shared" si="104"/>
        <v>4.2965091888985856E-3</v>
      </c>
      <c r="L869" s="85"/>
    </row>
    <row r="870" spans="3:12" x14ac:dyDescent="0.2">
      <c r="C870" s="103">
        <v>80.3</v>
      </c>
      <c r="D870" s="103">
        <f t="shared" si="100"/>
        <v>8.0299999999999996E-2</v>
      </c>
      <c r="E870" s="104">
        <f t="shared" si="98"/>
        <v>0.99994108996645714</v>
      </c>
      <c r="F870" s="104">
        <f t="shared" si="99"/>
        <v>0.20782088272570018</v>
      </c>
      <c r="G870" s="104">
        <f t="shared" si="105"/>
        <v>0.2078086399905279</v>
      </c>
      <c r="H870" s="104">
        <f t="shared" si="101"/>
        <v>-13.646727997732285</v>
      </c>
      <c r="I870" s="104">
        <f t="shared" si="102"/>
        <v>9.9999999999994316E-2</v>
      </c>
      <c r="J870" s="104">
        <f t="shared" si="103"/>
        <v>4.3111710462593739E-2</v>
      </c>
      <c r="K870" s="104">
        <f t="shared" si="104"/>
        <v>4.3111710462591284E-3</v>
      </c>
      <c r="L870" s="85"/>
    </row>
    <row r="871" spans="3:12" x14ac:dyDescent="0.2">
      <c r="C871" s="103">
        <v>80.400000000000006</v>
      </c>
      <c r="D871" s="103">
        <f t="shared" si="100"/>
        <v>8.0399999999999999E-2</v>
      </c>
      <c r="E871" s="104">
        <f t="shared" si="98"/>
        <v>0.999940943154219</v>
      </c>
      <c r="F871" s="104">
        <f t="shared" si="99"/>
        <v>0.20816445905746556</v>
      </c>
      <c r="G871" s="104">
        <f t="shared" si="105"/>
        <v>0.20815216552110991</v>
      </c>
      <c r="H871" s="104">
        <f t="shared" si="101"/>
        <v>-13.63238133100155</v>
      </c>
      <c r="I871" s="104">
        <f t="shared" si="102"/>
        <v>0.10000000000000853</v>
      </c>
      <c r="J871" s="104">
        <f t="shared" si="103"/>
        <v>4.325584793047265E-2</v>
      </c>
      <c r="K871" s="104">
        <f t="shared" si="104"/>
        <v>4.325584793047634E-3</v>
      </c>
      <c r="L871" s="85"/>
    </row>
    <row r="872" spans="3:12" x14ac:dyDescent="0.2">
      <c r="C872" s="103">
        <v>80.5</v>
      </c>
      <c r="D872" s="103">
        <f t="shared" si="100"/>
        <v>8.0500000000000002E-2</v>
      </c>
      <c r="E872" s="104">
        <f t="shared" si="98"/>
        <v>0.99994079615928477</v>
      </c>
      <c r="F872" s="104">
        <f t="shared" si="99"/>
        <v>0.20850148198177462</v>
      </c>
      <c r="G872" s="104">
        <f t="shared" si="105"/>
        <v>0.2084891378932465</v>
      </c>
      <c r="H872" s="104">
        <f t="shared" si="101"/>
        <v>-13.618331329479084</v>
      </c>
      <c r="I872" s="104">
        <f t="shared" si="102"/>
        <v>9.9999999999994316E-2</v>
      </c>
      <c r="J872" s="104">
        <f t="shared" si="103"/>
        <v>4.3397493927703451E-2</v>
      </c>
      <c r="K872" s="104">
        <f t="shared" si="104"/>
        <v>4.3397493927700981E-3</v>
      </c>
      <c r="L872" s="85"/>
    </row>
    <row r="873" spans="3:12" x14ac:dyDescent="0.2">
      <c r="C873" s="103">
        <v>80.599999999999994</v>
      </c>
      <c r="D873" s="103">
        <f t="shared" si="100"/>
        <v>8.0599999999999991E-2</v>
      </c>
      <c r="E873" s="104">
        <f t="shared" si="98"/>
        <v>0.9999406489816558</v>
      </c>
      <c r="F873" s="104">
        <f t="shared" si="99"/>
        <v>0.20883195958193962</v>
      </c>
      <c r="G873" s="104">
        <f t="shared" si="105"/>
        <v>0.2088195651924756</v>
      </c>
      <c r="H873" s="104">
        <f t="shared" si="101"/>
        <v>-13.604576257355808</v>
      </c>
      <c r="I873" s="104">
        <f t="shared" si="102"/>
        <v>9.9999999999994316E-2</v>
      </c>
      <c r="J873" s="104">
        <f t="shared" si="103"/>
        <v>4.353663841777184E-2</v>
      </c>
      <c r="K873" s="104">
        <f t="shared" si="104"/>
        <v>4.3536638417769362E-3</v>
      </c>
      <c r="L873" s="85"/>
    </row>
    <row r="874" spans="3:12" x14ac:dyDescent="0.2">
      <c r="C874" s="103">
        <v>80.7</v>
      </c>
      <c r="D874" s="103">
        <f t="shared" si="100"/>
        <v>8.0700000000000008E-2</v>
      </c>
      <c r="E874" s="104">
        <f t="shared" si="98"/>
        <v>0.99994050162133008</v>
      </c>
      <c r="F874" s="104">
        <f t="shared" si="99"/>
        <v>0.20915590005752721</v>
      </c>
      <c r="G874" s="104">
        <f t="shared" si="105"/>
        <v>0.20914345562058453</v>
      </c>
      <c r="H874" s="104">
        <f t="shared" si="101"/>
        <v>-13.591114410558731</v>
      </c>
      <c r="I874" s="104">
        <f t="shared" si="102"/>
        <v>0.10000000000000853</v>
      </c>
      <c r="J874" s="104">
        <f t="shared" si="103"/>
        <v>4.3673271691794635E-2</v>
      </c>
      <c r="K874" s="104">
        <f t="shared" si="104"/>
        <v>4.3673271691798358E-3</v>
      </c>
      <c r="L874" s="85"/>
    </row>
    <row r="875" spans="3:12" x14ac:dyDescent="0.2">
      <c r="C875" s="103">
        <v>80.8</v>
      </c>
      <c r="D875" s="103">
        <f t="shared" si="100"/>
        <v>8.0799999999999997E-2</v>
      </c>
      <c r="E875" s="104">
        <f t="shared" si="98"/>
        <v>0.99994035407830872</v>
      </c>
      <c r="F875" s="104">
        <f t="shared" si="99"/>
        <v>0.20947331172408029</v>
      </c>
      <c r="G875" s="104">
        <f t="shared" si="105"/>
        <v>0.2094608174953328</v>
      </c>
      <c r="H875" s="104">
        <f t="shared" si="101"/>
        <v>-13.577944116204041</v>
      </c>
      <c r="I875" s="104">
        <f t="shared" si="102"/>
        <v>9.9999999999994316E-2</v>
      </c>
      <c r="J875" s="104">
        <f t="shared" si="103"/>
        <v>4.3807384367726368E-2</v>
      </c>
      <c r="K875" s="104">
        <f t="shared" si="104"/>
        <v>4.3807384367723877E-3</v>
      </c>
      <c r="L875" s="85"/>
    </row>
    <row r="876" spans="3:12" x14ac:dyDescent="0.2">
      <c r="C876" s="103">
        <v>80.900000000000006</v>
      </c>
      <c r="D876" s="103">
        <f t="shared" si="100"/>
        <v>8.09E-2</v>
      </c>
      <c r="E876" s="104">
        <f t="shared" si="98"/>
        <v>0.99994020635259073</v>
      </c>
      <c r="F876" s="104">
        <f t="shared" si="99"/>
        <v>0.20978420301283879</v>
      </c>
      <c r="G876" s="104">
        <f t="shared" si="105"/>
        <v>0.2097716592501718</v>
      </c>
      <c r="H876" s="104">
        <f t="shared" si="101"/>
        <v>-13.565063732064143</v>
      </c>
      <c r="I876" s="104">
        <f t="shared" si="102"/>
        <v>0.10000000000000853</v>
      </c>
      <c r="J876" s="104">
        <f t="shared" si="103"/>
        <v>4.3938967389542505E-2</v>
      </c>
      <c r="K876" s="104">
        <f t="shared" si="104"/>
        <v>4.3938967389546254E-3</v>
      </c>
      <c r="L876" s="85"/>
    </row>
    <row r="877" spans="3:12" x14ac:dyDescent="0.2">
      <c r="C877" s="103">
        <v>81</v>
      </c>
      <c r="D877" s="103">
        <f t="shared" si="100"/>
        <v>8.1000000000000003E-2</v>
      </c>
      <c r="E877" s="104">
        <f t="shared" si="98"/>
        <v>0.99994005844417744</v>
      </c>
      <c r="F877" s="104">
        <f t="shared" si="99"/>
        <v>0.210088582470457</v>
      </c>
      <c r="G877" s="104">
        <f t="shared" si="105"/>
        <v>0.21007598943396316</v>
      </c>
      <c r="H877" s="104">
        <f t="shared" si="101"/>
        <v>-13.552471646048225</v>
      </c>
      <c r="I877" s="104">
        <f t="shared" si="102"/>
        <v>9.9999999999994316E-2</v>
      </c>
      <c r="J877" s="104">
        <f t="shared" si="103"/>
        <v>4.4068012026399199E-2</v>
      </c>
      <c r="K877" s="104">
        <f t="shared" si="104"/>
        <v>4.4068012026396691E-3</v>
      </c>
      <c r="L877" s="85"/>
    </row>
    <row r="878" spans="3:12" x14ac:dyDescent="0.2">
      <c r="C878" s="103">
        <v>81.099999999999994</v>
      </c>
      <c r="D878" s="103">
        <f t="shared" si="100"/>
        <v>8.1099999999999992E-2</v>
      </c>
      <c r="E878" s="104">
        <f t="shared" si="98"/>
        <v>0.99993991035306873</v>
      </c>
      <c r="F878" s="104">
        <f t="shared" si="99"/>
        <v>0.21038645875871975</v>
      </c>
      <c r="G878" s="104">
        <f t="shared" si="105"/>
        <v>0.21037381671069383</v>
      </c>
      <c r="H878" s="104">
        <f t="shared" si="101"/>
        <v>-13.540166275696029</v>
      </c>
      <c r="I878" s="104">
        <f t="shared" si="102"/>
        <v>9.9999999999994316E-2</v>
      </c>
      <c r="J878" s="104">
        <f t="shared" si="103"/>
        <v>4.4194509871769913E-2</v>
      </c>
      <c r="K878" s="104">
        <f t="shared" si="104"/>
        <v>4.4194509871767398E-3</v>
      </c>
      <c r="L878" s="85"/>
    </row>
    <row r="879" spans="3:12" x14ac:dyDescent="0.2">
      <c r="C879" s="103">
        <v>81.2</v>
      </c>
      <c r="D879" s="103">
        <f t="shared" si="100"/>
        <v>8.1200000000000008E-2</v>
      </c>
      <c r="E879" s="104">
        <f t="shared" si="98"/>
        <v>0.99993976207926527</v>
      </c>
      <c r="F879" s="104">
        <f t="shared" si="99"/>
        <v>0.21067784065425543</v>
      </c>
      <c r="G879" s="104">
        <f t="shared" si="105"/>
        <v>0.21066514985918955</v>
      </c>
      <c r="H879" s="104">
        <f t="shared" si="101"/>
        <v>-13.52814606768437</v>
      </c>
      <c r="I879" s="104">
        <f t="shared" si="102"/>
        <v>0.10000000000000853</v>
      </c>
      <c r="J879" s="104">
        <f t="shared" si="103"/>
        <v>4.4318452842558843E-2</v>
      </c>
      <c r="K879" s="104">
        <f t="shared" si="104"/>
        <v>4.431845284256262E-3</v>
      </c>
      <c r="L879" s="85"/>
    </row>
    <row r="880" spans="3:12" x14ac:dyDescent="0.2">
      <c r="C880" s="103">
        <v>81.3</v>
      </c>
      <c r="D880" s="103">
        <f t="shared" si="100"/>
        <v>8.1299999999999997E-2</v>
      </c>
      <c r="E880" s="104">
        <f t="shared" si="98"/>
        <v>0.99993961362276529</v>
      </c>
      <c r="F880" s="104">
        <f t="shared" si="99"/>
        <v>0.21096273704824761</v>
      </c>
      <c r="G880" s="104">
        <f t="shared" si="105"/>
        <v>0.21094999777282575</v>
      </c>
      <c r="H880" s="104">
        <f t="shared" si="101"/>
        <v>-13.516409497346151</v>
      </c>
      <c r="I880" s="104">
        <f t="shared" si="102"/>
        <v>9.9999999999994316E-2</v>
      </c>
      <c r="J880" s="104">
        <f t="shared" si="103"/>
        <v>4.4439833178191515E-2</v>
      </c>
      <c r="K880" s="104">
        <f t="shared" si="104"/>
        <v>4.4439833178188991E-3</v>
      </c>
      <c r="L880" s="85"/>
    </row>
    <row r="881" spans="3:12" x14ac:dyDescent="0.2">
      <c r="C881" s="103">
        <v>81.400000000000006</v>
      </c>
      <c r="D881" s="103">
        <f t="shared" si="100"/>
        <v>8.14E-2</v>
      </c>
      <c r="E881" s="104">
        <f t="shared" si="98"/>
        <v>0.99993946498357156</v>
      </c>
      <c r="F881" s="104">
        <f t="shared" si="99"/>
        <v>0.21124115694614398</v>
      </c>
      <c r="G881" s="104">
        <f t="shared" si="105"/>
        <v>0.2112283694592379</v>
      </c>
      <c r="H881" s="104">
        <f t="shared" si="101"/>
        <v>-13.504955068201426</v>
      </c>
      <c r="I881" s="104">
        <f t="shared" si="102"/>
        <v>0.10000000000000853</v>
      </c>
      <c r="J881" s="104">
        <f t="shared" si="103"/>
        <v>4.4558643439682799E-2</v>
      </c>
      <c r="K881" s="104">
        <f t="shared" si="104"/>
        <v>4.4558643439686595E-3</v>
      </c>
      <c r="L881" s="85"/>
    </row>
    <row r="882" spans="3:12" x14ac:dyDescent="0.2">
      <c r="C882" s="103">
        <v>81.5</v>
      </c>
      <c r="D882" s="103">
        <f t="shared" si="100"/>
        <v>8.1500000000000003E-2</v>
      </c>
      <c r="E882" s="104">
        <f t="shared" si="98"/>
        <v>0.99993931616168119</v>
      </c>
      <c r="F882" s="104">
        <f t="shared" si="99"/>
        <v>0.2115131094673631</v>
      </c>
      <c r="G882" s="104">
        <f t="shared" si="105"/>
        <v>0.21150027404002586</v>
      </c>
      <c r="H882" s="104">
        <f t="shared" si="101"/>
        <v>-13.49378131150039</v>
      </c>
      <c r="I882" s="104">
        <f t="shared" si="102"/>
        <v>9.9999999999994316E-2</v>
      </c>
      <c r="J882" s="104">
        <f t="shared" si="103"/>
        <v>4.4674876508681904E-2</v>
      </c>
      <c r="K882" s="104">
        <f t="shared" si="104"/>
        <v>4.4674876508679368E-3</v>
      </c>
      <c r="L882" s="85"/>
    </row>
    <row r="883" spans="3:12" x14ac:dyDescent="0.2">
      <c r="C883" s="103">
        <v>81.599999999999994</v>
      </c>
      <c r="D883" s="103">
        <f t="shared" si="100"/>
        <v>8.1599999999999992E-2</v>
      </c>
      <c r="E883" s="104">
        <f t="shared" si="98"/>
        <v>0.99993916715709508</v>
      </c>
      <c r="F883" s="104">
        <f t="shared" si="99"/>
        <v>0.21177860384499972</v>
      </c>
      <c r="G883" s="104">
        <f t="shared" si="105"/>
        <v>0.21176572075046138</v>
      </c>
      <c r="H883" s="104">
        <f t="shared" si="101"/>
        <v>-13.48288678577765</v>
      </c>
      <c r="I883" s="104">
        <f t="shared" si="102"/>
        <v>9.9999999999994316E-2</v>
      </c>
      <c r="J883" s="104">
        <f t="shared" si="103"/>
        <v>4.4788525586495188E-2</v>
      </c>
      <c r="K883" s="104">
        <f t="shared" si="104"/>
        <v>4.4788525586492642E-3</v>
      </c>
      <c r="L883" s="85"/>
    </row>
    <row r="884" spans="3:12" x14ac:dyDescent="0.2">
      <c r="C884" s="103">
        <v>81.7</v>
      </c>
      <c r="D884" s="103">
        <f t="shared" si="100"/>
        <v>8.1700000000000009E-2</v>
      </c>
      <c r="E884" s="104">
        <f t="shared" si="98"/>
        <v>0.99993901796981421</v>
      </c>
      <c r="F884" s="104">
        <f t="shared" si="99"/>
        <v>0.21203764942552641</v>
      </c>
      <c r="G884" s="104">
        <f t="shared" si="105"/>
        <v>0.21202471893918862</v>
      </c>
      <c r="H884" s="104">
        <f t="shared" si="101"/>
        <v>-13.472270076417853</v>
      </c>
      <c r="I884" s="104">
        <f t="shared" si="102"/>
        <v>0.10000000000000853</v>
      </c>
      <c r="J884" s="104">
        <f t="shared" si="103"/>
        <v>4.4899584193086726E-2</v>
      </c>
      <c r="K884" s="104">
        <f t="shared" si="104"/>
        <v>4.4899584193090558E-3</v>
      </c>
      <c r="L884" s="85"/>
    </row>
    <row r="885" spans="3:12" x14ac:dyDescent="0.2">
      <c r="C885" s="103">
        <v>81.8</v>
      </c>
      <c r="D885" s="103">
        <f t="shared" si="100"/>
        <v>8.1799999999999998E-2</v>
      </c>
      <c r="E885" s="104">
        <f t="shared" si="98"/>
        <v>0.99993886859983894</v>
      </c>
      <c r="F885" s="104">
        <f t="shared" si="99"/>
        <v>0.21229025566849466</v>
      </c>
      <c r="G885" s="104">
        <f t="shared" si="105"/>
        <v>0.2122772780679251</v>
      </c>
      <c r="H885" s="104">
        <f t="shared" si="101"/>
        <v>-13.461929795232077</v>
      </c>
      <c r="I885" s="104">
        <f t="shared" si="102"/>
        <v>9.9999999999994316E-2</v>
      </c>
      <c r="J885" s="104">
        <f t="shared" si="103"/>
        <v>4.5008046166056179E-2</v>
      </c>
      <c r="K885" s="104">
        <f t="shared" si="104"/>
        <v>4.500804616605362E-3</v>
      </c>
      <c r="L885" s="85"/>
    </row>
    <row r="886" spans="3:12" x14ac:dyDescent="0.2">
      <c r="C886" s="103">
        <v>81.900000000000006</v>
      </c>
      <c r="D886" s="103">
        <f t="shared" si="100"/>
        <v>8.1900000000000001E-2</v>
      </c>
      <c r="E886" s="104">
        <f t="shared" si="98"/>
        <v>0.99993871904716847</v>
      </c>
      <c r="F886" s="104">
        <f t="shared" si="99"/>
        <v>0.21253643214623302</v>
      </c>
      <c r="G886" s="104">
        <f t="shared" si="105"/>
        <v>0.21252340771115968</v>
      </c>
      <c r="H886" s="104">
        <f t="shared" si="101"/>
        <v>-13.451864580044862</v>
      </c>
      <c r="I886" s="104">
        <f t="shared" si="102"/>
        <v>0.10000000000000853</v>
      </c>
      <c r="J886" s="104">
        <f t="shared" si="103"/>
        <v>4.5113905659595187E-2</v>
      </c>
      <c r="K886" s="104">
        <f t="shared" si="104"/>
        <v>4.5113905659599036E-3</v>
      </c>
      <c r="L886" s="85"/>
    </row>
    <row r="887" spans="3:12" x14ac:dyDescent="0.2">
      <c r="C887" s="103">
        <v>82</v>
      </c>
      <c r="D887" s="103">
        <f t="shared" si="100"/>
        <v>8.2000000000000003E-2</v>
      </c>
      <c r="E887" s="104">
        <f t="shared" si="98"/>
        <v>0.99993856931180303</v>
      </c>
      <c r="F887" s="104">
        <f t="shared" si="99"/>
        <v>0.21277618854354302</v>
      </c>
      <c r="G887" s="104">
        <f t="shared" si="105"/>
        <v>0.21276311755584887</v>
      </c>
      <c r="H887" s="104">
        <f t="shared" si="101"/>
        <v>-13.442073094291535</v>
      </c>
      <c r="I887" s="104">
        <f t="shared" si="102"/>
        <v>9.9999999999994316E-2</v>
      </c>
      <c r="J887" s="104">
        <f t="shared" si="103"/>
        <v>4.5217157143421477E-2</v>
      </c>
      <c r="K887" s="104">
        <f t="shared" si="104"/>
        <v>4.5217157143418903E-3</v>
      </c>
      <c r="L887" s="85"/>
    </row>
    <row r="888" spans="3:12" x14ac:dyDescent="0.2">
      <c r="C888" s="103">
        <v>82.1</v>
      </c>
      <c r="D888" s="103">
        <f t="shared" si="100"/>
        <v>8.2099999999999992E-2</v>
      </c>
      <c r="E888" s="104">
        <f t="shared" si="98"/>
        <v>0.99993841939374306</v>
      </c>
      <c r="F888" s="104">
        <f t="shared" si="99"/>
        <v>0.21300953465739342</v>
      </c>
      <c r="G888" s="104">
        <f t="shared" si="105"/>
        <v>0.21299641740111069</v>
      </c>
      <c r="H888" s="104">
        <f t="shared" si="101"/>
        <v>-13.432554026625581</v>
      </c>
      <c r="I888" s="104">
        <f t="shared" si="102"/>
        <v>9.9999999999994316E-2</v>
      </c>
      <c r="J888" s="104">
        <f t="shared" si="103"/>
        <v>4.5317795401691618E-2</v>
      </c>
      <c r="K888" s="104">
        <f t="shared" si="104"/>
        <v>4.5317795401689041E-3</v>
      </c>
      <c r="L888" s="85"/>
    </row>
    <row r="889" spans="3:12" x14ac:dyDescent="0.2">
      <c r="C889" s="103">
        <v>82.2</v>
      </c>
      <c r="D889" s="103">
        <f t="shared" si="100"/>
        <v>8.2200000000000009E-2</v>
      </c>
      <c r="E889" s="104">
        <f t="shared" si="98"/>
        <v>0.99993826929298724</v>
      </c>
      <c r="F889" s="104">
        <f t="shared" si="99"/>
        <v>0.21323648039661139</v>
      </c>
      <c r="G889" s="104">
        <f t="shared" si="105"/>
        <v>0.21322331715791559</v>
      </c>
      <c r="H889" s="104">
        <f t="shared" si="101"/>
        <v>-13.423306090535863</v>
      </c>
      <c r="I889" s="104">
        <f t="shared" si="102"/>
        <v>0.10000000000000853</v>
      </c>
      <c r="J889" s="104">
        <f t="shared" si="103"/>
        <v>4.541581553189171E-2</v>
      </c>
      <c r="K889" s="104">
        <f t="shared" si="104"/>
        <v>4.5415815531895578E-3</v>
      </c>
      <c r="L889" s="85"/>
    </row>
    <row r="890" spans="3:12" x14ac:dyDescent="0.2">
      <c r="C890" s="103">
        <v>82.3</v>
      </c>
      <c r="D890" s="103">
        <f t="shared" si="100"/>
        <v>8.2299999999999998E-2</v>
      </c>
      <c r="E890" s="104">
        <f t="shared" si="98"/>
        <v>0.99993811900953777</v>
      </c>
      <c r="F890" s="104">
        <f t="shared" si="99"/>
        <v>0.21345703578157307</v>
      </c>
      <c r="G890" s="104">
        <f t="shared" si="105"/>
        <v>0.21344382684877777</v>
      </c>
      <c r="H890" s="104">
        <f t="shared" si="101"/>
        <v>-13.414328023973273</v>
      </c>
      <c r="I890" s="104">
        <f t="shared" si="102"/>
        <v>9.9999999999994316E-2</v>
      </c>
      <c r="J890" s="104">
        <f t="shared" si="103"/>
        <v>4.5511212943707101E-2</v>
      </c>
      <c r="K890" s="104">
        <f t="shared" si="104"/>
        <v>4.5511212943704516E-3</v>
      </c>
      <c r="L890" s="85"/>
    </row>
    <row r="891" spans="3:12" x14ac:dyDescent="0.2">
      <c r="C891" s="103">
        <v>82.4</v>
      </c>
      <c r="D891" s="103">
        <f t="shared" si="100"/>
        <v>8.2400000000000001E-2</v>
      </c>
      <c r="E891" s="104">
        <f t="shared" si="98"/>
        <v>0.9999379685433939</v>
      </c>
      <c r="F891" s="104">
        <f t="shared" si="99"/>
        <v>0.21367121094389063</v>
      </c>
      <c r="G891" s="104">
        <f t="shared" si="105"/>
        <v>0.213657956607441</v>
      </c>
      <c r="H891" s="104">
        <f t="shared" si="101"/>
        <v>-13.405618588986805</v>
      </c>
      <c r="I891" s="104">
        <f t="shared" si="102"/>
        <v>0.10000000000000853</v>
      </c>
      <c r="J891" s="104">
        <f t="shared" si="103"/>
        <v>4.5603983357870692E-2</v>
      </c>
      <c r="K891" s="104">
        <f t="shared" si="104"/>
        <v>4.560398335787458E-3</v>
      </c>
      <c r="L891" s="85"/>
    </row>
    <row r="892" spans="3:12" x14ac:dyDescent="0.2">
      <c r="C892" s="103">
        <v>82.5</v>
      </c>
      <c r="D892" s="103">
        <f t="shared" si="100"/>
        <v>8.2500000000000004E-2</v>
      </c>
      <c r="E892" s="104">
        <f t="shared" si="98"/>
        <v>0.99993781789455483</v>
      </c>
      <c r="F892" s="104">
        <f t="shared" si="99"/>
        <v>0.21387901612609803</v>
      </c>
      <c r="G892" s="104">
        <f t="shared" si="105"/>
        <v>0.21386571667856477</v>
      </c>
      <c r="H892" s="104">
        <f t="shared" si="101"/>
        <v>-13.397176571368629</v>
      </c>
      <c r="I892" s="104">
        <f t="shared" si="102"/>
        <v>9.9999999999994316E-2</v>
      </c>
      <c r="J892" s="104">
        <f t="shared" si="103"/>
        <v>4.5694122804989849E-2</v>
      </c>
      <c r="K892" s="104">
        <f t="shared" si="104"/>
        <v>4.5694122804987251E-3</v>
      </c>
      <c r="L892" s="85"/>
    </row>
    <row r="893" spans="3:12" x14ac:dyDescent="0.2">
      <c r="C893" s="103">
        <v>82.6</v>
      </c>
      <c r="D893" s="103">
        <f t="shared" si="100"/>
        <v>8.2599999999999993E-2</v>
      </c>
      <c r="E893" s="104">
        <f t="shared" si="98"/>
        <v>0.99993766706302079</v>
      </c>
      <c r="F893" s="104">
        <f t="shared" si="99"/>
        <v>0.21408046168133421</v>
      </c>
      <c r="G893" s="104">
        <f t="shared" si="105"/>
        <v>0.21406711741740775</v>
      </c>
      <c r="H893" s="104">
        <f t="shared" si="101"/>
        <v>-13.38900078030801</v>
      </c>
      <c r="I893" s="104">
        <f t="shared" si="102"/>
        <v>9.9999999999994316E-2</v>
      </c>
      <c r="J893" s="104">
        <f t="shared" si="103"/>
        <v>4.5781627624352776E-2</v>
      </c>
      <c r="K893" s="104">
        <f t="shared" si="104"/>
        <v>4.5781627624350172E-3</v>
      </c>
      <c r="L893" s="85"/>
    </row>
    <row r="894" spans="3:12" x14ac:dyDescent="0.2">
      <c r="C894" s="103">
        <v>82.7</v>
      </c>
      <c r="D894" s="103">
        <f t="shared" si="100"/>
        <v>8.270000000000001E-2</v>
      </c>
      <c r="E894" s="104">
        <f t="shared" si="98"/>
        <v>0.99993751604879366</v>
      </c>
      <c r="F894" s="104">
        <f t="shared" si="99"/>
        <v>0.21427555807302459</v>
      </c>
      <c r="G894" s="104">
        <f t="shared" si="105"/>
        <v>0.21426216928950925</v>
      </c>
      <c r="H894" s="104">
        <f t="shared" si="101"/>
        <v>-13.381090048053835</v>
      </c>
      <c r="I894" s="104">
        <f t="shared" si="102"/>
        <v>0.10000000000000853</v>
      </c>
      <c r="J894" s="104">
        <f t="shared" si="103"/>
        <v>4.5866494462714076E-2</v>
      </c>
      <c r="K894" s="104">
        <f t="shared" si="104"/>
        <v>4.586649446271799E-3</v>
      </c>
      <c r="L894" s="85"/>
    </row>
    <row r="895" spans="3:12" x14ac:dyDescent="0.2">
      <c r="C895" s="103">
        <v>82.8</v>
      </c>
      <c r="D895" s="103">
        <f t="shared" si="100"/>
        <v>8.2799999999999999E-2</v>
      </c>
      <c r="E895" s="104">
        <f t="shared" si="98"/>
        <v>0.9999373648518709</v>
      </c>
      <c r="F895" s="104">
        <f t="shared" si="99"/>
        <v>0.2144643158745598</v>
      </c>
      <c r="G895" s="104">
        <f t="shared" si="105"/>
        <v>0.21445088287036659</v>
      </c>
      <c r="H895" s="104">
        <f t="shared" si="101"/>
        <v>-13.373443229585668</v>
      </c>
      <c r="I895" s="104">
        <f t="shared" si="102"/>
        <v>9.9999999999994316E-2</v>
      </c>
      <c r="J895" s="104">
        <f t="shared" si="103"/>
        <v>4.5948720273059115E-2</v>
      </c>
      <c r="K895" s="104">
        <f t="shared" si="104"/>
        <v>4.5948720273056506E-3</v>
      </c>
      <c r="L895" s="85"/>
    </row>
    <row r="896" spans="3:12" x14ac:dyDescent="0.2">
      <c r="C896" s="103">
        <v>82.9</v>
      </c>
      <c r="D896" s="103">
        <f t="shared" si="100"/>
        <v>8.2900000000000001E-2</v>
      </c>
      <c r="E896" s="104">
        <f t="shared" si="98"/>
        <v>0.99993721347225417</v>
      </c>
      <c r="F896" s="104">
        <f t="shared" si="99"/>
        <v>0.21464674576897377</v>
      </c>
      <c r="G896" s="104">
        <f t="shared" si="105"/>
        <v>0.21463326884511499</v>
      </c>
      <c r="H896" s="104">
        <f t="shared" si="101"/>
        <v>-13.366059202292798</v>
      </c>
      <c r="I896" s="104">
        <f t="shared" si="102"/>
        <v>0.10000000000000853</v>
      </c>
      <c r="J896" s="104">
        <f t="shared" si="103"/>
        <v>4.6028302313348604E-2</v>
      </c>
      <c r="K896" s="104">
        <f t="shared" si="104"/>
        <v>4.6028302313352526E-3</v>
      </c>
      <c r="L896" s="85"/>
    </row>
    <row r="897" spans="3:12" x14ac:dyDescent="0.2">
      <c r="C897" s="103">
        <v>83</v>
      </c>
      <c r="D897" s="103">
        <f t="shared" si="100"/>
        <v>8.3000000000000004E-2</v>
      </c>
      <c r="E897" s="104">
        <f t="shared" si="98"/>
        <v>0.99993706190994402</v>
      </c>
      <c r="F897" s="104">
        <f t="shared" si="99"/>
        <v>0.2148228585486178</v>
      </c>
      <c r="G897" s="104">
        <f t="shared" si="105"/>
        <v>0.21480933800820037</v>
      </c>
      <c r="H897" s="104">
        <f t="shared" si="101"/>
        <v>-13.358936865661494</v>
      </c>
      <c r="I897" s="104">
        <f t="shared" si="102"/>
        <v>9.9999999999994316E-2</v>
      </c>
      <c r="J897" s="104">
        <f t="shared" si="103"/>
        <v>4.6105238145242797E-2</v>
      </c>
      <c r="K897" s="104">
        <f t="shared" si="104"/>
        <v>4.6105238145240177E-3</v>
      </c>
      <c r="L897" s="85"/>
    </row>
    <row r="898" spans="3:12" x14ac:dyDescent="0.2">
      <c r="C898" s="103">
        <v>83.1</v>
      </c>
      <c r="D898" s="103">
        <f t="shared" si="100"/>
        <v>8.3099999999999993E-2</v>
      </c>
      <c r="E898" s="104">
        <f t="shared" si="98"/>
        <v>0.99993691016493846</v>
      </c>
      <c r="F898" s="104">
        <f t="shared" si="99"/>
        <v>0.21499266511483436</v>
      </c>
      <c r="G898" s="104">
        <f t="shared" si="105"/>
        <v>0.21497910126305284</v>
      </c>
      <c r="H898" s="104">
        <f t="shared" si="101"/>
        <v>-13.352075140970001</v>
      </c>
      <c r="I898" s="104">
        <f t="shared" si="102"/>
        <v>9.9999999999994316E-2</v>
      </c>
      <c r="J898" s="104">
        <f t="shared" si="103"/>
        <v>4.6179525632804926E-2</v>
      </c>
      <c r="K898" s="104">
        <f t="shared" si="104"/>
        <v>4.6179525632802304E-3</v>
      </c>
      <c r="L898" s="85"/>
    </row>
    <row r="899" spans="3:12" x14ac:dyDescent="0.2">
      <c r="C899" s="103">
        <v>83.2</v>
      </c>
      <c r="D899" s="103">
        <f t="shared" si="100"/>
        <v>8.3199999999999996E-2</v>
      </c>
      <c r="E899" s="104">
        <f t="shared" si="98"/>
        <v>0.99993675823724038</v>
      </c>
      <c r="F899" s="104">
        <f t="shared" si="99"/>
        <v>0.21515617647762769</v>
      </c>
      <c r="G899" s="104">
        <f t="shared" si="105"/>
        <v>0.21514256962175862</v>
      </c>
      <c r="H899" s="104">
        <f t="shared" si="101"/>
        <v>-13.3454729709911</v>
      </c>
      <c r="I899" s="104">
        <f t="shared" si="102"/>
        <v>0.10000000000000853</v>
      </c>
      <c r="J899" s="104">
        <f t="shared" si="103"/>
        <v>4.6251162941185517E-2</v>
      </c>
      <c r="K899" s="104">
        <f t="shared" si="104"/>
        <v>4.6251162941189456E-3</v>
      </c>
      <c r="L899" s="85"/>
    </row>
    <row r="900" spans="3:12" x14ac:dyDescent="0.2">
      <c r="C900" s="103">
        <v>83.3</v>
      </c>
      <c r="D900" s="103">
        <f t="shared" si="100"/>
        <v>8.3299999999999999E-2</v>
      </c>
      <c r="E900" s="104">
        <f t="shared" ref="E900:E963" si="106">ABS(SIN((($A$68*PI()*$C900*VLOOKUP($D$12,$C$18:$D$33,2,FALSE))/($D$16*1000000)))/(VLOOKUP($D$12,$C$18:$D$33,2,FALSE)*SIN((($A$68*PI()*$C900)/($D$16*1000000)))))^$A$72</f>
        <v>0.99993660612684832</v>
      </c>
      <c r="F900" s="104">
        <f t="shared" ref="F900:F963" si="107">ABS(SIN((($A$68*VLOOKUP($D$12,$C$18:$D$33,2,FALSE)*PI()*$C900*VLOOKUP($D$12,$C$18:$E$33,3,FALSE))/($D$16*1000000)))/(VLOOKUP($D$12,$C$18:$E$33,3,FALSE)*SIN((($A$68*VLOOKUP($D$12,$C$18:$D$33,2,FALSE)*PI()*$C900)/($D$16*1000000)))))^$A$76</f>
        <v>0.21531340375533262</v>
      </c>
      <c r="G900" s="104">
        <f t="shared" si="105"/>
        <v>0.21529975420472711</v>
      </c>
      <c r="H900" s="104">
        <f t="shared" si="101"/>
        <v>-13.339129319702261</v>
      </c>
      <c r="I900" s="104">
        <f t="shared" si="102"/>
        <v>9.9999999999994316E-2</v>
      </c>
      <c r="J900" s="104">
        <f t="shared" si="103"/>
        <v>4.63201485352863E-2</v>
      </c>
      <c r="K900" s="104">
        <f t="shared" si="104"/>
        <v>4.6320148535283663E-3</v>
      </c>
      <c r="L900" s="85"/>
    </row>
    <row r="901" spans="3:12" x14ac:dyDescent="0.2">
      <c r="C901" s="103">
        <v>83.4</v>
      </c>
      <c r="D901" s="103">
        <f t="shared" ref="D901:D964" si="108">C901/1000</f>
        <v>8.3400000000000002E-2</v>
      </c>
      <c r="E901" s="104">
        <f t="shared" si="106"/>
        <v>0.99993645383376117</v>
      </c>
      <c r="F901" s="104">
        <f t="shared" si="107"/>
        <v>0.21546435817428194</v>
      </c>
      <c r="G901" s="104">
        <f t="shared" si="105"/>
        <v>0.21545066624035886</v>
      </c>
      <c r="H901" s="104">
        <f t="shared" ref="H901:H964" si="109">20*LOG10(G901)</f>
        <v>-13.333043172002954</v>
      </c>
      <c r="I901" s="104">
        <f t="shared" ref="I901:I964" si="110">C901-C900</f>
        <v>0.10000000000000853</v>
      </c>
      <c r="J901" s="104">
        <f t="shared" si="103"/>
        <v>4.6386481178404576E-2</v>
      </c>
      <c r="K901" s="104">
        <f t="shared" si="104"/>
        <v>4.638648117840853E-3</v>
      </c>
      <c r="L901" s="85"/>
    </row>
    <row r="902" spans="3:12" x14ac:dyDescent="0.2">
      <c r="C902" s="103">
        <v>83.5</v>
      </c>
      <c r="D902" s="103">
        <f t="shared" si="108"/>
        <v>8.3500000000000005E-2</v>
      </c>
      <c r="E902" s="104">
        <f t="shared" si="106"/>
        <v>0.99993630135798051</v>
      </c>
      <c r="F902" s="104">
        <f t="shared" si="107"/>
        <v>0.21560905106847075</v>
      </c>
      <c r="G902" s="104">
        <f t="shared" si="105"/>
        <v>0.21559531706471058</v>
      </c>
      <c r="H902" s="104">
        <f t="shared" si="109"/>
        <v>-13.327213533439084</v>
      </c>
      <c r="I902" s="104">
        <f t="shared" si="110"/>
        <v>9.9999999999994316E-2</v>
      </c>
      <c r="J902" s="104">
        <f t="shared" ref="J902:J965" si="111">((G902+G901)/2)^2</f>
        <v>4.6450159930858548E-2</v>
      </c>
      <c r="K902" s="104">
        <f t="shared" ref="K902:K965" si="112">I902*J902</f>
        <v>4.6450159930855909E-3</v>
      </c>
      <c r="L902" s="85"/>
    </row>
    <row r="903" spans="3:12" x14ac:dyDescent="0.2">
      <c r="C903" s="103">
        <v>83.6</v>
      </c>
      <c r="D903" s="103">
        <f t="shared" si="108"/>
        <v>8.3599999999999994E-2</v>
      </c>
      <c r="E903" s="104">
        <f t="shared" si="106"/>
        <v>0.99993614869950664</v>
      </c>
      <c r="F903" s="104">
        <f t="shared" si="107"/>
        <v>0.21574749387921976</v>
      </c>
      <c r="G903" s="104">
        <f t="shared" si="105"/>
        <v>0.21573371812115738</v>
      </c>
      <c r="H903" s="104">
        <f t="shared" si="109"/>
        <v>-13.321639429934427</v>
      </c>
      <c r="I903" s="104">
        <f t="shared" si="110"/>
        <v>9.9999999999994316E-2</v>
      </c>
      <c r="J903" s="104">
        <f t="shared" si="111"/>
        <v>4.6511184148592927E-2</v>
      </c>
      <c r="K903" s="104">
        <f t="shared" si="112"/>
        <v>4.6511184148590283E-3</v>
      </c>
      <c r="L903" s="85"/>
    </row>
    <row r="904" spans="3:12" x14ac:dyDescent="0.2">
      <c r="C904" s="103">
        <v>83.7</v>
      </c>
      <c r="D904" s="103">
        <f t="shared" si="108"/>
        <v>8.3699999999999997E-2</v>
      </c>
      <c r="E904" s="104">
        <f t="shared" si="106"/>
        <v>0.99993599585833914</v>
      </c>
      <c r="F904" s="104">
        <f t="shared" si="107"/>
        <v>0.21587969815483588</v>
      </c>
      <c r="G904" s="104">
        <f t="shared" si="105"/>
        <v>0.21586588096005346</v>
      </c>
      <c r="H904" s="104">
        <f t="shared" si="109"/>
        <v>-13.316319907528802</v>
      </c>
      <c r="I904" s="104">
        <f t="shared" si="110"/>
        <v>0.10000000000000853</v>
      </c>
      <c r="J904" s="104">
        <f t="shared" si="111"/>
        <v>4.6569553481765481E-2</v>
      </c>
      <c r="K904" s="104">
        <f t="shared" si="112"/>
        <v>4.6569553481769456E-3</v>
      </c>
      <c r="L904" s="85"/>
    </row>
    <row r="905" spans="3:12" x14ac:dyDescent="0.2">
      <c r="C905" s="103">
        <v>83.8</v>
      </c>
      <c r="D905" s="103">
        <f t="shared" si="108"/>
        <v>8.3799999999999999E-2</v>
      </c>
      <c r="E905" s="104">
        <f t="shared" si="106"/>
        <v>0.99993584283447767</v>
      </c>
      <c r="F905" s="104">
        <f t="shared" si="107"/>
        <v>0.21600567555027125</v>
      </c>
      <c r="G905" s="104">
        <f t="shared" si="105"/>
        <v>0.21599181723839123</v>
      </c>
      <c r="H905" s="104">
        <f t="shared" si="109"/>
        <v>-13.311254032122894</v>
      </c>
      <c r="I905" s="104">
        <f t="shared" si="110"/>
        <v>9.9999999999994316E-2</v>
      </c>
      <c r="J905" s="104">
        <f t="shared" si="111"/>
        <v>4.6625267873314731E-2</v>
      </c>
      <c r="K905" s="104">
        <f t="shared" si="112"/>
        <v>4.6625267873312082E-3</v>
      </c>
      <c r="L905" s="85"/>
    </row>
    <row r="906" spans="3:12" x14ac:dyDescent="0.2">
      <c r="C906" s="103">
        <v>83.9</v>
      </c>
      <c r="D906" s="103">
        <f t="shared" si="108"/>
        <v>8.3900000000000002E-2</v>
      </c>
      <c r="E906" s="104">
        <f t="shared" si="106"/>
        <v>0.9999356896279229</v>
      </c>
      <c r="F906" s="104">
        <f t="shared" si="107"/>
        <v>0.21612543782677995</v>
      </c>
      <c r="G906" s="104">
        <f t="shared" si="105"/>
        <v>0.21611153871945799</v>
      </c>
      <c r="H906" s="104">
        <f t="shared" si="109"/>
        <v>-13.306440889229542</v>
      </c>
      <c r="I906" s="104">
        <f t="shared" si="110"/>
        <v>0.10000000000000853</v>
      </c>
      <c r="J906" s="104">
        <f t="shared" si="111"/>
        <v>4.6678327557508933E-2</v>
      </c>
      <c r="K906" s="104">
        <f t="shared" si="112"/>
        <v>4.6678327557512916E-3</v>
      </c>
      <c r="L906" s="85"/>
    </row>
    <row r="907" spans="3:12" x14ac:dyDescent="0.2">
      <c r="C907" s="103">
        <v>84</v>
      </c>
      <c r="D907" s="103">
        <f t="shared" si="108"/>
        <v>8.4000000000000005E-2</v>
      </c>
      <c r="E907" s="104">
        <f t="shared" si="106"/>
        <v>0.99993553623867448</v>
      </c>
      <c r="F907" s="104">
        <f t="shared" si="107"/>
        <v>0.21623899685157302</v>
      </c>
      <c r="G907" s="104">
        <f t="shared" si="105"/>
        <v>0.21622505727249072</v>
      </c>
      <c r="H907" s="104">
        <f t="shared" si="109"/>
        <v>-13.301879583731395</v>
      </c>
      <c r="I907" s="104">
        <f t="shared" si="110"/>
        <v>9.9999999999994316E-2</v>
      </c>
      <c r="J907" s="104">
        <f t="shared" si="111"/>
        <v>4.6728733058476378E-2</v>
      </c>
      <c r="K907" s="104">
        <f t="shared" si="112"/>
        <v>4.6728733058473719E-3</v>
      </c>
      <c r="L907" s="85"/>
    </row>
    <row r="908" spans="3:12" x14ac:dyDescent="0.2">
      <c r="C908" s="103">
        <v>84.1</v>
      </c>
      <c r="D908" s="103">
        <f t="shared" si="108"/>
        <v>8.4099999999999994E-2</v>
      </c>
      <c r="E908" s="104">
        <f t="shared" si="106"/>
        <v>0.99993538266673387</v>
      </c>
      <c r="F908" s="104">
        <f t="shared" si="107"/>
        <v>0.21634636459747122</v>
      </c>
      <c r="G908" s="104">
        <f t="shared" si="105"/>
        <v>0.21633238487232911</v>
      </c>
      <c r="H908" s="104">
        <f t="shared" si="109"/>
        <v>-13.29756923964473</v>
      </c>
      <c r="I908" s="104">
        <f t="shared" si="110"/>
        <v>9.9999999999994316E-2</v>
      </c>
      <c r="J908" s="104">
        <f t="shared" si="111"/>
        <v>4.6776485188717291E-2</v>
      </c>
      <c r="K908" s="104">
        <f t="shared" si="112"/>
        <v>4.6776485188714636E-3</v>
      </c>
      <c r="L908" s="85"/>
    </row>
    <row r="909" spans="3:12" x14ac:dyDescent="0.2">
      <c r="C909" s="103">
        <v>84.2</v>
      </c>
      <c r="D909" s="103">
        <f t="shared" si="108"/>
        <v>8.4199999999999997E-2</v>
      </c>
      <c r="E909" s="104">
        <f t="shared" si="106"/>
        <v>0.99993522891209918</v>
      </c>
      <c r="F909" s="104">
        <f t="shared" si="107"/>
        <v>0.21644755314255654</v>
      </c>
      <c r="G909" s="104">
        <f t="shared" si="105"/>
        <v>0.21643353359906603</v>
      </c>
      <c r="H909" s="104">
        <f t="shared" si="109"/>
        <v>-13.293508999889397</v>
      </c>
      <c r="I909" s="104">
        <f t="shared" si="110"/>
        <v>0.10000000000000853</v>
      </c>
      <c r="J909" s="104">
        <f t="shared" si="111"/>
        <v>4.682158504759755E-2</v>
      </c>
      <c r="K909" s="104">
        <f t="shared" si="112"/>
        <v>4.6821585047601543E-3</v>
      </c>
      <c r="L909" s="85"/>
    </row>
    <row r="910" spans="3:12" x14ac:dyDescent="0.2">
      <c r="C910" s="103">
        <v>84.3</v>
      </c>
      <c r="D910" s="103">
        <f t="shared" si="108"/>
        <v>8.43E-2</v>
      </c>
      <c r="E910" s="104">
        <f t="shared" si="106"/>
        <v>0.99993507497477152</v>
      </c>
      <c r="F910" s="104">
        <f t="shared" si="107"/>
        <v>0.21654257466981991</v>
      </c>
      <c r="G910" s="104">
        <f t="shared" ref="G910:G973" si="113">E910*F910</f>
        <v>0.21652851563769643</v>
      </c>
      <c r="H910" s="104">
        <f t="shared" si="109"/>
        <v>-13.28969802606464</v>
      </c>
      <c r="I910" s="104">
        <f t="shared" si="110"/>
        <v>9.9999999999994316E-2</v>
      </c>
      <c r="J910" s="104">
        <f t="shared" si="111"/>
        <v>4.6864034019824183E-2</v>
      </c>
      <c r="K910" s="104">
        <f t="shared" si="112"/>
        <v>4.686403401982152E-3</v>
      </c>
      <c r="L910" s="85"/>
    </row>
    <row r="911" spans="3:12" x14ac:dyDescent="0.2">
      <c r="C911" s="103">
        <v>84.4</v>
      </c>
      <c r="D911" s="103">
        <f t="shared" si="108"/>
        <v>8.4400000000000003E-2</v>
      </c>
      <c r="E911" s="104">
        <f t="shared" si="106"/>
        <v>0.99993492085474989</v>
      </c>
      <c r="F911" s="104">
        <f t="shared" si="107"/>
        <v>0.2166314414668099</v>
      </c>
      <c r="G911" s="104">
        <f t="shared" si="113"/>
        <v>0.21661734327776494</v>
      </c>
      <c r="H911" s="104">
        <f t="shared" si="109"/>
        <v>-13.286135498230747</v>
      </c>
      <c r="I911" s="104">
        <f t="shared" si="110"/>
        <v>0.10000000000000853</v>
      </c>
      <c r="J911" s="104">
        <f t="shared" si="111"/>
        <v>4.690383377390319E-2</v>
      </c>
      <c r="K911" s="104">
        <f t="shared" si="112"/>
        <v>4.6903833773907187E-3</v>
      </c>
      <c r="L911" s="85"/>
    </row>
    <row r="912" spans="3:12" x14ac:dyDescent="0.2">
      <c r="C912" s="103">
        <v>84.5</v>
      </c>
      <c r="D912" s="103">
        <f t="shared" si="108"/>
        <v>8.4500000000000006E-2</v>
      </c>
      <c r="E912" s="104">
        <f t="shared" si="106"/>
        <v>0.99993476655203706</v>
      </c>
      <c r="F912" s="104">
        <f t="shared" si="107"/>
        <v>0.21671416592527662</v>
      </c>
      <c r="G912" s="104">
        <f t="shared" si="113"/>
        <v>0.21670002891301091</v>
      </c>
      <c r="H912" s="104">
        <f t="shared" si="109"/>
        <v>-13.282820614696371</v>
      </c>
      <c r="I912" s="104">
        <f t="shared" si="110"/>
        <v>9.9999999999994316E-2</v>
      </c>
      <c r="J912" s="104">
        <f t="shared" si="111"/>
        <v>4.6940986260579833E-2</v>
      </c>
      <c r="K912" s="104">
        <f t="shared" si="112"/>
        <v>4.6940986260577168E-3</v>
      </c>
      <c r="L912" s="85"/>
    </row>
    <row r="913" spans="3:12" x14ac:dyDescent="0.2">
      <c r="C913" s="103">
        <v>84.6</v>
      </c>
      <c r="D913" s="103">
        <f t="shared" si="108"/>
        <v>8.4599999999999995E-2</v>
      </c>
      <c r="E913" s="104">
        <f t="shared" si="106"/>
        <v>0.99993461206662893</v>
      </c>
      <c r="F913" s="104">
        <f t="shared" si="107"/>
        <v>0.2167907605408155</v>
      </c>
      <c r="G913" s="104">
        <f t="shared" si="113"/>
        <v>0.2167765850410098</v>
      </c>
      <c r="H913" s="104">
        <f t="shared" si="109"/>
        <v>-13.279752591811519</v>
      </c>
      <c r="I913" s="104">
        <f t="shared" si="110"/>
        <v>9.9999999999994316E-2</v>
      </c>
      <c r="J913" s="104">
        <f t="shared" si="111"/>
        <v>4.6975493711260773E-2</v>
      </c>
      <c r="K913" s="104">
        <f t="shared" si="112"/>
        <v>4.6975493711258103E-3</v>
      </c>
      <c r="L913" s="85"/>
    </row>
    <row r="914" spans="3:12" x14ac:dyDescent="0.2">
      <c r="C914" s="103">
        <v>84.7</v>
      </c>
      <c r="D914" s="103">
        <f t="shared" si="108"/>
        <v>8.4699999999999998E-2</v>
      </c>
      <c r="E914" s="104">
        <f t="shared" si="106"/>
        <v>0.99993445739853015</v>
      </c>
      <c r="F914" s="104">
        <f t="shared" si="107"/>
        <v>0.21686123791250811</v>
      </c>
      <c r="G914" s="104">
        <f t="shared" si="113"/>
        <v>0.21684702426281735</v>
      </c>
      <c r="H914" s="104">
        <f t="shared" si="109"/>
        <v>-13.276930663765787</v>
      </c>
      <c r="I914" s="104">
        <f t="shared" si="110"/>
        <v>0.10000000000000853</v>
      </c>
      <c r="J914" s="104">
        <f t="shared" si="111"/>
        <v>4.7007358636419534E-2</v>
      </c>
      <c r="K914" s="104">
        <f t="shared" si="112"/>
        <v>4.700735863642354E-3</v>
      </c>
      <c r="L914" s="85"/>
    </row>
    <row r="915" spans="3:12" x14ac:dyDescent="0.2">
      <c r="C915" s="103">
        <v>84.8</v>
      </c>
      <c r="D915" s="103">
        <f t="shared" si="108"/>
        <v>8.48E-2</v>
      </c>
      <c r="E915" s="104">
        <f t="shared" si="106"/>
        <v>0.99993430254773685</v>
      </c>
      <c r="F915" s="104">
        <f t="shared" si="107"/>
        <v>0.21692561074256186</v>
      </c>
      <c r="G915" s="104">
        <f t="shared" si="113"/>
        <v>0.21691135928260544</v>
      </c>
      <c r="H915" s="104">
        <f t="shared" si="109"/>
        <v>-13.274354082392204</v>
      </c>
      <c r="I915" s="104">
        <f t="shared" si="110"/>
        <v>9.9999999999994316E-2</v>
      </c>
      <c r="J915" s="104">
        <f t="shared" si="111"/>
        <v>4.7036583823984526E-2</v>
      </c>
      <c r="K915" s="104">
        <f t="shared" si="112"/>
        <v>4.7036583823981855E-3</v>
      </c>
      <c r="L915" s="85"/>
    </row>
    <row r="916" spans="3:12" x14ac:dyDescent="0.2">
      <c r="C916" s="103">
        <v>84.9</v>
      </c>
      <c r="D916" s="103">
        <f t="shared" si="108"/>
        <v>8.4900000000000003E-2</v>
      </c>
      <c r="E916" s="104">
        <f t="shared" si="106"/>
        <v>0.9999341475142528</v>
      </c>
      <c r="F916" s="104">
        <f t="shared" si="107"/>
        <v>0.21698389183594763</v>
      </c>
      <c r="G916" s="104">
        <f t="shared" si="113"/>
        <v>0.21696960290730313</v>
      </c>
      <c r="H916" s="104">
        <f t="shared" si="109"/>
        <v>-13.272022116976018</v>
      </c>
      <c r="I916" s="104">
        <f t="shared" si="110"/>
        <v>0.10000000000000853</v>
      </c>
      <c r="J916" s="104">
        <f t="shared" si="111"/>
        <v>4.7063172337710214E-2</v>
      </c>
      <c r="K916" s="104">
        <f t="shared" si="112"/>
        <v>4.706317233771423E-3</v>
      </c>
      <c r="L916" s="85"/>
    </row>
    <row r="917" spans="3:12" x14ac:dyDescent="0.2">
      <c r="C917" s="103">
        <v>85</v>
      </c>
      <c r="D917" s="103">
        <f t="shared" si="108"/>
        <v>8.5000000000000006E-2</v>
      </c>
      <c r="E917" s="104">
        <f t="shared" si="106"/>
        <v>0.999933992298074</v>
      </c>
      <c r="F917" s="104">
        <f t="shared" si="107"/>
        <v>0.21703609410003463</v>
      </c>
      <c r="G917" s="104">
        <f t="shared" si="113"/>
        <v>0.21702176804622811</v>
      </c>
      <c r="H917" s="104">
        <f t="shared" si="109"/>
        <v>-13.269934054068946</v>
      </c>
      <c r="I917" s="104">
        <f t="shared" si="110"/>
        <v>9.9999999999994316E-2</v>
      </c>
      <c r="J917" s="104">
        <f t="shared" si="111"/>
        <v>4.7087127515531388E-2</v>
      </c>
      <c r="K917" s="104">
        <f t="shared" si="112"/>
        <v>4.7087127515528715E-3</v>
      </c>
      <c r="L917" s="85"/>
    </row>
    <row r="918" spans="3:12" x14ac:dyDescent="0.2">
      <c r="C918" s="103">
        <v>85.1</v>
      </c>
      <c r="D918" s="103">
        <f t="shared" si="108"/>
        <v>8.5099999999999995E-2</v>
      </c>
      <c r="E918" s="104">
        <f t="shared" si="106"/>
        <v>0.9999338368992039</v>
      </c>
      <c r="F918" s="104">
        <f t="shared" si="107"/>
        <v>0.21708223054422474</v>
      </c>
      <c r="G918" s="104">
        <f t="shared" si="113"/>
        <v>0.2170678677107242</v>
      </c>
      <c r="H918" s="104">
        <f t="shared" si="109"/>
        <v>-13.268089197308097</v>
      </c>
      <c r="I918" s="104">
        <f t="shared" si="110"/>
        <v>9.9999999999994316E-2</v>
      </c>
      <c r="J918" s="104">
        <f t="shared" si="111"/>
        <v>4.710845296790088E-2</v>
      </c>
      <c r="K918" s="104">
        <f t="shared" si="112"/>
        <v>4.7108452967898201E-3</v>
      </c>
      <c r="L918" s="85"/>
    </row>
    <row r="919" spans="3:12" x14ac:dyDescent="0.2">
      <c r="C919" s="103">
        <v>85.2</v>
      </c>
      <c r="D919" s="103">
        <f t="shared" si="108"/>
        <v>8.5199999999999998E-2</v>
      </c>
      <c r="E919" s="104">
        <f t="shared" si="106"/>
        <v>0.99993368131764149</v>
      </c>
      <c r="F919" s="104">
        <f t="shared" si="107"/>
        <v>0.21712231427958401</v>
      </c>
      <c r="G919" s="104">
        <f t="shared" si="113"/>
        <v>0.21710791501379034</v>
      </c>
      <c r="H919" s="104">
        <f t="shared" si="109"/>
        <v>-13.266486867240131</v>
      </c>
      <c r="I919" s="104">
        <f t="shared" si="110"/>
        <v>0.10000000000000853</v>
      </c>
      <c r="J919" s="104">
        <f t="shared" si="111"/>
        <v>4.7127152576111206E-2</v>
      </c>
      <c r="K919" s="104">
        <f t="shared" si="112"/>
        <v>4.7127152576115225E-3</v>
      </c>
      <c r="L919" s="85"/>
    </row>
    <row r="920" spans="3:12" x14ac:dyDescent="0.2">
      <c r="C920" s="103">
        <v>85.3</v>
      </c>
      <c r="D920" s="103">
        <f t="shared" si="108"/>
        <v>8.5300000000000001E-2</v>
      </c>
      <c r="E920" s="104">
        <f t="shared" si="106"/>
        <v>0.99993352555338588</v>
      </c>
      <c r="F920" s="104">
        <f t="shared" si="107"/>
        <v>0.21715635851847262</v>
      </c>
      <c r="G920" s="104">
        <f t="shared" si="113"/>
        <v>0.21714192316971137</v>
      </c>
      <c r="H920" s="104">
        <f t="shared" si="109"/>
        <v>-13.265126401150088</v>
      </c>
      <c r="I920" s="104">
        <f t="shared" si="110"/>
        <v>9.9999999999994316E-2</v>
      </c>
      <c r="J920" s="104">
        <f t="shared" si="111"/>
        <v>4.7143230490599354E-2</v>
      </c>
      <c r="K920" s="104">
        <f t="shared" si="112"/>
        <v>4.7143230490596672E-3</v>
      </c>
      <c r="L920" s="85"/>
    </row>
    <row r="921" spans="3:12" x14ac:dyDescent="0.2">
      <c r="C921" s="103">
        <v>85.4</v>
      </c>
      <c r="D921" s="103">
        <f t="shared" si="108"/>
        <v>8.5400000000000004E-2</v>
      </c>
      <c r="E921" s="104">
        <f t="shared" si="106"/>
        <v>0.99993336960643886</v>
      </c>
      <c r="F921" s="104">
        <f t="shared" si="107"/>
        <v>0.21718437657417292</v>
      </c>
      <c r="G921" s="104">
        <f t="shared" si="113"/>
        <v>0.21716990549368645</v>
      </c>
      <c r="H921" s="104">
        <f t="shared" si="109"/>
        <v>-13.264007152894985</v>
      </c>
      <c r="I921" s="104">
        <f t="shared" si="110"/>
        <v>0.10000000000000853</v>
      </c>
      <c r="J921" s="104">
        <f t="shared" si="111"/>
        <v>4.715669112923615E-2</v>
      </c>
      <c r="K921" s="104">
        <f t="shared" si="112"/>
        <v>4.7156691129240169E-3</v>
      </c>
      <c r="L921" s="85"/>
    </row>
    <row r="922" spans="3:12" x14ac:dyDescent="0.2">
      <c r="C922" s="103">
        <v>85.5</v>
      </c>
      <c r="D922" s="103">
        <f t="shared" si="108"/>
        <v>8.5500000000000007E-2</v>
      </c>
      <c r="E922" s="104">
        <f t="shared" si="106"/>
        <v>0.99993321347679909</v>
      </c>
      <c r="F922" s="104">
        <f t="shared" si="107"/>
        <v>0.21720638186051566</v>
      </c>
      <c r="G922" s="104">
        <f t="shared" si="113"/>
        <v>0.21719187540145415</v>
      </c>
      <c r="H922" s="104">
        <f t="shared" si="109"/>
        <v>-13.26312849274216</v>
      </c>
      <c r="I922" s="104">
        <f t="shared" si="110"/>
        <v>9.9999999999994316E-2</v>
      </c>
      <c r="J922" s="104">
        <f t="shared" si="111"/>
        <v>4.7167539175599536E-2</v>
      </c>
      <c r="K922" s="104">
        <f t="shared" si="112"/>
        <v>4.7167539175596851E-3</v>
      </c>
      <c r="L922" s="85"/>
    </row>
    <row r="923" spans="3:12" x14ac:dyDescent="0.2">
      <c r="C923" s="103">
        <v>85.6</v>
      </c>
      <c r="D923" s="103">
        <f t="shared" si="108"/>
        <v>8.5599999999999996E-2</v>
      </c>
      <c r="E923" s="104">
        <f t="shared" si="106"/>
        <v>0.9999330571644679</v>
      </c>
      <c r="F923" s="104">
        <f t="shared" si="107"/>
        <v>0.21722238789150475</v>
      </c>
      <c r="G923" s="104">
        <f t="shared" si="113"/>
        <v>0.21720784640891824</v>
      </c>
      <c r="H923" s="104">
        <f t="shared" si="109"/>
        <v>-13.262489807212042</v>
      </c>
      <c r="I923" s="104">
        <f t="shared" si="110"/>
        <v>9.9999999999994316E-2</v>
      </c>
      <c r="J923" s="104">
        <f t="shared" si="111"/>
        <v>4.7175779577232235E-2</v>
      </c>
      <c r="K923" s="104">
        <f t="shared" si="112"/>
        <v>4.7175779577229553E-3</v>
      </c>
      <c r="L923" s="85"/>
    </row>
    <row r="924" spans="3:12" x14ac:dyDescent="0.2">
      <c r="C924" s="103">
        <v>85.7</v>
      </c>
      <c r="D924" s="103">
        <f t="shared" si="108"/>
        <v>8.5699999999999998E-2</v>
      </c>
      <c r="E924" s="104">
        <f t="shared" si="106"/>
        <v>0.99993290066944274</v>
      </c>
      <c r="F924" s="104">
        <f t="shared" si="107"/>
        <v>0.21723240828093895</v>
      </c>
      <c r="G924" s="104">
        <f t="shared" si="113"/>
        <v>0.21721783213176796</v>
      </c>
      <c r="H924" s="104">
        <f t="shared" si="109"/>
        <v>-13.262090498925589</v>
      </c>
      <c r="I924" s="104">
        <f t="shared" si="110"/>
        <v>0.10000000000000853</v>
      </c>
      <c r="J924" s="104">
        <f t="shared" si="111"/>
        <v>4.7181417543883906E-2</v>
      </c>
      <c r="K924" s="104">
        <f t="shared" si="112"/>
        <v>4.7181417543887931E-3</v>
      </c>
      <c r="L924" s="85"/>
    </row>
    <row r="925" spans="3:12" x14ac:dyDescent="0.2">
      <c r="C925" s="103">
        <v>85.8</v>
      </c>
      <c r="D925" s="103">
        <f t="shared" si="108"/>
        <v>8.5800000000000001E-2</v>
      </c>
      <c r="E925" s="104">
        <f t="shared" si="106"/>
        <v>0.99993274399172716</v>
      </c>
      <c r="F925" s="104">
        <f t="shared" si="107"/>
        <v>0.21723645674203365</v>
      </c>
      <c r="G925" s="104">
        <f t="shared" si="113"/>
        <v>0.21722184628510186</v>
      </c>
      <c r="H925" s="104">
        <f t="shared" si="109"/>
        <v>-13.261929986455934</v>
      </c>
      <c r="I925" s="104">
        <f t="shared" si="110"/>
        <v>9.9999999999994316E-2</v>
      </c>
      <c r="J925" s="104">
        <f t="shared" si="111"/>
        <v>4.7184458545738314E-2</v>
      </c>
      <c r="K925" s="104">
        <f t="shared" si="112"/>
        <v>4.7184458545735629E-3</v>
      </c>
      <c r="L925" s="85"/>
    </row>
    <row r="926" spans="3:12" x14ac:dyDescent="0.2">
      <c r="C926" s="103">
        <v>85.9</v>
      </c>
      <c r="D926" s="103">
        <f t="shared" si="108"/>
        <v>8.5900000000000004E-2</v>
      </c>
      <c r="E926" s="104">
        <f t="shared" si="106"/>
        <v>0.99993258713131827</v>
      </c>
      <c r="F926" s="104">
        <f t="shared" si="107"/>
        <v>0.2172345470870389</v>
      </c>
      <c r="G926" s="104">
        <f t="shared" si="113"/>
        <v>0.217219902683043</v>
      </c>
      <c r="H926" s="104">
        <f t="shared" si="109"/>
        <v>-13.262007704184599</v>
      </c>
      <c r="I926" s="104">
        <f t="shared" si="110"/>
        <v>0.10000000000000853</v>
      </c>
      <c r="J926" s="104">
        <f t="shared" si="111"/>
        <v>4.7184908311625147E-2</v>
      </c>
      <c r="K926" s="104">
        <f t="shared" si="112"/>
        <v>4.7184908311629168E-3</v>
      </c>
      <c r="L926" s="85"/>
    </row>
    <row r="927" spans="3:12" x14ac:dyDescent="0.2">
      <c r="C927" s="103">
        <v>86</v>
      </c>
      <c r="D927" s="103">
        <f t="shared" si="108"/>
        <v>8.5999999999999993E-2</v>
      </c>
      <c r="E927" s="104">
        <f t="shared" si="106"/>
        <v>0.99993243008821908</v>
      </c>
      <c r="F927" s="104">
        <f t="shared" si="107"/>
        <v>0.21722669322685709</v>
      </c>
      <c r="G927" s="104">
        <f t="shared" si="113"/>
        <v>0.21721201523835929</v>
      </c>
      <c r="H927" s="104">
        <f t="shared" si="109"/>
        <v>-13.26232310216173</v>
      </c>
      <c r="I927" s="104">
        <f t="shared" si="110"/>
        <v>9.9999999999994316E-2</v>
      </c>
      <c r="J927" s="104">
        <f t="shared" si="111"/>
        <v>4.7182772827217001E-2</v>
      </c>
      <c r="K927" s="104">
        <f t="shared" si="112"/>
        <v>4.7182772827214321E-3</v>
      </c>
      <c r="L927" s="85"/>
    </row>
    <row r="928" spans="3:12" x14ac:dyDescent="0.2">
      <c r="C928" s="103">
        <v>86.1</v>
      </c>
      <c r="D928" s="103">
        <f t="shared" si="108"/>
        <v>8.6099999999999996E-2</v>
      </c>
      <c r="E928" s="104">
        <f t="shared" si="106"/>
        <v>0.99993227286242847</v>
      </c>
      <c r="F928" s="104">
        <f t="shared" si="107"/>
        <v>0.21721290917065811</v>
      </c>
      <c r="G928" s="104">
        <f t="shared" si="113"/>
        <v>0.2171981979620764</v>
      </c>
      <c r="H928" s="104">
        <f t="shared" si="109"/>
        <v>-13.262875645970718</v>
      </c>
      <c r="I928" s="104">
        <f t="shared" si="110"/>
        <v>9.9999999999994316E-2</v>
      </c>
      <c r="J928" s="104">
        <f t="shared" si="111"/>
        <v>4.7178058333212002E-2</v>
      </c>
      <c r="K928" s="104">
        <f t="shared" si="112"/>
        <v>4.7178058333209316E-3</v>
      </c>
      <c r="L928" s="85"/>
    </row>
    <row r="929" spans="3:12" x14ac:dyDescent="0.2">
      <c r="C929" s="103">
        <v>86.2</v>
      </c>
      <c r="D929" s="103">
        <f t="shared" si="108"/>
        <v>8.6199999999999999E-2</v>
      </c>
      <c r="E929" s="104">
        <f t="shared" si="106"/>
        <v>0.99993211545394467</v>
      </c>
      <c r="F929" s="104">
        <f t="shared" si="107"/>
        <v>0.21719320902549277</v>
      </c>
      <c r="G929" s="104">
        <f t="shared" si="113"/>
        <v>0.21717846496309179</v>
      </c>
      <c r="H929" s="104">
        <f t="shared" si="109"/>
        <v>-13.263664816596837</v>
      </c>
      <c r="I929" s="104">
        <f t="shared" si="110"/>
        <v>0.10000000000000853</v>
      </c>
      <c r="J929" s="104">
        <f t="shared" si="111"/>
        <v>4.7170771323501295E-2</v>
      </c>
      <c r="K929" s="104">
        <f t="shared" si="112"/>
        <v>4.7170771323505317E-3</v>
      </c>
      <c r="L929" s="85"/>
    </row>
    <row r="930" spans="3:12" x14ac:dyDescent="0.2">
      <c r="C930" s="103">
        <v>86.3</v>
      </c>
      <c r="D930" s="103">
        <f t="shared" si="108"/>
        <v>8.6300000000000002E-2</v>
      </c>
      <c r="E930" s="104">
        <f t="shared" si="106"/>
        <v>0.99993195786277111</v>
      </c>
      <c r="F930" s="104">
        <f t="shared" si="107"/>
        <v>0.21716760699590493</v>
      </c>
      <c r="G930" s="104">
        <f t="shared" si="113"/>
        <v>0.21715283044778805</v>
      </c>
      <c r="H930" s="104">
        <f t="shared" si="109"/>
        <v>-13.26469011029989</v>
      </c>
      <c r="I930" s="104">
        <f t="shared" si="110"/>
        <v>9.9999999999994316E-2</v>
      </c>
      <c r="J930" s="104">
        <f t="shared" si="111"/>
        <v>4.7160918543323244E-2</v>
      </c>
      <c r="K930" s="104">
        <f t="shared" si="112"/>
        <v>4.716091854332056E-3</v>
      </c>
      <c r="L930" s="85"/>
    </row>
    <row r="931" spans="3:12" x14ac:dyDescent="0.2">
      <c r="C931" s="103">
        <v>86.4</v>
      </c>
      <c r="D931" s="103">
        <f t="shared" si="108"/>
        <v>8.6400000000000005E-2</v>
      </c>
      <c r="E931" s="104">
        <f t="shared" si="106"/>
        <v>0.9999318000889037</v>
      </c>
      <c r="F931" s="104">
        <f t="shared" si="107"/>
        <v>0.21713611738354099</v>
      </c>
      <c r="G931" s="104">
        <f t="shared" si="113"/>
        <v>0.21712130871963964</v>
      </c>
      <c r="H931" s="104">
        <f t="shared" si="109"/>
        <v>-13.265951038491028</v>
      </c>
      <c r="I931" s="104">
        <f t="shared" si="110"/>
        <v>0.10000000000000853</v>
      </c>
      <c r="J931" s="104">
        <f t="shared" si="111"/>
        <v>4.714850698740259E-2</v>
      </c>
      <c r="K931" s="104">
        <f t="shared" si="112"/>
        <v>4.7148506987406613E-3</v>
      </c>
      <c r="L931" s="85"/>
    </row>
    <row r="932" spans="3:12" x14ac:dyDescent="0.2">
      <c r="C932" s="103">
        <v>86.5</v>
      </c>
      <c r="D932" s="103">
        <f t="shared" si="108"/>
        <v>8.6499999999999994E-2</v>
      </c>
      <c r="E932" s="104">
        <f t="shared" si="106"/>
        <v>0.99993164213234753</v>
      </c>
      <c r="F932" s="104">
        <f t="shared" si="107"/>
        <v>0.21709875458675851</v>
      </c>
      <c r="G932" s="104">
        <f t="shared" si="113"/>
        <v>0.21708391417882494</v>
      </c>
      <c r="H932" s="104">
        <f t="shared" si="109"/>
        <v>-13.267447127613206</v>
      </c>
      <c r="I932" s="104">
        <f t="shared" si="110"/>
        <v>9.9999999999994316E-2</v>
      </c>
      <c r="J932" s="104">
        <f t="shared" si="111"/>
        <v>4.7133543898076329E-2</v>
      </c>
      <c r="K932" s="104">
        <f t="shared" si="112"/>
        <v>4.7133543898073647E-3</v>
      </c>
      <c r="L932" s="85"/>
    </row>
    <row r="933" spans="3:12" x14ac:dyDescent="0.2">
      <c r="C933" s="103">
        <v>86.6</v>
      </c>
      <c r="D933" s="103">
        <f t="shared" si="108"/>
        <v>8.6599999999999996E-2</v>
      </c>
      <c r="E933" s="104">
        <f t="shared" si="106"/>
        <v>0.99993148399309795</v>
      </c>
      <c r="F933" s="104">
        <f t="shared" si="107"/>
        <v>0.21705553310023276</v>
      </c>
      <c r="G933" s="104">
        <f t="shared" si="113"/>
        <v>0.21704066132182873</v>
      </c>
      <c r="H933" s="104">
        <f t="shared" si="109"/>
        <v>-13.269177919025832</v>
      </c>
      <c r="I933" s="104">
        <f t="shared" si="110"/>
        <v>9.9999999999994316E-2</v>
      </c>
      <c r="J933" s="104">
        <f t="shared" si="111"/>
        <v>4.7116036763405679E-2</v>
      </c>
      <c r="K933" s="104">
        <f t="shared" si="112"/>
        <v>4.7116036763402997E-3</v>
      </c>
      <c r="L933" s="85"/>
    </row>
    <row r="934" spans="3:12" x14ac:dyDescent="0.2">
      <c r="C934" s="103">
        <v>86.7</v>
      </c>
      <c r="D934" s="103">
        <f t="shared" si="108"/>
        <v>8.6699999999999999E-2</v>
      </c>
      <c r="E934" s="104">
        <f t="shared" si="106"/>
        <v>0.99993132567115739</v>
      </c>
      <c r="F934" s="104">
        <f t="shared" si="107"/>
        <v>0.21700646751456124</v>
      </c>
      <c r="G934" s="104">
        <f t="shared" si="113"/>
        <v>0.21699156474105016</v>
      </c>
      <c r="H934" s="104">
        <f t="shared" si="109"/>
        <v>-13.271142968892917</v>
      </c>
      <c r="I934" s="104">
        <f t="shared" si="110"/>
        <v>0.10000000000000853</v>
      </c>
      <c r="J934" s="104">
        <f t="shared" si="111"/>
        <v>4.7095993315274504E-2</v>
      </c>
      <c r="K934" s="104">
        <f t="shared" si="112"/>
        <v>4.7095993315278521E-3</v>
      </c>
      <c r="L934" s="85"/>
    </row>
    <row r="935" spans="3:12" x14ac:dyDescent="0.2">
      <c r="C935" s="103">
        <v>86.8</v>
      </c>
      <c r="D935" s="103">
        <f t="shared" si="108"/>
        <v>8.6800000000000002E-2</v>
      </c>
      <c r="E935" s="104">
        <f t="shared" si="106"/>
        <v>0.99993116716652541</v>
      </c>
      <c r="F935" s="104">
        <f t="shared" si="107"/>
        <v>0.21695157251586694</v>
      </c>
      <c r="G935" s="104">
        <f t="shared" si="113"/>
        <v>0.21693663912440392</v>
      </c>
      <c r="H935" s="104">
        <f t="shared" si="109"/>
        <v>-13.273341848075189</v>
      </c>
      <c r="I935" s="104">
        <f t="shared" si="110"/>
        <v>9.9999999999994316E-2</v>
      </c>
      <c r="J935" s="104">
        <f t="shared" si="111"/>
        <v>4.7073421527474762E-2</v>
      </c>
      <c r="K935" s="104">
        <f t="shared" si="112"/>
        <v>4.7073421527472088E-3</v>
      </c>
      <c r="L935" s="85"/>
    </row>
    <row r="936" spans="3:12" x14ac:dyDescent="0.2">
      <c r="C936" s="103">
        <v>86.9</v>
      </c>
      <c r="D936" s="103">
        <f t="shared" si="108"/>
        <v>8.6900000000000005E-2</v>
      </c>
      <c r="E936" s="104">
        <f t="shared" si="106"/>
        <v>0.99993100847920313</v>
      </c>
      <c r="F936" s="104">
        <f t="shared" si="107"/>
        <v>0.21689086288539947</v>
      </c>
      <c r="G936" s="104">
        <f t="shared" si="113"/>
        <v>0.21687589925492207</v>
      </c>
      <c r="H936" s="104">
        <f t="shared" si="109"/>
        <v>-13.275774142025789</v>
      </c>
      <c r="I936" s="104">
        <f t="shared" si="110"/>
        <v>0.10000000000000853</v>
      </c>
      <c r="J936" s="104">
        <f t="shared" si="111"/>
        <v>4.7048329613778542E-2</v>
      </c>
      <c r="K936" s="104">
        <f t="shared" si="112"/>
        <v>4.7048329613782556E-3</v>
      </c>
      <c r="L936" s="85"/>
    </row>
    <row r="937" spans="3:12" x14ac:dyDescent="0.2">
      <c r="C937" s="103">
        <v>87</v>
      </c>
      <c r="D937" s="103">
        <f t="shared" si="108"/>
        <v>8.6999999999999994E-2</v>
      </c>
      <c r="E937" s="104">
        <f t="shared" si="106"/>
        <v>0.99993084960918888</v>
      </c>
      <c r="F937" s="104">
        <f t="shared" si="107"/>
        <v>0.21682435349913487</v>
      </c>
      <c r="G937" s="104">
        <f t="shared" si="113"/>
        <v>0.21680936001035303</v>
      </c>
      <c r="H937" s="104">
        <f t="shared" si="109"/>
        <v>-13.278439450689685</v>
      </c>
      <c r="I937" s="104">
        <f t="shared" si="110"/>
        <v>9.9999999999994316E-2</v>
      </c>
      <c r="J937" s="104">
        <f t="shared" si="111"/>
        <v>4.7020726025997224E-2</v>
      </c>
      <c r="K937" s="104">
        <f t="shared" si="112"/>
        <v>4.7020726025994554E-3</v>
      </c>
      <c r="L937" s="85"/>
    </row>
    <row r="938" spans="3:12" x14ac:dyDescent="0.2">
      <c r="C938" s="103">
        <v>87.1</v>
      </c>
      <c r="D938" s="103">
        <f t="shared" si="108"/>
        <v>8.7099999999999997E-2</v>
      </c>
      <c r="E938" s="104">
        <f t="shared" si="106"/>
        <v>0.99993069055648498</v>
      </c>
      <c r="F938" s="104">
        <f t="shared" si="107"/>
        <v>0.21675205932737351</v>
      </c>
      <c r="G938" s="104">
        <f t="shared" si="113"/>
        <v>0.21673703636276079</v>
      </c>
      <c r="H938" s="104">
        <f t="shared" si="109"/>
        <v>-13.281337388406575</v>
      </c>
      <c r="I938" s="104">
        <f t="shared" si="110"/>
        <v>9.9999999999994316E-2</v>
      </c>
      <c r="J938" s="104">
        <f t="shared" si="111"/>
        <v>4.699061945202828E-2</v>
      </c>
      <c r="K938" s="104">
        <f t="shared" si="112"/>
        <v>4.6990619452025612E-3</v>
      </c>
      <c r="L938" s="85"/>
    </row>
    <row r="939" spans="3:12" x14ac:dyDescent="0.2">
      <c r="C939" s="103">
        <v>87.2</v>
      </c>
      <c r="D939" s="103">
        <f t="shared" si="108"/>
        <v>8.72E-2</v>
      </c>
      <c r="E939" s="104">
        <f t="shared" si="106"/>
        <v>0.99993053132108922</v>
      </c>
      <c r="F939" s="104">
        <f t="shared" si="107"/>
        <v>0.21667399543433619</v>
      </c>
      <c r="G939" s="104">
        <f t="shared" si="113"/>
        <v>0.21665894337811906</v>
      </c>
      <c r="H939" s="104">
        <f t="shared" si="109"/>
        <v>-13.284467583817488</v>
      </c>
      <c r="I939" s="104">
        <f t="shared" si="110"/>
        <v>0.10000000000000853</v>
      </c>
      <c r="J939" s="104">
        <f t="shared" si="111"/>
        <v>4.6958018813889287E-2</v>
      </c>
      <c r="K939" s="104">
        <f t="shared" si="112"/>
        <v>4.695801881389329E-3</v>
      </c>
      <c r="L939" s="85"/>
    </row>
    <row r="940" spans="3:12" x14ac:dyDescent="0.2">
      <c r="C940" s="103">
        <v>87.3</v>
      </c>
      <c r="D940" s="103">
        <f t="shared" si="108"/>
        <v>8.7300000000000003E-2</v>
      </c>
      <c r="E940" s="104">
        <f t="shared" si="106"/>
        <v>0.99993037190300293</v>
      </c>
      <c r="F940" s="104">
        <f t="shared" si="107"/>
        <v>0.21659017697775887</v>
      </c>
      <c r="G940" s="104">
        <f t="shared" si="113"/>
        <v>0.21657509621590765</v>
      </c>
      <c r="H940" s="104">
        <f t="shared" si="109"/>
        <v>-13.287829679774713</v>
      </c>
      <c r="I940" s="104">
        <f t="shared" si="110"/>
        <v>9.9999999999994316E-2</v>
      </c>
      <c r="J940" s="104">
        <f t="shared" si="111"/>
        <v>4.692293326573968E-2</v>
      </c>
      <c r="K940" s="104">
        <f t="shared" si="112"/>
        <v>4.6922933265737014E-3</v>
      </c>
      <c r="L940" s="85"/>
    </row>
    <row r="941" spans="3:12" x14ac:dyDescent="0.2">
      <c r="C941" s="103">
        <v>87.4</v>
      </c>
      <c r="D941" s="103">
        <f t="shared" si="108"/>
        <v>8.7400000000000005E-2</v>
      </c>
      <c r="E941" s="104">
        <f t="shared" si="106"/>
        <v>0.99993021230222578</v>
      </c>
      <c r="F941" s="104">
        <f t="shared" si="107"/>
        <v>0.21650061920848551</v>
      </c>
      <c r="G941" s="104">
        <f t="shared" si="113"/>
        <v>0.21648551012870426</v>
      </c>
      <c r="H941" s="104">
        <f t="shared" si="109"/>
        <v>-13.291423333255333</v>
      </c>
      <c r="I941" s="104">
        <f t="shared" si="110"/>
        <v>0.10000000000000853</v>
      </c>
      <c r="J941" s="104">
        <f t="shared" si="111"/>
        <v>4.6885372191890727E-2</v>
      </c>
      <c r="K941" s="104">
        <f t="shared" si="112"/>
        <v>4.6885372191894726E-3</v>
      </c>
      <c r="L941" s="85"/>
    </row>
    <row r="942" spans="3:12" x14ac:dyDescent="0.2">
      <c r="C942" s="103">
        <v>87.5</v>
      </c>
      <c r="D942" s="103">
        <f t="shared" si="108"/>
        <v>8.7499999999999994E-2</v>
      </c>
      <c r="E942" s="104">
        <f t="shared" si="106"/>
        <v>0.99993005251875855</v>
      </c>
      <c r="F942" s="104">
        <f t="shared" si="107"/>
        <v>0.21640533747005924</v>
      </c>
      <c r="G942" s="104">
        <f t="shared" si="113"/>
        <v>0.21639020046177601</v>
      </c>
      <c r="H942" s="104">
        <f t="shared" si="109"/>
        <v>-13.295248215278065</v>
      </c>
      <c r="I942" s="104">
        <f t="shared" si="110"/>
        <v>9.9999999999994316E-2</v>
      </c>
      <c r="J942" s="104">
        <f t="shared" si="111"/>
        <v>4.6845345204803303E-2</v>
      </c>
      <c r="K942" s="104">
        <f t="shared" si="112"/>
        <v>4.6845345204800642E-3</v>
      </c>
      <c r="L942" s="85"/>
    </row>
    <row r="943" spans="3:12" x14ac:dyDescent="0.2">
      <c r="C943" s="103">
        <v>87.6</v>
      </c>
      <c r="D943" s="103">
        <f t="shared" si="108"/>
        <v>8.7599999999999997E-2</v>
      </c>
      <c r="E943" s="104">
        <f t="shared" si="106"/>
        <v>0.99992989255259968</v>
      </c>
      <c r="F943" s="104">
        <f t="shared" si="107"/>
        <v>0.21630434719831215</v>
      </c>
      <c r="G943" s="104">
        <f t="shared" si="113"/>
        <v>0.21628918265266847</v>
      </c>
      <c r="H943" s="104">
        <f t="shared" si="109"/>
        <v>-13.299304010823549</v>
      </c>
      <c r="I943" s="104">
        <f t="shared" si="110"/>
        <v>9.9999999999994316E-2</v>
      </c>
      <c r="J943" s="104">
        <f t="shared" si="111"/>
        <v>4.6802862143074053E-2</v>
      </c>
      <c r="K943" s="104">
        <f t="shared" si="112"/>
        <v>4.6802862143071394E-3</v>
      </c>
      <c r="L943" s="85"/>
    </row>
    <row r="944" spans="3:12" x14ac:dyDescent="0.2">
      <c r="C944" s="103">
        <v>87.7</v>
      </c>
      <c r="D944" s="103">
        <f t="shared" si="108"/>
        <v>8.77E-2</v>
      </c>
      <c r="E944" s="104">
        <f t="shared" si="106"/>
        <v>0.99992973240375105</v>
      </c>
      <c r="F944" s="104">
        <f t="shared" si="107"/>
        <v>0.21619766392095266</v>
      </c>
      <c r="G944" s="104">
        <f t="shared" si="113"/>
        <v>0.21618247223079429</v>
      </c>
      <c r="H944" s="104">
        <f t="shared" si="109"/>
        <v>-13.303590418757917</v>
      </c>
      <c r="I944" s="104">
        <f t="shared" si="110"/>
        <v>0.10000000000000853</v>
      </c>
      <c r="J944" s="104">
        <f t="shared" si="111"/>
        <v>4.6757933069410222E-2</v>
      </c>
      <c r="K944" s="104">
        <f t="shared" si="112"/>
        <v>4.6757933069414212E-3</v>
      </c>
      <c r="L944" s="85"/>
    </row>
    <row r="945" spans="3:12" x14ac:dyDescent="0.2">
      <c r="C945" s="103">
        <v>87.8</v>
      </c>
      <c r="D945" s="103">
        <f t="shared" si="108"/>
        <v>8.7800000000000003E-2</v>
      </c>
      <c r="E945" s="104">
        <f t="shared" si="106"/>
        <v>0.99992957207221245</v>
      </c>
      <c r="F945" s="104">
        <f t="shared" si="107"/>
        <v>0.216085303257153</v>
      </c>
      <c r="G945" s="104">
        <f t="shared" si="113"/>
        <v>0.21607008481701925</v>
      </c>
      <c r="H945" s="104">
        <f t="shared" si="109"/>
        <v>-13.308107151759671</v>
      </c>
      <c r="I945" s="104">
        <f t="shared" si="110"/>
        <v>9.9999999999994316E-2</v>
      </c>
      <c r="J945" s="104">
        <f t="shared" si="111"/>
        <v>4.6710568268593322E-2</v>
      </c>
      <c r="K945" s="104">
        <f t="shared" si="112"/>
        <v>4.6710568268590663E-3</v>
      </c>
      <c r="L945" s="85"/>
    </row>
    <row r="946" spans="3:12" x14ac:dyDescent="0.2">
      <c r="C946" s="103">
        <v>87.9</v>
      </c>
      <c r="D946" s="103">
        <f t="shared" si="108"/>
        <v>8.7900000000000006E-2</v>
      </c>
      <c r="E946" s="104">
        <f t="shared" si="106"/>
        <v>0.99992941155798276</v>
      </c>
      <c r="F946" s="104">
        <f t="shared" si="107"/>
        <v>0.21596728091713246</v>
      </c>
      <c r="G946" s="104">
        <f t="shared" si="113"/>
        <v>0.21595203612324582</v>
      </c>
      <c r="H946" s="104">
        <f t="shared" si="109"/>
        <v>-13.312853936249878</v>
      </c>
      <c r="I946" s="104">
        <f t="shared" si="110"/>
        <v>0.10000000000000853</v>
      </c>
      <c r="J946" s="104">
        <f t="shared" si="111"/>
        <v>4.6660778245431252E-2</v>
      </c>
      <c r="K946" s="104">
        <f t="shared" si="112"/>
        <v>4.6660778245435231E-3</v>
      </c>
      <c r="L946" s="85"/>
    </row>
    <row r="947" spans="3:12" x14ac:dyDescent="0.2">
      <c r="C947" s="103">
        <v>88</v>
      </c>
      <c r="D947" s="103">
        <f t="shared" si="108"/>
        <v>8.7999999999999995E-2</v>
      </c>
      <c r="E947" s="104">
        <f t="shared" si="106"/>
        <v>0.99992925086106266</v>
      </c>
      <c r="F947" s="104">
        <f t="shared" si="107"/>
        <v>0.21584361270174185</v>
      </c>
      <c r="G947" s="104">
        <f t="shared" si="113"/>
        <v>0.21582834195199807</v>
      </c>
      <c r="H947" s="104">
        <f t="shared" si="109"/>
        <v>-13.317830512325475</v>
      </c>
      <c r="I947" s="104">
        <f t="shared" si="110"/>
        <v>9.9999999999994316E-2</v>
      </c>
      <c r="J947" s="104">
        <f t="shared" si="111"/>
        <v>4.6608573722700136E-2</v>
      </c>
      <c r="K947" s="104">
        <f t="shared" si="112"/>
        <v>4.6608573722697489E-3</v>
      </c>
      <c r="L947" s="85"/>
    </row>
    <row r="948" spans="3:12" x14ac:dyDescent="0.2">
      <c r="C948" s="103">
        <v>88.1</v>
      </c>
      <c r="D948" s="103">
        <f t="shared" si="108"/>
        <v>8.8099999999999998E-2</v>
      </c>
      <c r="E948" s="104">
        <f t="shared" si="106"/>
        <v>0.99992908998145369</v>
      </c>
      <c r="F948" s="104">
        <f t="shared" si="107"/>
        <v>0.21571431450204384</v>
      </c>
      <c r="G948" s="104">
        <f t="shared" si="113"/>
        <v>0.21569901819600179</v>
      </c>
      <c r="H948" s="104">
        <f t="shared" si="109"/>
        <v>-13.323036633695891</v>
      </c>
      <c r="I948" s="104">
        <f t="shared" si="110"/>
        <v>9.9999999999994316E-2</v>
      </c>
      <c r="J948" s="104">
        <f t="shared" si="111"/>
        <v>4.6553965639075393E-2</v>
      </c>
      <c r="K948" s="104">
        <f t="shared" si="112"/>
        <v>4.6553965639072751E-3</v>
      </c>
      <c r="L948" s="85"/>
    </row>
    <row r="949" spans="3:12" x14ac:dyDescent="0.2">
      <c r="C949" s="103">
        <v>88.2</v>
      </c>
      <c r="D949" s="103">
        <f t="shared" si="108"/>
        <v>8.8200000000000001E-2</v>
      </c>
      <c r="E949" s="104">
        <f t="shared" si="106"/>
        <v>0.99992892891915375</v>
      </c>
      <c r="F949" s="104">
        <f t="shared" si="107"/>
        <v>0.21557940229889375</v>
      </c>
      <c r="G949" s="104">
        <f t="shared" si="113"/>
        <v>0.21556408083776418</v>
      </c>
      <c r="H949" s="104">
        <f t="shared" si="109"/>
        <v>-13.328472067622778</v>
      </c>
      <c r="I949" s="104">
        <f t="shared" si="110"/>
        <v>0.10000000000000853</v>
      </c>
      <c r="J949" s="104">
        <f t="shared" si="111"/>
        <v>4.6496965147051962E-2</v>
      </c>
      <c r="K949" s="104">
        <f t="shared" si="112"/>
        <v>4.6496965147055924E-3</v>
      </c>
      <c r="L949" s="85"/>
    </row>
    <row r="950" spans="3:12" x14ac:dyDescent="0.2">
      <c r="C950" s="103">
        <v>88.3</v>
      </c>
      <c r="D950" s="103">
        <f t="shared" si="108"/>
        <v>8.8300000000000003E-2</v>
      </c>
      <c r="E950" s="104">
        <f t="shared" si="106"/>
        <v>0.9999287676741635</v>
      </c>
      <c r="F950" s="104">
        <f t="shared" si="107"/>
        <v>0.21543889216251749</v>
      </c>
      <c r="G950" s="104">
        <f t="shared" si="113"/>
        <v>0.21542354594915311</v>
      </c>
      <c r="H950" s="104">
        <f t="shared" si="109"/>
        <v>-13.334136594862862</v>
      </c>
      <c r="I950" s="104">
        <f t="shared" si="110"/>
        <v>9.9999999999994316E-2</v>
      </c>
      <c r="J950" s="104">
        <f t="shared" si="111"/>
        <v>4.6437583610854774E-2</v>
      </c>
      <c r="K950" s="104">
        <f t="shared" si="112"/>
        <v>4.6437583610852134E-3</v>
      </c>
      <c r="L950" s="85"/>
    </row>
    <row r="951" spans="3:12" x14ac:dyDescent="0.2">
      <c r="C951" s="103">
        <v>88.4</v>
      </c>
      <c r="D951" s="103">
        <f t="shared" si="108"/>
        <v>8.8400000000000006E-2</v>
      </c>
      <c r="E951" s="104">
        <f t="shared" si="106"/>
        <v>0.99992860624648361</v>
      </c>
      <c r="F951" s="104">
        <f t="shared" si="107"/>
        <v>0.21529280025208822</v>
      </c>
      <c r="G951" s="104">
        <f t="shared" si="113"/>
        <v>0.21527742969097316</v>
      </c>
      <c r="H951" s="104">
        <f t="shared" si="109"/>
        <v>-13.340030009613926</v>
      </c>
      <c r="I951" s="104">
        <f t="shared" si="110"/>
        <v>0.10000000000000853</v>
      </c>
      <c r="J951" s="104">
        <f t="shared" si="111"/>
        <v>4.6375832604339161E-2</v>
      </c>
      <c r="K951" s="104">
        <f t="shared" si="112"/>
        <v>4.6375832604343111E-3</v>
      </c>
      <c r="L951" s="85"/>
    </row>
    <row r="952" spans="3:12" x14ac:dyDescent="0.2">
      <c r="C952" s="103">
        <v>88.5</v>
      </c>
      <c r="D952" s="103">
        <f t="shared" si="108"/>
        <v>8.8499999999999995E-2</v>
      </c>
      <c r="E952" s="104">
        <f t="shared" si="106"/>
        <v>0.99992844463611408</v>
      </c>
      <c r="F952" s="104">
        <f t="shared" si="107"/>
        <v>0.215141142815302</v>
      </c>
      <c r="G952" s="104">
        <f t="shared" si="113"/>
        <v>0.21512574831254103</v>
      </c>
      <c r="H952" s="104">
        <f t="shared" si="109"/>
        <v>-13.346152119463884</v>
      </c>
      <c r="I952" s="104">
        <f t="shared" si="110"/>
        <v>9.9999999999994316E-2</v>
      </c>
      <c r="J952" s="104">
        <f t="shared" si="111"/>
        <v>4.6311723908881178E-2</v>
      </c>
      <c r="K952" s="104">
        <f t="shared" si="112"/>
        <v>4.6311723908878544E-3</v>
      </c>
      <c r="L952" s="85"/>
    </row>
    <row r="953" spans="3:12" x14ac:dyDescent="0.2">
      <c r="C953" s="103">
        <v>88.6</v>
      </c>
      <c r="D953" s="103">
        <f t="shared" si="108"/>
        <v>8.8599999999999998E-2</v>
      </c>
      <c r="E953" s="104">
        <f t="shared" si="106"/>
        <v>0.99992828284305535</v>
      </c>
      <c r="F953" s="104">
        <f t="shared" si="107"/>
        <v>0.21498393618795081</v>
      </c>
      <c r="G953" s="104">
        <f t="shared" si="113"/>
        <v>0.21496851815125864</v>
      </c>
      <c r="H953" s="104">
        <f t="shared" si="109"/>
        <v>-13.352502745342905</v>
      </c>
      <c r="I953" s="104">
        <f t="shared" si="110"/>
        <v>9.9999999999994316E-2</v>
      </c>
      <c r="J953" s="104">
        <f t="shared" si="111"/>
        <v>4.6245269511258479E-2</v>
      </c>
      <c r="K953" s="104">
        <f t="shared" si="112"/>
        <v>4.6245269511255849E-3</v>
      </c>
      <c r="L953" s="85"/>
    </row>
    <row r="954" spans="3:12" x14ac:dyDescent="0.2">
      <c r="C954" s="103">
        <v>88.7</v>
      </c>
      <c r="D954" s="103">
        <f t="shared" si="108"/>
        <v>8.8700000000000001E-2</v>
      </c>
      <c r="E954" s="104">
        <f t="shared" si="106"/>
        <v>0.99992812086730576</v>
      </c>
      <c r="F954" s="104">
        <f t="shared" si="107"/>
        <v>0.21482119679349523</v>
      </c>
      <c r="G954" s="104">
        <f t="shared" si="113"/>
        <v>0.21480575563218537</v>
      </c>
      <c r="H954" s="104">
        <f t="shared" si="109"/>
        <v>-13.359081721478571</v>
      </c>
      <c r="I954" s="104">
        <f t="shared" si="110"/>
        <v>0.10000000000000853</v>
      </c>
      <c r="J954" s="104">
        <f t="shared" si="111"/>
        <v>4.6176481601521671E-2</v>
      </c>
      <c r="K954" s="104">
        <f t="shared" si="112"/>
        <v>4.6176481601525607E-3</v>
      </c>
      <c r="L954" s="85"/>
    </row>
    <row r="955" spans="3:12" x14ac:dyDescent="0.2">
      <c r="C955" s="103">
        <v>88.8</v>
      </c>
      <c r="D955" s="103">
        <f t="shared" si="108"/>
        <v>8.8800000000000004E-2</v>
      </c>
      <c r="E955" s="104">
        <f t="shared" si="106"/>
        <v>0.99992795870886786</v>
      </c>
      <c r="F955" s="104">
        <f t="shared" si="107"/>
        <v>0.21465294114263497</v>
      </c>
      <c r="G955" s="104">
        <f t="shared" si="113"/>
        <v>0.21463747726760973</v>
      </c>
      <c r="H955" s="104">
        <f t="shared" si="109"/>
        <v>-13.365888895354008</v>
      </c>
      <c r="I955" s="104">
        <f t="shared" si="110"/>
        <v>9.9999999999994316E-2</v>
      </c>
      <c r="J955" s="104">
        <f t="shared" si="111"/>
        <v>4.6105372570856923E-2</v>
      </c>
      <c r="K955" s="104">
        <f t="shared" si="112"/>
        <v>4.6105372570854298E-3</v>
      </c>
      <c r="L955" s="85"/>
    </row>
    <row r="956" spans="3:12" x14ac:dyDescent="0.2">
      <c r="C956" s="103">
        <v>88.9</v>
      </c>
      <c r="D956" s="103">
        <f t="shared" si="108"/>
        <v>8.8900000000000007E-2</v>
      </c>
      <c r="E956" s="104">
        <f t="shared" si="106"/>
        <v>0.99992779636773899</v>
      </c>
      <c r="F956" s="104">
        <f t="shared" si="107"/>
        <v>0.21447918583287751</v>
      </c>
      <c r="G956" s="104">
        <f t="shared" si="113"/>
        <v>0.21446369965661599</v>
      </c>
      <c r="H956" s="104">
        <f t="shared" si="109"/>
        <v>-13.372924127669133</v>
      </c>
      <c r="I956" s="104">
        <f t="shared" si="110"/>
        <v>0.10000000000000853</v>
      </c>
      <c r="J956" s="104">
        <f t="shared" si="111"/>
        <v>4.6031955009438914E-2</v>
      </c>
      <c r="K956" s="104">
        <f t="shared" si="112"/>
        <v>4.6031955009442843E-3</v>
      </c>
      <c r="L956" s="85"/>
    </row>
    <row r="957" spans="3:12" x14ac:dyDescent="0.2">
      <c r="C957" s="103">
        <v>89</v>
      </c>
      <c r="D957" s="103">
        <f t="shared" si="108"/>
        <v>8.8999999999999996E-2</v>
      </c>
      <c r="E957" s="104">
        <f t="shared" si="106"/>
        <v>0.99992763384392225</v>
      </c>
      <c r="F957" s="104">
        <f t="shared" si="107"/>
        <v>0.21429994754810619</v>
      </c>
      <c r="G957" s="104">
        <f t="shared" si="113"/>
        <v>0.21428443948465448</v>
      </c>
      <c r="H957" s="104">
        <f t="shared" si="109"/>
        <v>-13.38018729230469</v>
      </c>
      <c r="I957" s="104">
        <f t="shared" si="110"/>
        <v>9.9999999999994316E-2</v>
      </c>
      <c r="J957" s="104">
        <f t="shared" si="111"/>
        <v>4.5956241704275556E-2</v>
      </c>
      <c r="K957" s="104">
        <f t="shared" si="112"/>
        <v>4.5956241704272942E-3</v>
      </c>
      <c r="L957" s="85"/>
    </row>
    <row r="958" spans="3:12" x14ac:dyDescent="0.2">
      <c r="C958" s="103">
        <v>89.1</v>
      </c>
      <c r="D958" s="103">
        <f t="shared" si="108"/>
        <v>8.9099999999999999E-2</v>
      </c>
      <c r="E958" s="104">
        <f t="shared" si="106"/>
        <v>0.9999274711374162</v>
      </c>
      <c r="F958" s="104">
        <f t="shared" si="107"/>
        <v>0.214115243058146</v>
      </c>
      <c r="G958" s="104">
        <f t="shared" si="113"/>
        <v>0.21409971352310514</v>
      </c>
      <c r="H958" s="104">
        <f t="shared" si="109"/>
        <v>-13.387678276289456</v>
      </c>
      <c r="I958" s="104">
        <f t="shared" si="110"/>
        <v>9.9999999999994316E-2</v>
      </c>
      <c r="J958" s="104">
        <f t="shared" si="111"/>
        <v>4.5878245637043902E-2</v>
      </c>
      <c r="K958" s="104">
        <f t="shared" si="112"/>
        <v>4.5878245637041293E-3</v>
      </c>
      <c r="L958" s="85"/>
    </row>
    <row r="959" spans="3:12" x14ac:dyDescent="0.2">
      <c r="C959" s="103">
        <v>89.2</v>
      </c>
      <c r="D959" s="103">
        <f t="shared" si="108"/>
        <v>8.9200000000000002E-2</v>
      </c>
      <c r="E959" s="104">
        <f t="shared" si="106"/>
        <v>0.99992730824821918</v>
      </c>
      <c r="F959" s="104">
        <f t="shared" si="107"/>
        <v>0.2139250892183284</v>
      </c>
      <c r="G959" s="104">
        <f t="shared" si="113"/>
        <v>0.21390953862884324</v>
      </c>
      <c r="H959" s="104">
        <f t="shared" si="109"/>
        <v>-13.395396979770226</v>
      </c>
      <c r="I959" s="104">
        <f t="shared" si="110"/>
        <v>0.10000000000000853</v>
      </c>
      <c r="J959" s="104">
        <f t="shared" si="111"/>
        <v>4.5797979981917536E-2</v>
      </c>
      <c r="K959" s="104">
        <f t="shared" si="112"/>
        <v>4.5797979981921444E-3</v>
      </c>
      <c r="L959" s="85"/>
    </row>
    <row r="960" spans="3:12" x14ac:dyDescent="0.2">
      <c r="C960" s="103">
        <v>89.3</v>
      </c>
      <c r="D960" s="103">
        <f t="shared" si="108"/>
        <v>8.929999999999999E-2</v>
      </c>
      <c r="E960" s="104">
        <f t="shared" si="106"/>
        <v>0.99992714517633352</v>
      </c>
      <c r="F960" s="104">
        <f t="shared" si="107"/>
        <v>0.21372950296905396</v>
      </c>
      <c r="G960" s="104">
        <f t="shared" si="113"/>
        <v>0.21371393174380282</v>
      </c>
      <c r="H960" s="104">
        <f t="shared" si="109"/>
        <v>-13.403343315984781</v>
      </c>
      <c r="I960" s="104">
        <f t="shared" si="110"/>
        <v>9.9999999999994316E-2</v>
      </c>
      <c r="J960" s="104">
        <f t="shared" si="111"/>
        <v>4.5715458103386321E-2</v>
      </c>
      <c r="K960" s="104">
        <f t="shared" si="112"/>
        <v>4.5715458103383726E-3</v>
      </c>
      <c r="L960" s="85"/>
    </row>
    <row r="961" spans="3:12" x14ac:dyDescent="0.2">
      <c r="C961" s="103">
        <v>89.4</v>
      </c>
      <c r="D961" s="103">
        <f t="shared" si="108"/>
        <v>8.9400000000000007E-2</v>
      </c>
      <c r="E961" s="104">
        <f t="shared" si="106"/>
        <v>0.99992698192175988</v>
      </c>
      <c r="F961" s="104">
        <f t="shared" si="107"/>
        <v>0.21352850133535459</v>
      </c>
      <c r="G961" s="104">
        <f t="shared" si="113"/>
        <v>0.21351290989453758</v>
      </c>
      <c r="H961" s="104">
        <f t="shared" si="109"/>
        <v>-13.411517211237795</v>
      </c>
      <c r="I961" s="104">
        <f t="shared" si="110"/>
        <v>0.10000000000000853</v>
      </c>
      <c r="J961" s="104">
        <f t="shared" si="111"/>
        <v>4.5630693554067896E-2</v>
      </c>
      <c r="K961" s="104">
        <f t="shared" si="112"/>
        <v>4.5630693554071788E-3</v>
      </c>
      <c r="L961" s="85"/>
    </row>
    <row r="962" spans="3:12" x14ac:dyDescent="0.2">
      <c r="C962" s="103">
        <v>89.5</v>
      </c>
      <c r="D962" s="103">
        <f t="shared" si="108"/>
        <v>8.9499999999999996E-2</v>
      </c>
      <c r="E962" s="104">
        <f t="shared" si="106"/>
        <v>0.99992681848449627</v>
      </c>
      <c r="F962" s="104">
        <f t="shared" si="107"/>
        <v>0.21332210142645355</v>
      </c>
      <c r="G962" s="104">
        <f t="shared" si="113"/>
        <v>0.21330649019178072</v>
      </c>
      <c r="H962" s="104">
        <f t="shared" si="109"/>
        <v>-13.419918604879651</v>
      </c>
      <c r="I962" s="104">
        <f t="shared" si="110"/>
        <v>9.9999999999994316E-2</v>
      </c>
      <c r="J962" s="104">
        <f t="shared" si="111"/>
        <v>4.5543700072511163E-2</v>
      </c>
      <c r="K962" s="104">
        <f t="shared" si="112"/>
        <v>4.5543700072508573E-3</v>
      </c>
      <c r="L962" s="85"/>
    </row>
    <row r="963" spans="3:12" x14ac:dyDescent="0.2">
      <c r="C963" s="103">
        <v>89.6</v>
      </c>
      <c r="D963" s="103">
        <f t="shared" si="108"/>
        <v>8.9599999999999999E-2</v>
      </c>
      <c r="E963" s="104">
        <f t="shared" si="106"/>
        <v>0.99992665486454457</v>
      </c>
      <c r="F963" s="104">
        <f t="shared" si="107"/>
        <v>0.21311032043532388</v>
      </c>
      <c r="G963" s="104">
        <f t="shared" si="113"/>
        <v>0.2130946898300046</v>
      </c>
      <c r="H963" s="104">
        <f t="shared" si="109"/>
        <v>-13.428547449288077</v>
      </c>
      <c r="I963" s="104">
        <f t="shared" si="110"/>
        <v>9.9999999999994316E-2</v>
      </c>
      <c r="J963" s="104">
        <f t="shared" si="111"/>
        <v>4.5454491580992733E-2</v>
      </c>
      <c r="K963" s="104">
        <f t="shared" si="112"/>
        <v>4.5454491580990148E-3</v>
      </c>
      <c r="L963" s="85"/>
    </row>
    <row r="964" spans="3:12" x14ac:dyDescent="0.2">
      <c r="C964" s="103">
        <v>89.7</v>
      </c>
      <c r="D964" s="103">
        <f t="shared" si="108"/>
        <v>8.9700000000000002E-2</v>
      </c>
      <c r="E964" s="104">
        <f t="shared" ref="E964:E1027" si="114">ABS(SIN((($A$68*PI()*$C964*VLOOKUP($D$12,$C$18:$D$33,2,FALSE))/($D$16*1000000)))/(VLOOKUP($D$12,$C$18:$D$33,2,FALSE)*SIN((($A$68*PI()*$C964)/($D$16*1000000)))))^$A$72</f>
        <v>0.99992649106190301</v>
      </c>
      <c r="F964" s="104">
        <f t="shared" ref="F964:F1027" si="115">ABS(SIN((($A$68*VLOOKUP($D$12,$C$18:$D$33,2,FALSE)*PI()*$C964*VLOOKUP($D$12,$C$18:$E$33,3,FALSE))/($D$16*1000000)))/(VLOOKUP($D$12,$C$18:$E$33,3,FALSE)*SIN((($A$68*VLOOKUP($D$12,$C$18:$D$33,2,FALSE)*PI()*$C964)/($D$16*1000000)))))^$A$76</f>
        <v>0.21289317563824617</v>
      </c>
      <c r="G964" s="104">
        <f t="shared" si="113"/>
        <v>0.21287752608697691</v>
      </c>
      <c r="H964" s="104">
        <f t="shared" si="109"/>
        <v>-13.437403709852783</v>
      </c>
      <c r="I964" s="104">
        <f t="shared" si="110"/>
        <v>0.10000000000000853</v>
      </c>
      <c r="J964" s="104">
        <f t="shared" si="111"/>
        <v>4.5363082183305883E-2</v>
      </c>
      <c r="K964" s="104">
        <f t="shared" si="112"/>
        <v>4.536308218330975E-3</v>
      </c>
      <c r="L964" s="85"/>
    </row>
    <row r="965" spans="3:12" x14ac:dyDescent="0.2">
      <c r="C965" s="103">
        <v>89.8</v>
      </c>
      <c r="D965" s="103">
        <f t="shared" ref="D965:D1028" si="116">C965/1000</f>
        <v>8.9799999999999991E-2</v>
      </c>
      <c r="E965" s="104">
        <f t="shared" si="114"/>
        <v>0.99992632707657347</v>
      </c>
      <c r="F965" s="104">
        <f t="shared" si="115"/>
        <v>0.21267068439436418</v>
      </c>
      <c r="G965" s="104">
        <f t="shared" si="113"/>
        <v>0.21265501632331774</v>
      </c>
      <c r="H965" s="104">
        <f t="shared" ref="H965:H1028" si="117">20*LOG10(G965)</f>
        <v>-13.446487364962847</v>
      </c>
      <c r="I965" s="104">
        <f t="shared" ref="I965:I1028" si="118">C965-C964</f>
        <v>9.9999999999994316E-2</v>
      </c>
      <c r="J965" s="104">
        <f t="shared" si="111"/>
        <v>4.5269486162542304E-2</v>
      </c>
      <c r="K965" s="104">
        <f t="shared" si="112"/>
        <v>4.5269486162539735E-3</v>
      </c>
      <c r="L965" s="85"/>
    </row>
    <row r="966" spans="3:12" x14ac:dyDescent="0.2">
      <c r="C966" s="103">
        <v>89.9</v>
      </c>
      <c r="D966" s="103">
        <f t="shared" si="116"/>
        <v>8.9900000000000008E-2</v>
      </c>
      <c r="E966" s="104">
        <f t="shared" si="114"/>
        <v>0.99992616290855429</v>
      </c>
      <c r="F966" s="104">
        <f t="shared" si="115"/>
        <v>0.21244286414523944</v>
      </c>
      <c r="G966" s="104">
        <f t="shared" si="113"/>
        <v>0.21242717798205257</v>
      </c>
      <c r="H966" s="104">
        <f t="shared" si="117"/>
        <v>-13.455798405997117</v>
      </c>
      <c r="I966" s="104">
        <f t="shared" si="118"/>
        <v>0.10000000000000853</v>
      </c>
      <c r="J966" s="104">
        <f t="shared" ref="J966:J1029" si="119">((G966+G965)/2)^2</f>
        <v>4.5173717978867149E-2</v>
      </c>
      <c r="K966" s="104">
        <f t="shared" ref="K966:K1029" si="120">I966*J966</f>
        <v>4.5173717978871002E-3</v>
      </c>
      <c r="L966" s="85"/>
    </row>
    <row r="967" spans="3:12" x14ac:dyDescent="0.2">
      <c r="C967" s="103">
        <v>90</v>
      </c>
      <c r="D967" s="103">
        <f t="shared" si="116"/>
        <v>0.09</v>
      </c>
      <c r="E967" s="104">
        <f t="shared" si="114"/>
        <v>0.99992599855784703</v>
      </c>
      <c r="F967" s="104">
        <f t="shared" si="115"/>
        <v>0.2122097324144043</v>
      </c>
      <c r="G967" s="104">
        <f t="shared" si="113"/>
        <v>0.21219402858816674</v>
      </c>
      <c r="H967" s="104">
        <f t="shared" si="117"/>
        <v>-13.465336837317325</v>
      </c>
      <c r="I967" s="104">
        <f t="shared" si="118"/>
        <v>9.9999999999994316E-2</v>
      </c>
      <c r="J967" s="104">
        <f t="shared" si="119"/>
        <v>4.507579226728721E-2</v>
      </c>
      <c r="K967" s="104">
        <f t="shared" si="120"/>
        <v>4.5075792267284644E-3</v>
      </c>
      <c r="L967" s="85"/>
    </row>
    <row r="968" spans="3:12" x14ac:dyDescent="0.2">
      <c r="C968" s="103">
        <v>90.1</v>
      </c>
      <c r="D968" s="103">
        <f t="shared" si="116"/>
        <v>9.01E-2</v>
      </c>
      <c r="E968" s="104">
        <f t="shared" si="114"/>
        <v>0.99992583402445212</v>
      </c>
      <c r="F968" s="104">
        <f t="shared" si="115"/>
        <v>0.21197130680691351</v>
      </c>
      <c r="G968" s="104">
        <f t="shared" si="113"/>
        <v>0.21195558574815601</v>
      </c>
      <c r="H968" s="104">
        <f t="shared" si="117"/>
        <v>-13.475102676264212</v>
      </c>
      <c r="I968" s="104">
        <f t="shared" si="118"/>
        <v>9.9999999999994316E-2</v>
      </c>
      <c r="J968" s="104">
        <f t="shared" si="119"/>
        <v>4.4975723835412831E-2</v>
      </c>
      <c r="K968" s="104">
        <f t="shared" si="120"/>
        <v>4.4975723835410271E-3</v>
      </c>
      <c r="L968" s="85"/>
    </row>
    <row r="969" spans="3:12" x14ac:dyDescent="0.2">
      <c r="C969" s="103">
        <v>90.2</v>
      </c>
      <c r="D969" s="103">
        <f t="shared" si="116"/>
        <v>9.0200000000000002E-2</v>
      </c>
      <c r="E969" s="104">
        <f t="shared" si="114"/>
        <v>0.99992566930836768</v>
      </c>
      <c r="F969" s="104">
        <f t="shared" si="115"/>
        <v>0.21172760500889484</v>
      </c>
      <c r="G969" s="104">
        <f t="shared" si="113"/>
        <v>0.21171186714957688</v>
      </c>
      <c r="H969" s="104">
        <f t="shared" si="117"/>
        <v>-13.485095953156431</v>
      </c>
      <c r="I969" s="104">
        <f t="shared" si="118"/>
        <v>0.10000000000000853</v>
      </c>
      <c r="J969" s="104">
        <f t="shared" si="119"/>
        <v>4.4873527661213178E-2</v>
      </c>
      <c r="K969" s="104">
        <f t="shared" si="120"/>
        <v>4.4873527661217008E-3</v>
      </c>
      <c r="L969" s="85"/>
    </row>
    <row r="970" spans="3:12" x14ac:dyDescent="0.2">
      <c r="C970" s="103">
        <v>90.3</v>
      </c>
      <c r="D970" s="103">
        <f t="shared" si="116"/>
        <v>9.0299999999999991E-2</v>
      </c>
      <c r="E970" s="104">
        <f t="shared" si="114"/>
        <v>0.99992550440959582</v>
      </c>
      <c r="F970" s="104">
        <f t="shared" si="115"/>
        <v>0.21147864478709757</v>
      </c>
      <c r="G970" s="104">
        <f t="shared" si="113"/>
        <v>0.21146289056059628</v>
      </c>
      <c r="H970" s="104">
        <f t="shared" si="117"/>
        <v>-13.495316711292304</v>
      </c>
      <c r="I970" s="104">
        <f t="shared" si="118"/>
        <v>9.9999999999994316E-2</v>
      </c>
      <c r="J970" s="104">
        <f t="shared" si="119"/>
        <v>4.476921889076594E-2</v>
      </c>
      <c r="K970" s="104">
        <f t="shared" si="120"/>
        <v>4.4769218890763395E-3</v>
      </c>
      <c r="L970" s="85"/>
    </row>
    <row r="971" spans="3:12" x14ac:dyDescent="0.2">
      <c r="C971" s="103">
        <v>90.4</v>
      </c>
      <c r="D971" s="103">
        <f t="shared" si="116"/>
        <v>9.0400000000000008E-2</v>
      </c>
      <c r="E971" s="104">
        <f t="shared" si="114"/>
        <v>0.9999253393281351</v>
      </c>
      <c r="F971" s="104">
        <f t="shared" si="115"/>
        <v>0.21122444398844054</v>
      </c>
      <c r="G971" s="104">
        <f t="shared" si="113"/>
        <v>0.21120867382953806</v>
      </c>
      <c r="H971" s="104">
        <f t="shared" si="117"/>
        <v>-13.505765006954508</v>
      </c>
      <c r="I971" s="104">
        <f t="shared" si="118"/>
        <v>0.10000000000000853</v>
      </c>
      <c r="J971" s="104">
        <f t="shared" si="119"/>
        <v>4.4662812836000862E-2</v>
      </c>
      <c r="K971" s="104">
        <f t="shared" si="120"/>
        <v>4.4662812836004668E-3</v>
      </c>
      <c r="L971" s="85"/>
    </row>
    <row r="972" spans="3:12" x14ac:dyDescent="0.2">
      <c r="C972" s="103">
        <v>90.5</v>
      </c>
      <c r="D972" s="103">
        <f t="shared" si="116"/>
        <v>9.0499999999999997E-2</v>
      </c>
      <c r="E972" s="104">
        <f t="shared" si="114"/>
        <v>0.9999251740639854</v>
      </c>
      <c r="F972" s="104">
        <f t="shared" si="115"/>
        <v>0.21096502053955796</v>
      </c>
      <c r="G972" s="104">
        <f t="shared" si="113"/>
        <v>0.21094923488442974</v>
      </c>
      <c r="H972" s="104">
        <f t="shared" si="117"/>
        <v>-13.516440909417572</v>
      </c>
      <c r="I972" s="104">
        <f t="shared" si="118"/>
        <v>9.9999999999994316E-2</v>
      </c>
      <c r="J972" s="104">
        <f t="shared" si="119"/>
        <v>4.4554324972437692E-2</v>
      </c>
      <c r="K972" s="104">
        <f t="shared" si="120"/>
        <v>4.4554324972435159E-3</v>
      </c>
      <c r="L972" s="85"/>
    </row>
    <row r="973" spans="3:12" x14ac:dyDescent="0.2">
      <c r="C973" s="103">
        <v>90.6</v>
      </c>
      <c r="D973" s="103">
        <f t="shared" si="116"/>
        <v>9.06E-2</v>
      </c>
      <c r="E973" s="104">
        <f t="shared" si="114"/>
        <v>0.99992500861714917</v>
      </c>
      <c r="F973" s="104">
        <f t="shared" si="115"/>
        <v>0.21070039244634473</v>
      </c>
      <c r="G973" s="104">
        <f t="shared" si="113"/>
        <v>0.21068459173254797</v>
      </c>
      <c r="H973" s="104">
        <f t="shared" si="117"/>
        <v>-13.527344500958208</v>
      </c>
      <c r="I973" s="104">
        <f t="shared" si="118"/>
        <v>9.9999999999994316E-2</v>
      </c>
      <c r="J973" s="104">
        <f t="shared" si="119"/>
        <v>4.4443770936918897E-2</v>
      </c>
      <c r="K973" s="104">
        <f t="shared" si="120"/>
        <v>4.4443770936916371E-3</v>
      </c>
      <c r="L973" s="85"/>
    </row>
    <row r="974" spans="3:12" x14ac:dyDescent="0.2">
      <c r="C974" s="103">
        <v>90.7</v>
      </c>
      <c r="D974" s="103">
        <f t="shared" si="116"/>
        <v>9.0700000000000003E-2</v>
      </c>
      <c r="E974" s="104">
        <f t="shared" si="114"/>
        <v>0.9999248429876243</v>
      </c>
      <c r="F974" s="104">
        <f t="shared" si="115"/>
        <v>0.21043057779349938</v>
      </c>
      <c r="G974" s="104">
        <f t="shared" ref="G974:G1037" si="121">E974*F974</f>
        <v>0.21041476245995994</v>
      </c>
      <c r="H974" s="104">
        <f t="shared" si="117"/>
        <v>-13.538475876868681</v>
      </c>
      <c r="I974" s="104">
        <f t="shared" si="118"/>
        <v>0.10000000000000853</v>
      </c>
      <c r="J974" s="104">
        <f t="shared" si="119"/>
        <v>4.43311665253368E-2</v>
      </c>
      <c r="K974" s="104">
        <f t="shared" si="120"/>
        <v>4.433116652534058E-3</v>
      </c>
      <c r="L974" s="85"/>
    </row>
    <row r="975" spans="3:12" x14ac:dyDescent="0.2">
      <c r="C975" s="103">
        <v>90.8</v>
      </c>
      <c r="D975" s="103">
        <f t="shared" si="116"/>
        <v>9.0799999999999992E-2</v>
      </c>
      <c r="E975" s="104">
        <f t="shared" si="114"/>
        <v>0.999924677175411</v>
      </c>
      <c r="F975" s="104">
        <f t="shared" si="115"/>
        <v>0.21015559474406731</v>
      </c>
      <c r="G975" s="104">
        <f t="shared" si="121"/>
        <v>0.210139765231068</v>
      </c>
      <c r="H975" s="104">
        <f t="shared" si="117"/>
        <v>-13.549835145472816</v>
      </c>
      <c r="I975" s="104">
        <f t="shared" si="118"/>
        <v>9.9999999999994316E-2</v>
      </c>
      <c r="J975" s="104">
        <f t="shared" si="119"/>
        <v>4.4216527690355903E-2</v>
      </c>
      <c r="K975" s="104">
        <f t="shared" si="120"/>
        <v>4.4216527690353388E-3</v>
      </c>
      <c r="L975" s="85"/>
    </row>
    <row r="976" spans="3:12" x14ac:dyDescent="0.2">
      <c r="C976" s="103">
        <v>90.9</v>
      </c>
      <c r="D976" s="103">
        <f t="shared" si="116"/>
        <v>9.0900000000000009E-2</v>
      </c>
      <c r="E976" s="104">
        <f t="shared" si="114"/>
        <v>0.99992451118050929</v>
      </c>
      <c r="F976" s="104">
        <f t="shared" si="115"/>
        <v>0.20987546153898043</v>
      </c>
      <c r="G976" s="104">
        <f t="shared" si="121"/>
        <v>0.20985961828814878</v>
      </c>
      <c r="H976" s="104">
        <f t="shared" si="117"/>
        <v>-13.561422428145093</v>
      </c>
      <c r="I976" s="104">
        <f t="shared" si="118"/>
        <v>0.10000000000000853</v>
      </c>
      <c r="J976" s="104">
        <f t="shared" si="119"/>
        <v>4.4099870539130538E-2</v>
      </c>
      <c r="K976" s="104">
        <f t="shared" si="120"/>
        <v>4.4099870539134299E-3</v>
      </c>
      <c r="L976" s="85"/>
    </row>
    <row r="977" spans="3:12" x14ac:dyDescent="0.2">
      <c r="C977" s="103">
        <v>91</v>
      </c>
      <c r="D977" s="103">
        <f t="shared" si="116"/>
        <v>9.0999999999999998E-2</v>
      </c>
      <c r="E977" s="104">
        <f t="shared" si="114"/>
        <v>0.99992434500292082</v>
      </c>
      <c r="F977" s="104">
        <f t="shared" si="115"/>
        <v>0.2095901964965981</v>
      </c>
      <c r="G977" s="104">
        <f t="shared" si="121"/>
        <v>0.20957433995089433</v>
      </c>
      <c r="H977" s="104">
        <f t="shared" si="117"/>
        <v>-13.573237859332504</v>
      </c>
      <c r="I977" s="104">
        <f t="shared" si="118"/>
        <v>9.9999999999994316E-2</v>
      </c>
      <c r="J977" s="104">
        <f t="shared" si="119"/>
        <v>4.3981211331017837E-2</v>
      </c>
      <c r="K977" s="104">
        <f t="shared" si="120"/>
        <v>4.3981211331015338E-3</v>
      </c>
      <c r="L977" s="85"/>
    </row>
    <row r="978" spans="3:12" x14ac:dyDescent="0.2">
      <c r="C978" s="103">
        <v>91.1</v>
      </c>
      <c r="D978" s="103">
        <f t="shared" si="116"/>
        <v>9.11E-2</v>
      </c>
      <c r="E978" s="104">
        <f t="shared" si="114"/>
        <v>0.9999241786426456</v>
      </c>
      <c r="F978" s="104">
        <f t="shared" si="115"/>
        <v>0.20929981801224454</v>
      </c>
      <c r="G978" s="104">
        <f t="shared" si="121"/>
        <v>0.20928394861594882</v>
      </c>
      <c r="H978" s="104">
        <f t="shared" si="117"/>
        <v>-13.585281586579432</v>
      </c>
      <c r="I978" s="104">
        <f t="shared" si="118"/>
        <v>9.9999999999994316E-2</v>
      </c>
      <c r="J978" s="104">
        <f t="shared" si="119"/>
        <v>4.386056647528621E-2</v>
      </c>
      <c r="K978" s="104">
        <f t="shared" si="120"/>
        <v>4.3860566475283714E-3</v>
      </c>
      <c r="L978" s="85"/>
    </row>
    <row r="979" spans="3:12" x14ac:dyDescent="0.2">
      <c r="C979" s="103">
        <v>91.2</v>
      </c>
      <c r="D979" s="103">
        <f t="shared" si="116"/>
        <v>9.1200000000000003E-2</v>
      </c>
      <c r="E979" s="104">
        <f t="shared" si="114"/>
        <v>0.99992401209968129</v>
      </c>
      <c r="F979" s="104">
        <f t="shared" si="115"/>
        <v>0.20900434455774636</v>
      </c>
      <c r="G979" s="104">
        <f t="shared" si="121"/>
        <v>0.20898846275644592</v>
      </c>
      <c r="H979" s="104">
        <f t="shared" si="117"/>
        <v>-13.597553770555361</v>
      </c>
      <c r="I979" s="104">
        <f t="shared" si="118"/>
        <v>0.10000000000000853</v>
      </c>
      <c r="J979" s="104">
        <f t="shared" si="119"/>
        <v>4.373795252881945E-2</v>
      </c>
      <c r="K979" s="104">
        <f t="shared" si="120"/>
        <v>4.3737952528823182E-3</v>
      </c>
      <c r="L979" s="85"/>
    </row>
    <row r="980" spans="3:12" x14ac:dyDescent="0.2">
      <c r="C980" s="103">
        <v>91.3</v>
      </c>
      <c r="D980" s="103">
        <f t="shared" si="116"/>
        <v>9.1299999999999992E-2</v>
      </c>
      <c r="E980" s="104">
        <f t="shared" si="114"/>
        <v>0.99992384537403056</v>
      </c>
      <c r="F980" s="104">
        <f t="shared" si="115"/>
        <v>0.20870379468096864</v>
      </c>
      <c r="G980" s="104">
        <f t="shared" si="121"/>
        <v>0.20868790092154632</v>
      </c>
      <c r="H980" s="104">
        <f t="shared" si="117"/>
        <v>-13.61005458508548</v>
      </c>
      <c r="I980" s="104">
        <f t="shared" si="118"/>
        <v>9.9999999999994316E-2</v>
      </c>
      <c r="J980" s="104">
        <f t="shared" si="119"/>
        <v>4.3613386193817605E-2</v>
      </c>
      <c r="K980" s="104">
        <f t="shared" si="120"/>
        <v>4.3613386193815124E-3</v>
      </c>
      <c r="L980" s="85"/>
    </row>
    <row r="981" spans="3:12" x14ac:dyDescent="0.2">
      <c r="C981" s="103">
        <v>91.4</v>
      </c>
      <c r="D981" s="103">
        <f t="shared" si="116"/>
        <v>9.1400000000000009E-2</v>
      </c>
      <c r="E981" s="104">
        <f t="shared" si="114"/>
        <v>0.99992367846569141</v>
      </c>
      <c r="F981" s="104">
        <f t="shared" si="115"/>
        <v>0.20839818700534862</v>
      </c>
      <c r="G981" s="104">
        <f t="shared" si="121"/>
        <v>0.20838228173596926</v>
      </c>
      <c r="H981" s="104">
        <f t="shared" si="117"/>
        <v>-13.622784217184414</v>
      </c>
      <c r="I981" s="104">
        <f t="shared" si="118"/>
        <v>0.10000000000000853</v>
      </c>
      <c r="J981" s="104">
        <f t="shared" si="119"/>
        <v>4.3486884315493357E-2</v>
      </c>
      <c r="K981" s="104">
        <f t="shared" si="120"/>
        <v>4.3486884315497064E-3</v>
      </c>
      <c r="L981" s="85"/>
    </row>
    <row r="982" spans="3:12" x14ac:dyDescent="0.2">
      <c r="C982" s="103">
        <v>91.5</v>
      </c>
      <c r="D982" s="103">
        <f t="shared" si="116"/>
        <v>9.1499999999999998E-2</v>
      </c>
      <c r="E982" s="104">
        <f t="shared" si="114"/>
        <v>0.9999235113746654</v>
      </c>
      <c r="F982" s="104">
        <f t="shared" si="115"/>
        <v>0.20808754022942996</v>
      </c>
      <c r="G982" s="104">
        <f t="shared" si="121"/>
        <v>0.20807162389952855</v>
      </c>
      <c r="H982" s="104">
        <f t="shared" si="117"/>
        <v>-13.635742867092661</v>
      </c>
      <c r="I982" s="104">
        <f t="shared" si="118"/>
        <v>9.9999999999994316E-2</v>
      </c>
      <c r="J982" s="104">
        <f t="shared" si="119"/>
        <v>4.3358463879765025E-2</v>
      </c>
      <c r="K982" s="104">
        <f t="shared" si="120"/>
        <v>4.3358463879762561E-3</v>
      </c>
      <c r="L982" s="85"/>
    </row>
    <row r="983" spans="3:12" x14ac:dyDescent="0.2">
      <c r="C983" s="103">
        <v>91.6</v>
      </c>
      <c r="D983" s="103">
        <f t="shared" si="116"/>
        <v>9.1600000000000001E-2</v>
      </c>
      <c r="E983" s="104">
        <f t="shared" si="114"/>
        <v>0.99992334410095307</v>
      </c>
      <c r="F983" s="104">
        <f t="shared" si="115"/>
        <v>0.20777187312639453</v>
      </c>
      <c r="G983" s="104">
        <f t="shared" si="121"/>
        <v>0.20775594618666335</v>
      </c>
      <c r="H983" s="104">
        <f t="shared" si="117"/>
        <v>-13.648930748316211</v>
      </c>
      <c r="I983" s="104">
        <f t="shared" si="118"/>
        <v>9.9999999999994316E-2</v>
      </c>
      <c r="J983" s="104">
        <f t="shared" si="119"/>
        <v>4.3228142010946699E-2</v>
      </c>
      <c r="K983" s="104">
        <f t="shared" si="120"/>
        <v>4.3228142010944244E-3</v>
      </c>
      <c r="L983" s="85"/>
    </row>
    <row r="984" spans="3:12" x14ac:dyDescent="0.2">
      <c r="C984" s="103">
        <v>91.7</v>
      </c>
      <c r="D984" s="103">
        <f t="shared" si="116"/>
        <v>9.1700000000000004E-2</v>
      </c>
      <c r="E984" s="104">
        <f t="shared" si="114"/>
        <v>0.99992317664455133</v>
      </c>
      <c r="F984" s="104">
        <f t="shared" si="115"/>
        <v>0.20745120454359289</v>
      </c>
      <c r="G984" s="104">
        <f t="shared" si="121"/>
        <v>0.20743526744596799</v>
      </c>
      <c r="H984" s="104">
        <f t="shared" si="117"/>
        <v>-13.662348087669097</v>
      </c>
      <c r="I984" s="104">
        <f t="shared" si="118"/>
        <v>0.10000000000000853</v>
      </c>
      <c r="J984" s="104">
        <f t="shared" si="119"/>
        <v>4.3095935969434326E-2</v>
      </c>
      <c r="K984" s="104">
        <f t="shared" si="120"/>
        <v>4.3095935969438004E-3</v>
      </c>
      <c r="L984" s="85"/>
    </row>
    <row r="985" spans="3:12" x14ac:dyDescent="0.2">
      <c r="C985" s="103">
        <v>91.8</v>
      </c>
      <c r="D985" s="103">
        <f t="shared" si="116"/>
        <v>9.1799999999999993E-2</v>
      </c>
      <c r="E985" s="104">
        <f t="shared" si="114"/>
        <v>0.99992300900546405</v>
      </c>
      <c r="F985" s="104">
        <f t="shared" si="115"/>
        <v>0.20712555340207478</v>
      </c>
      <c r="G985" s="104">
        <f t="shared" si="121"/>
        <v>0.20710960659972455</v>
      </c>
      <c r="H985" s="104">
        <f t="shared" si="117"/>
        <v>-13.675995125318853</v>
      </c>
      <c r="I985" s="104">
        <f t="shared" si="118"/>
        <v>9.9999999999994316E-2</v>
      </c>
      <c r="J985" s="104">
        <f t="shared" si="119"/>
        <v>4.2961863149389767E-2</v>
      </c>
      <c r="K985" s="104">
        <f t="shared" si="120"/>
        <v>4.2961863149387327E-3</v>
      </c>
      <c r="L985" s="85"/>
    </row>
    <row r="986" spans="3:12" x14ac:dyDescent="0.2">
      <c r="C986" s="103">
        <v>91.9</v>
      </c>
      <c r="D986" s="103">
        <f t="shared" si="116"/>
        <v>9.1900000000000009E-2</v>
      </c>
      <c r="E986" s="104">
        <f t="shared" si="114"/>
        <v>0.99992284118368946</v>
      </c>
      <c r="F986" s="104">
        <f t="shared" si="115"/>
        <v>0.20679493869611687</v>
      </c>
      <c r="G986" s="104">
        <f t="shared" si="121"/>
        <v>0.20677898264342806</v>
      </c>
      <c r="H986" s="104">
        <f t="shared" si="117"/>
        <v>-13.689872114835211</v>
      </c>
      <c r="I986" s="104">
        <f t="shared" si="118"/>
        <v>0.10000000000000853</v>
      </c>
      <c r="J986" s="104">
        <f t="shared" si="119"/>
        <v>4.2825941076421778E-2</v>
      </c>
      <c r="K986" s="104">
        <f t="shared" si="120"/>
        <v>4.2825941076425431E-3</v>
      </c>
      <c r="L986" s="85"/>
    </row>
    <row r="987" spans="3:12" x14ac:dyDescent="0.2">
      <c r="C987" s="103">
        <v>92</v>
      </c>
      <c r="D987" s="103">
        <f t="shared" si="116"/>
        <v>9.1999999999999998E-2</v>
      </c>
      <c r="E987" s="104">
        <f t="shared" si="114"/>
        <v>0.99992267317922878</v>
      </c>
      <c r="F987" s="104">
        <f t="shared" si="115"/>
        <v>0.20645937949275042</v>
      </c>
      <c r="G987" s="104">
        <f t="shared" si="121"/>
        <v>0.20644341464531585</v>
      </c>
      <c r="H987" s="104">
        <f t="shared" si="117"/>
        <v>-13.703979323241686</v>
      </c>
      <c r="I987" s="104">
        <f t="shared" si="118"/>
        <v>9.9999999999994316E-2</v>
      </c>
      <c r="J987" s="104">
        <f t="shared" si="119"/>
        <v>4.2688187405264123E-2</v>
      </c>
      <c r="K987" s="104">
        <f t="shared" si="120"/>
        <v>4.2688187405261696E-3</v>
      </c>
      <c r="L987" s="85"/>
    </row>
    <row r="988" spans="3:12" x14ac:dyDescent="0.2">
      <c r="C988" s="103">
        <v>92.1</v>
      </c>
      <c r="D988" s="103">
        <f t="shared" si="116"/>
        <v>9.2099999999999987E-2</v>
      </c>
      <c r="E988" s="104">
        <f t="shared" si="114"/>
        <v>0.99992250499208035</v>
      </c>
      <c r="F988" s="104">
        <f t="shared" si="115"/>
        <v>0.20611889493128729</v>
      </c>
      <c r="G988" s="104">
        <f t="shared" si="121"/>
        <v>0.2061029217458922</v>
      </c>
      <c r="H988" s="104">
        <f t="shared" si="117"/>
        <v>-13.718317031070335</v>
      </c>
      <c r="I988" s="104">
        <f t="shared" si="118"/>
        <v>9.9999999999994316E-2</v>
      </c>
      <c r="J988" s="104">
        <f t="shared" si="119"/>
        <v>4.2548619917451951E-2</v>
      </c>
      <c r="K988" s="104">
        <f t="shared" si="120"/>
        <v>4.2548619917449531E-3</v>
      </c>
      <c r="L988" s="85"/>
    </row>
    <row r="989" spans="3:12" x14ac:dyDescent="0.2">
      <c r="C989" s="103">
        <v>92.2</v>
      </c>
      <c r="D989" s="103">
        <f t="shared" si="116"/>
        <v>9.2200000000000004E-2</v>
      </c>
      <c r="E989" s="104">
        <f t="shared" si="114"/>
        <v>0.99992233662224428</v>
      </c>
      <c r="F989" s="104">
        <f t="shared" si="115"/>
        <v>0.20577350422284493</v>
      </c>
      <c r="G989" s="104">
        <f t="shared" si="121"/>
        <v>0.20575752315745435</v>
      </c>
      <c r="H989" s="104">
        <f t="shared" si="117"/>
        <v>-13.73288553241958</v>
      </c>
      <c r="I989" s="104">
        <f t="shared" si="118"/>
        <v>0.10000000000000853</v>
      </c>
      <c r="J989" s="104">
        <f t="shared" si="119"/>
        <v>4.2407256518995642E-2</v>
      </c>
      <c r="K989" s="104">
        <f t="shared" si="120"/>
        <v>4.2407256518999254E-3</v>
      </c>
      <c r="L989" s="85"/>
    </row>
    <row r="990" spans="3:12" x14ac:dyDescent="0.2">
      <c r="C990" s="103">
        <v>92.3</v>
      </c>
      <c r="D990" s="103">
        <f t="shared" si="116"/>
        <v>9.2299999999999993E-2</v>
      </c>
      <c r="E990" s="104">
        <f t="shared" si="114"/>
        <v>0.99992216806972234</v>
      </c>
      <c r="F990" s="104">
        <f t="shared" si="115"/>
        <v>0.20542322664987042</v>
      </c>
      <c r="G990" s="104">
        <f t="shared" si="121"/>
        <v>0.20540723816361639</v>
      </c>
      <c r="H990" s="104">
        <f t="shared" si="117"/>
        <v>-13.747685135015157</v>
      </c>
      <c r="I990" s="104">
        <f t="shared" si="118"/>
        <v>9.9999999999994316E-2</v>
      </c>
      <c r="J990" s="104">
        <f t="shared" si="119"/>
        <v>4.2264115238053263E-2</v>
      </c>
      <c r="K990" s="104">
        <f t="shared" si="120"/>
        <v>4.2264115238050863E-3</v>
      </c>
      <c r="L990" s="85"/>
    </row>
    <row r="991" spans="3:12" x14ac:dyDescent="0.2">
      <c r="C991" s="103">
        <v>92.4</v>
      </c>
      <c r="D991" s="103">
        <f t="shared" si="116"/>
        <v>9.240000000000001E-2</v>
      </c>
      <c r="E991" s="104">
        <f t="shared" si="114"/>
        <v>0.99992199933451342</v>
      </c>
      <c r="F991" s="104">
        <f t="shared" si="115"/>
        <v>0.20506808156566256</v>
      </c>
      <c r="G991" s="104">
        <f t="shared" si="121"/>
        <v>0.20505208611883038</v>
      </c>
      <c r="H991" s="104">
        <f t="shared" si="117"/>
        <v>-13.76271616027433</v>
      </c>
      <c r="I991" s="104">
        <f t="shared" si="118"/>
        <v>0.10000000000000853</v>
      </c>
      <c r="J991" s="104">
        <f t="shared" si="119"/>
        <v>4.2119214222600704E-2</v>
      </c>
      <c r="K991" s="104">
        <f t="shared" si="120"/>
        <v>4.2119214222604293E-3</v>
      </c>
      <c r="L991" s="85"/>
    </row>
    <row r="992" spans="3:12" x14ac:dyDescent="0.2">
      <c r="C992" s="103">
        <v>92.5</v>
      </c>
      <c r="D992" s="103">
        <f t="shared" si="116"/>
        <v>9.2499999999999999E-2</v>
      </c>
      <c r="E992" s="104">
        <f t="shared" si="114"/>
        <v>0.99992183041661975</v>
      </c>
      <c r="F992" s="104">
        <f t="shared" si="115"/>
        <v>0.20470808839389393</v>
      </c>
      <c r="G992" s="104">
        <f t="shared" si="121"/>
        <v>0.20469208644790962</v>
      </c>
      <c r="H992" s="104">
        <f t="shared" si="117"/>
        <v>-13.777978943373153</v>
      </c>
      <c r="I992" s="104">
        <f t="shared" si="118"/>
        <v>9.9999999999994316E-2</v>
      </c>
      <c r="J992" s="104">
        <f t="shared" si="119"/>
        <v>4.1972571738100602E-2</v>
      </c>
      <c r="K992" s="104">
        <f t="shared" si="120"/>
        <v>4.1972571738098218E-3</v>
      </c>
      <c r="L992" s="85"/>
    </row>
    <row r="993" spans="3:12" x14ac:dyDescent="0.2">
      <c r="C993" s="103">
        <v>92.6</v>
      </c>
      <c r="D993" s="103">
        <f t="shared" si="116"/>
        <v>9.2599999999999988E-2</v>
      </c>
      <c r="E993" s="104">
        <f t="shared" si="114"/>
        <v>0.99992166131603921</v>
      </c>
      <c r="F993" s="104">
        <f t="shared" si="115"/>
        <v>0.20434326662813115</v>
      </c>
      <c r="G993" s="104">
        <f t="shared" si="121"/>
        <v>0.20432725864554727</v>
      </c>
      <c r="H993" s="104">
        <f t="shared" si="117"/>
        <v>-13.793473833317105</v>
      </c>
      <c r="I993" s="104">
        <f t="shared" si="118"/>
        <v>9.9999999999994316E-2</v>
      </c>
      <c r="J993" s="104">
        <f t="shared" si="119"/>
        <v>4.1824206165170096E-2</v>
      </c>
      <c r="K993" s="104">
        <f t="shared" si="120"/>
        <v>4.1824206165167717E-3</v>
      </c>
      <c r="L993" s="85"/>
    </row>
    <row r="994" spans="3:12" x14ac:dyDescent="0.2">
      <c r="C994" s="103">
        <v>92.7</v>
      </c>
      <c r="D994" s="103">
        <f t="shared" si="116"/>
        <v>9.2700000000000005E-2</v>
      </c>
      <c r="E994" s="104">
        <f t="shared" si="114"/>
        <v>0.99992149203277103</v>
      </c>
      <c r="F994" s="104">
        <f t="shared" si="115"/>
        <v>0.20397363583135417</v>
      </c>
      <c r="G994" s="104">
        <f t="shared" si="121"/>
        <v>0.20395762227583675</v>
      </c>
      <c r="H994" s="104">
        <f t="shared" si="117"/>
        <v>-13.809201193014868</v>
      </c>
      <c r="I994" s="104">
        <f t="shared" si="118"/>
        <v>0.10000000000000853</v>
      </c>
      <c r="J994" s="104">
        <f t="shared" si="119"/>
        <v>4.1674135997247189E-2</v>
      </c>
      <c r="K994" s="104">
        <f t="shared" si="120"/>
        <v>4.1674135997250743E-3</v>
      </c>
      <c r="L994" s="85"/>
    </row>
    <row r="995" spans="3:12" x14ac:dyDescent="0.2">
      <c r="C995" s="103">
        <v>92.8</v>
      </c>
      <c r="D995" s="103">
        <f t="shared" si="116"/>
        <v>9.2799999999999994E-2</v>
      </c>
      <c r="E995" s="104">
        <f t="shared" si="114"/>
        <v>0.99992132256681743</v>
      </c>
      <c r="F995" s="104">
        <f t="shared" si="115"/>
        <v>0.20359921563547453</v>
      </c>
      <c r="G995" s="104">
        <f t="shared" si="121"/>
        <v>0.20358319697179034</v>
      </c>
      <c r="H995" s="104">
        <f t="shared" si="117"/>
        <v>-13.825161399355444</v>
      </c>
      <c r="I995" s="104">
        <f t="shared" si="118"/>
        <v>9.9999999999994316E-2</v>
      </c>
      <c r="J995" s="104">
        <f t="shared" si="119"/>
        <v>4.1522379838256761E-2</v>
      </c>
      <c r="K995" s="104">
        <f t="shared" si="120"/>
        <v>4.15223798382544E-3</v>
      </c>
      <c r="L995" s="85"/>
    </row>
    <row r="996" spans="3:12" x14ac:dyDescent="0.2">
      <c r="C996" s="103">
        <v>92.9</v>
      </c>
      <c r="D996" s="103">
        <f t="shared" si="116"/>
        <v>9.290000000000001E-2</v>
      </c>
      <c r="E996" s="104">
        <f t="shared" si="114"/>
        <v>0.99992115291817718</v>
      </c>
      <c r="F996" s="104">
        <f t="shared" si="115"/>
        <v>0.20322002574085224</v>
      </c>
      <c r="G996" s="104">
        <f t="shared" si="121"/>
        <v>0.20320400243485462</v>
      </c>
      <c r="H996" s="104">
        <f t="shared" si="117"/>
        <v>-13.841354843288673</v>
      </c>
      <c r="I996" s="104">
        <f t="shared" si="118"/>
        <v>0.10000000000000853</v>
      </c>
      <c r="J996" s="104">
        <f t="shared" si="119"/>
        <v>4.1368956400275388E-2</v>
      </c>
      <c r="K996" s="104">
        <f t="shared" si="120"/>
        <v>4.1368956400278916E-3</v>
      </c>
      <c r="L996" s="85"/>
    </row>
    <row r="997" spans="3:12" x14ac:dyDescent="0.2">
      <c r="C997" s="103">
        <v>93</v>
      </c>
      <c r="D997" s="103">
        <f t="shared" si="116"/>
        <v>9.2999999999999999E-2</v>
      </c>
      <c r="E997" s="104">
        <f t="shared" si="114"/>
        <v>0.99992098308685151</v>
      </c>
      <c r="F997" s="104">
        <f t="shared" si="115"/>
        <v>0.20283608591581248</v>
      </c>
      <c r="G997" s="104">
        <f t="shared" si="121"/>
        <v>0.2028200584344283</v>
      </c>
      <c r="H997" s="104">
        <f t="shared" si="117"/>
        <v>-13.85778192990899</v>
      </c>
      <c r="I997" s="104">
        <f t="shared" si="118"/>
        <v>9.9999999999994316E-2</v>
      </c>
      <c r="J997" s="104">
        <f t="shared" si="119"/>
        <v>4.1213884501195786E-2</v>
      </c>
      <c r="K997" s="104">
        <f t="shared" si="120"/>
        <v>4.1213884501193447E-3</v>
      </c>
      <c r="L997" s="85"/>
    </row>
    <row r="998" spans="3:12" x14ac:dyDescent="0.2">
      <c r="C998" s="103">
        <v>93.1</v>
      </c>
      <c r="D998" s="103">
        <f t="shared" si="116"/>
        <v>9.3099999999999988E-2</v>
      </c>
      <c r="E998" s="104">
        <f t="shared" si="114"/>
        <v>0.99992081307283909</v>
      </c>
      <c r="F998" s="104">
        <f t="shared" si="115"/>
        <v>0.20244741599615962</v>
      </c>
      <c r="G998" s="104">
        <f t="shared" si="121"/>
        <v>0.20243138480737521</v>
      </c>
      <c r="H998" s="104">
        <f t="shared" si="117"/>
        <v>-13.874443078542757</v>
      </c>
      <c r="I998" s="104">
        <f t="shared" si="118"/>
        <v>9.9999999999994316E-2</v>
      </c>
      <c r="J998" s="104">
        <f t="shared" si="119"/>
        <v>4.1057183062391173E-2</v>
      </c>
      <c r="K998" s="104">
        <f t="shared" si="120"/>
        <v>4.1057183062388836E-3</v>
      </c>
      <c r="L998" s="85"/>
    </row>
    <row r="999" spans="3:12" x14ac:dyDescent="0.2">
      <c r="C999" s="103">
        <v>93.2</v>
      </c>
      <c r="D999" s="103">
        <f t="shared" si="116"/>
        <v>9.3200000000000005E-2</v>
      </c>
      <c r="E999" s="104">
        <f t="shared" si="114"/>
        <v>0.99992064287614146</v>
      </c>
      <c r="F999" s="104">
        <f t="shared" si="115"/>
        <v>0.20205403588469181</v>
      </c>
      <c r="G999" s="104">
        <f t="shared" si="121"/>
        <v>0.20203800145754</v>
      </c>
      <c r="H999" s="104">
        <f t="shared" si="117"/>
        <v>-13.891338722838888</v>
      </c>
      <c r="I999" s="104">
        <f t="shared" si="118"/>
        <v>0.10000000000000853</v>
      </c>
      <c r="J999" s="104">
        <f t="shared" si="119"/>
        <v>4.0898871106379305E-2</v>
      </c>
      <c r="K999" s="104">
        <f t="shared" si="120"/>
        <v>4.0898871106382793E-3</v>
      </c>
      <c r="L999" s="85"/>
    </row>
    <row r="1000" spans="3:12" x14ac:dyDescent="0.2">
      <c r="C1000" s="103">
        <v>93.3</v>
      </c>
      <c r="D1000" s="103">
        <f t="shared" si="116"/>
        <v>9.3299999999999994E-2</v>
      </c>
      <c r="E1000" s="104">
        <f t="shared" si="114"/>
        <v>0.99992047249675731</v>
      </c>
      <c r="F1000" s="104">
        <f t="shared" si="115"/>
        <v>0.20165596555071427</v>
      </c>
      <c r="G1000" s="104">
        <f t="shared" si="121"/>
        <v>0.20163992835526004</v>
      </c>
      <c r="H1000" s="104">
        <f t="shared" si="117"/>
        <v>-13.908469310863097</v>
      </c>
      <c r="I1000" s="104">
        <f t="shared" si="118"/>
        <v>9.9999999999994316E-2</v>
      </c>
      <c r="J1000" s="104">
        <f t="shared" si="119"/>
        <v>4.0738967754486981E-2</v>
      </c>
      <c r="K1000" s="104">
        <f t="shared" si="120"/>
        <v>4.0738967754484663E-3</v>
      </c>
      <c r="L1000" s="85"/>
    </row>
    <row r="1001" spans="3:12" x14ac:dyDescent="0.2">
      <c r="C1001" s="103">
        <v>93.4</v>
      </c>
      <c r="D1001" s="103">
        <f t="shared" si="116"/>
        <v>9.3400000000000011E-2</v>
      </c>
      <c r="E1001" s="104">
        <f t="shared" si="114"/>
        <v>0.99992030193468706</v>
      </c>
      <c r="F1001" s="104">
        <f t="shared" si="115"/>
        <v>0.20125322502954993</v>
      </c>
      <c r="G1001" s="104">
        <f t="shared" si="121"/>
        <v>0.20123718553687708</v>
      </c>
      <c r="H1001" s="104">
        <f t="shared" si="117"/>
        <v>-13.925835305195637</v>
      </c>
      <c r="I1001" s="104">
        <f t="shared" si="118"/>
        <v>0.10000000000000853</v>
      </c>
      <c r="J1001" s="104">
        <f t="shared" si="119"/>
        <v>4.0577492224514504E-2</v>
      </c>
      <c r="K1001" s="104">
        <f t="shared" si="120"/>
        <v>4.057749222451796E-3</v>
      </c>
      <c r="L1001" s="85"/>
    </row>
    <row r="1002" spans="3:12" x14ac:dyDescent="0.2">
      <c r="C1002" s="103">
        <v>93.5</v>
      </c>
      <c r="D1002" s="103">
        <f t="shared" si="116"/>
        <v>9.35E-2</v>
      </c>
      <c r="E1002" s="104">
        <f t="shared" si="114"/>
        <v>0.99992013118993239</v>
      </c>
      <c r="F1002" s="104">
        <f t="shared" si="115"/>
        <v>0.20084583442205156</v>
      </c>
      <c r="G1002" s="104">
        <f t="shared" si="121"/>
        <v>0.20082979310424923</v>
      </c>
      <c r="H1002" s="104">
        <f t="shared" si="117"/>
        <v>-13.943437183032625</v>
      </c>
      <c r="I1002" s="104">
        <f t="shared" si="118"/>
        <v>9.9999999999994316E-2</v>
      </c>
      <c r="J1002" s="104">
        <f t="shared" si="119"/>
        <v>4.0414463828400977E-2</v>
      </c>
      <c r="K1002" s="104">
        <f t="shared" si="120"/>
        <v>4.0414463828398681E-3</v>
      </c>
      <c r="L1002" s="85"/>
    </row>
    <row r="1003" spans="3:12" x14ac:dyDescent="0.2">
      <c r="C1003" s="103">
        <v>93.6</v>
      </c>
      <c r="D1003" s="103">
        <f t="shared" si="116"/>
        <v>9.3599999999999989E-2</v>
      </c>
      <c r="E1003" s="104">
        <f t="shared" si="114"/>
        <v>0.99991996026249241</v>
      </c>
      <c r="F1003" s="104">
        <f t="shared" si="115"/>
        <v>0.20043381389411075</v>
      </c>
      <c r="G1003" s="104">
        <f t="shared" si="121"/>
        <v>0.20041777122425902</v>
      </c>
      <c r="H1003" s="104">
        <f t="shared" si="117"/>
        <v>-13.961275436291078</v>
      </c>
      <c r="I1003" s="104">
        <f t="shared" si="118"/>
        <v>9.9999999999994316E-2</v>
      </c>
      <c r="J1003" s="104">
        <f t="shared" si="119"/>
        <v>4.0249901969890096E-2</v>
      </c>
      <c r="K1003" s="104">
        <f t="shared" si="120"/>
        <v>4.0249901969887812E-3</v>
      </c>
      <c r="L1003" s="85"/>
    </row>
    <row r="1004" spans="3:12" x14ac:dyDescent="0.2">
      <c r="C1004" s="103">
        <v>93.7</v>
      </c>
      <c r="D1004" s="103">
        <f t="shared" si="116"/>
        <v>9.3700000000000006E-2</v>
      </c>
      <c r="E1004" s="104">
        <f t="shared" si="114"/>
        <v>0.99991978915236623</v>
      </c>
      <c r="F1004" s="104">
        <f t="shared" si="115"/>
        <v>0.200017183676167</v>
      </c>
      <c r="G1004" s="104">
        <f t="shared" si="121"/>
        <v>0.20000114012832301</v>
      </c>
      <c r="H1004" s="104">
        <f t="shared" si="117"/>
        <v>-13.979350571717575</v>
      </c>
      <c r="I1004" s="104">
        <f t="shared" si="118"/>
        <v>0.10000000000000853</v>
      </c>
      <c r="J1004" s="104">
        <f t="shared" si="119"/>
        <v>4.008382614219673E-2</v>
      </c>
      <c r="K1004" s="104">
        <f t="shared" si="120"/>
        <v>4.0083826142200147E-3</v>
      </c>
      <c r="L1004" s="85"/>
    </row>
    <row r="1005" spans="3:12" x14ac:dyDescent="0.2">
      <c r="C1005" s="103">
        <v>93.8</v>
      </c>
      <c r="D1005" s="103">
        <f t="shared" si="116"/>
        <v>9.3799999999999994E-2</v>
      </c>
      <c r="E1005" s="104">
        <f t="shared" si="114"/>
        <v>0.9999196178595553</v>
      </c>
      <c r="F1005" s="104">
        <f t="shared" si="115"/>
        <v>0.19959596406271615</v>
      </c>
      <c r="G1005" s="104">
        <f t="shared" si="121"/>
        <v>0.19957992011190068</v>
      </c>
      <c r="H1005" s="104">
        <f t="shared" si="117"/>
        <v>-13.997663111000648</v>
      </c>
      <c r="I1005" s="104">
        <f t="shared" si="118"/>
        <v>9.9999999999994316E-2</v>
      </c>
      <c r="J1005" s="104">
        <f t="shared" si="119"/>
        <v>3.9916255925675312E-2</v>
      </c>
      <c r="K1005" s="104">
        <f t="shared" si="120"/>
        <v>3.9916255925673046E-3</v>
      </c>
      <c r="L1005" s="85"/>
    </row>
    <row r="1006" spans="3:12" x14ac:dyDescent="0.2">
      <c r="C1006" s="103">
        <v>93.9</v>
      </c>
      <c r="D1006" s="103">
        <f t="shared" si="116"/>
        <v>9.3900000000000011E-2</v>
      </c>
      <c r="E1006" s="104">
        <f t="shared" si="114"/>
        <v>0.99991944638405772</v>
      </c>
      <c r="F1006" s="104">
        <f t="shared" si="115"/>
        <v>0.19917017541181617</v>
      </c>
      <c r="G1006" s="104">
        <f t="shared" si="121"/>
        <v>0.19915413153399888</v>
      </c>
      <c r="H1006" s="104">
        <f t="shared" si="117"/>
        <v>-14.016213590887128</v>
      </c>
      <c r="I1006" s="104">
        <f t="shared" si="118"/>
        <v>0.10000000000000853</v>
      </c>
      <c r="J1006" s="104">
        <f t="shared" si="119"/>
        <v>3.974721098548873E-2</v>
      </c>
      <c r="K1006" s="104">
        <f t="shared" si="120"/>
        <v>3.9747210985492118E-3</v>
      </c>
      <c r="L1006" s="85"/>
    </row>
    <row r="1007" spans="3:12" x14ac:dyDescent="0.2">
      <c r="C1007" s="103">
        <v>94</v>
      </c>
      <c r="D1007" s="103">
        <f t="shared" si="116"/>
        <v>9.4E-2</v>
      </c>
      <c r="E1007" s="104">
        <f t="shared" si="114"/>
        <v>0.99991927472587572</v>
      </c>
      <c r="F1007" s="104">
        <f t="shared" si="115"/>
        <v>0.19873983814459412</v>
      </c>
      <c r="G1007" s="104">
        <f t="shared" si="121"/>
        <v>0.19872379481668048</v>
      </c>
      <c r="H1007" s="104">
        <f t="shared" si="117"/>
        <v>-14.035002563302124</v>
      </c>
      <c r="I1007" s="104">
        <f t="shared" si="118"/>
        <v>9.9999999999994316E-2</v>
      </c>
      <c r="J1007" s="104">
        <f t="shared" si="119"/>
        <v>3.9576711069279159E-2</v>
      </c>
      <c r="K1007" s="104">
        <f t="shared" si="120"/>
        <v>3.9576711069276909E-3</v>
      </c>
      <c r="L1007" s="85"/>
    </row>
    <row r="1008" spans="3:12" x14ac:dyDescent="0.2">
      <c r="C1008" s="103">
        <v>94.1</v>
      </c>
      <c r="D1008" s="103">
        <f t="shared" si="116"/>
        <v>9.4099999999999989E-2</v>
      </c>
      <c r="E1008" s="104">
        <f t="shared" si="114"/>
        <v>0.99991910288500885</v>
      </c>
      <c r="F1008" s="104">
        <f t="shared" si="115"/>
        <v>0.19830497274475054</v>
      </c>
      <c r="G1008" s="104">
        <f t="shared" si="121"/>
        <v>0.19828893044456708</v>
      </c>
      <c r="H1008" s="104">
        <f t="shared" si="117"/>
        <v>-14.054030595473161</v>
      </c>
      <c r="I1008" s="104">
        <f t="shared" si="118"/>
        <v>9.9999999999994316E-2</v>
      </c>
      <c r="J1008" s="104">
        <f t="shared" si="119"/>
        <v>3.9404776004840707E-2</v>
      </c>
      <c r="K1008" s="104">
        <f t="shared" si="120"/>
        <v>3.9404776004838471E-3</v>
      </c>
      <c r="L1008" s="85"/>
    </row>
    <row r="1009" spans="3:12" x14ac:dyDescent="0.2">
      <c r="C1009" s="103">
        <v>94.2</v>
      </c>
      <c r="D1009" s="103">
        <f t="shared" si="116"/>
        <v>9.4200000000000006E-2</v>
      </c>
      <c r="E1009" s="104">
        <f t="shared" si="114"/>
        <v>0.99991893086145689</v>
      </c>
      <c r="F1009" s="104">
        <f t="shared" si="115"/>
        <v>0.19786559975806375</v>
      </c>
      <c r="G1009" s="104">
        <f t="shared" si="121"/>
        <v>0.19784955896434406</v>
      </c>
      <c r="H1009" s="104">
        <f t="shared" si="117"/>
        <v>-14.073298270058153</v>
      </c>
      <c r="I1009" s="104">
        <f t="shared" si="118"/>
        <v>0.10000000000000853</v>
      </c>
      <c r="J1009" s="104">
        <f t="shared" si="119"/>
        <v>3.9231425697793504E-2</v>
      </c>
      <c r="K1009" s="104">
        <f t="shared" si="120"/>
        <v>3.9231425697796845E-3</v>
      </c>
      <c r="L1009" s="85"/>
    </row>
    <row r="1010" spans="3:12" x14ac:dyDescent="0.2">
      <c r="C1010" s="103">
        <v>94.3</v>
      </c>
      <c r="D1010" s="103">
        <f t="shared" si="116"/>
        <v>9.4299999999999995E-2</v>
      </c>
      <c r="E1010" s="104">
        <f t="shared" si="114"/>
        <v>0.99991875865521873</v>
      </c>
      <c r="F1010" s="104">
        <f t="shared" si="115"/>
        <v>0.1974217397918929</v>
      </c>
      <c r="G1010" s="104">
        <f t="shared" si="121"/>
        <v>0.19740570098426313</v>
      </c>
      <c r="H1010" s="104">
        <f t="shared" si="117"/>
        <v>-14.092806185277485</v>
      </c>
      <c r="I1010" s="104">
        <f t="shared" si="118"/>
        <v>9.9999999999994316E-2</v>
      </c>
      <c r="J1010" s="104">
        <f t="shared" si="119"/>
        <v>3.9056680129260266E-2</v>
      </c>
      <c r="K1010" s="104">
        <f t="shared" si="120"/>
        <v>3.9056680129258047E-3</v>
      </c>
      <c r="L1010" s="85"/>
    </row>
    <row r="1011" spans="3:12" x14ac:dyDescent="0.2">
      <c r="C1011" s="103">
        <v>94.4</v>
      </c>
      <c r="D1011" s="103">
        <f t="shared" si="116"/>
        <v>9.4400000000000012E-2</v>
      </c>
      <c r="E1011" s="104">
        <f t="shared" si="114"/>
        <v>0.99991858626629759</v>
      </c>
      <c r="F1011" s="104">
        <f t="shared" si="115"/>
        <v>0.19697341351467992</v>
      </c>
      <c r="G1011" s="104">
        <f t="shared" si="121"/>
        <v>0.19695737717364559</v>
      </c>
      <c r="H1011" s="104">
        <f t="shared" si="117"/>
        <v>-14.11255495505017</v>
      </c>
      <c r="I1011" s="104">
        <f t="shared" si="118"/>
        <v>0.10000000000000853</v>
      </c>
      <c r="J1011" s="104">
        <f t="shared" si="119"/>
        <v>3.8880559353545202E-2</v>
      </c>
      <c r="K1011" s="104">
        <f t="shared" si="120"/>
        <v>3.8880559353548518E-3</v>
      </c>
      <c r="L1011" s="85"/>
    </row>
    <row r="1012" spans="3:12" x14ac:dyDescent="0.2">
      <c r="C1012" s="103">
        <v>94.5</v>
      </c>
      <c r="D1012" s="103">
        <f t="shared" si="116"/>
        <v>9.4500000000000001E-2</v>
      </c>
      <c r="E1012" s="104">
        <f t="shared" si="114"/>
        <v>0.99991841369469081</v>
      </c>
      <c r="F1012" s="104">
        <f t="shared" si="115"/>
        <v>0.19652064165545166</v>
      </c>
      <c r="G1012" s="104">
        <f t="shared" si="121"/>
        <v>0.196504608262382</v>
      </c>
      <c r="H1012" s="104">
        <f t="shared" si="117"/>
        <v>-14.132545209134289</v>
      </c>
      <c r="I1012" s="104">
        <f t="shared" si="118"/>
        <v>9.9999999999994316E-2</v>
      </c>
      <c r="J1012" s="104">
        <f t="shared" si="119"/>
        <v>3.8703083495815201E-2</v>
      </c>
      <c r="K1012" s="104">
        <f t="shared" si="120"/>
        <v>3.8703083495812999E-3</v>
      </c>
      <c r="L1012" s="85"/>
    </row>
    <row r="1013" spans="3:12" x14ac:dyDescent="0.2">
      <c r="C1013" s="103">
        <v>94.6</v>
      </c>
      <c r="D1013" s="103">
        <f t="shared" si="116"/>
        <v>9.459999999999999E-2</v>
      </c>
      <c r="E1013" s="104">
        <f t="shared" si="114"/>
        <v>0.99991824094039905</v>
      </c>
      <c r="F1013" s="104">
        <f t="shared" si="115"/>
        <v>0.19606344500331924</v>
      </c>
      <c r="G1013" s="104">
        <f t="shared" si="121"/>
        <v>0.19604741504043363</v>
      </c>
      <c r="H1013" s="104">
        <f t="shared" si="117"/>
        <v>-14.152777593271589</v>
      </c>
      <c r="I1013" s="104">
        <f t="shared" si="118"/>
        <v>9.9999999999994316E-2</v>
      </c>
      <c r="J1013" s="104">
        <f t="shared" si="119"/>
        <v>3.8524272749783574E-2</v>
      </c>
      <c r="K1013" s="104">
        <f t="shared" si="120"/>
        <v>3.8524272749781382E-3</v>
      </c>
      <c r="L1013" s="85"/>
    </row>
    <row r="1014" spans="3:12" x14ac:dyDescent="0.2">
      <c r="C1014" s="103">
        <v>94.7</v>
      </c>
      <c r="D1014" s="103">
        <f t="shared" si="116"/>
        <v>9.4700000000000006E-2</v>
      </c>
      <c r="E1014" s="104">
        <f t="shared" si="114"/>
        <v>0.99991806800342353</v>
      </c>
      <c r="F1014" s="104">
        <f t="shared" si="115"/>
        <v>0.19560184440697806</v>
      </c>
      <c r="G1014" s="104">
        <f t="shared" si="121"/>
        <v>0.19558581835733177</v>
      </c>
      <c r="H1014" s="104">
        <f t="shared" si="117"/>
        <v>-14.173252769336459</v>
      </c>
      <c r="I1014" s="104">
        <f t="shared" si="118"/>
        <v>0.10000000000000853</v>
      </c>
      <c r="J1014" s="104">
        <f t="shared" si="119"/>
        <v>3.8344147375397146E-2</v>
      </c>
      <c r="K1014" s="104">
        <f t="shared" si="120"/>
        <v>3.8344147375400416E-3</v>
      </c>
      <c r="L1014" s="85"/>
    </row>
    <row r="1015" spans="3:12" x14ac:dyDescent="0.2">
      <c r="C1015" s="103">
        <v>94.8</v>
      </c>
      <c r="D1015" s="103">
        <f t="shared" si="116"/>
        <v>9.4799999999999995E-2</v>
      </c>
      <c r="E1015" s="104">
        <f t="shared" si="114"/>
        <v>0.99991789488376248</v>
      </c>
      <c r="F1015" s="104">
        <f t="shared" si="115"/>
        <v>0.19513586077420672</v>
      </c>
      <c r="G1015" s="104">
        <f t="shared" si="121"/>
        <v>0.19511983912167574</v>
      </c>
      <c r="H1015" s="104">
        <f t="shared" si="117"/>
        <v>-14.193971415489354</v>
      </c>
      <c r="I1015" s="104">
        <f t="shared" si="118"/>
        <v>9.9999999999994316E-2</v>
      </c>
      <c r="J1015" s="104">
        <f t="shared" si="119"/>
        <v>3.8162727696525893E-2</v>
      </c>
      <c r="K1015" s="104">
        <f t="shared" si="120"/>
        <v>3.8162727696523725E-3</v>
      </c>
      <c r="L1015" s="85"/>
    </row>
    <row r="1016" spans="3:12" x14ac:dyDescent="0.2">
      <c r="C1016" s="103">
        <v>94.9</v>
      </c>
      <c r="D1016" s="103">
        <f t="shared" si="116"/>
        <v>9.4900000000000012E-2</v>
      </c>
      <c r="E1016" s="104">
        <f t="shared" si="114"/>
        <v>0.99991772158141801</v>
      </c>
      <c r="F1016" s="104">
        <f t="shared" si="115"/>
        <v>0.19466551507136418</v>
      </c>
      <c r="G1016" s="104">
        <f t="shared" si="121"/>
        <v>0.19464949830063166</v>
      </c>
      <c r="H1016" s="104">
        <f t="shared" si="117"/>
        <v>-14.214934226334627</v>
      </c>
      <c r="I1016" s="104">
        <f t="shared" si="118"/>
        <v>0.10000000000000853</v>
      </c>
      <c r="J1016" s="104">
        <f t="shared" si="119"/>
        <v>3.7980034098656128E-2</v>
      </c>
      <c r="K1016" s="104">
        <f t="shared" si="120"/>
        <v>3.7980034098659366E-3</v>
      </c>
      <c r="L1016" s="85"/>
    </row>
    <row r="1017" spans="3:12" x14ac:dyDescent="0.2">
      <c r="C1017" s="103">
        <v>95</v>
      </c>
      <c r="D1017" s="103">
        <f t="shared" si="116"/>
        <v>9.5000000000000001E-2</v>
      </c>
      <c r="E1017" s="104">
        <f t="shared" si="114"/>
        <v>0.99991754809638889</v>
      </c>
      <c r="F1017" s="104">
        <f t="shared" si="115"/>
        <v>0.19419082832288773</v>
      </c>
      <c r="G1017" s="104">
        <f t="shared" si="121"/>
        <v>0.19417481691942867</v>
      </c>
      <c r="H1017" s="104">
        <f t="shared" si="117"/>
        <v>-14.236141913083015</v>
      </c>
      <c r="I1017" s="104">
        <f t="shared" si="118"/>
        <v>9.9999999999994316E-2</v>
      </c>
      <c r="J1017" s="104">
        <f t="shared" si="119"/>
        <v>3.7796087026587211E-2</v>
      </c>
      <c r="K1017" s="104">
        <f t="shared" si="120"/>
        <v>3.7796087026585063E-3</v>
      </c>
      <c r="L1017" s="85"/>
    </row>
    <row r="1018" spans="3:12" x14ac:dyDescent="0.2">
      <c r="C1018" s="103">
        <v>95.1</v>
      </c>
      <c r="D1018" s="103">
        <f t="shared" si="116"/>
        <v>9.509999999999999E-2</v>
      </c>
      <c r="E1018" s="104">
        <f t="shared" si="114"/>
        <v>0.99991737442867512</v>
      </c>
      <c r="F1018" s="104">
        <f t="shared" si="115"/>
        <v>0.1937118216107877</v>
      </c>
      <c r="G1018" s="104">
        <f t="shared" si="121"/>
        <v>0.19369581606085473</v>
      </c>
      <c r="H1018" s="104">
        <f t="shared" si="117"/>
        <v>-14.257595203718768</v>
      </c>
      <c r="I1018" s="104">
        <f t="shared" si="118"/>
        <v>9.9999999999994316E-2</v>
      </c>
      <c r="J1018" s="104">
        <f t="shared" si="119"/>
        <v>3.7610906982131424E-2</v>
      </c>
      <c r="K1018" s="104">
        <f t="shared" si="120"/>
        <v>3.7610906982129288E-3</v>
      </c>
      <c r="L1018" s="85"/>
    </row>
    <row r="1019" spans="3:12" x14ac:dyDescent="0.2">
      <c r="C1019" s="103">
        <v>95.2</v>
      </c>
      <c r="D1019" s="103">
        <f t="shared" si="116"/>
        <v>9.5200000000000007E-2</v>
      </c>
      <c r="E1019" s="104">
        <f t="shared" si="114"/>
        <v>0.99991720057827715</v>
      </c>
      <c r="F1019" s="104">
        <f t="shared" si="115"/>
        <v>0.19322851607414424</v>
      </c>
      <c r="G1019" s="104">
        <f t="shared" si="121"/>
        <v>0.19321251686475294</v>
      </c>
      <c r="H1019" s="104">
        <f t="shared" si="117"/>
        <v>-14.279294843171474</v>
      </c>
      <c r="I1019" s="104">
        <f t="shared" si="118"/>
        <v>0.10000000000000853</v>
      </c>
      <c r="J1019" s="104">
        <f t="shared" si="119"/>
        <v>3.7424514521818213E-2</v>
      </c>
      <c r="K1019" s="104">
        <f t="shared" si="120"/>
        <v>3.7424514521821402E-3</v>
      </c>
      <c r="L1019" s="85"/>
    </row>
    <row r="1020" spans="3:12" x14ac:dyDescent="0.2">
      <c r="C1020" s="103">
        <v>95.3</v>
      </c>
      <c r="D1020" s="103">
        <f t="shared" si="116"/>
        <v>9.5299999999999996E-2</v>
      </c>
      <c r="E1020" s="104">
        <f t="shared" si="114"/>
        <v>0.99991702654519532</v>
      </c>
      <c r="F1020" s="104">
        <f t="shared" si="115"/>
        <v>0.19274093290860045</v>
      </c>
      <c r="G1020" s="104">
        <f t="shared" si="121"/>
        <v>0.19272494052751474</v>
      </c>
      <c r="H1020" s="104">
        <f t="shared" si="117"/>
        <v>-14.301241593492808</v>
      </c>
      <c r="I1020" s="104">
        <f t="shared" si="118"/>
        <v>9.9999999999994316E-2</v>
      </c>
      <c r="J1020" s="104">
        <f t="shared" si="119"/>
        <v>3.7236930254602112E-2</v>
      </c>
      <c r="K1020" s="104">
        <f t="shared" si="120"/>
        <v>3.7236930254599997E-3</v>
      </c>
      <c r="L1020" s="85"/>
    </row>
    <row r="1021" spans="3:12" x14ac:dyDescent="0.2">
      <c r="C1021" s="103">
        <v>95.4</v>
      </c>
      <c r="D1021" s="103">
        <f t="shared" si="116"/>
        <v>9.5400000000000013E-2</v>
      </c>
      <c r="E1021" s="104">
        <f t="shared" si="114"/>
        <v>0.99991685232942928</v>
      </c>
      <c r="F1021" s="104">
        <f t="shared" si="115"/>
        <v>0.1922490933658571</v>
      </c>
      <c r="G1021" s="104">
        <f t="shared" si="121"/>
        <v>0.19223310830157439</v>
      </c>
      <c r="H1021" s="104">
        <f t="shared" si="117"/>
        <v>-14.323436234038144</v>
      </c>
      <c r="I1021" s="104">
        <f t="shared" si="118"/>
        <v>0.10000000000000853</v>
      </c>
      <c r="J1021" s="104">
        <f t="shared" si="119"/>
        <v>3.7048174839574843E-2</v>
      </c>
      <c r="K1021" s="104">
        <f t="shared" si="120"/>
        <v>3.7048174839578001E-3</v>
      </c>
      <c r="L1021" s="85"/>
    </row>
    <row r="1022" spans="3:12" x14ac:dyDescent="0.2">
      <c r="C1022" s="103">
        <v>95.5</v>
      </c>
      <c r="D1022" s="103">
        <f t="shared" si="116"/>
        <v>9.5500000000000002E-2</v>
      </c>
      <c r="E1022" s="104">
        <f t="shared" si="114"/>
        <v>0.99991667793098005</v>
      </c>
      <c r="F1022" s="104">
        <f t="shared" si="115"/>
        <v>0.1917530187531655</v>
      </c>
      <c r="G1022" s="104">
        <f t="shared" si="121"/>
        <v>0.19173704149490217</v>
      </c>
      <c r="H1022" s="104">
        <f t="shared" si="117"/>
        <v>-14.345879561653209</v>
      </c>
      <c r="I1022" s="104">
        <f t="shared" si="118"/>
        <v>9.9999999999994316E-2</v>
      </c>
      <c r="J1022" s="104">
        <f t="shared" si="119"/>
        <v>3.685826898368217E-2</v>
      </c>
      <c r="K1022" s="104">
        <f t="shared" si="120"/>
        <v>3.6858268983680073E-3</v>
      </c>
      <c r="L1022" s="85"/>
    </row>
    <row r="1023" spans="3:12" x14ac:dyDescent="0.2">
      <c r="C1023" s="103">
        <v>95.6</v>
      </c>
      <c r="D1023" s="103">
        <f t="shared" si="116"/>
        <v>9.5599999999999991E-2</v>
      </c>
      <c r="E1023" s="104">
        <f t="shared" si="114"/>
        <v>0.99991650334984661</v>
      </c>
      <c r="F1023" s="104">
        <f t="shared" si="115"/>
        <v>0.1912527304328184</v>
      </c>
      <c r="G1023" s="104">
        <f t="shared" si="121"/>
        <v>0.19123676147049457</v>
      </c>
      <c r="H1023" s="104">
        <f t="shared" si="117"/>
        <v>-14.368572390865973</v>
      </c>
      <c r="I1023" s="104">
        <f t="shared" si="118"/>
        <v>9.9999999999994316E-2</v>
      </c>
      <c r="J1023" s="104">
        <f t="shared" si="119"/>
        <v>3.6667233439444634E-2</v>
      </c>
      <c r="K1023" s="104">
        <f t="shared" si="120"/>
        <v>3.6667233439442548E-3</v>
      </c>
      <c r="L1023" s="85"/>
    </row>
    <row r="1024" spans="3:12" x14ac:dyDescent="0.2">
      <c r="C1024" s="103">
        <v>95.7</v>
      </c>
      <c r="D1024" s="103">
        <f t="shared" si="116"/>
        <v>9.5700000000000007E-2</v>
      </c>
      <c r="E1024" s="104">
        <f t="shared" si="114"/>
        <v>0.99991632858602897</v>
      </c>
      <c r="F1024" s="104">
        <f t="shared" si="115"/>
        <v>0.19074824982164296</v>
      </c>
      <c r="G1024" s="104">
        <f t="shared" si="121"/>
        <v>0.19073228964586789</v>
      </c>
      <c r="H1024" s="104">
        <f t="shared" si="117"/>
        <v>-14.391515554083579</v>
      </c>
      <c r="I1024" s="104">
        <f t="shared" si="118"/>
        <v>0.10000000000000853</v>
      </c>
      <c r="J1024" s="104">
        <f t="shared" si="119"/>
        <v>3.6475089002683585E-2</v>
      </c>
      <c r="K1024" s="104">
        <f t="shared" si="120"/>
        <v>3.6475089002686693E-3</v>
      </c>
      <c r="L1024" s="85"/>
    </row>
    <row r="1025" spans="3:12" x14ac:dyDescent="0.2">
      <c r="C1025" s="103">
        <v>95.8</v>
      </c>
      <c r="D1025" s="103">
        <f t="shared" si="116"/>
        <v>9.5799999999999996E-2</v>
      </c>
      <c r="E1025" s="104">
        <f t="shared" si="114"/>
        <v>0.99991615363952902</v>
      </c>
      <c r="F1025" s="104">
        <f t="shared" si="115"/>
        <v>0.19023959839049043</v>
      </c>
      <c r="G1025" s="104">
        <f t="shared" si="121"/>
        <v>0.19022364749254791</v>
      </c>
      <c r="H1025" s="104">
        <f t="shared" si="117"/>
        <v>-14.414709901794783</v>
      </c>
      <c r="I1025" s="104">
        <f t="shared" si="118"/>
        <v>9.9999999999994316E-2</v>
      </c>
      <c r="J1025" s="104">
        <f t="shared" si="119"/>
        <v>3.6281856510252154E-2</v>
      </c>
      <c r="K1025" s="104">
        <f t="shared" si="120"/>
        <v>3.628185651025009E-3</v>
      </c>
      <c r="L1025" s="85"/>
    </row>
    <row r="1026" spans="3:12" x14ac:dyDescent="0.2">
      <c r="C1026" s="103">
        <v>95.9</v>
      </c>
      <c r="D1026" s="103">
        <f t="shared" si="116"/>
        <v>9.5899999999999999E-2</v>
      </c>
      <c r="E1026" s="104">
        <f t="shared" si="114"/>
        <v>0.99991597851034431</v>
      </c>
      <c r="F1026" s="104">
        <f t="shared" si="115"/>
        <v>0.18972679766372597</v>
      </c>
      <c r="G1026" s="104">
        <f t="shared" si="121"/>
        <v>0.18971085653555866</v>
      </c>
      <c r="H1026" s="104">
        <f t="shared" si="117"/>
        <v>-14.438156302777831</v>
      </c>
      <c r="I1026" s="104">
        <f t="shared" si="118"/>
        <v>0.10000000000000853</v>
      </c>
      <c r="J1026" s="104">
        <f t="shared" si="119"/>
        <v>3.6087556837770832E-2</v>
      </c>
      <c r="K1026" s="104">
        <f t="shared" si="120"/>
        <v>3.608755683777391E-3</v>
      </c>
      <c r="L1026" s="85"/>
    </row>
    <row r="1027" spans="3:12" x14ac:dyDescent="0.2">
      <c r="C1027" s="103">
        <v>96</v>
      </c>
      <c r="D1027" s="103">
        <f t="shared" si="116"/>
        <v>9.6000000000000002E-2</v>
      </c>
      <c r="E1027" s="104">
        <f t="shared" si="114"/>
        <v>0.99991580319847695</v>
      </c>
      <c r="F1027" s="104">
        <f t="shared" si="115"/>
        <v>0.18920986921871821</v>
      </c>
      <c r="G1027" s="104">
        <f t="shared" si="121"/>
        <v>0.1891939383529134</v>
      </c>
      <c r="H1027" s="104">
        <f t="shared" si="117"/>
        <v>-14.461855644313793</v>
      </c>
      <c r="I1027" s="104">
        <f t="shared" si="118"/>
        <v>9.9999999999994316E-2</v>
      </c>
      <c r="J1027" s="104">
        <f t="shared" si="119"/>
        <v>3.589221089736877E-2</v>
      </c>
      <c r="K1027" s="104">
        <f t="shared" si="120"/>
        <v>3.589221089736673E-3</v>
      </c>
      <c r="L1027" s="85"/>
    </row>
    <row r="1028" spans="3:12" x14ac:dyDescent="0.2">
      <c r="C1028" s="103">
        <v>96.1</v>
      </c>
      <c r="D1028" s="103">
        <f t="shared" si="116"/>
        <v>9.6099999999999991E-2</v>
      </c>
      <c r="E1028" s="104">
        <f t="shared" ref="E1028:E1091" si="122">ABS(SIN((($A$68*PI()*$C1028*VLOOKUP($D$12,$C$18:$D$33,2,FALSE))/($D$16*1000000)))/(VLOOKUP($D$12,$C$18:$D$33,2,FALSE)*SIN((($A$68*PI()*$C1028)/($D$16*1000000)))))^$A$72</f>
        <v>0.99991562770392484</v>
      </c>
      <c r="F1028" s="104">
        <f t="shared" ref="F1028:F1091" si="123">ABS(SIN((($A$68*VLOOKUP($D$12,$C$18:$D$33,2,FALSE)*PI()*$C1028*VLOOKUP($D$12,$C$18:$E$33,3,FALSE))/($D$16*1000000)))/(VLOOKUP($D$12,$C$18:$E$33,3,FALSE)*SIN((($A$68*VLOOKUP($D$12,$C$18:$D$33,2,FALSE)*PI()*$C1028)/($D$16*1000000)))))^$A$76</f>
        <v>0.1886888346853276</v>
      </c>
      <c r="G1028" s="104">
        <f t="shared" si="121"/>
        <v>0.18867291457510146</v>
      </c>
      <c r="H1028" s="104">
        <f t="shared" si="117"/>
        <v>-14.48580883240572</v>
      </c>
      <c r="I1028" s="104">
        <f t="shared" si="118"/>
        <v>9.9999999999994316E-2</v>
      </c>
      <c r="J1028" s="104">
        <f t="shared" si="119"/>
        <v>3.5695839635430507E-2</v>
      </c>
      <c r="K1028" s="104">
        <f t="shared" si="120"/>
        <v>3.5695839635428478E-3</v>
      </c>
      <c r="L1028" s="85"/>
    </row>
    <row r="1029" spans="3:12" x14ac:dyDescent="0.2">
      <c r="C1029" s="103">
        <v>96.2</v>
      </c>
      <c r="D1029" s="103">
        <f t="shared" ref="D1029:D1092" si="124">C1029/1000</f>
        <v>9.6200000000000008E-2</v>
      </c>
      <c r="E1029" s="104">
        <f t="shared" si="122"/>
        <v>0.99991545202668997</v>
      </c>
      <c r="F1029" s="104">
        <f t="shared" si="123"/>
        <v>0.18816371574539373</v>
      </c>
      <c r="G1029" s="104">
        <f t="shared" si="121"/>
        <v>0.18814780688457697</v>
      </c>
      <c r="H1029" s="104">
        <f t="shared" ref="H1029:H1092" si="125">20*LOG10(G1029)</f>
        <v>-14.510016792003512</v>
      </c>
      <c r="I1029" s="104">
        <f t="shared" ref="I1029:I1092" si="126">C1029-C1028</f>
        <v>0.10000000000000853</v>
      </c>
      <c r="J1029" s="104">
        <f t="shared" si="119"/>
        <v>3.5498464030348141E-2</v>
      </c>
      <c r="K1029" s="104">
        <f t="shared" si="120"/>
        <v>3.5498464030351167E-3</v>
      </c>
      <c r="L1029" s="85"/>
    </row>
    <row r="1030" spans="3:12" x14ac:dyDescent="0.2">
      <c r="C1030" s="103">
        <v>96.3</v>
      </c>
      <c r="D1030" s="103">
        <f t="shared" si="124"/>
        <v>9.6299999999999997E-2</v>
      </c>
      <c r="E1030" s="104">
        <f t="shared" si="122"/>
        <v>0.99991527616677256</v>
      </c>
      <c r="F1030" s="104">
        <f t="shared" si="123"/>
        <v>0.18763453413222295</v>
      </c>
      <c r="G1030" s="104">
        <f t="shared" si="121"/>
        <v>0.18761863701524542</v>
      </c>
      <c r="H1030" s="104">
        <f t="shared" si="125"/>
        <v>-14.534480467234792</v>
      </c>
      <c r="I1030" s="104">
        <f t="shared" si="126"/>
        <v>9.9999999999994316E-2</v>
      </c>
      <c r="J1030" s="104">
        <f t="shared" ref="J1030:J1093" si="127">((G1030+G1029)/2)^2</f>
        <v>3.5300105090279595E-2</v>
      </c>
      <c r="K1030" s="104">
        <f t="shared" ref="K1030:K1093" si="128">I1030*J1030</f>
        <v>3.5300105090277588E-3</v>
      </c>
      <c r="L1030" s="85"/>
    </row>
    <row r="1031" spans="3:12" x14ac:dyDescent="0.2">
      <c r="C1031" s="103">
        <v>96.4</v>
      </c>
      <c r="D1031" s="103">
        <f t="shared" si="124"/>
        <v>9.64E-2</v>
      </c>
      <c r="E1031" s="104">
        <f t="shared" si="122"/>
        <v>0.99991510012417262</v>
      </c>
      <c r="F1031" s="104">
        <f t="shared" si="123"/>
        <v>0.18710131163007393</v>
      </c>
      <c r="G1031" s="104">
        <f t="shared" si="121"/>
        <v>0.18708542675194939</v>
      </c>
      <c r="H1031" s="104">
        <f t="shared" si="125"/>
        <v>-14.559200821641827</v>
      </c>
      <c r="I1031" s="104">
        <f t="shared" si="126"/>
        <v>0.10000000000000853</v>
      </c>
      <c r="J1031" s="104">
        <f t="shared" si="127"/>
        <v>3.5100783850912497E-2</v>
      </c>
      <c r="K1031" s="104">
        <f t="shared" si="128"/>
        <v>3.5100783850915492E-3</v>
      </c>
      <c r="L1031" s="85"/>
    </row>
    <row r="1032" spans="3:12" x14ac:dyDescent="0.2">
      <c r="C1032" s="103">
        <v>96.5</v>
      </c>
      <c r="D1032" s="103">
        <f t="shared" si="124"/>
        <v>9.6500000000000002E-2</v>
      </c>
      <c r="E1032" s="104">
        <f t="shared" si="122"/>
        <v>0.99991492389888925</v>
      </c>
      <c r="F1032" s="104">
        <f t="shared" si="123"/>
        <v>0.18656407007364412</v>
      </c>
      <c r="G1032" s="104">
        <f t="shared" si="121"/>
        <v>0.18654819792995489</v>
      </c>
      <c r="H1032" s="104">
        <f t="shared" si="125"/>
        <v>-14.584178838424631</v>
      </c>
      <c r="I1032" s="104">
        <f t="shared" si="126"/>
        <v>9.9999999999994316E-2</v>
      </c>
      <c r="J1032" s="104">
        <f t="shared" si="127"/>
        <v>3.490052137323453E-2</v>
      </c>
      <c r="K1032" s="104">
        <f t="shared" si="128"/>
        <v>3.4900521373232548E-3</v>
      </c>
      <c r="L1032" s="85"/>
    </row>
    <row r="1033" spans="3:12" x14ac:dyDescent="0.2">
      <c r="C1033" s="103">
        <v>96.6</v>
      </c>
      <c r="D1033" s="103">
        <f t="shared" si="124"/>
        <v>9.6599999999999991E-2</v>
      </c>
      <c r="E1033" s="104">
        <f t="shared" si="122"/>
        <v>0.99991474749092213</v>
      </c>
      <c r="F1033" s="104">
        <f t="shared" si="123"/>
        <v>0.18602283134755432</v>
      </c>
      <c r="G1033" s="104">
        <f t="shared" si="121"/>
        <v>0.18600697243443617</v>
      </c>
      <c r="H1033" s="104">
        <f t="shared" si="125"/>
        <v>-14.609415520690419</v>
      </c>
      <c r="I1033" s="104">
        <f t="shared" si="126"/>
        <v>9.9999999999994316E-2</v>
      </c>
      <c r="J1033" s="104">
        <f t="shared" si="127"/>
        <v>3.4699338741310114E-2</v>
      </c>
      <c r="K1033" s="104">
        <f t="shared" si="128"/>
        <v>3.4699338741308143E-3</v>
      </c>
      <c r="L1033" s="85"/>
    </row>
    <row r="1034" spans="3:12" x14ac:dyDescent="0.2">
      <c r="C1034" s="103">
        <v>96.7</v>
      </c>
      <c r="D1034" s="103">
        <f t="shared" si="124"/>
        <v>9.6700000000000008E-2</v>
      </c>
      <c r="E1034" s="104">
        <f t="shared" si="122"/>
        <v>0.99991457090027203</v>
      </c>
      <c r="F1034" s="104">
        <f t="shared" si="123"/>
        <v>0.18547761738583285</v>
      </c>
      <c r="G1034" s="104">
        <f t="shared" si="121"/>
        <v>0.18546177219995988</v>
      </c>
      <c r="H1034" s="104">
        <f t="shared" si="125"/>
        <v>-14.634911891709566</v>
      </c>
      <c r="I1034" s="104">
        <f t="shared" si="126"/>
        <v>0.10000000000000853</v>
      </c>
      <c r="J1034" s="104">
        <f t="shared" si="127"/>
        <v>3.4497257060063534E-2</v>
      </c>
      <c r="K1034" s="104">
        <f t="shared" si="128"/>
        <v>3.4497257060066475E-3</v>
      </c>
      <c r="L1034" s="85"/>
    </row>
    <row r="1035" spans="3:12" x14ac:dyDescent="0.2">
      <c r="C1035" s="103">
        <v>96.8</v>
      </c>
      <c r="D1035" s="103">
        <f t="shared" si="124"/>
        <v>9.6799999999999997E-2</v>
      </c>
      <c r="E1035" s="104">
        <f t="shared" si="122"/>
        <v>0.99991439412693928</v>
      </c>
      <c r="F1035" s="104">
        <f t="shared" si="123"/>
        <v>0.18492845017139986</v>
      </c>
      <c r="G1035" s="104">
        <f t="shared" si="121"/>
        <v>0.18491261920996918</v>
      </c>
      <c r="H1035" s="104">
        <f t="shared" si="125"/>
        <v>-14.66066899517816</v>
      </c>
      <c r="I1035" s="104">
        <f t="shared" si="126"/>
        <v>9.9999999999994316E-2</v>
      </c>
      <c r="J1035" s="104">
        <f t="shared" si="127"/>
        <v>3.4294297453068834E-2</v>
      </c>
      <c r="K1035" s="104">
        <f t="shared" si="128"/>
        <v>3.4294297453066882E-3</v>
      </c>
      <c r="L1035" s="85"/>
    </row>
    <row r="1036" spans="3:12" x14ac:dyDescent="0.2">
      <c r="C1036" s="103">
        <v>96.9</v>
      </c>
      <c r="D1036" s="103">
        <f t="shared" si="124"/>
        <v>9.69E-2</v>
      </c>
      <c r="E1036" s="104">
        <f t="shared" si="122"/>
        <v>0.99991421717092466</v>
      </c>
      <c r="F1036" s="104">
        <f t="shared" si="123"/>
        <v>0.18437535173554981</v>
      </c>
      <c r="G1036" s="104">
        <f t="shared" si="121"/>
        <v>0.18435953549626616</v>
      </c>
      <c r="H1036" s="104">
        <f t="shared" si="125"/>
        <v>-14.686687895487401</v>
      </c>
      <c r="I1036" s="104">
        <f t="shared" si="126"/>
        <v>0.10000000000000853</v>
      </c>
      <c r="J1036" s="104">
        <f t="shared" si="127"/>
        <v>3.4090481060346449E-2</v>
      </c>
      <c r="K1036" s="104">
        <f t="shared" si="128"/>
        <v>3.4090481060349356E-3</v>
      </c>
      <c r="L1036" s="85"/>
    </row>
    <row r="1037" spans="3:12" x14ac:dyDescent="0.2">
      <c r="C1037" s="103">
        <v>97</v>
      </c>
      <c r="D1037" s="103">
        <f t="shared" si="124"/>
        <v>9.7000000000000003E-2</v>
      </c>
      <c r="E1037" s="104">
        <f t="shared" si="122"/>
        <v>0.99991404003222728</v>
      </c>
      <c r="F1037" s="104">
        <f t="shared" si="123"/>
        <v>0.18381834415743442</v>
      </c>
      <c r="G1037" s="104">
        <f t="shared" si="121"/>
        <v>0.18380254313849462</v>
      </c>
      <c r="H1037" s="104">
        <f t="shared" si="125"/>
        <v>-14.71296967799989</v>
      </c>
      <c r="I1037" s="104">
        <f t="shared" si="126"/>
        <v>9.9999999999994316E-2</v>
      </c>
      <c r="J1037" s="104">
        <f t="shared" si="127"/>
        <v>3.3885829036166951E-2</v>
      </c>
      <c r="K1037" s="104">
        <f t="shared" si="128"/>
        <v>3.3885829036165026E-3</v>
      </c>
      <c r="L1037" s="85"/>
    </row>
    <row r="1038" spans="3:12" x14ac:dyDescent="0.2">
      <c r="C1038" s="103">
        <v>97.1</v>
      </c>
      <c r="D1038" s="103">
        <f t="shared" si="124"/>
        <v>9.7099999999999992E-2</v>
      </c>
      <c r="E1038" s="104">
        <f t="shared" si="122"/>
        <v>0.99991386271084759</v>
      </c>
      <c r="F1038" s="104">
        <f t="shared" si="123"/>
        <v>0.18325744956354417</v>
      </c>
      <c r="G1038" s="104">
        <f t="shared" ref="G1038:G1101" si="129">E1038*F1038</f>
        <v>0.18324166426362179</v>
      </c>
      <c r="H1038" s="104">
        <f t="shared" si="125"/>
        <v>-14.739515449333062</v>
      </c>
      <c r="I1038" s="104">
        <f t="shared" si="126"/>
        <v>9.9999999999994316E-2</v>
      </c>
      <c r="J1038" s="104">
        <f t="shared" si="127"/>
        <v>3.3680362546861964E-2</v>
      </c>
      <c r="K1038" s="104">
        <f t="shared" si="128"/>
        <v>3.368036254686005E-3</v>
      </c>
      <c r="L1038" s="85"/>
    </row>
    <row r="1039" spans="3:12" x14ac:dyDescent="0.2">
      <c r="C1039" s="103">
        <v>97.2</v>
      </c>
      <c r="D1039" s="103">
        <f t="shared" si="124"/>
        <v>9.7200000000000009E-2</v>
      </c>
      <c r="E1039" s="104">
        <f t="shared" si="122"/>
        <v>0.99991368520678559</v>
      </c>
      <c r="F1039" s="104">
        <f t="shared" si="123"/>
        <v>0.18269269012718986</v>
      </c>
      <c r="G1039" s="104">
        <f t="shared" si="129"/>
        <v>0.18267692104541974</v>
      </c>
      <c r="H1039" s="104">
        <f t="shared" si="125"/>
        <v>-14.766326337649872</v>
      </c>
      <c r="I1039" s="104">
        <f t="shared" si="126"/>
        <v>0.10000000000000853</v>
      </c>
      <c r="J1039" s="104">
        <f t="shared" si="127"/>
        <v>3.3474102768642579E-2</v>
      </c>
      <c r="K1039" s="104">
        <f t="shared" si="128"/>
        <v>3.3474102768645433E-3</v>
      </c>
      <c r="L1039" s="85"/>
    </row>
    <row r="1040" spans="3:12" x14ac:dyDescent="0.2">
      <c r="C1040" s="103">
        <v>97.3</v>
      </c>
      <c r="D1040" s="103">
        <f t="shared" si="124"/>
        <v>9.7299999999999998E-2</v>
      </c>
      <c r="E1040" s="104">
        <f t="shared" si="122"/>
        <v>0.99991350752003982</v>
      </c>
      <c r="F1040" s="104">
        <f t="shared" si="123"/>
        <v>0.18212408806798336</v>
      </c>
      <c r="G1040" s="104">
        <f t="shared" si="129"/>
        <v>0.18210833570394588</v>
      </c>
      <c r="H1040" s="104">
        <f t="shared" si="125"/>
        <v>-14.793403492956948</v>
      </c>
      <c r="I1040" s="104">
        <f t="shared" si="126"/>
        <v>9.9999999999994316E-2</v>
      </c>
      <c r="J1040" s="104">
        <f t="shared" si="127"/>
        <v>3.3267070885425153E-2</v>
      </c>
      <c r="K1040" s="104">
        <f t="shared" si="128"/>
        <v>3.3267070885423262E-3</v>
      </c>
      <c r="L1040" s="85"/>
    </row>
    <row r="1041" spans="3:12" x14ac:dyDescent="0.2">
      <c r="C1041" s="103">
        <v>97.4</v>
      </c>
      <c r="D1041" s="103">
        <f t="shared" si="124"/>
        <v>9.74E-2</v>
      </c>
      <c r="E1041" s="104">
        <f t="shared" si="122"/>
        <v>0.99991332965061352</v>
      </c>
      <c r="F1041" s="104">
        <f t="shared" si="123"/>
        <v>0.18155166565131733</v>
      </c>
      <c r="G1041" s="104">
        <f t="shared" si="129"/>
        <v>0.18153593050502365</v>
      </c>
      <c r="H1041" s="104">
        <f t="shared" si="125"/>
        <v>-14.820748087410355</v>
      </c>
      <c r="I1041" s="104">
        <f t="shared" si="126"/>
        <v>0.10000000000000853</v>
      </c>
      <c r="J1041" s="104">
        <f t="shared" si="127"/>
        <v>3.3059288086664973E-2</v>
      </c>
      <c r="K1041" s="104">
        <f t="shared" si="128"/>
        <v>3.305928808666779E-3</v>
      </c>
      <c r="L1041" s="85"/>
    </row>
    <row r="1042" spans="3:12" x14ac:dyDescent="0.2">
      <c r="C1042" s="103">
        <v>97.5</v>
      </c>
      <c r="D1042" s="103">
        <f t="shared" si="124"/>
        <v>9.7500000000000003E-2</v>
      </c>
      <c r="E1042" s="104">
        <f t="shared" si="122"/>
        <v>0.9999131515985038</v>
      </c>
      <c r="F1042" s="104">
        <f t="shared" si="123"/>
        <v>0.18097544518784534</v>
      </c>
      <c r="G1042" s="104">
        <f t="shared" si="129"/>
        <v>0.18095972775972072</v>
      </c>
      <c r="H1042" s="104">
        <f t="shared" si="125"/>
        <v>-14.848361315629248</v>
      </c>
      <c r="I1042" s="104">
        <f t="shared" si="126"/>
        <v>9.9999999999994316E-2</v>
      </c>
      <c r="J1042" s="104">
        <f t="shared" si="127"/>
        <v>3.2850775565197589E-2</v>
      </c>
      <c r="K1042" s="104">
        <f t="shared" si="128"/>
        <v>3.2850775565195721E-3</v>
      </c>
      <c r="L1042" s="85"/>
    </row>
    <row r="1043" spans="3:12" x14ac:dyDescent="0.2">
      <c r="C1043" s="103">
        <v>97.6</v>
      </c>
      <c r="D1043" s="103">
        <f t="shared" si="124"/>
        <v>9.7599999999999992E-2</v>
      </c>
      <c r="E1043" s="104">
        <f t="shared" si="122"/>
        <v>0.99991297336371299</v>
      </c>
      <c r="F1043" s="104">
        <f t="shared" si="123"/>
        <v>0.18039544903296051</v>
      </c>
      <c r="G1043" s="104">
        <f t="shared" si="129"/>
        <v>0.18037974982382968</v>
      </c>
      <c r="H1043" s="104">
        <f t="shared" si="125"/>
        <v>-14.876244395017412</v>
      </c>
      <c r="I1043" s="104">
        <f t="shared" si="126"/>
        <v>9.9999999999994316E-2</v>
      </c>
      <c r="J1043" s="104">
        <f t="shared" si="127"/>
        <v>3.2641554515088281E-2</v>
      </c>
      <c r="K1043" s="104">
        <f t="shared" si="128"/>
        <v>3.2641554515086425E-3</v>
      </c>
      <c r="L1043" s="85"/>
    </row>
    <row r="1044" spans="3:12" x14ac:dyDescent="0.2">
      <c r="C1044" s="103">
        <v>97.7</v>
      </c>
      <c r="D1044" s="103">
        <f t="shared" si="124"/>
        <v>9.7700000000000009E-2</v>
      </c>
      <c r="E1044" s="104">
        <f t="shared" si="122"/>
        <v>0.99991279494624019</v>
      </c>
      <c r="F1044" s="104">
        <f t="shared" si="123"/>
        <v>0.17981169958627438</v>
      </c>
      <c r="G1044" s="104">
        <f t="shared" si="129"/>
        <v>0.17979601909734533</v>
      </c>
      <c r="H1044" s="104">
        <f t="shared" si="125"/>
        <v>-14.904398566093128</v>
      </c>
      <c r="I1044" s="104">
        <f t="shared" si="126"/>
        <v>0.10000000000000853</v>
      </c>
      <c r="J1044" s="104">
        <f t="shared" si="127"/>
        <v>3.2431646129489906E-2</v>
      </c>
      <c r="K1044" s="104">
        <f t="shared" si="128"/>
        <v>3.2431646129492671E-3</v>
      </c>
      <c r="L1044" s="85"/>
    </row>
    <row r="1045" spans="3:12" x14ac:dyDescent="0.2">
      <c r="C1045" s="103">
        <v>97.8</v>
      </c>
      <c r="D1045" s="103">
        <f t="shared" si="124"/>
        <v>9.7799999999999998E-2</v>
      </c>
      <c r="E1045" s="104">
        <f t="shared" si="122"/>
        <v>0.99991261634608575</v>
      </c>
      <c r="F1045" s="104">
        <f t="shared" si="123"/>
        <v>0.17922421929109458</v>
      </c>
      <c r="G1045" s="104">
        <f t="shared" si="129"/>
        <v>0.179208558023943</v>
      </c>
      <c r="H1045" s="104">
        <f t="shared" si="125"/>
        <v>-14.932825092827393</v>
      </c>
      <c r="I1045" s="104">
        <f t="shared" si="126"/>
        <v>9.9999999999994316E-2</v>
      </c>
      <c r="J1045" s="104">
        <f t="shared" si="127"/>
        <v>3.222107159850876E-2</v>
      </c>
      <c r="K1045" s="104">
        <f t="shared" si="128"/>
        <v>3.2221071598506927E-3</v>
      </c>
      <c r="L1045" s="85"/>
    </row>
    <row r="1046" spans="3:12" x14ac:dyDescent="0.2">
      <c r="C1046" s="103">
        <v>97.9</v>
      </c>
      <c r="D1046" s="103">
        <f t="shared" si="124"/>
        <v>9.7900000000000001E-2</v>
      </c>
      <c r="E1046" s="104">
        <f t="shared" si="122"/>
        <v>0.99991243756324799</v>
      </c>
      <c r="F1046" s="104">
        <f t="shared" si="123"/>
        <v>0.17863303063390276</v>
      </c>
      <c r="G1046" s="104">
        <f t="shared" si="129"/>
        <v>0.17861738909045607</v>
      </c>
      <c r="H1046" s="104">
        <f t="shared" si="125"/>
        <v>-14.961525262990769</v>
      </c>
      <c r="I1046" s="104">
        <f t="shared" si="126"/>
        <v>0.10000000000000853</v>
      </c>
      <c r="J1046" s="104">
        <f t="shared" si="127"/>
        <v>3.2009852107079184E-2</v>
      </c>
      <c r="K1046" s="104">
        <f t="shared" si="128"/>
        <v>3.2009852107081913E-3</v>
      </c>
      <c r="L1046" s="85"/>
    </row>
    <row r="1047" spans="3:12" x14ac:dyDescent="0.2">
      <c r="C1047" s="103">
        <v>98</v>
      </c>
      <c r="D1047" s="103">
        <f t="shared" si="124"/>
        <v>9.8000000000000004E-2</v>
      </c>
      <c r="E1047" s="104">
        <f t="shared" si="122"/>
        <v>0.99991225859772992</v>
      </c>
      <c r="F1047" s="104">
        <f t="shared" si="123"/>
        <v>0.17803815614383103</v>
      </c>
      <c r="G1047" s="104">
        <f t="shared" si="129"/>
        <v>0.17802253482635338</v>
      </c>
      <c r="H1047" s="104">
        <f t="shared" si="125"/>
        <v>-14.990500388509069</v>
      </c>
      <c r="I1047" s="104">
        <f t="shared" si="126"/>
        <v>9.9999999999994316E-2</v>
      </c>
      <c r="J1047" s="104">
        <f t="shared" si="127"/>
        <v>3.1798008832846905E-2</v>
      </c>
      <c r="K1047" s="104">
        <f t="shared" si="128"/>
        <v>3.1798008832845098E-3</v>
      </c>
      <c r="L1047" s="85"/>
    </row>
    <row r="1048" spans="3:12" x14ac:dyDescent="0.2">
      <c r="C1048" s="103">
        <v>98.1</v>
      </c>
      <c r="D1048" s="103">
        <f t="shared" si="124"/>
        <v>9.8099999999999993E-2</v>
      </c>
      <c r="E1048" s="104">
        <f t="shared" si="122"/>
        <v>0.9999120794495302</v>
      </c>
      <c r="F1048" s="104">
        <f t="shared" si="123"/>
        <v>0.17743961839213881</v>
      </c>
      <c r="G1048" s="104">
        <f t="shared" si="129"/>
        <v>0.17742401780321462</v>
      </c>
      <c r="H1048" s="104">
        <f t="shared" si="125"/>
        <v>-15.019751805828175</v>
      </c>
      <c r="I1048" s="104">
        <f t="shared" si="126"/>
        <v>9.9999999999994316E-2</v>
      </c>
      <c r="J1048" s="104">
        <f t="shared" si="127"/>
        <v>3.158556294406107E-2</v>
      </c>
      <c r="K1048" s="104">
        <f t="shared" si="128"/>
        <v>3.1585562944059275E-3</v>
      </c>
      <c r="L1048" s="85"/>
    </row>
    <row r="1049" spans="3:12" x14ac:dyDescent="0.2">
      <c r="C1049" s="103">
        <v>98.2</v>
      </c>
      <c r="D1049" s="103">
        <f t="shared" si="124"/>
        <v>9.820000000000001E-2</v>
      </c>
      <c r="E1049" s="104">
        <f t="shared" si="122"/>
        <v>0.99991190011864861</v>
      </c>
      <c r="F1049" s="104">
        <f t="shared" si="123"/>
        <v>0.17683743999168883</v>
      </c>
      <c r="G1049" s="104">
        <f t="shared" si="129"/>
        <v>0.17682186063420707</v>
      </c>
      <c r="H1049" s="104">
        <f t="shared" si="125"/>
        <v>-15.049280876288078</v>
      </c>
      <c r="I1049" s="104">
        <f t="shared" si="126"/>
        <v>0.10000000000000853</v>
      </c>
      <c r="J1049" s="104">
        <f t="shared" si="127"/>
        <v>3.1372535597475146E-2</v>
      </c>
      <c r="K1049" s="104">
        <f t="shared" si="128"/>
        <v>3.137253559747782E-3</v>
      </c>
      <c r="L1049" s="85"/>
    </row>
    <row r="1050" spans="3:12" x14ac:dyDescent="0.2">
      <c r="C1050" s="103">
        <v>98.3</v>
      </c>
      <c r="D1050" s="103">
        <f t="shared" si="124"/>
        <v>9.8299999999999998E-2</v>
      </c>
      <c r="E1050" s="104">
        <f t="shared" si="122"/>
        <v>0.99991172060508693</v>
      </c>
      <c r="F1050" s="104">
        <f t="shared" si="123"/>
        <v>0.17623164359642285</v>
      </c>
      <c r="G1050" s="104">
        <f t="shared" si="129"/>
        <v>0.17621608597356161</v>
      </c>
      <c r="H1050" s="104">
        <f t="shared" si="125"/>
        <v>-15.079088986506475</v>
      </c>
      <c r="I1050" s="104">
        <f t="shared" si="126"/>
        <v>9.9999999999994316E-2</v>
      </c>
      <c r="J1050" s="104">
        <f t="shared" si="127"/>
        <v>3.1158947936257429E-2</v>
      </c>
      <c r="K1050" s="104">
        <f t="shared" si="128"/>
        <v>3.1158947936255656E-3</v>
      </c>
      <c r="L1050" s="85"/>
    </row>
    <row r="1051" spans="3:12" x14ac:dyDescent="0.2">
      <c r="C1051" s="103">
        <v>98.4</v>
      </c>
      <c r="D1051" s="103">
        <f t="shared" si="124"/>
        <v>9.8400000000000001E-2</v>
      </c>
      <c r="E1051" s="104">
        <f t="shared" si="122"/>
        <v>0.99991154090884182</v>
      </c>
      <c r="F1051" s="104">
        <f t="shared" si="123"/>
        <v>0.17562225190083672</v>
      </c>
      <c r="G1051" s="104">
        <f t="shared" si="129"/>
        <v>0.17560671651604642</v>
      </c>
      <c r="H1051" s="104">
        <f t="shared" si="125"/>
        <v>-15.10917754877225</v>
      </c>
      <c r="I1051" s="104">
        <f t="shared" si="126"/>
        <v>0.10000000000000853</v>
      </c>
      <c r="J1051" s="104">
        <f t="shared" si="127"/>
        <v>3.0944821087910444E-2</v>
      </c>
      <c r="K1051" s="104">
        <f t="shared" si="128"/>
        <v>3.0944821087913084E-3</v>
      </c>
      <c r="L1051" s="85"/>
    </row>
    <row r="1052" spans="3:12" x14ac:dyDescent="0.2">
      <c r="C1052" s="103">
        <v>98.5</v>
      </c>
      <c r="D1052" s="103">
        <f t="shared" si="124"/>
        <v>9.8500000000000004E-2</v>
      </c>
      <c r="E1052" s="104">
        <f t="shared" si="122"/>
        <v>0.9999113610299164</v>
      </c>
      <c r="F1052" s="104">
        <f t="shared" si="123"/>
        <v>0.17500928763945478</v>
      </c>
      <c r="G1052" s="104">
        <f t="shared" si="129"/>
        <v>0.17499377499644336</v>
      </c>
      <c r="H1052" s="104">
        <f t="shared" si="125"/>
        <v>-15.139548001448858</v>
      </c>
      <c r="I1052" s="104">
        <f t="shared" si="126"/>
        <v>9.9999999999994316E-2</v>
      </c>
      <c r="J1052" s="104">
        <f t="shared" si="127"/>
        <v>3.0730176162199856E-2</v>
      </c>
      <c r="K1052" s="104">
        <f t="shared" si="128"/>
        <v>3.0730176162198108E-3</v>
      </c>
      <c r="L1052" s="85"/>
    </row>
    <row r="1053" spans="3:12" x14ac:dyDescent="0.2">
      <c r="C1053" s="103">
        <v>98.6</v>
      </c>
      <c r="D1053" s="103">
        <f t="shared" si="124"/>
        <v>9.8599999999999993E-2</v>
      </c>
      <c r="E1053" s="104">
        <f t="shared" si="122"/>
        <v>0.99991118096831</v>
      </c>
      <c r="F1053" s="104">
        <f t="shared" si="123"/>
        <v>0.17439277358630451</v>
      </c>
      <c r="G1053" s="104">
        <f t="shared" si="129"/>
        <v>0.17437728418902085</v>
      </c>
      <c r="H1053" s="104">
        <f t="shared" si="125"/>
        <v>-15.17020180938818</v>
      </c>
      <c r="I1053" s="104">
        <f t="shared" si="126"/>
        <v>9.9999999999994316E-2</v>
      </c>
      <c r="J1053" s="104">
        <f t="shared" si="127"/>
        <v>3.0515034249093281E-2</v>
      </c>
      <c r="K1053" s="104">
        <f t="shared" si="128"/>
        <v>3.0515034249091544E-3</v>
      </c>
      <c r="L1053" s="85"/>
    </row>
    <row r="1054" spans="3:12" x14ac:dyDescent="0.2">
      <c r="C1054" s="103">
        <v>98.7</v>
      </c>
      <c r="D1054" s="103">
        <f t="shared" si="124"/>
        <v>9.8699999999999996E-2</v>
      </c>
      <c r="E1054" s="104">
        <f t="shared" si="122"/>
        <v>0.99991100072402272</v>
      </c>
      <c r="F1054" s="104">
        <f t="shared" si="123"/>
        <v>0.17377273255439007</v>
      </c>
      <c r="G1054" s="104">
        <f t="shared" si="129"/>
        <v>0.17375726690700813</v>
      </c>
      <c r="H1054" s="104">
        <f t="shared" si="125"/>
        <v>-15.201140464354864</v>
      </c>
      <c r="I1054" s="104">
        <f t="shared" si="126"/>
        <v>0.10000000000000853</v>
      </c>
      <c r="J1054" s="104">
        <f t="shared" si="127"/>
        <v>3.0299416416708403E-2</v>
      </c>
      <c r="K1054" s="104">
        <f t="shared" si="128"/>
        <v>3.0299416416710986E-3</v>
      </c>
      <c r="L1054" s="85"/>
    </row>
    <row r="1055" spans="3:12" x14ac:dyDescent="0.2">
      <c r="C1055" s="103">
        <v>98.8</v>
      </c>
      <c r="D1055" s="103">
        <f t="shared" si="124"/>
        <v>9.8799999999999999E-2</v>
      </c>
      <c r="E1055" s="104">
        <f t="shared" si="122"/>
        <v>0.99991082029705447</v>
      </c>
      <c r="F1055" s="104">
        <f t="shared" si="123"/>
        <v>0.17314918739516647</v>
      </c>
      <c r="G1055" s="104">
        <f t="shared" si="129"/>
        <v>0.17313374600206929</v>
      </c>
      <c r="H1055" s="104">
        <f t="shared" si="125"/>
        <v>-15.232365485461576</v>
      </c>
      <c r="I1055" s="104">
        <f t="shared" si="126"/>
        <v>9.9999999999994316E-2</v>
      </c>
      <c r="J1055" s="104">
        <f t="shared" si="127"/>
        <v>3.0083343709271428E-2</v>
      </c>
      <c r="K1055" s="104">
        <f t="shared" si="128"/>
        <v>3.008334370926972E-3</v>
      </c>
      <c r="L1055" s="85"/>
    </row>
    <row r="1056" spans="3:12" x14ac:dyDescent="0.2">
      <c r="C1056" s="103">
        <v>98.9</v>
      </c>
      <c r="D1056" s="103">
        <f t="shared" si="124"/>
        <v>9.8900000000000002E-2</v>
      </c>
      <c r="E1056" s="104">
        <f t="shared" si="122"/>
        <v>0.99991063968740534</v>
      </c>
      <c r="F1056" s="104">
        <f t="shared" si="123"/>
        <v>0.17252216099801185</v>
      </c>
      <c r="G1056" s="104">
        <f t="shared" si="129"/>
        <v>0.17250674436377555</v>
      </c>
      <c r="H1056" s="104">
        <f t="shared" si="125"/>
        <v>-15.263878419615452</v>
      </c>
      <c r="I1056" s="104">
        <f t="shared" si="126"/>
        <v>0.10000000000000853</v>
      </c>
      <c r="J1056" s="104">
        <f t="shared" si="127"/>
        <v>2.9866837145085427E-2</v>
      </c>
      <c r="K1056" s="104">
        <f t="shared" si="128"/>
        <v>2.9866837145087971E-3</v>
      </c>
      <c r="L1056" s="85"/>
    </row>
    <row r="1057" spans="3:12" x14ac:dyDescent="0.2">
      <c r="C1057" s="103">
        <v>99</v>
      </c>
      <c r="D1057" s="103">
        <f t="shared" si="124"/>
        <v>9.9000000000000005E-2</v>
      </c>
      <c r="E1057" s="104">
        <f t="shared" si="122"/>
        <v>0.99991045889507479</v>
      </c>
      <c r="F1057" s="104">
        <f t="shared" si="123"/>
        <v>0.1718916762897004</v>
      </c>
      <c r="G1057" s="104">
        <f t="shared" si="129"/>
        <v>0.17187628491907797</v>
      </c>
      <c r="H1057" s="104">
        <f t="shared" si="125"/>
        <v>-15.295680841976008</v>
      </c>
      <c r="I1057" s="104">
        <f t="shared" si="126"/>
        <v>9.9999999999994316E-2</v>
      </c>
      <c r="J1057" s="104">
        <f t="shared" si="127"/>
        <v>2.9649917714508686E-2</v>
      </c>
      <c r="K1057" s="104">
        <f t="shared" si="128"/>
        <v>2.9649917714506999E-3</v>
      </c>
      <c r="L1057" s="85"/>
    </row>
    <row r="1058" spans="3:12" x14ac:dyDescent="0.2">
      <c r="C1058" s="103">
        <v>99.1</v>
      </c>
      <c r="D1058" s="103">
        <f t="shared" si="124"/>
        <v>9.9099999999999994E-2</v>
      </c>
      <c r="E1058" s="104">
        <f t="shared" si="122"/>
        <v>0.99991027792006437</v>
      </c>
      <c r="F1058" s="104">
        <f t="shared" si="123"/>
        <v>0.17125775623387521</v>
      </c>
      <c r="G1058" s="104">
        <f t="shared" si="129"/>
        <v>0.17124239063178079</v>
      </c>
      <c r="H1058" s="104">
        <f t="shared" si="125"/>
        <v>-15.327774356424799</v>
      </c>
      <c r="I1058" s="104">
        <f t="shared" si="126"/>
        <v>9.9999999999994316E-2</v>
      </c>
      <c r="J1058" s="104">
        <f t="shared" si="127"/>
        <v>2.9432606377943864E-2</v>
      </c>
      <c r="K1058" s="104">
        <f t="shared" si="128"/>
        <v>2.943260637794219E-3</v>
      </c>
      <c r="L1058" s="85"/>
    </row>
    <row r="1059" spans="3:12" x14ac:dyDescent="0.2">
      <c r="C1059" s="103">
        <v>99.2</v>
      </c>
      <c r="D1059" s="103">
        <f t="shared" si="124"/>
        <v>9.9199999999999997E-2</v>
      </c>
      <c r="E1059" s="104">
        <f t="shared" si="122"/>
        <v>0.99991009676237297</v>
      </c>
      <c r="F1059" s="104">
        <f t="shared" si="123"/>
        <v>0.1706204238305189</v>
      </c>
      <c r="G1059" s="104">
        <f t="shared" si="129"/>
        <v>0.17060508450201123</v>
      </c>
      <c r="H1059" s="104">
        <f t="shared" si="125"/>
        <v>-15.360160596047338</v>
      </c>
      <c r="I1059" s="104">
        <f t="shared" si="126"/>
        <v>0.10000000000000853</v>
      </c>
      <c r="J1059" s="104">
        <f t="shared" si="127"/>
        <v>2.9214924063837133E-2</v>
      </c>
      <c r="K1059" s="104">
        <f t="shared" si="128"/>
        <v>2.9214924063839624E-3</v>
      </c>
      <c r="L1059" s="85"/>
    </row>
    <row r="1060" spans="3:12" x14ac:dyDescent="0.2">
      <c r="C1060" s="103">
        <v>99.3</v>
      </c>
      <c r="D1060" s="103">
        <f t="shared" si="124"/>
        <v>9.9299999999999999E-2</v>
      </c>
      <c r="E1060" s="104">
        <f t="shared" si="122"/>
        <v>0.99990991542200092</v>
      </c>
      <c r="F1060" s="104">
        <f t="shared" si="123"/>
        <v>0.16997970211542734</v>
      </c>
      <c r="G1060" s="104">
        <f t="shared" si="129"/>
        <v>0.16996438956569387</v>
      </c>
      <c r="H1060" s="104">
        <f t="shared" si="125"/>
        <v>-15.392841223627244</v>
      </c>
      <c r="I1060" s="104">
        <f t="shared" si="126"/>
        <v>9.9999999999994316E-2</v>
      </c>
      <c r="J1060" s="104">
        <f t="shared" si="127"/>
        <v>2.8996891666688316E-2</v>
      </c>
      <c r="K1060" s="104">
        <f t="shared" si="128"/>
        <v>2.8996891666686667E-3</v>
      </c>
      <c r="L1060" s="85"/>
    </row>
    <row r="1061" spans="3:12" x14ac:dyDescent="0.2">
      <c r="C1061" s="103">
        <v>99.4</v>
      </c>
      <c r="D1061" s="103">
        <f t="shared" si="124"/>
        <v>9.9400000000000002E-2</v>
      </c>
      <c r="E1061" s="104">
        <f t="shared" si="122"/>
        <v>0.99990973389894866</v>
      </c>
      <c r="F1061" s="104">
        <f t="shared" si="123"/>
        <v>0.1693356141596791</v>
      </c>
      <c r="G1061" s="104">
        <f t="shared" si="129"/>
        <v>0.16932032889401977</v>
      </c>
      <c r="H1061" s="104">
        <f t="shared" si="125"/>
        <v>-15.425817932153414</v>
      </c>
      <c r="I1061" s="104">
        <f t="shared" si="126"/>
        <v>0.10000000000000853</v>
      </c>
      <c r="J1061" s="104">
        <f t="shared" si="127"/>
        <v>2.8778530045071787E-2</v>
      </c>
      <c r="K1061" s="104">
        <f t="shared" si="128"/>
        <v>2.877853004507424E-3</v>
      </c>
      <c r="L1061" s="85"/>
    </row>
    <row r="1062" spans="3:12" x14ac:dyDescent="0.2">
      <c r="C1062" s="103">
        <v>99.5</v>
      </c>
      <c r="D1062" s="103">
        <f t="shared" si="124"/>
        <v>9.9500000000000005E-2</v>
      </c>
      <c r="E1062" s="104">
        <f t="shared" si="122"/>
        <v>0.99990955219321609</v>
      </c>
      <c r="F1062" s="104">
        <f t="shared" si="123"/>
        <v>0.16868818306910752</v>
      </c>
      <c r="G1062" s="104">
        <f t="shared" si="129"/>
        <v>0.16867292559291855</v>
      </c>
      <c r="H1062" s="104">
        <f t="shared" si="125"/>
        <v>-15.459092445340239</v>
      </c>
      <c r="I1062" s="104">
        <f t="shared" si="126"/>
        <v>9.9999999999994316E-2</v>
      </c>
      <c r="J1062" s="104">
        <f t="shared" si="127"/>
        <v>2.8559860019668058E-2</v>
      </c>
      <c r="K1062" s="104">
        <f t="shared" si="128"/>
        <v>2.8559860019666435E-3</v>
      </c>
      <c r="L1062" s="85"/>
    </row>
    <row r="1063" spans="3:12" x14ac:dyDescent="0.2">
      <c r="C1063" s="103">
        <v>99.6</v>
      </c>
      <c r="D1063" s="103">
        <f t="shared" si="124"/>
        <v>9.9599999999999994E-2</v>
      </c>
      <c r="E1063" s="104">
        <f t="shared" si="122"/>
        <v>0.99990937030480287</v>
      </c>
      <c r="F1063" s="104">
        <f t="shared" si="123"/>
        <v>0.16803743198377105</v>
      </c>
      <c r="G1063" s="104">
        <f t="shared" si="129"/>
        <v>0.16802220280252866</v>
      </c>
      <c r="H1063" s="104">
        <f t="shared" si="125"/>
        <v>-15.492666518161393</v>
      </c>
      <c r="I1063" s="104">
        <f t="shared" si="126"/>
        <v>9.9999999999994316E-2</v>
      </c>
      <c r="J1063" s="104">
        <f t="shared" si="127"/>
        <v>2.8340902371306674E-2</v>
      </c>
      <c r="K1063" s="104">
        <f t="shared" si="128"/>
        <v>2.8340902371305062E-3</v>
      </c>
      <c r="L1063" s="85"/>
    </row>
    <row r="1064" spans="3:12" x14ac:dyDescent="0.2">
      <c r="C1064" s="103">
        <v>99.7</v>
      </c>
      <c r="D1064" s="103">
        <f t="shared" si="124"/>
        <v>9.9699999999999997E-2</v>
      </c>
      <c r="E1064" s="104">
        <f t="shared" si="122"/>
        <v>0.99990918823371089</v>
      </c>
      <c r="F1064" s="104">
        <f t="shared" si="123"/>
        <v>0.16738338407742315</v>
      </c>
      <c r="G1064" s="104">
        <f t="shared" si="129"/>
        <v>0.16736818369666762</v>
      </c>
      <c r="H1064" s="104">
        <f t="shared" si="125"/>
        <v>-15.526541937397555</v>
      </c>
      <c r="I1064" s="104">
        <f t="shared" si="126"/>
        <v>0.10000000000000853</v>
      </c>
      <c r="J1064" s="104">
        <f t="shared" si="127"/>
        <v>2.8121677839020066E-2</v>
      </c>
      <c r="K1064" s="104">
        <f t="shared" si="128"/>
        <v>2.8121677839022465E-3</v>
      </c>
      <c r="L1064" s="85"/>
    </row>
    <row r="1065" spans="3:12" x14ac:dyDescent="0.2">
      <c r="C1065" s="103">
        <v>99.8</v>
      </c>
      <c r="D1065" s="103">
        <f t="shared" si="124"/>
        <v>9.98E-2</v>
      </c>
      <c r="E1065" s="104">
        <f t="shared" si="122"/>
        <v>0.9999090059799367</v>
      </c>
      <c r="F1065" s="104">
        <f t="shared" si="123"/>
        <v>0.16672606255698377</v>
      </c>
      <c r="G1065" s="104">
        <f t="shared" si="129"/>
        <v>0.16671089148230239</v>
      </c>
      <c r="H1065" s="104">
        <f t="shared" si="125"/>
        <v>-15.560720522198434</v>
      </c>
      <c r="I1065" s="104">
        <f t="shared" si="126"/>
        <v>9.9999999999994316E-2</v>
      </c>
      <c r="J1065" s="104">
        <f t="shared" si="127"/>
        <v>2.7902207118108972E-2</v>
      </c>
      <c r="K1065" s="104">
        <f t="shared" si="128"/>
        <v>2.7902207118107388E-3</v>
      </c>
      <c r="L1065" s="85"/>
    </row>
    <row r="1066" spans="3:12" x14ac:dyDescent="0.2">
      <c r="C1066" s="103">
        <v>99.9</v>
      </c>
      <c r="D1066" s="103">
        <f t="shared" si="124"/>
        <v>9.9900000000000003E-2</v>
      </c>
      <c r="E1066" s="104">
        <f t="shared" si="122"/>
        <v>0.99990882354348465</v>
      </c>
      <c r="F1066" s="104">
        <f t="shared" si="123"/>
        <v>0.16606549066200738</v>
      </c>
      <c r="G1066" s="104">
        <f t="shared" si="129"/>
        <v>0.16605034939901933</v>
      </c>
      <c r="H1066" s="104">
        <f t="shared" si="125"/>
        <v>-15.595204124659535</v>
      </c>
      <c r="I1066" s="104">
        <f t="shared" si="126"/>
        <v>0.10000000000000853</v>
      </c>
      <c r="J1066" s="104">
        <f t="shared" si="127"/>
        <v>2.768251085821926E-2</v>
      </c>
      <c r="K1066" s="104">
        <f t="shared" si="128"/>
        <v>2.7682510858221621E-3</v>
      </c>
      <c r="L1066" s="85"/>
    </row>
    <row r="1067" spans="3:12" x14ac:dyDescent="0.2">
      <c r="C1067" s="103">
        <v>100</v>
      </c>
      <c r="D1067" s="103">
        <f t="shared" si="124"/>
        <v>0.1</v>
      </c>
      <c r="E1067" s="104">
        <f t="shared" si="122"/>
        <v>0.9999086409243525</v>
      </c>
      <c r="F1067" s="104">
        <f t="shared" si="123"/>
        <v>0.1654016916641545</v>
      </c>
      <c r="G1067" s="104">
        <f t="shared" si="129"/>
        <v>0.16538658071849352</v>
      </c>
      <c r="H1067" s="104">
        <f t="shared" si="125"/>
        <v>-15.629994630414112</v>
      </c>
      <c r="I1067" s="104">
        <f t="shared" si="126"/>
        <v>9.9999999999994316E-2</v>
      </c>
      <c r="J1067" s="104">
        <f t="shared" si="127"/>
        <v>2.7462609661430274E-2</v>
      </c>
      <c r="K1067" s="104">
        <f t="shared" si="128"/>
        <v>2.7462609661428714E-3</v>
      </c>
      <c r="L1067" s="85"/>
    </row>
    <row r="1068" spans="3:12" x14ac:dyDescent="0.2">
      <c r="C1068" s="103">
        <v>101</v>
      </c>
      <c r="D1068" s="103">
        <f t="shared" si="124"/>
        <v>0.10100000000000001</v>
      </c>
      <c r="E1068" s="104">
        <f t="shared" si="122"/>
        <v>0.99990680468565374</v>
      </c>
      <c r="F1068" s="104">
        <f t="shared" si="123"/>
        <v>0.15859135268472249</v>
      </c>
      <c r="G1068" s="104">
        <f t="shared" si="129"/>
        <v>0.15857657271375644</v>
      </c>
      <c r="H1068" s="104">
        <f t="shared" si="125"/>
        <v>-15.995219454196413</v>
      </c>
      <c r="I1068" s="104">
        <f t="shared" si="126"/>
        <v>1</v>
      </c>
      <c r="J1068" s="104">
        <f t="shared" si="127"/>
        <v>2.6238031195441883E-2</v>
      </c>
      <c r="K1068" s="104">
        <f t="shared" si="128"/>
        <v>2.6238031195441883E-2</v>
      </c>
      <c r="L1068" s="85"/>
    </row>
    <row r="1069" spans="3:12" x14ac:dyDescent="0.2">
      <c r="C1069" s="103">
        <v>102</v>
      </c>
      <c r="D1069" s="103">
        <f t="shared" si="124"/>
        <v>0.10199999999999999</v>
      </c>
      <c r="E1069" s="104">
        <f t="shared" si="122"/>
        <v>0.99990495017907155</v>
      </c>
      <c r="F1069" s="104">
        <f t="shared" si="123"/>
        <v>0.1514841201676356</v>
      </c>
      <c r="G1069" s="104">
        <f t="shared" si="129"/>
        <v>0.15146972162914016</v>
      </c>
      <c r="H1069" s="104">
        <f t="shared" si="125"/>
        <v>-16.393483454599178</v>
      </c>
      <c r="I1069" s="104">
        <f t="shared" si="126"/>
        <v>1</v>
      </c>
      <c r="J1069" s="104">
        <f t="shared" si="127"/>
        <v>2.4032176158940519E-2</v>
      </c>
      <c r="K1069" s="104">
        <f t="shared" si="128"/>
        <v>2.4032176158940519E-2</v>
      </c>
      <c r="L1069" s="85"/>
    </row>
    <row r="1070" spans="3:12" x14ac:dyDescent="0.2">
      <c r="C1070" s="103">
        <v>103</v>
      </c>
      <c r="D1070" s="103">
        <f t="shared" si="124"/>
        <v>0.10299999999999999</v>
      </c>
      <c r="E1070" s="104">
        <f t="shared" si="122"/>
        <v>0.99990307740470019</v>
      </c>
      <c r="F1070" s="104">
        <f t="shared" si="123"/>
        <v>0.14410371215582984</v>
      </c>
      <c r="G1070" s="104">
        <f t="shared" si="129"/>
        <v>0.14408974525005536</v>
      </c>
      <c r="H1070" s="104">
        <f t="shared" si="125"/>
        <v>-16.827338529423109</v>
      </c>
      <c r="I1070" s="104">
        <f t="shared" si="126"/>
        <v>1</v>
      </c>
      <c r="J1070" s="104">
        <f t="shared" si="127"/>
        <v>2.1838849615478571E-2</v>
      </c>
      <c r="K1070" s="104">
        <f t="shared" si="128"/>
        <v>2.1838849615478571E-2</v>
      </c>
      <c r="L1070" s="85"/>
    </row>
    <row r="1071" spans="3:12" x14ac:dyDescent="0.2">
      <c r="C1071" s="103">
        <v>104</v>
      </c>
      <c r="D1071" s="103">
        <f t="shared" si="124"/>
        <v>0.104</v>
      </c>
      <c r="E1071" s="104">
        <f t="shared" si="122"/>
        <v>0.99990118636263348</v>
      </c>
      <c r="F1071" s="104">
        <f t="shared" si="123"/>
        <v>0.13647405064306564</v>
      </c>
      <c r="G1071" s="104">
        <f t="shared" si="129"/>
        <v>0.13646056514571545</v>
      </c>
      <c r="H1071" s="104">
        <f t="shared" si="125"/>
        <v>-17.299856688799601</v>
      </c>
      <c r="I1071" s="104">
        <f t="shared" si="126"/>
        <v>1</v>
      </c>
      <c r="J1071" s="104">
        <f t="shared" si="127"/>
        <v>1.9677119165790839E-2</v>
      </c>
      <c r="K1071" s="104">
        <f t="shared" si="128"/>
        <v>1.9677119165790839E-2</v>
      </c>
      <c r="L1071" s="85"/>
    </row>
    <row r="1072" spans="3:12" x14ac:dyDescent="0.2">
      <c r="C1072" s="103">
        <v>105</v>
      </c>
      <c r="D1072" s="103">
        <f t="shared" si="124"/>
        <v>0.105</v>
      </c>
      <c r="E1072" s="104">
        <f t="shared" si="122"/>
        <v>0.99989927705296677</v>
      </c>
      <c r="F1072" s="104">
        <f t="shared" si="123"/>
        <v>0.12861920831214316</v>
      </c>
      <c r="G1072" s="104">
        <f t="shared" si="129"/>
        <v>0.12860625340643689</v>
      </c>
      <c r="H1072" s="104">
        <f t="shared" si="125"/>
        <v>-17.814758271489438</v>
      </c>
      <c r="I1072" s="104">
        <f t="shared" si="126"/>
        <v>1</v>
      </c>
      <c r="J1072" s="104">
        <f t="shared" si="127"/>
        <v>1.7565104574339907E-2</v>
      </c>
      <c r="K1072" s="104">
        <f t="shared" si="128"/>
        <v>1.7565104574339907E-2</v>
      </c>
      <c r="L1072" s="85"/>
    </row>
    <row r="1073" spans="3:12" x14ac:dyDescent="0.2">
      <c r="C1073" s="103">
        <v>106</v>
      </c>
      <c r="D1073" s="103">
        <f t="shared" si="124"/>
        <v>0.106</v>
      </c>
      <c r="E1073" s="104">
        <f t="shared" si="122"/>
        <v>0.99989734947579589</v>
      </c>
      <c r="F1073" s="104">
        <f t="shared" si="123"/>
        <v>0.12056335540452059</v>
      </c>
      <c r="G1073" s="104">
        <f t="shared" si="129"/>
        <v>0.12055097951288851</v>
      </c>
      <c r="H1073" s="104">
        <f t="shared" si="125"/>
        <v>-18.376585129983692</v>
      </c>
      <c r="I1073" s="104">
        <f t="shared" si="126"/>
        <v>1</v>
      </c>
      <c r="J1073" s="104">
        <f t="shared" si="127"/>
        <v>1.5519831679003742E-2</v>
      </c>
      <c r="K1073" s="104">
        <f t="shared" si="128"/>
        <v>1.5519831679003742E-2</v>
      </c>
      <c r="L1073" s="85"/>
    </row>
    <row r="1074" spans="3:12" x14ac:dyDescent="0.2">
      <c r="C1074" s="103">
        <v>107</v>
      </c>
      <c r="D1074" s="103">
        <f t="shared" si="124"/>
        <v>0.107</v>
      </c>
      <c r="E1074" s="104">
        <f t="shared" si="122"/>
        <v>0.99989540363122031</v>
      </c>
      <c r="F1074" s="104">
        <f t="shared" si="123"/>
        <v>0.11233070683770255</v>
      </c>
      <c r="G1074" s="104">
        <f t="shared" si="129"/>
        <v>0.11231895745366487</v>
      </c>
      <c r="H1074" s="104">
        <f t="shared" si="125"/>
        <v>-18.990938726475889</v>
      </c>
      <c r="I1074" s="104">
        <f t="shared" si="126"/>
        <v>1</v>
      </c>
      <c r="J1074" s="104">
        <f t="shared" si="127"/>
        <v>1.3557101885701637E-2</v>
      </c>
      <c r="K1074" s="104">
        <f t="shared" si="128"/>
        <v>1.3557101885701637E-2</v>
      </c>
      <c r="L1074" s="85"/>
    </row>
    <row r="1075" spans="3:12" x14ac:dyDescent="0.2">
      <c r="C1075" s="103">
        <v>108</v>
      </c>
      <c r="D1075" s="103">
        <f t="shared" si="124"/>
        <v>0.108</v>
      </c>
      <c r="E1075" s="104">
        <f t="shared" si="122"/>
        <v>0.99989343951933518</v>
      </c>
      <c r="F1075" s="104">
        <f t="shared" si="123"/>
        <v>0.10394546968555782</v>
      </c>
      <c r="G1075" s="104">
        <f t="shared" si="129"/>
        <v>0.10393439320634519</v>
      </c>
      <c r="H1075" s="104">
        <f t="shared" si="125"/>
        <v>-19.664814302355339</v>
      </c>
      <c r="I1075" s="104">
        <f t="shared" si="126"/>
        <v>1</v>
      </c>
      <c r="J1075" s="104">
        <f t="shared" si="127"/>
        <v>1.1691377917920319E-2</v>
      </c>
      <c r="K1075" s="104">
        <f t="shared" si="128"/>
        <v>1.1691377917920319E-2</v>
      </c>
      <c r="L1075" s="85"/>
    </row>
    <row r="1076" spans="3:12" x14ac:dyDescent="0.2">
      <c r="C1076" s="103">
        <v>109</v>
      </c>
      <c r="D1076" s="103">
        <f t="shared" si="124"/>
        <v>0.109</v>
      </c>
      <c r="E1076" s="104">
        <f t="shared" si="122"/>
        <v>0.9998914571402403</v>
      </c>
      <c r="F1076" s="104">
        <f t="shared" si="123"/>
        <v>9.54317911352731E-2</v>
      </c>
      <c r="G1076" s="104">
        <f t="shared" si="129"/>
        <v>9.542143269575129E-2</v>
      </c>
      <c r="H1076" s="104">
        <f t="shared" si="125"/>
        <v>-20.407081341123927</v>
      </c>
      <c r="I1076" s="104">
        <f t="shared" si="126"/>
        <v>1</v>
      </c>
      <c r="J1076" s="104">
        <f t="shared" si="127"/>
        <v>9.9356863302767513E-3</v>
      </c>
      <c r="K1076" s="104">
        <f t="shared" si="128"/>
        <v>9.9356863302767513E-3</v>
      </c>
      <c r="L1076" s="85"/>
    </row>
    <row r="1077" spans="3:12" x14ac:dyDescent="0.2">
      <c r="C1077" s="103">
        <v>110</v>
      </c>
      <c r="D1077" s="103">
        <f t="shared" si="124"/>
        <v>0.11</v>
      </c>
      <c r="E1077" s="104">
        <f t="shared" si="122"/>
        <v>0.9998894564940376</v>
      </c>
      <c r="F1077" s="104">
        <f t="shared" si="123"/>
        <v>8.681370703293223E-2</v>
      </c>
      <c r="G1077" s="104">
        <f t="shared" si="129"/>
        <v>8.6804110341391211E-2</v>
      </c>
      <c r="H1077" s="104">
        <f t="shared" si="125"/>
        <v>-21.229194193170542</v>
      </c>
      <c r="I1077" s="104">
        <f t="shared" si="126"/>
        <v>1</v>
      </c>
      <c r="J1077" s="104">
        <f t="shared" si="127"/>
        <v>8.3015371337953683E-3</v>
      </c>
      <c r="K1077" s="104">
        <f t="shared" si="128"/>
        <v>8.3015371337953683E-3</v>
      </c>
      <c r="L1077" s="85"/>
    </row>
    <row r="1078" spans="3:12" x14ac:dyDescent="0.2">
      <c r="C1078" s="103">
        <v>111</v>
      </c>
      <c r="D1078" s="103">
        <f t="shared" si="124"/>
        <v>0.111</v>
      </c>
      <c r="E1078" s="104">
        <f t="shared" si="122"/>
        <v>0.99988743758082643</v>
      </c>
      <c r="F1078" s="104">
        <f t="shared" si="123"/>
        <v>7.8115091127753236E-2</v>
      </c>
      <c r="G1078" s="104">
        <f t="shared" si="129"/>
        <v>7.8106298304121927E-2</v>
      </c>
      <c r="H1078" s="104">
        <f t="shared" si="125"/>
        <v>-22.146278884953926</v>
      </c>
      <c r="I1078" s="104">
        <f t="shared" si="126"/>
        <v>1</v>
      </c>
      <c r="J1078" s="104">
        <f t="shared" si="127"/>
        <v>6.7988607199075349E-3</v>
      </c>
      <c r="K1078" s="104">
        <f t="shared" si="128"/>
        <v>6.7988607199075349E-3</v>
      </c>
      <c r="L1078" s="85"/>
    </row>
    <row r="1079" spans="3:12" x14ac:dyDescent="0.2">
      <c r="C1079" s="103">
        <v>112</v>
      </c>
      <c r="D1079" s="103">
        <f t="shared" si="124"/>
        <v>0.112</v>
      </c>
      <c r="E1079" s="104">
        <f t="shared" si="122"/>
        <v>0.99988540040070784</v>
      </c>
      <c r="F1079" s="104">
        <f t="shared" si="123"/>
        <v>6.9359605122814985E-2</v>
      </c>
      <c r="G1079" s="104">
        <f t="shared" si="129"/>
        <v>6.9351656539860848E-2</v>
      </c>
      <c r="H1079" s="104">
        <f t="shared" si="125"/>
        <v>-23.178863217400544</v>
      </c>
      <c r="I1079" s="104">
        <f t="shared" si="126"/>
        <v>1</v>
      </c>
      <c r="J1079" s="104">
        <f t="shared" si="127"/>
        <v>5.4359621116925154E-3</v>
      </c>
      <c r="K1079" s="104">
        <f t="shared" si="128"/>
        <v>5.4359621116925154E-3</v>
      </c>
      <c r="L1079" s="85"/>
    </row>
    <row r="1080" spans="3:12" x14ac:dyDescent="0.2">
      <c r="C1080" s="103">
        <v>113</v>
      </c>
      <c r="D1080" s="103">
        <f t="shared" si="124"/>
        <v>0.113</v>
      </c>
      <c r="E1080" s="104">
        <f t="shared" si="122"/>
        <v>0.99988334495378539</v>
      </c>
      <c r="F1080" s="104">
        <f t="shared" si="123"/>
        <v>6.0570649637661858E-2</v>
      </c>
      <c r="G1080" s="104">
        <f t="shared" si="129"/>
        <v>6.056358376572913E-2</v>
      </c>
      <c r="H1080" s="104">
        <f t="shared" si="125"/>
        <v>-24.35576867952873</v>
      </c>
      <c r="I1080" s="104">
        <f t="shared" si="126"/>
        <v>1</v>
      </c>
      <c r="J1080" s="104">
        <f t="shared" si="127"/>
        <v>4.2194924159147983E-3</v>
      </c>
      <c r="K1080" s="104">
        <f t="shared" si="128"/>
        <v>4.2194924159147983E-3</v>
      </c>
      <c r="L1080" s="85"/>
    </row>
    <row r="1081" spans="3:12" x14ac:dyDescent="0.2">
      <c r="C1081" s="103">
        <v>114</v>
      </c>
      <c r="D1081" s="103">
        <f t="shared" si="124"/>
        <v>0.114</v>
      </c>
      <c r="E1081" s="104">
        <f t="shared" si="122"/>
        <v>0.99988127124016324</v>
      </c>
      <c r="F1081" s="104">
        <f t="shared" si="123"/>
        <v>5.1771316185514699E-2</v>
      </c>
      <c r="G1081" s="104">
        <f t="shared" si="129"/>
        <v>5.1765169441348874E-2</v>
      </c>
      <c r="H1081" s="104">
        <f t="shared" si="125"/>
        <v>-25.719247201752712</v>
      </c>
      <c r="I1081" s="104">
        <f t="shared" si="126"/>
        <v>1</v>
      </c>
      <c r="J1081" s="104">
        <f t="shared" si="127"/>
        <v>3.1544371992641589E-3</v>
      </c>
      <c r="K1081" s="104">
        <f t="shared" si="128"/>
        <v>3.1544371992641589E-3</v>
      </c>
      <c r="L1081" s="85"/>
    </row>
    <row r="1082" spans="3:12" x14ac:dyDescent="0.2">
      <c r="C1082" s="103">
        <v>115</v>
      </c>
      <c r="D1082" s="103">
        <f t="shared" si="124"/>
        <v>0.115</v>
      </c>
      <c r="E1082" s="104">
        <f t="shared" si="122"/>
        <v>0.99987917925994618</v>
      </c>
      <c r="F1082" s="104">
        <f t="shared" si="123"/>
        <v>4.2984340264918444E-2</v>
      </c>
      <c r="G1082" s="104">
        <f t="shared" si="129"/>
        <v>4.2979146865116911E-2</v>
      </c>
      <c r="H1082" s="104">
        <f t="shared" si="125"/>
        <v>-27.33484418985072</v>
      </c>
      <c r="I1082" s="104">
        <f t="shared" si="126"/>
        <v>1</v>
      </c>
      <c r="J1082" s="104">
        <f t="shared" si="127"/>
        <v>2.24412136809491E-3</v>
      </c>
      <c r="K1082" s="104">
        <f t="shared" si="128"/>
        <v>2.24412136809491E-3</v>
      </c>
      <c r="L1082" s="85"/>
    </row>
    <row r="1083" spans="3:12" x14ac:dyDescent="0.2">
      <c r="C1083" s="103">
        <v>116</v>
      </c>
      <c r="D1083" s="103">
        <f t="shared" si="124"/>
        <v>0.11600000000000001</v>
      </c>
      <c r="E1083" s="104">
        <f t="shared" si="122"/>
        <v>0.99987706901323747</v>
      </c>
      <c r="F1083" s="104">
        <f t="shared" si="123"/>
        <v>3.4232055662557721E-2</v>
      </c>
      <c r="G1083" s="104">
        <f t="shared" si="129"/>
        <v>3.4227847482176214E-2</v>
      </c>
      <c r="H1083" s="104">
        <f t="shared" si="125"/>
        <v>-29.312408237521218</v>
      </c>
      <c r="I1083" s="104">
        <f t="shared" si="126"/>
        <v>1</v>
      </c>
      <c r="J1083" s="104">
        <f t="shared" si="127"/>
        <v>1.4902299940357381E-3</v>
      </c>
      <c r="K1083" s="104">
        <f t="shared" si="128"/>
        <v>1.4902299940357381E-3</v>
      </c>
      <c r="L1083" s="85"/>
    </row>
    <row r="1084" spans="3:12" x14ac:dyDescent="0.2">
      <c r="C1084" s="103">
        <v>117</v>
      </c>
      <c r="D1084" s="103">
        <f t="shared" si="124"/>
        <v>0.11700000000000001</v>
      </c>
      <c r="E1084" s="104">
        <f t="shared" si="122"/>
        <v>0.99987494050014636</v>
      </c>
      <c r="F1084" s="104">
        <f t="shared" si="123"/>
        <v>2.5536350060656774E-2</v>
      </c>
      <c r="G1084" s="104">
        <f t="shared" si="129"/>
        <v>2.5533156497490102E-2</v>
      </c>
      <c r="H1084" s="104">
        <f t="shared" si="125"/>
        <v>-31.857909857691716</v>
      </c>
      <c r="I1084" s="104">
        <f t="shared" si="126"/>
        <v>1</v>
      </c>
      <c r="J1084" s="104">
        <f t="shared" si="127"/>
        <v>8.9284439916442325E-4</v>
      </c>
      <c r="K1084" s="104">
        <f t="shared" si="128"/>
        <v>8.9284439916442325E-4</v>
      </c>
      <c r="L1084" s="85"/>
    </row>
    <row r="1085" spans="3:12" x14ac:dyDescent="0.2">
      <c r="C1085" s="103">
        <v>118</v>
      </c>
      <c r="D1085" s="103">
        <f t="shared" si="124"/>
        <v>0.11799999999999999</v>
      </c>
      <c r="E1085" s="104">
        <f t="shared" si="122"/>
        <v>0.99987279372077797</v>
      </c>
      <c r="F1085" s="104">
        <f t="shared" si="123"/>
        <v>1.6918622038870738E-2</v>
      </c>
      <c r="G1085" s="104">
        <f t="shared" si="129"/>
        <v>1.6916469883911611E-2</v>
      </c>
      <c r="H1085" s="104">
        <f t="shared" si="125"/>
        <v>-35.433805201697176</v>
      </c>
      <c r="I1085" s="104">
        <f t="shared" si="126"/>
        <v>1</v>
      </c>
      <c r="J1085" s="104">
        <f t="shared" si="127"/>
        <v>4.504926949801491E-4</v>
      </c>
      <c r="K1085" s="104">
        <f t="shared" si="128"/>
        <v>4.504926949801491E-4</v>
      </c>
      <c r="L1085" s="85"/>
    </row>
    <row r="1086" spans="3:12" x14ac:dyDescent="0.2">
      <c r="C1086" s="103">
        <v>119</v>
      </c>
      <c r="D1086" s="103">
        <f t="shared" si="124"/>
        <v>0.11899999999999999</v>
      </c>
      <c r="E1086" s="104">
        <f t="shared" si="122"/>
        <v>0.99987062867524157</v>
      </c>
      <c r="F1086" s="104">
        <f t="shared" si="123"/>
        <v>8.3997395568782343E-3</v>
      </c>
      <c r="G1086" s="104">
        <f t="shared" si="129"/>
        <v>8.3986528714441351E-3</v>
      </c>
      <c r="H1086" s="104">
        <f t="shared" si="125"/>
        <v>-41.515807367848637</v>
      </c>
      <c r="I1086" s="104">
        <f t="shared" si="126"/>
        <v>1</v>
      </c>
      <c r="J1086" s="104">
        <f t="shared" si="127"/>
        <v>1.6021386002968257E-4</v>
      </c>
      <c r="K1086" s="104">
        <f t="shared" si="128"/>
        <v>1.6021386002968257E-4</v>
      </c>
      <c r="L1086" s="85"/>
    </row>
    <row r="1087" spans="3:12" x14ac:dyDescent="0.2">
      <c r="C1087" s="103">
        <v>120</v>
      </c>
      <c r="D1087" s="103">
        <f t="shared" si="124"/>
        <v>0.12</v>
      </c>
      <c r="E1087" s="104">
        <f t="shared" si="122"/>
        <v>0.99986844536364716</v>
      </c>
      <c r="F1087" s="104">
        <f t="shared" si="123"/>
        <v>1.8036041922533047E-16</v>
      </c>
      <c r="G1087" s="104">
        <f t="shared" si="129"/>
        <v>1.8033669197596684E-16</v>
      </c>
      <c r="H1087" s="104">
        <f t="shared" si="125"/>
        <v>-314.87831802223826</v>
      </c>
      <c r="I1087" s="104">
        <f t="shared" si="126"/>
        <v>1</v>
      </c>
      <c r="J1087" s="104">
        <f t="shared" si="127"/>
        <v>1.7634342513754962E-5</v>
      </c>
      <c r="K1087" s="104">
        <f t="shared" si="128"/>
        <v>1.7634342513754962E-5</v>
      </c>
      <c r="L1087" s="85"/>
    </row>
    <row r="1088" spans="3:12" x14ac:dyDescent="0.2">
      <c r="C1088" s="103">
        <v>121</v>
      </c>
      <c r="D1088" s="103">
        <f t="shared" si="124"/>
        <v>0.121</v>
      </c>
      <c r="E1088" s="104">
        <f t="shared" si="122"/>
        <v>0.99986624378610278</v>
      </c>
      <c r="F1088" s="104">
        <f t="shared" si="123"/>
        <v>8.2609081338690955E-3</v>
      </c>
      <c r="G1088" s="104">
        <f t="shared" si="129"/>
        <v>8.2598031860737567E-3</v>
      </c>
      <c r="H1088" s="104">
        <f t="shared" si="125"/>
        <v>-41.660606017806565</v>
      </c>
      <c r="I1088" s="104">
        <f t="shared" si="126"/>
        <v>1</v>
      </c>
      <c r="J1088" s="104">
        <f t="shared" si="127"/>
        <v>1.705608716816929E-5</v>
      </c>
      <c r="K1088" s="104">
        <f t="shared" si="128"/>
        <v>1.705608716816929E-5</v>
      </c>
      <c r="L1088" s="85"/>
    </row>
    <row r="1089" spans="3:12" x14ac:dyDescent="0.2">
      <c r="C1089" s="103">
        <v>122</v>
      </c>
      <c r="D1089" s="103">
        <f t="shared" si="124"/>
        <v>0.122</v>
      </c>
      <c r="E1089" s="104">
        <f t="shared" si="122"/>
        <v>0.99986402394272189</v>
      </c>
      <c r="F1089" s="104">
        <f t="shared" si="123"/>
        <v>1.6363941831953006E-2</v>
      </c>
      <c r="G1089" s="104">
        <f t="shared" si="129"/>
        <v>1.6361716727661169E-2</v>
      </c>
      <c r="H1089" s="104">
        <f t="shared" si="125"/>
        <v>-35.723422612028429</v>
      </c>
      <c r="I1089" s="104">
        <f t="shared" si="126"/>
        <v>1</v>
      </c>
      <c r="J1089" s="104">
        <f t="shared" si="127"/>
        <v>1.5155481071561138E-4</v>
      </c>
      <c r="K1089" s="104">
        <f t="shared" si="128"/>
        <v>1.5155481071561138E-4</v>
      </c>
      <c r="L1089" s="85"/>
    </row>
    <row r="1090" spans="3:12" x14ac:dyDescent="0.2">
      <c r="C1090" s="103">
        <v>123</v>
      </c>
      <c r="D1090" s="103">
        <f t="shared" si="124"/>
        <v>0.123</v>
      </c>
      <c r="E1090" s="104">
        <f t="shared" si="122"/>
        <v>0.99986178583361418</v>
      </c>
      <c r="F1090" s="104">
        <f t="shared" si="123"/>
        <v>2.4290738379191976E-2</v>
      </c>
      <c r="G1090" s="104">
        <f t="shared" si="129"/>
        <v>2.4287381055036E-2</v>
      </c>
      <c r="H1090" s="104">
        <f t="shared" si="125"/>
        <v>-32.292386265994949</v>
      </c>
      <c r="I1090" s="104">
        <f t="shared" si="126"/>
        <v>1</v>
      </c>
      <c r="J1090" s="104">
        <f t="shared" si="127"/>
        <v>4.130872876368189E-4</v>
      </c>
      <c r="K1090" s="104">
        <f t="shared" si="128"/>
        <v>4.130872876368189E-4</v>
      </c>
      <c r="L1090" s="85"/>
    </row>
    <row r="1091" spans="3:12" x14ac:dyDescent="0.2">
      <c r="C1091" s="103">
        <v>124</v>
      </c>
      <c r="D1091" s="103">
        <f t="shared" si="124"/>
        <v>0.124</v>
      </c>
      <c r="E1091" s="104">
        <f t="shared" si="122"/>
        <v>0.99985952945889334</v>
      </c>
      <c r="F1091" s="104">
        <f t="shared" si="123"/>
        <v>3.202364832053211E-2</v>
      </c>
      <c r="G1091" s="104">
        <f t="shared" si="129"/>
        <v>3.2019149941324314E-2</v>
      </c>
      <c r="H1091" s="104">
        <f t="shared" si="125"/>
        <v>-29.891804042146141</v>
      </c>
      <c r="I1091" s="104">
        <f t="shared" si="126"/>
        <v>1</v>
      </c>
      <c r="J1091" s="104">
        <f t="shared" si="127"/>
        <v>7.9260635821102124E-4</v>
      </c>
      <c r="K1091" s="104">
        <f t="shared" si="128"/>
        <v>7.9260635821102124E-4</v>
      </c>
      <c r="L1091" s="85"/>
    </row>
    <row r="1092" spans="3:12" x14ac:dyDescent="0.2">
      <c r="C1092" s="103">
        <v>125</v>
      </c>
      <c r="D1092" s="103">
        <f t="shared" si="124"/>
        <v>0.125</v>
      </c>
      <c r="E1092" s="104">
        <f t="shared" ref="E1092:E1155" si="130">ABS(SIN((($A$68*PI()*$C1092*VLOOKUP($D$12,$C$18:$D$33,2,FALSE))/($D$16*1000000)))/(VLOOKUP($D$12,$C$18:$D$33,2,FALSE)*SIN((($A$68*PI()*$C1092)/($D$16*1000000)))))^$A$72</f>
        <v>0.99985725481867338</v>
      </c>
      <c r="F1092" s="104">
        <f t="shared" ref="F1092:F1155" si="131">ABS(SIN((($A$68*VLOOKUP($D$12,$C$18:$D$33,2,FALSE)*PI()*$C1092*VLOOKUP($D$12,$C$18:$E$33,3,FALSE))/($D$16*1000000)))/(VLOOKUP($D$12,$C$18:$E$33,3,FALSE)*SIN((($A$68*VLOOKUP($D$12,$C$18:$D$33,2,FALSE)*PI()*$C1092)/($D$16*1000000)))))^$A$76</f>
        <v>3.9545766512316588E-2</v>
      </c>
      <c r="G1092" s="104">
        <f t="shared" si="129"/>
        <v>3.9540121544705084E-2</v>
      </c>
      <c r="H1092" s="104">
        <f t="shared" si="125"/>
        <v>-28.059240000338896</v>
      </c>
      <c r="I1092" s="104">
        <f t="shared" si="126"/>
        <v>1</v>
      </c>
      <c r="J1092" s="104">
        <f t="shared" si="127"/>
        <v>1.2801823339028148E-3</v>
      </c>
      <c r="K1092" s="104">
        <f t="shared" si="128"/>
        <v>1.2801823339028148E-3</v>
      </c>
      <c r="L1092" s="85"/>
    </row>
    <row r="1093" spans="3:12" x14ac:dyDescent="0.2">
      <c r="C1093" s="103">
        <v>126</v>
      </c>
      <c r="D1093" s="103">
        <f t="shared" ref="D1093:D1156" si="132">C1093/1000</f>
        <v>0.126</v>
      </c>
      <c r="E1093" s="104">
        <f t="shared" si="130"/>
        <v>0.99985496191306966</v>
      </c>
      <c r="F1093" s="104">
        <f t="shared" si="131"/>
        <v>4.6840961206927434E-2</v>
      </c>
      <c r="G1093" s="104">
        <f t="shared" si="129"/>
        <v>4.6834167483524002E-2</v>
      </c>
      <c r="H1093" s="104">
        <f t="shared" ref="H1093:H1156" si="133">20*LOG10(G1093)</f>
        <v>-26.588743906255083</v>
      </c>
      <c r="I1093" s="104">
        <f t="shared" ref="I1093:I1156" si="134">C1093-C1092</f>
        <v>1</v>
      </c>
      <c r="J1093" s="104">
        <f t="shared" si="127"/>
        <v>1.8651294512830137E-3</v>
      </c>
      <c r="K1093" s="104">
        <f t="shared" si="128"/>
        <v>1.8651294512830137E-3</v>
      </c>
      <c r="L1093" s="85"/>
    </row>
    <row r="1094" spans="3:12" x14ac:dyDescent="0.2">
      <c r="C1094" s="103">
        <v>127</v>
      </c>
      <c r="D1094" s="103">
        <f t="shared" si="132"/>
        <v>0.127</v>
      </c>
      <c r="E1094" s="104">
        <f t="shared" si="130"/>
        <v>0.9998526507421962</v>
      </c>
      <c r="F1094" s="104">
        <f t="shared" si="131"/>
        <v>5.3893901119670844E-2</v>
      </c>
      <c r="G1094" s="104">
        <f t="shared" si="129"/>
        <v>5.3885959893340711E-2</v>
      </c>
      <c r="H1094" s="104">
        <f t="shared" si="133"/>
        <v>-25.370487529342181</v>
      </c>
      <c r="I1094" s="104">
        <f t="shared" si="134"/>
        <v>1</v>
      </c>
      <c r="J1094" s="104">
        <f t="shared" ref="J1094:J1157" si="135">((G1094+G1093)/2)^2</f>
        <v>2.5361360147029633E-3</v>
      </c>
      <c r="K1094" s="104">
        <f t="shared" ref="K1094:K1157" si="136">I1094*J1094</f>
        <v>2.5361360147029633E-3</v>
      </c>
      <c r="L1094" s="85"/>
    </row>
    <row r="1095" spans="3:12" x14ac:dyDescent="0.2">
      <c r="C1095" s="103">
        <v>128</v>
      </c>
      <c r="D1095" s="103">
        <f t="shared" si="132"/>
        <v>0.128</v>
      </c>
      <c r="E1095" s="104">
        <f t="shared" si="130"/>
        <v>0.99985032130617024</v>
      </c>
      <c r="F1095" s="104">
        <f t="shared" si="131"/>
        <v>6.0690080431843867E-2</v>
      </c>
      <c r="G1095" s="104">
        <f t="shared" si="129"/>
        <v>6.0680996419876405E-2</v>
      </c>
      <c r="H1095" s="104">
        <f t="shared" si="133"/>
        <v>-24.338945928800065</v>
      </c>
      <c r="I1095" s="104">
        <f t="shared" si="134"/>
        <v>1</v>
      </c>
      <c r="J1095" s="104">
        <f t="shared" si="135"/>
        <v>3.2813968697186498E-3</v>
      </c>
      <c r="K1095" s="104">
        <f t="shared" si="136"/>
        <v>3.2813968697186498E-3</v>
      </c>
      <c r="L1095" s="85"/>
    </row>
    <row r="1096" spans="3:12" x14ac:dyDescent="0.2">
      <c r="C1096" s="103">
        <v>129</v>
      </c>
      <c r="D1096" s="103">
        <f t="shared" si="132"/>
        <v>0.129</v>
      </c>
      <c r="E1096" s="104">
        <f t="shared" si="130"/>
        <v>0.99984797360510991</v>
      </c>
      <c r="F1096" s="104">
        <f t="shared" si="131"/>
        <v>6.7215841688929148E-2</v>
      </c>
      <c r="G1096" s="104">
        <f t="shared" si="129"/>
        <v>6.7205623106837684E-2</v>
      </c>
      <c r="H1096" s="104">
        <f t="shared" si="133"/>
        <v>-23.451887758535669</v>
      </c>
      <c r="I1096" s="104">
        <f t="shared" si="134"/>
        <v>1</v>
      </c>
      <c r="J1096" s="104">
        <f t="shared" si="135"/>
        <v>4.0887468634926332E-3</v>
      </c>
      <c r="K1096" s="104">
        <f t="shared" si="136"/>
        <v>4.0887468634926332E-3</v>
      </c>
      <c r="L1096" s="85"/>
    </row>
    <row r="1097" spans="3:12" x14ac:dyDescent="0.2">
      <c r="C1097" s="103">
        <v>130</v>
      </c>
      <c r="D1097" s="103">
        <f t="shared" si="132"/>
        <v>0.13</v>
      </c>
      <c r="E1097" s="104">
        <f t="shared" si="130"/>
        <v>0.99984560763913344</v>
      </c>
      <c r="F1097" s="104">
        <f t="shared" si="131"/>
        <v>7.3458396557961395E-2</v>
      </c>
      <c r="G1097" s="104">
        <f t="shared" si="129"/>
        <v>7.3447055142691342E-2</v>
      </c>
      <c r="H1097" s="104">
        <f t="shared" si="133"/>
        <v>-22.680512250958017</v>
      </c>
      <c r="I1097" s="104">
        <f t="shared" si="134"/>
        <v>1</v>
      </c>
      <c r="J1097" s="104">
        <f t="shared" si="135"/>
        <v>4.9457939746913844E-3</v>
      </c>
      <c r="K1097" s="104">
        <f t="shared" si="136"/>
        <v>4.9457939746913844E-3</v>
      </c>
      <c r="L1097" s="85"/>
    </row>
    <row r="1098" spans="3:12" x14ac:dyDescent="0.2">
      <c r="C1098" s="103">
        <v>131</v>
      </c>
      <c r="D1098" s="103">
        <f t="shared" si="132"/>
        <v>0.13100000000000001</v>
      </c>
      <c r="E1098" s="104">
        <f t="shared" si="130"/>
        <v>0.99984322340835841</v>
      </c>
      <c r="F1098" s="104">
        <f t="shared" si="131"/>
        <v>7.9405844413247675E-2</v>
      </c>
      <c r="G1098" s="104">
        <f t="shared" si="129"/>
        <v>7.9393395435604142E-2</v>
      </c>
      <c r="H1098" s="104">
        <f t="shared" si="133"/>
        <v>-22.004312481728626</v>
      </c>
      <c r="I1098" s="104">
        <f t="shared" si="134"/>
        <v>1</v>
      </c>
      <c r="J1098" s="104">
        <f t="shared" si="135"/>
        <v>5.8400508332440964E-3</v>
      </c>
      <c r="K1098" s="104">
        <f t="shared" si="136"/>
        <v>5.8400508332440964E-3</v>
      </c>
      <c r="L1098" s="85"/>
    </row>
    <row r="1099" spans="3:12" x14ac:dyDescent="0.2">
      <c r="C1099" s="103">
        <v>132</v>
      </c>
      <c r="D1099" s="103">
        <f t="shared" si="132"/>
        <v>0.13200000000000001</v>
      </c>
      <c r="E1099" s="104">
        <f t="shared" si="130"/>
        <v>0.9998408209129076</v>
      </c>
      <c r="F1099" s="104">
        <f t="shared" si="131"/>
        <v>8.5047188724815231E-2</v>
      </c>
      <c r="G1099" s="104">
        <f t="shared" si="129"/>
        <v>8.5033650990954238E-2</v>
      </c>
      <c r="H1099" s="104">
        <f t="shared" si="133"/>
        <v>-21.408183474523387</v>
      </c>
      <c r="I1099" s="104">
        <f t="shared" si="134"/>
        <v>1</v>
      </c>
      <c r="J1099" s="104">
        <f t="shared" si="135"/>
        <v>6.7590633991403953E-3</v>
      </c>
      <c r="K1099" s="104">
        <f t="shared" si="136"/>
        <v>6.7590633991403953E-3</v>
      </c>
      <c r="L1099" s="85"/>
    </row>
    <row r="1100" spans="3:12" x14ac:dyDescent="0.2">
      <c r="C1100" s="103">
        <v>133</v>
      </c>
      <c r="D1100" s="103">
        <f t="shared" si="132"/>
        <v>0.13300000000000001</v>
      </c>
      <c r="E1100" s="104">
        <f t="shared" si="130"/>
        <v>0.9998384001529006</v>
      </c>
      <c r="F1100" s="104">
        <f t="shared" si="131"/>
        <v>9.0372351229180747E-2</v>
      </c>
      <c r="G1100" s="104">
        <f t="shared" si="129"/>
        <v>9.0357747071040093E-2</v>
      </c>
      <c r="H1100" s="104">
        <f t="shared" si="133"/>
        <v>-20.880692121393203</v>
      </c>
      <c r="I1100" s="104">
        <f t="shared" si="134"/>
        <v>1</v>
      </c>
      <c r="J1100" s="104">
        <f t="shared" si="135"/>
        <v>7.690535628535237E-3</v>
      </c>
      <c r="K1100" s="104">
        <f t="shared" si="136"/>
        <v>7.690535628535237E-3</v>
      </c>
      <c r="L1100" s="85"/>
    </row>
    <row r="1101" spans="3:12" x14ac:dyDescent="0.2">
      <c r="C1101" s="103">
        <v>134</v>
      </c>
      <c r="D1101" s="103">
        <f t="shared" si="132"/>
        <v>0.13400000000000001</v>
      </c>
      <c r="E1101" s="104">
        <f t="shared" si="130"/>
        <v>0.99983596112846018</v>
      </c>
      <c r="F1101" s="104">
        <f t="shared" si="131"/>
        <v>9.5372183867271032E-2</v>
      </c>
      <c r="G1101" s="104">
        <f t="shared" si="129"/>
        <v>9.5356539121853157E-2</v>
      </c>
      <c r="H1101" s="104">
        <f t="shared" si="133"/>
        <v>-20.412990392755702</v>
      </c>
      <c r="I1101" s="104">
        <f t="shared" si="134"/>
        <v>1</v>
      </c>
      <c r="J1101" s="104">
        <f t="shared" si="135"/>
        <v>8.6224490240339666E-3</v>
      </c>
      <c r="K1101" s="104">
        <f t="shared" si="136"/>
        <v>8.6224490240339666E-3</v>
      </c>
      <c r="L1101" s="85"/>
    </row>
    <row r="1102" spans="3:12" x14ac:dyDescent="0.2">
      <c r="C1102" s="103">
        <v>135</v>
      </c>
      <c r="D1102" s="103">
        <f t="shared" si="132"/>
        <v>0.13500000000000001</v>
      </c>
      <c r="E1102" s="104">
        <f t="shared" si="130"/>
        <v>0.99983350383970881</v>
      </c>
      <c r="F1102" s="104">
        <f t="shared" si="131"/>
        <v>0.10003847847957953</v>
      </c>
      <c r="G1102" s="104">
        <f t="shared" ref="G1102:G1165" si="137">E1102*F1102</f>
        <v>0.10002182245703131</v>
      </c>
      <c r="H1102" s="104">
        <f t="shared" si="133"/>
        <v>-19.99810473225542</v>
      </c>
      <c r="I1102" s="104">
        <f t="shared" si="134"/>
        <v>1</v>
      </c>
      <c r="J1102" s="104">
        <f t="shared" si="135"/>
        <v>9.5431760433123299E-3</v>
      </c>
      <c r="K1102" s="104">
        <f t="shared" si="136"/>
        <v>9.5431760433123299E-3</v>
      </c>
      <c r="L1102" s="85"/>
    </row>
    <row r="1103" spans="3:12" x14ac:dyDescent="0.2">
      <c r="C1103" s="103">
        <v>136</v>
      </c>
      <c r="D1103" s="103">
        <f t="shared" si="132"/>
        <v>0.13600000000000001</v>
      </c>
      <c r="E1103" s="104">
        <f t="shared" si="130"/>
        <v>0.99983102828677006</v>
      </c>
      <c r="F1103" s="104">
        <f t="shared" si="131"/>
        <v>0.1043639742538769</v>
      </c>
      <c r="G1103" s="104">
        <f t="shared" si="137"/>
        <v>0.10434633969434774</v>
      </c>
      <c r="H1103" s="104">
        <f t="shared" si="133"/>
        <v>-19.630455613988321</v>
      </c>
      <c r="I1103" s="104">
        <f t="shared" si="134"/>
        <v>1</v>
      </c>
      <c r="J1103" s="104">
        <f t="shared" si="135"/>
        <v>1.0441586425283089E-2</v>
      </c>
      <c r="K1103" s="104">
        <f t="shared" si="136"/>
        <v>1.0441586425283089E-2</v>
      </c>
      <c r="L1103" s="85"/>
    </row>
    <row r="1104" spans="3:12" x14ac:dyDescent="0.2">
      <c r="C1104" s="103">
        <v>137</v>
      </c>
      <c r="D1104" s="103">
        <f t="shared" si="132"/>
        <v>0.13700000000000001</v>
      </c>
      <c r="E1104" s="104">
        <f t="shared" si="130"/>
        <v>0.99982853446977016</v>
      </c>
      <c r="F1104" s="104">
        <f t="shared" si="131"/>
        <v>0.10834236292602424</v>
      </c>
      <c r="G1104" s="104">
        <f t="shared" si="137"/>
        <v>0.10832378594531877</v>
      </c>
      <c r="H1104" s="104">
        <f t="shared" si="133"/>
        <v>-19.305523393705293</v>
      </c>
      <c r="I1104" s="104">
        <f t="shared" si="134"/>
        <v>1</v>
      </c>
      <c r="J1104" s="104">
        <f t="shared" si="135"/>
        <v>1.1307145584897886E-2</v>
      </c>
      <c r="K1104" s="104">
        <f t="shared" si="136"/>
        <v>1.1307145584897886E-2</v>
      </c>
      <c r="L1104" s="85"/>
    </row>
    <row r="1105" spans="3:12" x14ac:dyDescent="0.2">
      <c r="C1105" s="103">
        <v>138</v>
      </c>
      <c r="D1105" s="103">
        <f t="shared" si="132"/>
        <v>0.13800000000000001</v>
      </c>
      <c r="E1105" s="104">
        <f t="shared" si="130"/>
        <v>0.99982602238883389</v>
      </c>
      <c r="F1105" s="104">
        <f t="shared" si="131"/>
        <v>0.11196829173962965</v>
      </c>
      <c r="G1105" s="104">
        <f t="shared" si="137"/>
        <v>0.11194881176370644</v>
      </c>
      <c r="H1105" s="104">
        <f t="shared" si="133"/>
        <v>-19.019610234142817</v>
      </c>
      <c r="I1105" s="104">
        <f t="shared" si="134"/>
        <v>1</v>
      </c>
      <c r="J1105" s="104">
        <f t="shared" si="135"/>
        <v>1.2130004325370515E-2</v>
      </c>
      <c r="K1105" s="104">
        <f t="shared" si="136"/>
        <v>1.2130004325370515E-2</v>
      </c>
      <c r="L1105" s="85"/>
    </row>
    <row r="1106" spans="3:12" x14ac:dyDescent="0.2">
      <c r="C1106" s="103">
        <v>139</v>
      </c>
      <c r="D1106" s="103">
        <f t="shared" si="132"/>
        <v>0.13900000000000001</v>
      </c>
      <c r="E1106" s="104">
        <f t="shared" si="130"/>
        <v>0.99982349204408727</v>
      </c>
      <c r="F1106" s="104">
        <f t="shared" si="131"/>
        <v>0.11523736417543916</v>
      </c>
      <c r="G1106" s="104">
        <f t="shared" si="137"/>
        <v>0.11521702386384378</v>
      </c>
      <c r="H1106" s="104">
        <f t="shared" si="133"/>
        <v>-18.7696669418849</v>
      </c>
      <c r="I1106" s="104">
        <f t="shared" si="134"/>
        <v>1</v>
      </c>
      <c r="J1106" s="104">
        <f t="shared" si="135"/>
        <v>1.290107921909079E-2</v>
      </c>
      <c r="K1106" s="104">
        <f t="shared" si="136"/>
        <v>1.290107921909079E-2</v>
      </c>
      <c r="L1106" s="85"/>
    </row>
    <row r="1107" spans="3:12" x14ac:dyDescent="0.2">
      <c r="C1107" s="103">
        <v>140</v>
      </c>
      <c r="D1107" s="103">
        <f t="shared" si="132"/>
        <v>0.14000000000000001</v>
      </c>
      <c r="E1107" s="104">
        <f t="shared" si="130"/>
        <v>0.99982094343565897</v>
      </c>
      <c r="F1107" s="104">
        <f t="shared" si="131"/>
        <v>0.11814613846645858</v>
      </c>
      <c r="G1107" s="104">
        <f t="shared" si="137"/>
        <v>0.11812498362481462</v>
      </c>
      <c r="H1107" s="104">
        <f t="shared" si="133"/>
        <v>-18.553164773743035</v>
      </c>
      <c r="I1107" s="104">
        <f t="shared" si="134"/>
        <v>1</v>
      </c>
      <c r="J1107" s="104">
        <f t="shared" si="135"/>
        <v>1.3612123114709279E-2</v>
      </c>
      <c r="K1107" s="104">
        <f t="shared" si="136"/>
        <v>1.3612123114709279E-2</v>
      </c>
      <c r="L1107" s="85"/>
    </row>
    <row r="1108" spans="3:12" x14ac:dyDescent="0.2">
      <c r="C1108" s="103">
        <v>141</v>
      </c>
      <c r="D1108" s="103">
        <f t="shared" si="132"/>
        <v>0.14099999999999999</v>
      </c>
      <c r="E1108" s="104">
        <f t="shared" si="130"/>
        <v>0.99981837656367756</v>
      </c>
      <c r="F1108" s="104">
        <f t="shared" si="131"/>
        <v>0.12069212391982831</v>
      </c>
      <c r="G1108" s="104">
        <f t="shared" si="137"/>
        <v>0.12067020340154494</v>
      </c>
      <c r="H1108" s="104">
        <f t="shared" si="133"/>
        <v>-18.367999104404152</v>
      </c>
      <c r="I1108" s="104">
        <f t="shared" si="134"/>
        <v>1</v>
      </c>
      <c r="J1108" s="104">
        <f t="shared" si="135"/>
        <v>1.4255785336738509E-2</v>
      </c>
      <c r="K1108" s="104">
        <f t="shared" si="136"/>
        <v>1.4255785336738509E-2</v>
      </c>
      <c r="L1108" s="85"/>
    </row>
    <row r="1109" spans="3:12" x14ac:dyDescent="0.2">
      <c r="C1109" s="103">
        <v>142</v>
      </c>
      <c r="D1109" s="103">
        <f t="shared" si="132"/>
        <v>0.14199999999999999</v>
      </c>
      <c r="E1109" s="104">
        <f t="shared" si="130"/>
        <v>0.99981579142827126</v>
      </c>
      <c r="F1109" s="104">
        <f t="shared" si="131"/>
        <v>0.1228737750714366</v>
      </c>
      <c r="G1109" s="104">
        <f t="shared" si="137"/>
        <v>0.12285114066882777</v>
      </c>
      <c r="H1109" s="104">
        <f t="shared" si="133"/>
        <v>-18.21241613510206</v>
      </c>
      <c r="I1109" s="104">
        <f t="shared" si="134"/>
        <v>1</v>
      </c>
      <c r="J1109" s="104">
        <f t="shared" si="135"/>
        <v>1.4825661254460212E-2</v>
      </c>
      <c r="K1109" s="104">
        <f t="shared" si="136"/>
        <v>1.4825661254460212E-2</v>
      </c>
      <c r="L1109" s="85"/>
    </row>
    <row r="1110" spans="3:12" x14ac:dyDescent="0.2">
      <c r="C1110" s="103">
        <v>143</v>
      </c>
      <c r="D1110" s="103">
        <f t="shared" si="132"/>
        <v>0.14299999999999999</v>
      </c>
      <c r="E1110" s="104">
        <f t="shared" si="130"/>
        <v>0.99981318802957186</v>
      </c>
      <c r="F1110" s="104">
        <f t="shared" si="131"/>
        <v>0.12469048370411953</v>
      </c>
      <c r="G1110" s="104">
        <f t="shared" si="137"/>
        <v>0.12466719002916513</v>
      </c>
      <c r="H1110" s="104">
        <f t="shared" si="133"/>
        <v>-18.084956586271129</v>
      </c>
      <c r="I1110" s="104">
        <f t="shared" si="134"/>
        <v>1</v>
      </c>
      <c r="J1110" s="104">
        <f t="shared" si="135"/>
        <v>1.5316331007880242E-2</v>
      </c>
      <c r="K1110" s="104">
        <f t="shared" si="136"/>
        <v>1.5316331007880242E-2</v>
      </c>
      <c r="L1110" s="85"/>
    </row>
    <row r="1111" spans="3:12" x14ac:dyDescent="0.2">
      <c r="C1111" s="103">
        <v>144</v>
      </c>
      <c r="D1111" s="103">
        <f t="shared" si="132"/>
        <v>0.14399999999999999</v>
      </c>
      <c r="E1111" s="104">
        <f t="shared" si="130"/>
        <v>0.99981056636771004</v>
      </c>
      <c r="F1111" s="104">
        <f t="shared" si="131"/>
        <v>0.12614256876506791</v>
      </c>
      <c r="G1111" s="104">
        <f t="shared" si="137"/>
        <v>0.12611867312008035</v>
      </c>
      <c r="H1111" s="104">
        <f t="shared" si="133"/>
        <v>-17.984412141238543</v>
      </c>
      <c r="I1111" s="104">
        <f t="shared" si="134"/>
        <v>1</v>
      </c>
      <c r="J1111" s="104">
        <f t="shared" si="135"/>
        <v>1.5723387288878017E-2</v>
      </c>
      <c r="K1111" s="104">
        <f t="shared" si="136"/>
        <v>1.5723387288878017E-2</v>
      </c>
      <c r="L1111" s="85"/>
    </row>
    <row r="1112" spans="3:12" x14ac:dyDescent="0.2">
      <c r="C1112" s="103">
        <v>145</v>
      </c>
      <c r="D1112" s="103">
        <f t="shared" si="132"/>
        <v>0.14499999999999999</v>
      </c>
      <c r="E1112" s="104">
        <f t="shared" si="130"/>
        <v>0.99980792644281835</v>
      </c>
      <c r="F1112" s="104">
        <f t="shared" si="131"/>
        <v>0.12723126422271808</v>
      </c>
      <c r="G1112" s="104">
        <f t="shared" si="137"/>
        <v>0.12720682646121409</v>
      </c>
      <c r="H1112" s="104">
        <f t="shared" si="133"/>
        <v>-17.909791639336106</v>
      </c>
      <c r="I1112" s="104">
        <f t="shared" si="134"/>
        <v>1</v>
      </c>
      <c r="J1112" s="104">
        <f t="shared" si="135"/>
        <v>1.6043452184528104E-2</v>
      </c>
      <c r="K1112" s="104">
        <f t="shared" si="136"/>
        <v>1.6043452184528104E-2</v>
      </c>
      <c r="L1112" s="85"/>
    </row>
    <row r="1113" spans="3:12" x14ac:dyDescent="0.2">
      <c r="C1113" s="103">
        <v>146</v>
      </c>
      <c r="D1113" s="103">
        <f t="shared" si="132"/>
        <v>0.14599999999999999</v>
      </c>
      <c r="E1113" s="104">
        <f t="shared" si="130"/>
        <v>0.99980526825502913</v>
      </c>
      <c r="F1113" s="104">
        <f t="shared" si="131"/>
        <v>0.12795870490794137</v>
      </c>
      <c r="G1113" s="104">
        <f t="shared" si="137"/>
        <v>0.12793378728605043</v>
      </c>
      <c r="H1113" s="104">
        <f t="shared" si="133"/>
        <v>-17.860294865850214</v>
      </c>
      <c r="I1113" s="104">
        <f t="shared" si="134"/>
        <v>1</v>
      </c>
      <c r="J1113" s="104">
        <f t="shared" si="135"/>
        <v>1.6274183195832702E-2</v>
      </c>
      <c r="K1113" s="104">
        <f t="shared" si="136"/>
        <v>1.6274183195832702E-2</v>
      </c>
      <c r="L1113" s="85"/>
    </row>
    <row r="1114" spans="3:12" x14ac:dyDescent="0.2">
      <c r="C1114" s="103">
        <v>147</v>
      </c>
      <c r="D1114" s="103">
        <f t="shared" si="132"/>
        <v>0.14699999999999999</v>
      </c>
      <c r="E1114" s="104">
        <f t="shared" si="130"/>
        <v>0.99980259180447684</v>
      </c>
      <c r="F1114" s="104">
        <f t="shared" si="131"/>
        <v>0.12832791038875432</v>
      </c>
      <c r="G1114" s="104">
        <f t="shared" si="137"/>
        <v>0.12830257740752923</v>
      </c>
      <c r="H1114" s="104">
        <f t="shared" si="133"/>
        <v>-17.835292384173385</v>
      </c>
      <c r="I1114" s="104">
        <f t="shared" si="134"/>
        <v>1</v>
      </c>
      <c r="J1114" s="104">
        <f t="shared" si="135"/>
        <v>1.6414268647845294E-2</v>
      </c>
      <c r="K1114" s="104">
        <f t="shared" si="136"/>
        <v>1.6414268647845294E-2</v>
      </c>
      <c r="L1114" s="85"/>
    </row>
    <row r="1115" spans="3:12" x14ac:dyDescent="0.2">
      <c r="C1115" s="103">
        <v>148</v>
      </c>
      <c r="D1115" s="103">
        <f t="shared" si="132"/>
        <v>0.14799999999999999</v>
      </c>
      <c r="E1115" s="104">
        <f t="shared" si="130"/>
        <v>0.99979989709129613</v>
      </c>
      <c r="F1115" s="104">
        <f t="shared" si="131"/>
        <v>0.12834276693203678</v>
      </c>
      <c r="G1115" s="104">
        <f t="shared" si="137"/>
        <v>0.12831708517106258</v>
      </c>
      <c r="H1115" s="104">
        <f t="shared" si="133"/>
        <v>-17.834310286139168</v>
      </c>
      <c r="I1115" s="104">
        <f t="shared" si="134"/>
        <v>1</v>
      </c>
      <c r="J1115" s="104">
        <f t="shared" si="135"/>
        <v>1.646341280548758E-2</v>
      </c>
      <c r="K1115" s="104">
        <f t="shared" si="136"/>
        <v>1.646341280548758E-2</v>
      </c>
      <c r="L1115" s="85"/>
    </row>
    <row r="1116" spans="3:12" x14ac:dyDescent="0.2">
      <c r="C1116" s="103">
        <v>149</v>
      </c>
      <c r="D1116" s="103">
        <f t="shared" si="132"/>
        <v>0.14899999999999999</v>
      </c>
      <c r="E1116" s="104">
        <f t="shared" si="130"/>
        <v>0.99979718411562413</v>
      </c>
      <c r="F1116" s="104">
        <f t="shared" si="131"/>
        <v>0.12800800760986231</v>
      </c>
      <c r="G1116" s="104">
        <f t="shared" si="137"/>
        <v>0.12798204555259171</v>
      </c>
      <c r="H1116" s="104">
        <f t="shared" si="133"/>
        <v>-17.857019054599139</v>
      </c>
      <c r="I1116" s="104">
        <f t="shared" si="134"/>
        <v>1</v>
      </c>
      <c r="J1116" s="104">
        <f t="shared" si="135"/>
        <v>1.6422311102425209E-2</v>
      </c>
      <c r="K1116" s="104">
        <f t="shared" si="136"/>
        <v>1.6422311102425209E-2</v>
      </c>
      <c r="L1116" s="85"/>
    </row>
    <row r="1117" spans="3:12" x14ac:dyDescent="0.2">
      <c r="C1117" s="103">
        <v>150</v>
      </c>
      <c r="D1117" s="103">
        <f t="shared" si="132"/>
        <v>0.15</v>
      </c>
      <c r="E1117" s="104">
        <f t="shared" si="130"/>
        <v>0.99979445287759583</v>
      </c>
      <c r="F1117" s="104">
        <f t="shared" si="131"/>
        <v>0.12732919061200113</v>
      </c>
      <c r="G1117" s="104">
        <f t="shared" si="137"/>
        <v>0.12730301846327277</v>
      </c>
      <c r="H1117" s="104">
        <f t="shared" si="133"/>
        <v>-17.903225974624966</v>
      </c>
      <c r="I1117" s="104">
        <f t="shared" si="134"/>
        <v>1</v>
      </c>
      <c r="J1117" s="104">
        <f t="shared" si="135"/>
        <v>1.6292615977396008E-2</v>
      </c>
      <c r="K1117" s="104">
        <f t="shared" si="136"/>
        <v>1.6292615977396008E-2</v>
      </c>
      <c r="L1117" s="85"/>
    </row>
    <row r="1118" spans="3:12" x14ac:dyDescent="0.2">
      <c r="C1118" s="103">
        <v>151</v>
      </c>
      <c r="D1118" s="103">
        <f t="shared" si="132"/>
        <v>0.151</v>
      </c>
      <c r="E1118" s="104">
        <f t="shared" si="130"/>
        <v>0.9997917033773509</v>
      </c>
      <c r="F1118" s="104">
        <f t="shared" si="131"/>
        <v>0.12631267582994568</v>
      </c>
      <c r="G1118" s="104">
        <f t="shared" si="137"/>
        <v>0.12628636532617254</v>
      </c>
      <c r="H1118" s="104">
        <f t="shared" si="133"/>
        <v>-17.972870721791821</v>
      </c>
      <c r="I1118" s="104">
        <f t="shared" si="134"/>
        <v>1</v>
      </c>
      <c r="J1118" s="104">
        <f t="shared" si="135"/>
        <v>1.6076893892677645E-2</v>
      </c>
      <c r="K1118" s="104">
        <f t="shared" si="136"/>
        <v>1.6076893892677645E-2</v>
      </c>
      <c r="L1118" s="85"/>
    </row>
    <row r="1119" spans="3:12" x14ac:dyDescent="0.2">
      <c r="C1119" s="103">
        <v>152</v>
      </c>
      <c r="D1119" s="103">
        <f t="shared" si="132"/>
        <v>0.152</v>
      </c>
      <c r="E1119" s="104">
        <f t="shared" si="130"/>
        <v>0.9997889356150258</v>
      </c>
      <c r="F1119" s="104">
        <f t="shared" si="131"/>
        <v>0.12496559978142166</v>
      </c>
      <c r="G1119" s="104">
        <f t="shared" si="137"/>
        <v>0.12493922399396086</v>
      </c>
      <c r="H1119" s="104">
        <f t="shared" si="133"/>
        <v>-18.066023916285189</v>
      </c>
      <c r="I1119" s="104">
        <f t="shared" si="134"/>
        <v>1</v>
      </c>
      <c r="J1119" s="104">
        <f t="shared" si="135"/>
        <v>1.5778574182312079E-2</v>
      </c>
      <c r="K1119" s="104">
        <f t="shared" si="136"/>
        <v>1.5778574182312079E-2</v>
      </c>
      <c r="L1119" s="85"/>
    </row>
    <row r="1120" spans="3:12" x14ac:dyDescent="0.2">
      <c r="C1120" s="103">
        <v>153</v>
      </c>
      <c r="D1120" s="103">
        <f t="shared" si="132"/>
        <v>0.153</v>
      </c>
      <c r="E1120" s="104">
        <f t="shared" si="130"/>
        <v>0.99978614959076195</v>
      </c>
      <c r="F1120" s="104">
        <f t="shared" si="131"/>
        <v>0.12329584894777788</v>
      </c>
      <c r="G1120" s="104">
        <f t="shared" si="137"/>
        <v>0.12326948208002304</v>
      </c>
      <c r="H1120" s="104">
        <f t="shared" si="133"/>
        <v>-18.182888574286839</v>
      </c>
      <c r="I1120" s="104">
        <f t="shared" si="134"/>
        <v>1</v>
      </c>
      <c r="J1120" s="104">
        <f t="shared" si="135"/>
        <v>1.5401890442730333E-2</v>
      </c>
      <c r="K1120" s="104">
        <f t="shared" si="136"/>
        <v>1.5401890442730333E-2</v>
      </c>
      <c r="L1120" s="85"/>
    </row>
    <row r="1121" spans="3:12" x14ac:dyDescent="0.2">
      <c r="C1121" s="103">
        <v>154</v>
      </c>
      <c r="D1121" s="103">
        <f t="shared" si="132"/>
        <v>0.154</v>
      </c>
      <c r="E1121" s="104">
        <f t="shared" si="130"/>
        <v>0.99978334530469881</v>
      </c>
      <c r="F1121" s="104">
        <f t="shared" si="131"/>
        <v>0.12131203159988678</v>
      </c>
      <c r="G1121" s="104">
        <f t="shared" si="137"/>
        <v>0.12128574877864413</v>
      </c>
      <c r="H1121" s="104">
        <f t="shared" si="133"/>
        <v>-18.323804525191505</v>
      </c>
      <c r="I1121" s="104">
        <f t="shared" si="134"/>
        <v>1</v>
      </c>
      <c r="J1121" s="104">
        <f t="shared" si="135"/>
        <v>1.4951815235083999E-2</v>
      </c>
      <c r="K1121" s="104">
        <f t="shared" si="136"/>
        <v>1.4951815235083999E-2</v>
      </c>
      <c r="L1121" s="85"/>
    </row>
    <row r="1122" spans="3:12" x14ac:dyDescent="0.2">
      <c r="C1122" s="103">
        <v>155</v>
      </c>
      <c r="D1122" s="103">
        <f t="shared" si="132"/>
        <v>0.155</v>
      </c>
      <c r="E1122" s="104">
        <f t="shared" si="130"/>
        <v>0.9997805227569786</v>
      </c>
      <c r="F1122" s="104">
        <f t="shared" si="131"/>
        <v>0.11902344819122825</v>
      </c>
      <c r="G1122" s="104">
        <f t="shared" si="137"/>
        <v>0.11899732525296433</v>
      </c>
      <c r="H1122" s="104">
        <f t="shared" si="133"/>
        <v>-18.489256005919664</v>
      </c>
      <c r="I1122" s="104">
        <f t="shared" si="134"/>
        <v>1</v>
      </c>
      <c r="J1122" s="104">
        <f t="shared" si="135"/>
        <v>1.443398891651986E-2</v>
      </c>
      <c r="K1122" s="104">
        <f t="shared" si="136"/>
        <v>1.443398891651986E-2</v>
      </c>
      <c r="L1122" s="85"/>
    </row>
    <row r="1123" spans="3:12" x14ac:dyDescent="0.2">
      <c r="C1123" s="103">
        <v>156</v>
      </c>
      <c r="D1123" s="103">
        <f t="shared" si="132"/>
        <v>0.156</v>
      </c>
      <c r="E1123" s="104">
        <f t="shared" si="130"/>
        <v>0.99977768194774208</v>
      </c>
      <c r="F1123" s="104">
        <f t="shared" si="131"/>
        <v>0.11644006039966891</v>
      </c>
      <c r="G1123" s="104">
        <f t="shared" si="137"/>
        <v>0.11641417367223605</v>
      </c>
      <c r="H1123" s="104">
        <f t="shared" si="133"/>
        <v>-18.679882803877291</v>
      </c>
      <c r="I1123" s="104">
        <f t="shared" si="134"/>
        <v>1</v>
      </c>
      <c r="J1123" s="104">
        <f t="shared" si="135"/>
        <v>1.3854643456552405E-2</v>
      </c>
      <c r="K1123" s="104">
        <f t="shared" si="136"/>
        <v>1.3854643456552405E-2</v>
      </c>
      <c r="L1123" s="85"/>
    </row>
    <row r="1124" spans="3:12" x14ac:dyDescent="0.2">
      <c r="C1124" s="103">
        <v>157</v>
      </c>
      <c r="D1124" s="103">
        <f t="shared" si="132"/>
        <v>0.157</v>
      </c>
      <c r="E1124" s="104">
        <f t="shared" si="130"/>
        <v>0.99977482287713348</v>
      </c>
      <c r="F1124" s="104">
        <f t="shared" si="131"/>
        <v>0.11357245890207418</v>
      </c>
      <c r="G1124" s="104">
        <f t="shared" si="137"/>
        <v>0.11354688498254173</v>
      </c>
      <c r="H1124" s="104">
        <f t="shared" si="133"/>
        <v>-18.896495512187371</v>
      </c>
      <c r="I1124" s="104">
        <f t="shared" si="134"/>
        <v>1</v>
      </c>
      <c r="J1124" s="104">
        <f t="shared" si="135"/>
        <v>1.3220522124406537E-2</v>
      </c>
      <c r="K1124" s="104">
        <f t="shared" si="136"/>
        <v>1.3220522124406537E-2</v>
      </c>
      <c r="L1124" s="85"/>
    </row>
    <row r="1125" spans="3:12" x14ac:dyDescent="0.2">
      <c r="C1125" s="103">
        <v>158</v>
      </c>
      <c r="D1125" s="103">
        <f t="shared" si="132"/>
        <v>0.158</v>
      </c>
      <c r="E1125" s="104">
        <f t="shared" si="130"/>
        <v>0.99977194554529913</v>
      </c>
      <c r="F1125" s="104">
        <f t="shared" si="131"/>
        <v>0.11043182996830644</v>
      </c>
      <c r="G1125" s="104">
        <f t="shared" si="137"/>
        <v>0.11040664549754141</v>
      </c>
      <c r="H1125" s="104">
        <f t="shared" si="133"/>
        <v>-19.140095703141625</v>
      </c>
      <c r="I1125" s="104">
        <f t="shared" si="134"/>
        <v>1</v>
      </c>
      <c r="J1125" s="104">
        <f t="shared" si="135"/>
        <v>1.2538795953623384E-2</v>
      </c>
      <c r="K1125" s="104">
        <f t="shared" si="136"/>
        <v>1.2538795953623384E-2</v>
      </c>
      <c r="L1125" s="85"/>
    </row>
    <row r="1126" spans="3:12" x14ac:dyDescent="0.2">
      <c r="C1126" s="103">
        <v>159</v>
      </c>
      <c r="D1126" s="103">
        <f t="shared" si="132"/>
        <v>0.159</v>
      </c>
      <c r="E1126" s="104">
        <f t="shared" si="130"/>
        <v>0.99976904995238047</v>
      </c>
      <c r="F1126" s="104">
        <f t="shared" si="131"/>
        <v>0.10702992096335472</v>
      </c>
      <c r="G1126" s="104">
        <f t="shared" si="137"/>
        <v>0.10700520239801152</v>
      </c>
      <c r="H1126" s="104">
        <f t="shared" si="133"/>
        <v>-19.411902143898633</v>
      </c>
      <c r="I1126" s="104">
        <f t="shared" si="134"/>
        <v>1</v>
      </c>
      <c r="J1126" s="104">
        <f t="shared" si="135"/>
        <v>1.1816977901339761E-2</v>
      </c>
      <c r="K1126" s="104">
        <f t="shared" si="136"/>
        <v>1.1816977901339761E-2</v>
      </c>
      <c r="L1126" s="85"/>
    </row>
    <row r="1127" spans="3:12" x14ac:dyDescent="0.2">
      <c r="C1127" s="103">
        <v>160</v>
      </c>
      <c r="D1127" s="103">
        <f t="shared" si="132"/>
        <v>0.16</v>
      </c>
      <c r="E1127" s="104">
        <f t="shared" si="130"/>
        <v>0.99976613609852516</v>
      </c>
      <c r="F1127" s="104">
        <f t="shared" si="131"/>
        <v>0.10337900484831247</v>
      </c>
      <c r="G1127" s="104">
        <f t="shared" si="137"/>
        <v>0.10335482823090807</v>
      </c>
      <c r="H1127" s="104">
        <f t="shared" si="133"/>
        <v>-19.713384609072101</v>
      </c>
      <c r="I1127" s="104">
        <f t="shared" si="134"/>
        <v>1</v>
      </c>
      <c r="J1127" s="104">
        <f t="shared" si="135"/>
        <v>1.1062835621549997E-2</v>
      </c>
      <c r="K1127" s="104">
        <f t="shared" si="136"/>
        <v>1.1062835621549997E-2</v>
      </c>
      <c r="L1127" s="85"/>
    </row>
    <row r="1128" spans="3:12" x14ac:dyDescent="0.2">
      <c r="C1128" s="103">
        <v>161</v>
      </c>
      <c r="D1128" s="103">
        <f t="shared" si="132"/>
        <v>0.161</v>
      </c>
      <c r="E1128" s="104">
        <f t="shared" si="130"/>
        <v>0.99976320398387963</v>
      </c>
      <c r="F1128" s="104">
        <f t="shared" si="131"/>
        <v>9.9491843772661986E-2</v>
      </c>
      <c r="G1128" s="104">
        <f t="shared" si="137"/>
        <v>9.9468284500420154E-2</v>
      </c>
      <c r="H1128" s="104">
        <f t="shared" si="133"/>
        <v>-20.046307442799304</v>
      </c>
      <c r="I1128" s="104">
        <f t="shared" si="134"/>
        <v>1</v>
      </c>
      <c r="J1128" s="104">
        <f t="shared" si="135"/>
        <v>1.0284303764506269E-2</v>
      </c>
      <c r="K1128" s="104">
        <f t="shared" si="136"/>
        <v>1.0284303764506269E-2</v>
      </c>
      <c r="L1128" s="85"/>
    </row>
    <row r="1129" spans="3:12" x14ac:dyDescent="0.2">
      <c r="C1129" s="103">
        <v>162</v>
      </c>
      <c r="D1129" s="103">
        <f t="shared" si="132"/>
        <v>0.16200000000000001</v>
      </c>
      <c r="E1129" s="104">
        <f t="shared" si="130"/>
        <v>0.99976025360859222</v>
      </c>
      <c r="F1129" s="104">
        <f t="shared" si="131"/>
        <v>9.5381651851840277E-2</v>
      </c>
      <c r="G1129" s="104">
        <f t="shared" si="137"/>
        <v>9.5358784445002287E-2</v>
      </c>
      <c r="H1129" s="104">
        <f t="shared" si="133"/>
        <v>-20.41278587191583</v>
      </c>
      <c r="I1129" s="104">
        <f t="shared" si="134"/>
        <v>1</v>
      </c>
      <c r="J1129" s="104">
        <f t="shared" si="135"/>
        <v>9.4893966984660981E-3</v>
      </c>
      <c r="K1129" s="104">
        <f t="shared" si="136"/>
        <v>9.4893966984660981E-3</v>
      </c>
      <c r="L1129" s="85"/>
    </row>
    <row r="1130" spans="3:12" x14ac:dyDescent="0.2">
      <c r="C1130" s="103">
        <v>163</v>
      </c>
      <c r="D1130" s="103">
        <f t="shared" si="132"/>
        <v>0.16300000000000001</v>
      </c>
      <c r="E1130" s="104">
        <f t="shared" si="130"/>
        <v>0.99975728497281258</v>
      </c>
      <c r="F1130" s="104">
        <f t="shared" si="131"/>
        <v>9.1062057225336376E-2</v>
      </c>
      <c r="G1130" s="104">
        <f t="shared" si="137"/>
        <v>9.1039955095641181E-2</v>
      </c>
      <c r="H1130" s="104">
        <f t="shared" si="133"/>
        <v>-20.815359303189233</v>
      </c>
      <c r="I1130" s="104">
        <f t="shared" si="134"/>
        <v>1</v>
      </c>
      <c r="J1130" s="104">
        <f t="shared" si="135"/>
        <v>8.6861225255851597E-3</v>
      </c>
      <c r="K1130" s="104">
        <f t="shared" si="136"/>
        <v>8.6861225255851597E-3</v>
      </c>
      <c r="L1130" s="85"/>
    </row>
    <row r="1131" spans="3:12" x14ac:dyDescent="0.2">
      <c r="C1131" s="103">
        <v>164</v>
      </c>
      <c r="D1131" s="103">
        <f t="shared" si="132"/>
        <v>0.16400000000000001</v>
      </c>
      <c r="E1131" s="104">
        <f t="shared" si="130"/>
        <v>0.99975429807668925</v>
      </c>
      <c r="F1131" s="104">
        <f t="shared" si="131"/>
        <v>8.654706349162089E-2</v>
      </c>
      <c r="G1131" s="104">
        <f t="shared" si="137"/>
        <v>8.6525798711664104E-2</v>
      </c>
      <c r="H1131" s="104">
        <f t="shared" si="133"/>
        <v>-21.257087661660833</v>
      </c>
      <c r="I1131" s="104">
        <f t="shared" si="134"/>
        <v>1</v>
      </c>
      <c r="J1131" s="104">
        <f t="shared" si="135"/>
        <v>7.8823992312891372E-3</v>
      </c>
      <c r="K1131" s="104">
        <f t="shared" si="136"/>
        <v>7.8823992312891372E-3</v>
      </c>
      <c r="L1131" s="85"/>
    </row>
    <row r="1132" spans="3:12" x14ac:dyDescent="0.2">
      <c r="C1132" s="103">
        <v>165</v>
      </c>
      <c r="D1132" s="103">
        <f t="shared" si="132"/>
        <v>0.16500000000000001</v>
      </c>
      <c r="E1132" s="104">
        <f t="shared" si="130"/>
        <v>0.99975129292037279</v>
      </c>
      <c r="F1132" s="104">
        <f t="shared" si="131"/>
        <v>8.1851010617018244E-2</v>
      </c>
      <c r="G1132" s="104">
        <f t="shared" si="137"/>
        <v>8.1830653691203153E-2</v>
      </c>
      <c r="H1132" s="104">
        <f t="shared" si="133"/>
        <v>-21.741679590348653</v>
      </c>
      <c r="I1132" s="104">
        <f t="shared" si="134"/>
        <v>1</v>
      </c>
      <c r="J1132" s="104">
        <f t="shared" si="135"/>
        <v>7.0859737664197269E-3</v>
      </c>
      <c r="K1132" s="104">
        <f t="shared" si="136"/>
        <v>7.0859737664197269E-3</v>
      </c>
      <c r="L1132" s="85"/>
    </row>
    <row r="1133" spans="3:12" x14ac:dyDescent="0.2">
      <c r="C1133" s="103">
        <v>166</v>
      </c>
      <c r="D1133" s="103">
        <f t="shared" si="132"/>
        <v>0.16600000000000001</v>
      </c>
      <c r="E1133" s="104">
        <f t="shared" si="130"/>
        <v>0.99974826950401452</v>
      </c>
      <c r="F1133" s="104">
        <f t="shared" si="131"/>
        <v>7.6988535416201723E-2</v>
      </c>
      <c r="G1133" s="104">
        <f t="shared" si="137"/>
        <v>7.6969155053996208E-2</v>
      </c>
      <c r="H1133" s="104">
        <f t="shared" si="133"/>
        <v>-22.273665619570732</v>
      </c>
      <c r="I1133" s="104">
        <f t="shared" si="134"/>
        <v>1</v>
      </c>
      <c r="J1133" s="104">
        <f t="shared" si="135"/>
        <v>6.3043448143779738E-3</v>
      </c>
      <c r="K1133" s="104">
        <f t="shared" si="136"/>
        <v>6.3043448143779738E-3</v>
      </c>
      <c r="L1133" s="85"/>
    </row>
    <row r="1134" spans="3:12" x14ac:dyDescent="0.2">
      <c r="C1134" s="103">
        <v>167</v>
      </c>
      <c r="D1134" s="103">
        <f t="shared" si="132"/>
        <v>0.16700000000000001</v>
      </c>
      <c r="E1134" s="104">
        <f t="shared" si="130"/>
        <v>0.99974522782776742</v>
      </c>
      <c r="F1134" s="104">
        <f t="shared" si="131"/>
        <v>7.1974531702335795E-2</v>
      </c>
      <c r="G1134" s="104">
        <f t="shared" si="137"/>
        <v>7.1956194594548564E-2</v>
      </c>
      <c r="H1134" s="104">
        <f t="shared" si="133"/>
        <v>-22.858636247910731</v>
      </c>
      <c r="I1134" s="104">
        <f t="shared" si="134"/>
        <v>1</v>
      </c>
      <c r="J1134" s="104">
        <f t="shared" si="135"/>
        <v>5.5446899419853276E-3</v>
      </c>
      <c r="K1134" s="104">
        <f t="shared" si="136"/>
        <v>5.5446899419853276E-3</v>
      </c>
      <c r="L1134" s="85"/>
    </row>
    <row r="1135" spans="3:12" x14ac:dyDescent="0.2">
      <c r="C1135" s="103">
        <v>168</v>
      </c>
      <c r="D1135" s="103">
        <f t="shared" si="132"/>
        <v>0.16800000000000001</v>
      </c>
      <c r="E1135" s="104">
        <f t="shared" si="130"/>
        <v>0.99974216789178572</v>
      </c>
      <c r="F1135" s="104">
        <f t="shared" si="131"/>
        <v>6.6824110204982315E-2</v>
      </c>
      <c r="G1135" s="104">
        <f t="shared" si="137"/>
        <v>6.680688080376862E-2</v>
      </c>
      <c r="H1135" s="104">
        <f t="shared" si="133"/>
        <v>-23.503576097431566</v>
      </c>
      <c r="I1135" s="104">
        <f t="shared" si="134"/>
        <v>1</v>
      </c>
      <c r="J1135" s="104">
        <f t="shared" si="135"/>
        <v>4.8137977734997641E-3</v>
      </c>
      <c r="K1135" s="104">
        <f t="shared" si="136"/>
        <v>4.8137977734997641E-3</v>
      </c>
      <c r="L1135" s="85"/>
    </row>
    <row r="1136" spans="3:12" x14ac:dyDescent="0.2">
      <c r="C1136" s="103">
        <v>169</v>
      </c>
      <c r="D1136" s="103">
        <f t="shared" si="132"/>
        <v>0.16900000000000001</v>
      </c>
      <c r="E1136" s="104">
        <f t="shared" si="130"/>
        <v>0.9997390896962205</v>
      </c>
      <c r="F1136" s="104">
        <f t="shared" si="131"/>
        <v>6.1552558353764289E-2</v>
      </c>
      <c r="G1136" s="104">
        <f t="shared" si="137"/>
        <v>6.15364986570658E-2</v>
      </c>
      <c r="H1136" s="104">
        <f t="shared" si="133"/>
        <v>-24.217344362998112</v>
      </c>
      <c r="I1136" s="104">
        <f t="shared" si="134"/>
        <v>1</v>
      </c>
      <c r="J1136" s="104">
        <f t="shared" si="135"/>
        <v>4.1180057628569331E-3</v>
      </c>
      <c r="K1136" s="104">
        <f t="shared" si="136"/>
        <v>4.1180057628569331E-3</v>
      </c>
      <c r="L1136" s="85"/>
    </row>
    <row r="1137" spans="3:12" x14ac:dyDescent="0.2">
      <c r="C1137" s="103">
        <v>170</v>
      </c>
      <c r="D1137" s="103">
        <f t="shared" si="132"/>
        <v>0.17</v>
      </c>
      <c r="E1137" s="104">
        <f t="shared" si="130"/>
        <v>0.99973599324123186</v>
      </c>
      <c r="F1137" s="104">
        <f t="shared" si="131"/>
        <v>5.6175300025400714E-2</v>
      </c>
      <c r="G1137" s="104">
        <f t="shared" si="137"/>
        <v>5.6160469366518181E-2</v>
      </c>
      <c r="H1137" s="104">
        <f t="shared" si="133"/>
        <v>-25.011385424104549</v>
      </c>
      <c r="I1137" s="104">
        <f t="shared" si="134"/>
        <v>1</v>
      </c>
      <c r="J1137" s="104">
        <f t="shared" si="135"/>
        <v>3.4631440704861374E-3</v>
      </c>
      <c r="K1137" s="104">
        <f t="shared" si="136"/>
        <v>3.4631440704861374E-3</v>
      </c>
      <c r="L1137" s="85"/>
    </row>
    <row r="1138" spans="3:12" x14ac:dyDescent="0.2">
      <c r="C1138" s="103">
        <v>171</v>
      </c>
      <c r="D1138" s="103">
        <f t="shared" si="132"/>
        <v>0.17100000000000001</v>
      </c>
      <c r="E1138" s="104">
        <f t="shared" si="130"/>
        <v>0.9997328785269719</v>
      </c>
      <c r="F1138" s="104">
        <f t="shared" si="131"/>
        <v>5.0707855351135554E-2</v>
      </c>
      <c r="G1138" s="104">
        <f t="shared" si="137"/>
        <v>5.0694310194120067E-2</v>
      </c>
      <c r="H1138" s="104">
        <f t="shared" si="133"/>
        <v>-25.900815641721429</v>
      </c>
      <c r="I1138" s="104">
        <f t="shared" si="134"/>
        <v>1</v>
      </c>
      <c r="J1138" s="104">
        <f t="shared" si="135"/>
        <v>2.8544859787381482E-3</v>
      </c>
      <c r="K1138" s="104">
        <f t="shared" si="136"/>
        <v>2.8544859787381482E-3</v>
      </c>
      <c r="L1138" s="85"/>
    </row>
    <row r="1139" spans="3:12" x14ac:dyDescent="0.2">
      <c r="C1139" s="103">
        <v>172</v>
      </c>
      <c r="D1139" s="103">
        <f t="shared" si="132"/>
        <v>0.17199999999999999</v>
      </c>
      <c r="E1139" s="104">
        <f t="shared" si="130"/>
        <v>0.9997297455535995</v>
      </c>
      <c r="F1139" s="104">
        <f t="shared" si="131"/>
        <v>4.5165800680753751E-2</v>
      </c>
      <c r="G1139" s="104">
        <f t="shared" si="137"/>
        <v>4.5153594422294538E-2</v>
      </c>
      <c r="H1139" s="104">
        <f t="shared" si="133"/>
        <v>-26.906153444934734</v>
      </c>
      <c r="I1139" s="104">
        <f t="shared" si="134"/>
        <v>1</v>
      </c>
      <c r="J1139" s="104">
        <f t="shared" si="135"/>
        <v>2.2967052048393278E-3</v>
      </c>
      <c r="K1139" s="104">
        <f t="shared" si="136"/>
        <v>2.2967052048393278E-3</v>
      </c>
      <c r="L1139" s="85"/>
    </row>
    <row r="1140" spans="3:12" x14ac:dyDescent="0.2">
      <c r="C1140" s="103">
        <v>173</v>
      </c>
      <c r="D1140" s="103">
        <f t="shared" si="132"/>
        <v>0.17299999999999999</v>
      </c>
      <c r="E1140" s="104">
        <f t="shared" si="130"/>
        <v>0.99972659432127176</v>
      </c>
      <c r="F1140" s="104">
        <f t="shared" si="131"/>
        <v>3.9564728798318412E-2</v>
      </c>
      <c r="G1140" s="104">
        <f t="shared" si="137"/>
        <v>3.9553911576787608E-2</v>
      </c>
      <c r="H1140" s="104">
        <f t="shared" si="133"/>
        <v>-28.056211233357089</v>
      </c>
      <c r="I1140" s="104">
        <f t="shared" si="134"/>
        <v>1</v>
      </c>
      <c r="J1140" s="104">
        <f t="shared" si="135"/>
        <v>1.7938403931461342E-3</v>
      </c>
      <c r="K1140" s="104">
        <f t="shared" si="136"/>
        <v>1.7938403931461342E-3</v>
      </c>
      <c r="L1140" s="85"/>
    </row>
    <row r="1141" spans="3:12" x14ac:dyDescent="0.2">
      <c r="C1141" s="103">
        <v>174</v>
      </c>
      <c r="D1141" s="103">
        <f t="shared" si="132"/>
        <v>0.17399999999999999</v>
      </c>
      <c r="E1141" s="104">
        <f t="shared" si="130"/>
        <v>0.9997234248301482</v>
      </c>
      <c r="F1141" s="104">
        <f t="shared" si="131"/>
        <v>3.3920209483494057E-2</v>
      </c>
      <c r="G1141" s="104">
        <f t="shared" si="137"/>
        <v>3.391082799579475E-2</v>
      </c>
      <c r="H1141" s="104">
        <f t="shared" si="133"/>
        <v>-29.39323211973489</v>
      </c>
      <c r="I1141" s="104">
        <f t="shared" si="134"/>
        <v>1</v>
      </c>
      <c r="J1141" s="104">
        <f t="shared" si="135"/>
        <v>1.349266990116837E-3</v>
      </c>
      <c r="K1141" s="104">
        <f t="shared" si="136"/>
        <v>1.349266990116837E-3</v>
      </c>
      <c r="L1141" s="85"/>
    </row>
    <row r="1142" spans="3:12" x14ac:dyDescent="0.2">
      <c r="C1142" s="103">
        <v>175</v>
      </c>
      <c r="D1142" s="103">
        <f t="shared" si="132"/>
        <v>0.17499999999999999</v>
      </c>
      <c r="E1142" s="104">
        <f t="shared" si="130"/>
        <v>0.99972023708038926</v>
      </c>
      <c r="F1142" s="104">
        <f t="shared" si="131"/>
        <v>2.8247750510822234E-2</v>
      </c>
      <c r="G1142" s="104">
        <f t="shared" si="137"/>
        <v>2.8239847837666889E-2</v>
      </c>
      <c r="H1142" s="104">
        <f t="shared" si="133"/>
        <v>-30.98275295370755</v>
      </c>
      <c r="I1142" s="104">
        <f t="shared" si="134"/>
        <v>1</v>
      </c>
      <c r="J1142" s="104">
        <f t="shared" si="135"/>
        <v>9.6567662663900799E-4</v>
      </c>
      <c r="K1142" s="104">
        <f t="shared" si="136"/>
        <v>9.6567662663900799E-4</v>
      </c>
      <c r="L1142" s="85"/>
    </row>
    <row r="1143" spans="3:12" x14ac:dyDescent="0.2">
      <c r="C1143" s="103">
        <v>176</v>
      </c>
      <c r="D1143" s="103">
        <f t="shared" si="132"/>
        <v>0.17599999999999999</v>
      </c>
      <c r="E1143" s="104">
        <f t="shared" si="130"/>
        <v>0.99971703107215526</v>
      </c>
      <c r="F1143" s="104">
        <f t="shared" si="131"/>
        <v>2.2562759177609866E-2</v>
      </c>
      <c r="G1143" s="104">
        <f t="shared" si="137"/>
        <v>2.2556374617836158E-2</v>
      </c>
      <c r="H1143" s="104">
        <f t="shared" si="133"/>
        <v>-32.934614024617439</v>
      </c>
      <c r="I1143" s="104">
        <f t="shared" si="134"/>
        <v>1</v>
      </c>
      <c r="J1143" s="104">
        <f t="shared" si="135"/>
        <v>6.4506405393723802E-4</v>
      </c>
      <c r="K1143" s="104">
        <f t="shared" si="136"/>
        <v>6.4506405393723802E-4</v>
      </c>
      <c r="L1143" s="85"/>
    </row>
    <row r="1144" spans="3:12" x14ac:dyDescent="0.2">
      <c r="C1144" s="103">
        <v>177</v>
      </c>
      <c r="D1144" s="103">
        <f t="shared" si="132"/>
        <v>0.17699999999999999</v>
      </c>
      <c r="E1144" s="104">
        <f t="shared" si="130"/>
        <v>0.9997138068056064</v>
      </c>
      <c r="F1144" s="104">
        <f t="shared" si="131"/>
        <v>1.6880504449179198E-2</v>
      </c>
      <c r="G1144" s="104">
        <f t="shared" si="137"/>
        <v>1.6875673363687914E-2</v>
      </c>
      <c r="H1144" s="104">
        <f t="shared" si="133"/>
        <v>-35.454777783509655</v>
      </c>
      <c r="I1144" s="104">
        <f t="shared" si="134"/>
        <v>1</v>
      </c>
      <c r="J1144" s="104">
        <f t="shared" si="135"/>
        <v>3.8872160200430407E-4</v>
      </c>
      <c r="K1144" s="104">
        <f t="shared" si="136"/>
        <v>3.8872160200430407E-4</v>
      </c>
      <c r="L1144" s="85"/>
    </row>
    <row r="1145" spans="3:12" x14ac:dyDescent="0.2">
      <c r="C1145" s="103">
        <v>178</v>
      </c>
      <c r="D1145" s="103">
        <f t="shared" si="132"/>
        <v>0.17799999999999999</v>
      </c>
      <c r="E1145" s="104">
        <f t="shared" si="130"/>
        <v>0.99971056428090588</v>
      </c>
      <c r="F1145" s="104">
        <f t="shared" si="131"/>
        <v>1.1216079808106431E-2</v>
      </c>
      <c r="G1145" s="104">
        <f t="shared" si="137"/>
        <v>1.1212833473981755E-2</v>
      </c>
      <c r="H1145" s="104">
        <f t="shared" si="133"/>
        <v>-39.005692553415855</v>
      </c>
      <c r="I1145" s="104">
        <f t="shared" si="134"/>
        <v>1</v>
      </c>
      <c r="J1145" s="104">
        <f t="shared" si="135"/>
        <v>1.9724105409245395E-4</v>
      </c>
      <c r="K1145" s="104">
        <f t="shared" si="136"/>
        <v>1.9724105409245395E-4</v>
      </c>
      <c r="L1145" s="85"/>
    </row>
    <row r="1146" spans="3:12" x14ac:dyDescent="0.2">
      <c r="C1146" s="103">
        <v>179</v>
      </c>
      <c r="D1146" s="103">
        <f t="shared" si="132"/>
        <v>0.17899999999999999</v>
      </c>
      <c r="E1146" s="104">
        <f t="shared" si="130"/>
        <v>0.99970730349821946</v>
      </c>
      <c r="F1146" s="104">
        <f t="shared" si="131"/>
        <v>5.5843668917661638E-3</v>
      </c>
      <c r="G1146" s="104">
        <f t="shared" si="137"/>
        <v>5.582732367112285E-3</v>
      </c>
      <c r="H1146" s="104">
        <f t="shared" si="133"/>
        <v>-45.063063829422717</v>
      </c>
      <c r="I1146" s="104">
        <f t="shared" si="134"/>
        <v>1</v>
      </c>
      <c r="J1146" s="104">
        <f t="shared" si="135"/>
        <v>7.0522757980631237E-5</v>
      </c>
      <c r="K1146" s="104">
        <f t="shared" si="136"/>
        <v>7.0522757980631237E-5</v>
      </c>
      <c r="L1146" s="85"/>
    </row>
    <row r="1147" spans="3:12" x14ac:dyDescent="0.2">
      <c r="C1147" s="103">
        <v>180</v>
      </c>
      <c r="D1147" s="103">
        <f t="shared" si="132"/>
        <v>0.18</v>
      </c>
      <c r="E1147" s="104">
        <f t="shared" si="130"/>
        <v>0.99970402445770834</v>
      </c>
      <c r="F1147" s="104">
        <f t="shared" si="131"/>
        <v>3.8999995970183844E-17</v>
      </c>
      <c r="G1147" s="104">
        <f t="shared" si="137"/>
        <v>3.8988452925227195E-17</v>
      </c>
      <c r="H1147" s="104">
        <f t="shared" si="133"/>
        <v>-328.18127994839062</v>
      </c>
      <c r="I1147" s="104">
        <f t="shared" si="134"/>
        <v>1</v>
      </c>
      <c r="J1147" s="104">
        <f t="shared" si="135"/>
        <v>7.7917251707008934E-6</v>
      </c>
      <c r="K1147" s="104">
        <f t="shared" si="136"/>
        <v>7.7917251707008934E-6</v>
      </c>
      <c r="L1147" s="85"/>
    </row>
    <row r="1148" spans="3:12" x14ac:dyDescent="0.2">
      <c r="C1148" s="103">
        <v>181</v>
      </c>
      <c r="D1148" s="103">
        <f t="shared" si="132"/>
        <v>0.18099999999999999</v>
      </c>
      <c r="E1148" s="104">
        <f t="shared" si="130"/>
        <v>0.99970072715953973</v>
      </c>
      <c r="F1148" s="104">
        <f t="shared" si="131"/>
        <v>5.5226684479627959E-3</v>
      </c>
      <c r="G1148" s="104">
        <f t="shared" si="137"/>
        <v>5.5210156632894535E-3</v>
      </c>
      <c r="H1148" s="104">
        <f t="shared" si="133"/>
        <v>-45.159620415029039</v>
      </c>
      <c r="I1148" s="104">
        <f t="shared" si="134"/>
        <v>1</v>
      </c>
      <c r="J1148" s="104">
        <f t="shared" si="135"/>
        <v>7.6204034885719792E-6</v>
      </c>
      <c r="K1148" s="104">
        <f t="shared" si="136"/>
        <v>7.6204034885719792E-6</v>
      </c>
      <c r="L1148" s="85"/>
    </row>
    <row r="1149" spans="3:12" x14ac:dyDescent="0.2">
      <c r="C1149" s="103">
        <v>182</v>
      </c>
      <c r="D1149" s="103">
        <f t="shared" si="132"/>
        <v>0.182</v>
      </c>
      <c r="E1149" s="104">
        <f t="shared" si="130"/>
        <v>0.99969741160387859</v>
      </c>
      <c r="F1149" s="104">
        <f t="shared" si="131"/>
        <v>1.0969601431056459E-2</v>
      </c>
      <c r="G1149" s="104">
        <f t="shared" si="137"/>
        <v>1.0966282156953343E-2</v>
      </c>
      <c r="H1149" s="104">
        <f t="shared" si="133"/>
        <v>-39.19881168258091</v>
      </c>
      <c r="I1149" s="104">
        <f t="shared" si="134"/>
        <v>1</v>
      </c>
      <c r="J1149" s="104">
        <f t="shared" si="135"/>
        <v>6.7957747353345713E-5</v>
      </c>
      <c r="K1149" s="104">
        <f t="shared" si="136"/>
        <v>6.7957747353345713E-5</v>
      </c>
      <c r="L1149" s="85"/>
    </row>
    <row r="1150" spans="3:12" x14ac:dyDescent="0.2">
      <c r="C1150" s="103">
        <v>183</v>
      </c>
      <c r="D1150" s="103">
        <f t="shared" si="132"/>
        <v>0.183</v>
      </c>
      <c r="E1150" s="104">
        <f t="shared" si="130"/>
        <v>0.99969407779089436</v>
      </c>
      <c r="F1150" s="104">
        <f t="shared" si="131"/>
        <v>1.6327109745156845E-2</v>
      </c>
      <c r="G1150" s="104">
        <f t="shared" si="137"/>
        <v>1.6322114919675296E-2</v>
      </c>
      <c r="H1150" s="104">
        <f t="shared" si="133"/>
        <v>-35.744471374344855</v>
      </c>
      <c r="I1150" s="104">
        <f t="shared" si="134"/>
        <v>1</v>
      </c>
      <c r="J1150" s="104">
        <f t="shared" si="135"/>
        <v>1.8616415375293863E-4</v>
      </c>
      <c r="K1150" s="104">
        <f t="shared" si="136"/>
        <v>1.8616415375293863E-4</v>
      </c>
      <c r="L1150" s="85"/>
    </row>
    <row r="1151" spans="3:12" x14ac:dyDescent="0.2">
      <c r="C1151" s="103">
        <v>184</v>
      </c>
      <c r="D1151" s="103">
        <f t="shared" si="132"/>
        <v>0.184</v>
      </c>
      <c r="E1151" s="104">
        <f t="shared" si="130"/>
        <v>0.99969072572075401</v>
      </c>
      <c r="F1151" s="104">
        <f t="shared" si="131"/>
        <v>2.1581883253021784E-2</v>
      </c>
      <c r="G1151" s="104">
        <f t="shared" si="137"/>
        <v>2.1575208531633933E-2</v>
      </c>
      <c r="H1151" s="104">
        <f t="shared" si="133"/>
        <v>-33.320899959809864</v>
      </c>
      <c r="I1151" s="104">
        <f t="shared" si="134"/>
        <v>1</v>
      </c>
      <c r="J1151" s="104">
        <f t="shared" si="135"/>
        <v>3.5905178119328811E-4</v>
      </c>
      <c r="K1151" s="104">
        <f t="shared" si="136"/>
        <v>3.5905178119328811E-4</v>
      </c>
      <c r="L1151" s="85"/>
    </row>
    <row r="1152" spans="3:12" x14ac:dyDescent="0.2">
      <c r="C1152" s="103">
        <v>185</v>
      </c>
      <c r="D1152" s="103">
        <f t="shared" si="132"/>
        <v>0.185</v>
      </c>
      <c r="E1152" s="104">
        <f t="shared" si="130"/>
        <v>0.9996873553936243</v>
      </c>
      <c r="F1152" s="104">
        <f t="shared" si="131"/>
        <v>2.6721020898664204E-2</v>
      </c>
      <c r="G1152" s="104">
        <f t="shared" si="137"/>
        <v>2.6712666715603385E-2</v>
      </c>
      <c r="H1152" s="104">
        <f t="shared" si="133"/>
        <v>-31.465655087149411</v>
      </c>
      <c r="I1152" s="104">
        <f t="shared" si="134"/>
        <v>1</v>
      </c>
      <c r="J1152" s="104">
        <f t="shared" si="135"/>
        <v>5.8292972397318873E-4</v>
      </c>
      <c r="K1152" s="104">
        <f t="shared" si="136"/>
        <v>5.8292972397318873E-4</v>
      </c>
      <c r="L1152" s="85"/>
    </row>
    <row r="1153" spans="3:12" x14ac:dyDescent="0.2">
      <c r="C1153" s="103">
        <v>186</v>
      </c>
      <c r="D1153" s="103">
        <f t="shared" si="132"/>
        <v>0.186</v>
      </c>
      <c r="E1153" s="104">
        <f t="shared" si="130"/>
        <v>0.99968396680967864</v>
      </c>
      <c r="F1153" s="104">
        <f t="shared" si="131"/>
        <v>3.1732059422906488E-2</v>
      </c>
      <c r="G1153" s="104">
        <f t="shared" si="137"/>
        <v>3.1722031038931599E-2</v>
      </c>
      <c r="H1153" s="104">
        <f t="shared" si="133"/>
        <v>-29.972780285372291</v>
      </c>
      <c r="I1153" s="104">
        <f t="shared" si="134"/>
        <v>1</v>
      </c>
      <c r="J1153" s="104">
        <f t="shared" si="135"/>
        <v>8.5365347541596398E-4</v>
      </c>
      <c r="K1153" s="104">
        <f t="shared" si="136"/>
        <v>8.5365347541596398E-4</v>
      </c>
      <c r="L1153" s="85"/>
    </row>
    <row r="1154" spans="3:12" x14ac:dyDescent="0.2">
      <c r="C1154" s="103">
        <v>187</v>
      </c>
      <c r="D1154" s="103">
        <f t="shared" si="132"/>
        <v>0.187</v>
      </c>
      <c r="E1154" s="104">
        <f t="shared" si="130"/>
        <v>0.99968055996908589</v>
      </c>
      <c r="F1154" s="104">
        <f t="shared" si="131"/>
        <v>3.6603000720464053E-2</v>
      </c>
      <c r="G1154" s="104">
        <f t="shared" si="137"/>
        <v>3.6591308256782362E-2</v>
      </c>
      <c r="H1154" s="104">
        <f t="shared" si="133"/>
        <v>-28.732441256267059</v>
      </c>
      <c r="I1154" s="104">
        <f t="shared" si="134"/>
        <v>1</v>
      </c>
      <c r="J1154" s="104">
        <f t="shared" si="135"/>
        <v>1.166678081432834E-3</v>
      </c>
      <c r="K1154" s="104">
        <f t="shared" si="136"/>
        <v>1.166678081432834E-3</v>
      </c>
      <c r="L1154" s="85"/>
    </row>
    <row r="1155" spans="3:12" x14ac:dyDescent="0.2">
      <c r="C1155" s="103">
        <v>188</v>
      </c>
      <c r="D1155" s="103">
        <f t="shared" si="132"/>
        <v>0.188</v>
      </c>
      <c r="E1155" s="104">
        <f t="shared" si="130"/>
        <v>0.99967713487201915</v>
      </c>
      <c r="F1155" s="104">
        <f t="shared" si="131"/>
        <v>4.1322337782647225E-2</v>
      </c>
      <c r="G1155" s="104">
        <f t="shared" si="137"/>
        <v>4.1308996240770564E-2</v>
      </c>
      <c r="H1155" s="104">
        <f t="shared" si="133"/>
        <v>-27.679107154639524</v>
      </c>
      <c r="I1155" s="104">
        <f t="shared" si="134"/>
        <v>1</v>
      </c>
      <c r="J1155" s="104">
        <f t="shared" si="135"/>
        <v>1.517114360202866E-3</v>
      </c>
      <c r="K1155" s="104">
        <f t="shared" si="136"/>
        <v>1.517114360202866E-3</v>
      </c>
      <c r="L1155" s="85"/>
    </row>
    <row r="1156" spans="3:12" x14ac:dyDescent="0.2">
      <c r="C1156" s="103">
        <v>189</v>
      </c>
      <c r="D1156" s="103">
        <f t="shared" si="132"/>
        <v>0.189</v>
      </c>
      <c r="E1156" s="104">
        <f t="shared" ref="E1156:E1219" si="138">ABS(SIN((($A$68*PI()*$C1156*VLOOKUP($D$12,$C$18:$D$33,2,FALSE))/($D$16*1000000)))/(VLOOKUP($D$12,$C$18:$D$33,2,FALSE)*SIN((($A$68*PI()*$C1156)/($D$16*1000000)))))^$A$72</f>
        <v>0.99967369151864982</v>
      </c>
      <c r="F1156" s="104">
        <f t="shared" ref="F1156:F1219" si="139">ABS(SIN((($A$68*VLOOKUP($D$12,$C$18:$D$33,2,FALSE)*PI()*$C1156*VLOOKUP($D$12,$C$18:$E$33,3,FALSE))/($D$16*1000000)))/(VLOOKUP($D$12,$C$18:$E$33,3,FALSE)*SIN((($A$68*VLOOKUP($D$12,$C$18:$D$33,2,FALSE)*PI()*$C1156)/($D$16*1000000)))))^$A$76</f>
        <v>4.5879079173604169E-2</v>
      </c>
      <c r="G1156" s="104">
        <f t="shared" si="137"/>
        <v>4.5864108440953288E-2</v>
      </c>
      <c r="H1156" s="104">
        <f t="shared" si="133"/>
        <v>-26.770540887753288</v>
      </c>
      <c r="I1156" s="104">
        <f t="shared" si="134"/>
        <v>1</v>
      </c>
      <c r="J1156" s="104">
        <f t="shared" si="135"/>
        <v>1.8997875449626959E-3</v>
      </c>
      <c r="K1156" s="104">
        <f t="shared" si="136"/>
        <v>1.8997875449626959E-3</v>
      </c>
      <c r="L1156" s="85"/>
    </row>
    <row r="1157" spans="3:12" x14ac:dyDescent="0.2">
      <c r="C1157" s="103">
        <v>190</v>
      </c>
      <c r="D1157" s="103">
        <f t="shared" ref="D1157:D1220" si="140">C1157/1000</f>
        <v>0.19</v>
      </c>
      <c r="E1157" s="104">
        <f t="shared" si="138"/>
        <v>0.99967022990915166</v>
      </c>
      <c r="F1157" s="104">
        <f t="shared" si="139"/>
        <v>5.0262771991974084E-2</v>
      </c>
      <c r="G1157" s="104">
        <f t="shared" si="137"/>
        <v>5.0246196833088001E-2</v>
      </c>
      <c r="H1157" s="104">
        <f t="shared" ref="H1157:H1220" si="141">20*LOG10(G1157)</f>
        <v>-25.977936093835424</v>
      </c>
      <c r="I1157" s="104">
        <f t="shared" ref="I1157:I1220" si="142">C1157-C1156</f>
        <v>1</v>
      </c>
      <c r="J1157" s="104">
        <f t="shared" si="135"/>
        <v>2.3092976949673524E-3</v>
      </c>
      <c r="K1157" s="104">
        <f t="shared" si="136"/>
        <v>2.3092976949673524E-3</v>
      </c>
      <c r="L1157" s="85"/>
    </row>
    <row r="1158" spans="3:12" x14ac:dyDescent="0.2">
      <c r="C1158" s="103">
        <v>191</v>
      </c>
      <c r="D1158" s="103">
        <f t="shared" si="140"/>
        <v>0.191</v>
      </c>
      <c r="E1158" s="104">
        <f t="shared" si="138"/>
        <v>0.99966675004369976</v>
      </c>
      <c r="F1158" s="104">
        <f t="shared" si="139"/>
        <v>5.4463523273862599E-2</v>
      </c>
      <c r="G1158" s="104">
        <f t="shared" si="137"/>
        <v>5.4445373307111626E-2</v>
      </c>
      <c r="H1158" s="104">
        <f t="shared" si="141"/>
        <v>-25.280780401750622</v>
      </c>
      <c r="I1158" s="104">
        <f t="shared" si="142"/>
        <v>1</v>
      </c>
      <c r="J1158" s="104">
        <f t="shared" ref="J1158:J1221" si="143">((G1158+G1157)/2)^2</f>
        <v>2.7400812146050847E-3</v>
      </c>
      <c r="K1158" s="104">
        <f t="shared" ref="K1158:K1221" si="144">I1158*J1158</f>
        <v>2.7400812146050847E-3</v>
      </c>
      <c r="L1158" s="85"/>
    </row>
    <row r="1159" spans="3:12" x14ac:dyDescent="0.2">
      <c r="C1159" s="103">
        <v>192</v>
      </c>
      <c r="D1159" s="103">
        <f t="shared" si="140"/>
        <v>0.192</v>
      </c>
      <c r="E1159" s="104">
        <f t="shared" si="138"/>
        <v>0.99966325192247041</v>
      </c>
      <c r="F1159" s="104">
        <f t="shared" si="139"/>
        <v>5.8472019797164425E-2</v>
      </c>
      <c r="G1159" s="104">
        <f t="shared" si="137"/>
        <v>5.845232945690846E-2</v>
      </c>
      <c r="H1159" s="104">
        <f t="shared" si="141"/>
        <v>-24.663963530890641</v>
      </c>
      <c r="I1159" s="104">
        <f t="shared" si="142"/>
        <v>1</v>
      </c>
      <c r="J1159" s="104">
        <f t="shared" si="143"/>
        <v>3.1864728223482573E-3</v>
      </c>
      <c r="K1159" s="104">
        <f t="shared" si="144"/>
        <v>3.1864728223482573E-3</v>
      </c>
      <c r="L1159" s="85"/>
    </row>
    <row r="1160" spans="3:12" x14ac:dyDescent="0.2">
      <c r="C1160" s="103">
        <v>193</v>
      </c>
      <c r="D1160" s="103">
        <f t="shared" si="140"/>
        <v>0.193</v>
      </c>
      <c r="E1160" s="104">
        <f t="shared" si="138"/>
        <v>0.99965973554563803</v>
      </c>
      <c r="F1160" s="104">
        <f t="shared" si="139"/>
        <v>6.2279546251458061E-2</v>
      </c>
      <c r="G1160" s="104">
        <f t="shared" si="137"/>
        <v>6.2258354735634895E-2</v>
      </c>
      <c r="H1160" s="104">
        <f t="shared" si="141"/>
        <v>-24.116047206856184</v>
      </c>
      <c r="I1160" s="104">
        <f t="shared" si="142"/>
        <v>1</v>
      </c>
      <c r="J1160" s="104">
        <f t="shared" si="143"/>
        <v>3.6427673195579841E-3</v>
      </c>
      <c r="K1160" s="104">
        <f t="shared" si="144"/>
        <v>3.6427673195579841E-3</v>
      </c>
      <c r="L1160" s="85"/>
    </row>
    <row r="1161" spans="3:12" x14ac:dyDescent="0.2">
      <c r="C1161" s="103">
        <v>194</v>
      </c>
      <c r="D1161" s="103">
        <f t="shared" si="140"/>
        <v>0.19400000000000001</v>
      </c>
      <c r="E1161" s="104">
        <f t="shared" si="138"/>
        <v>0.99965620091338092</v>
      </c>
      <c r="F1161" s="104">
        <f t="shared" si="139"/>
        <v>6.587800174194329E-2</v>
      </c>
      <c r="G1161" s="104">
        <f t="shared" si="137"/>
        <v>6.5855352945116116E-2</v>
      </c>
      <c r="H1161" s="104">
        <f t="shared" si="141"/>
        <v>-23.628178366954696</v>
      </c>
      <c r="I1161" s="104">
        <f t="shared" si="142"/>
        <v>1</v>
      </c>
      <c r="J1161" s="104">
        <f t="shared" si="143"/>
        <v>4.1032805239272297E-3</v>
      </c>
      <c r="K1161" s="104">
        <f t="shared" si="144"/>
        <v>4.1032805239272297E-3</v>
      </c>
      <c r="L1161" s="85"/>
    </row>
    <row r="1162" spans="3:12" x14ac:dyDescent="0.2">
      <c r="C1162" s="103">
        <v>195</v>
      </c>
      <c r="D1162" s="103">
        <f t="shared" si="140"/>
        <v>0.19500000000000001</v>
      </c>
      <c r="E1162" s="104">
        <f t="shared" si="138"/>
        <v>0.99965264802587761</v>
      </c>
      <c r="F1162" s="104">
        <f t="shared" si="139"/>
        <v>6.9259914600200798E-2</v>
      </c>
      <c r="G1162" s="104">
        <f t="shared" si="137"/>
        <v>6.9235857032136874E-2</v>
      </c>
      <c r="H1162" s="104">
        <f t="shared" si="141"/>
        <v>-23.193378550743191</v>
      </c>
      <c r="I1162" s="104">
        <f t="shared" si="142"/>
        <v>1</v>
      </c>
      <c r="J1162" s="104">
        <f t="shared" si="143"/>
        <v>4.5624087532795642E-3</v>
      </c>
      <c r="K1162" s="104">
        <f t="shared" si="144"/>
        <v>4.5624087532795642E-3</v>
      </c>
      <c r="L1162" s="85"/>
    </row>
    <row r="1163" spans="3:12" x14ac:dyDescent="0.2">
      <c r="C1163" s="103">
        <v>196</v>
      </c>
      <c r="D1163" s="103">
        <f t="shared" si="140"/>
        <v>0.19600000000000001</v>
      </c>
      <c r="E1163" s="104">
        <f t="shared" si="138"/>
        <v>0.99964907688330573</v>
      </c>
      <c r="F1163" s="104">
        <f t="shared" si="139"/>
        <v>7.2418455478894958E-2</v>
      </c>
      <c r="G1163" s="104">
        <f t="shared" si="137"/>
        <v>7.2393042168792124E-2</v>
      </c>
      <c r="H1163" s="104">
        <f t="shared" si="141"/>
        <v>-22.806063453103434</v>
      </c>
      <c r="I1163" s="104">
        <f t="shared" si="142"/>
        <v>1</v>
      </c>
      <c r="J1163" s="104">
        <f t="shared" si="143"/>
        <v>5.0146862722167266E-3</v>
      </c>
      <c r="K1163" s="104">
        <f t="shared" si="144"/>
        <v>5.0146862722167266E-3</v>
      </c>
      <c r="L1163" s="85"/>
    </row>
    <row r="1164" spans="3:12" x14ac:dyDescent="0.2">
      <c r="C1164" s="103">
        <v>197</v>
      </c>
      <c r="D1164" s="103">
        <f t="shared" si="140"/>
        <v>0.19700000000000001</v>
      </c>
      <c r="E1164" s="104">
        <f t="shared" si="138"/>
        <v>0.99964548748584703</v>
      </c>
      <c r="F1164" s="104">
        <f t="shared" si="139"/>
        <v>7.5347448711911416E-2</v>
      </c>
      <c r="G1164" s="104">
        <f t="shared" si="137"/>
        <v>7.5320737098433538E-2</v>
      </c>
      <c r="H1164" s="104">
        <f t="shared" si="141"/>
        <v>-22.461708771456912</v>
      </c>
      <c r="I1164" s="104">
        <f t="shared" si="142"/>
        <v>1</v>
      </c>
      <c r="J1164" s="104">
        <f t="shared" si="143"/>
        <v>5.4548401463516676E-3</v>
      </c>
      <c r="K1164" s="104">
        <f t="shared" si="144"/>
        <v>5.4548401463516676E-3</v>
      </c>
      <c r="L1164" s="85"/>
    </row>
    <row r="1165" spans="3:12" x14ac:dyDescent="0.2">
      <c r="C1165" s="103">
        <v>198</v>
      </c>
      <c r="D1165" s="103">
        <f t="shared" si="140"/>
        <v>0.19800000000000001</v>
      </c>
      <c r="E1165" s="104">
        <f t="shared" si="138"/>
        <v>0.99964187983368336</v>
      </c>
      <c r="F1165" s="104">
        <f t="shared" si="139"/>
        <v>7.8041381925815667E-2</v>
      </c>
      <c r="G1165" s="104">
        <f t="shared" si="137"/>
        <v>7.8013433733140819E-2</v>
      </c>
      <c r="H1165" s="104">
        <f t="shared" si="141"/>
        <v>-22.156612127260125</v>
      </c>
      <c r="I1165" s="104">
        <f t="shared" si="142"/>
        <v>1</v>
      </c>
      <c r="J1165" s="104">
        <f t="shared" si="143"/>
        <v>5.8778419861516074E-3</v>
      </c>
      <c r="K1165" s="104">
        <f t="shared" si="144"/>
        <v>5.8778419861516074E-3</v>
      </c>
      <c r="L1165" s="85"/>
    </row>
    <row r="1166" spans="3:12" x14ac:dyDescent="0.2">
      <c r="C1166" s="103">
        <v>199</v>
      </c>
      <c r="D1166" s="103">
        <f t="shared" si="140"/>
        <v>0.19900000000000001</v>
      </c>
      <c r="E1166" s="104">
        <f t="shared" si="138"/>
        <v>0.9996382539269939</v>
      </c>
      <c r="F1166" s="104">
        <f t="shared" si="139"/>
        <v>8.0495413892910955E-2</v>
      </c>
      <c r="G1166" s="104">
        <f t="shared" ref="G1166:G1229" si="145">E1166*F1166</f>
        <v>8.0466294993040199E-2</v>
      </c>
      <c r="H1166" s="104">
        <f t="shared" si="141"/>
        <v>-21.8877198991777</v>
      </c>
      <c r="I1166" s="104">
        <f t="shared" si="142"/>
        <v>1</v>
      </c>
      <c r="J1166" s="104">
        <f t="shared" si="143"/>
        <v>6.278956104280981E-3</v>
      </c>
      <c r="K1166" s="104">
        <f t="shared" si="144"/>
        <v>6.278956104280981E-3</v>
      </c>
      <c r="L1166" s="85"/>
    </row>
    <row r="1167" spans="3:12" x14ac:dyDescent="0.2">
      <c r="C1167" s="103">
        <v>200</v>
      </c>
      <c r="D1167" s="103">
        <f t="shared" si="140"/>
        <v>0.2</v>
      </c>
      <c r="E1167" s="104">
        <f t="shared" si="138"/>
        <v>0.9996346097659633</v>
      </c>
      <c r="F1167" s="104">
        <f t="shared" si="139"/>
        <v>8.2705380620572228E-2</v>
      </c>
      <c r="G1167" s="104">
        <f t="shared" si="145"/>
        <v>8.2675160882191179E-2</v>
      </c>
      <c r="H1167" s="104">
        <f t="shared" si="141"/>
        <v>-21.652499025913279</v>
      </c>
      <c r="I1167" s="104">
        <f t="shared" si="142"/>
        <v>1</v>
      </c>
      <c r="J1167" s="104">
        <f t="shared" si="143"/>
        <v>6.6537836562725163E-3</v>
      </c>
      <c r="K1167" s="104">
        <f t="shared" si="144"/>
        <v>6.6537836562725163E-3</v>
      </c>
      <c r="L1167" s="85"/>
    </row>
    <row r="1168" spans="3:12" x14ac:dyDescent="0.2">
      <c r="C1168" s="103">
        <v>201</v>
      </c>
      <c r="D1168" s="103">
        <f t="shared" si="140"/>
        <v>0.20100000000000001</v>
      </c>
      <c r="E1168" s="104">
        <f t="shared" si="138"/>
        <v>0.99963094735077385</v>
      </c>
      <c r="F1168" s="104">
        <f t="shared" si="139"/>
        <v>8.4667799675909497E-2</v>
      </c>
      <c r="G1168" s="104">
        <f t="shared" si="145"/>
        <v>8.4636552800134948E-2</v>
      </c>
      <c r="H1168" s="104">
        <f t="shared" si="141"/>
        <v>-21.448840670442205</v>
      </c>
      <c r="I1168" s="104">
        <f t="shared" si="142"/>
        <v>1</v>
      </c>
      <c r="J1168" s="104">
        <f t="shared" si="143"/>
        <v>6.9983023838291677E-3</v>
      </c>
      <c r="K1168" s="104">
        <f t="shared" si="144"/>
        <v>6.9983023838291677E-3</v>
      </c>
      <c r="L1168" s="85"/>
    </row>
    <row r="1169" spans="3:12" x14ac:dyDescent="0.2">
      <c r="C1169" s="103">
        <v>202</v>
      </c>
      <c r="D1169" s="103">
        <f t="shared" si="140"/>
        <v>0.20200000000000001</v>
      </c>
      <c r="E1169" s="104">
        <f t="shared" si="138"/>
        <v>0.99962726668161261</v>
      </c>
      <c r="F1169" s="104">
        <f t="shared" si="139"/>
        <v>8.6379872749168404E-2</v>
      </c>
      <c r="G1169" s="104">
        <f t="shared" si="145"/>
        <v>8.6347676092556724E-2</v>
      </c>
      <c r="H1169" s="104">
        <f t="shared" si="141"/>
        <v>-21.274986925395471</v>
      </c>
      <c r="I1169" s="104">
        <f t="shared" si="142"/>
        <v>1</v>
      </c>
      <c r="J1169" s="104">
        <f t="shared" si="143"/>
        <v>7.3089016325070932E-3</v>
      </c>
      <c r="K1169" s="104">
        <f t="shared" si="144"/>
        <v>7.3089016325070932E-3</v>
      </c>
      <c r="L1169" s="85"/>
    </row>
    <row r="1170" spans="3:12" x14ac:dyDescent="0.2">
      <c r="C1170" s="103">
        <v>203</v>
      </c>
      <c r="D1170" s="103">
        <f t="shared" si="140"/>
        <v>0.20300000000000001</v>
      </c>
      <c r="E1170" s="104">
        <f t="shared" si="138"/>
        <v>0.99962356775866335</v>
      </c>
      <c r="F1170" s="104">
        <f t="shared" si="139"/>
        <v>8.7839486463597849E-2</v>
      </c>
      <c r="G1170" s="104">
        <f t="shared" si="145"/>
        <v>8.7806420848830502E-2</v>
      </c>
      <c r="H1170" s="104">
        <f t="shared" si="141"/>
        <v>-21.129474502548177</v>
      </c>
      <c r="I1170" s="104">
        <f t="shared" si="142"/>
        <v>1</v>
      </c>
      <c r="J1170" s="104">
        <f t="shared" si="143"/>
        <v>7.582412370367525E-3</v>
      </c>
      <c r="K1170" s="104">
        <f t="shared" si="144"/>
        <v>7.582412370367525E-3</v>
      </c>
      <c r="L1170" s="85"/>
    </row>
    <row r="1171" spans="3:12" x14ac:dyDescent="0.2">
      <c r="C1171" s="103">
        <v>204</v>
      </c>
      <c r="D1171" s="103">
        <f t="shared" si="140"/>
        <v>0.20399999999999999</v>
      </c>
      <c r="E1171" s="104">
        <f t="shared" si="138"/>
        <v>0.999619850582112</v>
      </c>
      <c r="F1171" s="104">
        <f t="shared" si="139"/>
        <v>8.9045211443782871E-2</v>
      </c>
      <c r="G1171" s="104">
        <f t="shared" si="145"/>
        <v>8.9011360958486802E-2</v>
      </c>
      <c r="H1171" s="104">
        <f t="shared" si="141"/>
        <v>-21.011091173463296</v>
      </c>
      <c r="I1171" s="104">
        <f t="shared" si="142"/>
        <v>1</v>
      </c>
      <c r="J1171" s="104">
        <f t="shared" si="143"/>
        <v>7.8161319908150173E-3</v>
      </c>
      <c r="K1171" s="104">
        <f t="shared" si="144"/>
        <v>7.8161319908150173E-3</v>
      </c>
      <c r="L1171" s="85"/>
    </row>
    <row r="1172" spans="3:12" x14ac:dyDescent="0.2">
      <c r="C1172" s="103">
        <v>205</v>
      </c>
      <c r="D1172" s="103">
        <f t="shared" si="140"/>
        <v>0.20499999999999999</v>
      </c>
      <c r="E1172" s="104">
        <f t="shared" si="138"/>
        <v>0.99961611515214799</v>
      </c>
      <c r="F1172" s="104">
        <f t="shared" si="139"/>
        <v>8.9996299658661114E-2</v>
      </c>
      <c r="G1172" s="104">
        <f t="shared" si="145"/>
        <v>8.9961751442859408E-2</v>
      </c>
      <c r="H1172" s="104">
        <f t="shared" si="141"/>
        <v>-20.91884195966702</v>
      </c>
      <c r="I1172" s="104">
        <f t="shared" si="142"/>
        <v>1</v>
      </c>
      <c r="J1172" s="104">
        <f t="shared" si="143"/>
        <v>8.0078437406562279E-3</v>
      </c>
      <c r="K1172" s="104">
        <f t="shared" si="144"/>
        <v>8.0078437406562279E-3</v>
      </c>
      <c r="L1172" s="85"/>
    </row>
    <row r="1173" spans="3:12" x14ac:dyDescent="0.2">
      <c r="C1173" s="103">
        <v>206</v>
      </c>
      <c r="D1173" s="103">
        <f t="shared" si="140"/>
        <v>0.20599999999999999</v>
      </c>
      <c r="E1173" s="104">
        <f t="shared" si="138"/>
        <v>0.99961236146895827</v>
      </c>
      <c r="F1173" s="104">
        <f t="shared" si="139"/>
        <v>9.0692680059589914E-2</v>
      </c>
      <c r="G1173" s="104">
        <f t="shared" si="145"/>
        <v>9.065752408231538E-2</v>
      </c>
      <c r="H1173" s="104">
        <f t="shared" si="141"/>
        <v>-20.851922919769258</v>
      </c>
      <c r="I1173" s="104">
        <f t="shared" si="142"/>
        <v>1</v>
      </c>
      <c r="J1173" s="104">
        <f t="shared" si="143"/>
        <v>8.1558306728097517E-3</v>
      </c>
      <c r="K1173" s="104">
        <f t="shared" si="144"/>
        <v>8.1558306728097517E-3</v>
      </c>
      <c r="L1173" s="85"/>
    </row>
    <row r="1174" spans="3:12" x14ac:dyDescent="0.2">
      <c r="C1174" s="103">
        <v>207</v>
      </c>
      <c r="D1174" s="103">
        <f t="shared" si="140"/>
        <v>0.20699999999999999</v>
      </c>
      <c r="E1174" s="104">
        <f t="shared" si="138"/>
        <v>0.99960858953273168</v>
      </c>
      <c r="F1174" s="104">
        <f t="shared" si="139"/>
        <v>9.1134952537906655E-2</v>
      </c>
      <c r="G1174" s="104">
        <f t="shared" si="145"/>
        <v>9.109928136354932E-2</v>
      </c>
      <c r="H1174" s="104">
        <f t="shared" si="141"/>
        <v>-20.80970097888823</v>
      </c>
      <c r="I1174" s="104">
        <f t="shared" si="142"/>
        <v>1</v>
      </c>
      <c r="J1174" s="104">
        <f t="shared" si="143"/>
        <v>8.2588840814714782E-3</v>
      </c>
      <c r="K1174" s="104">
        <f t="shared" si="144"/>
        <v>8.2588840814714782E-3</v>
      </c>
      <c r="L1174" s="85"/>
    </row>
    <row r="1175" spans="3:12" x14ac:dyDescent="0.2">
      <c r="C1175" s="103">
        <v>208</v>
      </c>
      <c r="D1175" s="103">
        <f t="shared" si="140"/>
        <v>0.20799999999999999</v>
      </c>
      <c r="E1175" s="104">
        <f t="shared" si="138"/>
        <v>0.99960479934366053</v>
      </c>
      <c r="F1175" s="104">
        <f t="shared" si="139"/>
        <v>9.1324380230412505E-2</v>
      </c>
      <c r="G1175" s="104">
        <f t="shared" si="145"/>
        <v>9.1288288775405652E-2</v>
      </c>
      <c r="H1175" s="104">
        <f t="shared" si="141"/>
        <v>-20.791698676356454</v>
      </c>
      <c r="I1175" s="104">
        <f t="shared" si="142"/>
        <v>1</v>
      </c>
      <c r="J1175" s="104">
        <f t="shared" si="143"/>
        <v>8.3163064352980536E-3</v>
      </c>
      <c r="K1175" s="104">
        <f t="shared" si="144"/>
        <v>8.3163064352980536E-3</v>
      </c>
      <c r="L1175" s="85"/>
    </row>
    <row r="1176" spans="3:12" x14ac:dyDescent="0.2">
      <c r="C1176" s="103">
        <v>209</v>
      </c>
      <c r="D1176" s="103">
        <f t="shared" si="140"/>
        <v>0.20899999999999999</v>
      </c>
      <c r="E1176" s="104">
        <f t="shared" si="138"/>
        <v>0.99960099090193322</v>
      </c>
      <c r="F1176" s="104">
        <f t="shared" si="139"/>
        <v>9.1262880205103938E-2</v>
      </c>
      <c r="G1176" s="104">
        <f t="shared" si="145"/>
        <v>9.1226465485586328E-2</v>
      </c>
      <c r="H1176" s="104">
        <f t="shared" si="141"/>
        <v>-20.797583025763107</v>
      </c>
      <c r="I1176" s="104">
        <f t="shared" si="142"/>
        <v>1</v>
      </c>
      <c r="J1176" s="104">
        <f t="shared" si="143"/>
        <v>8.3279088807375716E-3</v>
      </c>
      <c r="K1176" s="104">
        <f t="shared" si="144"/>
        <v>8.3279088807375716E-3</v>
      </c>
      <c r="L1176" s="85"/>
    </row>
    <row r="1177" spans="3:12" x14ac:dyDescent="0.2">
      <c r="C1177" s="103">
        <v>210</v>
      </c>
      <c r="D1177" s="103">
        <f t="shared" si="140"/>
        <v>0.21</v>
      </c>
      <c r="E1177" s="104">
        <f t="shared" si="138"/>
        <v>0.99959716420774403</v>
      </c>
      <c r="F1177" s="104">
        <f t="shared" si="139"/>
        <v>9.0953012563266086E-2</v>
      </c>
      <c r="G1177" s="104">
        <f t="shared" si="145"/>
        <v>9.09163734343921E-2</v>
      </c>
      <c r="H1177" s="104">
        <f t="shared" si="141"/>
        <v>-20.827157923711223</v>
      </c>
      <c r="I1177" s="104">
        <f t="shared" si="142"/>
        <v>1</v>
      </c>
      <c r="J1177" s="104">
        <f t="shared" si="143"/>
        <v>8.2940034424573029E-3</v>
      </c>
      <c r="K1177" s="104">
        <f t="shared" si="144"/>
        <v>8.2940034424573029E-3</v>
      </c>
      <c r="L1177" s="85"/>
    </row>
    <row r="1178" spans="3:12" x14ac:dyDescent="0.2">
      <c r="C1178" s="103">
        <v>211</v>
      </c>
      <c r="D1178" s="103">
        <f t="shared" si="140"/>
        <v>0.21099999999999999</v>
      </c>
      <c r="E1178" s="104">
        <f t="shared" si="138"/>
        <v>0.99959331926128459</v>
      </c>
      <c r="F1178" s="104">
        <f t="shared" si="139"/>
        <v>9.039796799771814E-2</v>
      </c>
      <c r="G1178" s="104">
        <f t="shared" si="145"/>
        <v>9.0361204885314461E-2</v>
      </c>
      <c r="H1178" s="104">
        <f t="shared" si="141"/>
        <v>-20.880359735742946</v>
      </c>
      <c r="I1178" s="104">
        <f t="shared" si="142"/>
        <v>1</v>
      </c>
      <c r="J1178" s="104">
        <f t="shared" si="143"/>
        <v>8.2153901003643361E-3</v>
      </c>
      <c r="K1178" s="104">
        <f t="shared" si="144"/>
        <v>8.2153901003643361E-3</v>
      </c>
      <c r="L1178" s="85"/>
    </row>
    <row r="1179" spans="3:12" x14ac:dyDescent="0.2">
      <c r="C1179" s="103">
        <v>212</v>
      </c>
      <c r="D1179" s="103">
        <f t="shared" si="140"/>
        <v>0.21199999999999999</v>
      </c>
      <c r="E1179" s="104">
        <f t="shared" si="138"/>
        <v>0.99958945606274974</v>
      </c>
      <c r="F1179" s="104">
        <f t="shared" si="139"/>
        <v>8.9601553850557125E-2</v>
      </c>
      <c r="G1179" s="104">
        <f t="shared" si="145"/>
        <v>8.956476847585558E-2</v>
      </c>
      <c r="H1179" s="104">
        <f t="shared" si="141"/>
        <v>-20.957255848170625</v>
      </c>
      <c r="I1179" s="104">
        <f t="shared" si="142"/>
        <v>1</v>
      </c>
      <c r="J1179" s="104">
        <f t="shared" si="143"/>
        <v>8.0933389724911192E-3</v>
      </c>
      <c r="K1179" s="104">
        <f t="shared" si="144"/>
        <v>8.0933389724911192E-3</v>
      </c>
      <c r="L1179" s="85"/>
    </row>
    <row r="1180" spans="3:12" x14ac:dyDescent="0.2">
      <c r="C1180" s="103">
        <v>213</v>
      </c>
      <c r="D1180" s="103">
        <f t="shared" si="140"/>
        <v>0.21299999999999999</v>
      </c>
      <c r="E1180" s="104">
        <f t="shared" si="138"/>
        <v>0.99958557461233299</v>
      </c>
      <c r="F1180" s="104">
        <f t="shared" si="139"/>
        <v>8.8568178717171556E-2</v>
      </c>
      <c r="G1180" s="104">
        <f t="shared" si="145"/>
        <v>8.8531473815371728E-2</v>
      </c>
      <c r="H1180" s="104">
        <f t="shared" si="141"/>
        <v>-21.05804611726677</v>
      </c>
      <c r="I1180" s="104">
        <f t="shared" si="142"/>
        <v>1</v>
      </c>
      <c r="J1180" s="104">
        <f t="shared" si="143"/>
        <v>7.9295678795638855E-3</v>
      </c>
      <c r="K1180" s="104">
        <f t="shared" si="144"/>
        <v>7.9295678795638855E-3</v>
      </c>
      <c r="L1180" s="85"/>
    </row>
    <row r="1181" spans="3:12" x14ac:dyDescent="0.2">
      <c r="C1181" s="103">
        <v>214</v>
      </c>
      <c r="D1181" s="103">
        <f t="shared" si="140"/>
        <v>0.214</v>
      </c>
      <c r="E1181" s="104">
        <f t="shared" si="138"/>
        <v>0.99958167491023053</v>
      </c>
      <c r="F1181" s="104">
        <f t="shared" si="139"/>
        <v>8.7302835646585739E-2</v>
      </c>
      <c r="G1181" s="104">
        <f t="shared" si="145"/>
        <v>8.7266314680026755E-2</v>
      </c>
      <c r="H1181" s="104">
        <f t="shared" si="141"/>
        <v>-21.183067284360625</v>
      </c>
      <c r="I1181" s="104">
        <f t="shared" si="142"/>
        <v>1</v>
      </c>
      <c r="J1181" s="104">
        <f t="shared" si="143"/>
        <v>7.7262156099682146E-3</v>
      </c>
      <c r="K1181" s="104">
        <f t="shared" si="144"/>
        <v>7.7262156099682146E-3</v>
      </c>
      <c r="L1181" s="85"/>
    </row>
    <row r="1182" spans="3:12" x14ac:dyDescent="0.2">
      <c r="C1182" s="103">
        <v>215</v>
      </c>
      <c r="D1182" s="103">
        <f t="shared" si="140"/>
        <v>0.215</v>
      </c>
      <c r="E1182" s="104">
        <f t="shared" si="138"/>
        <v>0.99957775695663975</v>
      </c>
      <c r="F1182" s="104">
        <f t="shared" si="139"/>
        <v>8.5811083991339909E-2</v>
      </c>
      <c r="G1182" s="104">
        <f t="shared" si="145"/>
        <v>8.577485085808137E-2</v>
      </c>
      <c r="H1182" s="104">
        <f t="shared" si="141"/>
        <v>-21.332800568104062</v>
      </c>
      <c r="I1182" s="104">
        <f t="shared" si="142"/>
        <v>1</v>
      </c>
      <c r="J1182" s="104">
        <f t="shared" si="143"/>
        <v>7.4858112426967336E-3</v>
      </c>
      <c r="K1182" s="104">
        <f t="shared" si="144"/>
        <v>7.4858112426967336E-3</v>
      </c>
      <c r="L1182" s="85"/>
    </row>
    <row r="1183" spans="3:12" x14ac:dyDescent="0.2">
      <c r="C1183" s="103">
        <v>216</v>
      </c>
      <c r="D1183" s="103">
        <f t="shared" si="140"/>
        <v>0.216</v>
      </c>
      <c r="E1183" s="104">
        <f t="shared" si="138"/>
        <v>0.99957382075175694</v>
      </c>
      <c r="F1183" s="104">
        <f t="shared" si="139"/>
        <v>8.4099029963103963E-2</v>
      </c>
      <c r="G1183" s="104">
        <f t="shared" si="145"/>
        <v>8.4063188701736319E-2</v>
      </c>
      <c r="H1183" s="104">
        <f t="shared" si="141"/>
        <v>-21.507882805454543</v>
      </c>
      <c r="I1183" s="104">
        <f t="shared" si="142"/>
        <v>1</v>
      </c>
      <c r="J1183" s="104">
        <f t="shared" si="143"/>
        <v>7.2112399203805499E-3</v>
      </c>
      <c r="K1183" s="104">
        <f t="shared" si="144"/>
        <v>7.2112399203805499E-3</v>
      </c>
      <c r="L1183" s="85"/>
    </row>
    <row r="1184" spans="3:12" x14ac:dyDescent="0.2">
      <c r="C1184" s="103">
        <v>217</v>
      </c>
      <c r="D1184" s="103">
        <f t="shared" si="140"/>
        <v>0.217</v>
      </c>
      <c r="E1184" s="104">
        <f t="shared" si="138"/>
        <v>0.99956986629578226</v>
      </c>
      <c r="F1184" s="104">
        <f t="shared" si="139"/>
        <v>8.2173305953057413E-2</v>
      </c>
      <c r="G1184" s="104">
        <f t="shared" si="145"/>
        <v>8.2137960444580008E-2</v>
      </c>
      <c r="H1184" s="104">
        <f t="shared" si="141"/>
        <v>-21.709121704997102</v>
      </c>
      <c r="I1184" s="104">
        <f t="shared" si="142"/>
        <v>1</v>
      </c>
      <c r="J1184" s="104">
        <f t="shared" si="143"/>
        <v>6.9057054943890226E-3</v>
      </c>
      <c r="K1184" s="104">
        <f t="shared" si="144"/>
        <v>6.9057054943890226E-3</v>
      </c>
      <c r="L1184" s="85"/>
    </row>
    <row r="1185" spans="3:12" x14ac:dyDescent="0.2">
      <c r="C1185" s="103">
        <v>218</v>
      </c>
      <c r="D1185" s="103">
        <f t="shared" si="140"/>
        <v>0.218</v>
      </c>
      <c r="E1185" s="104">
        <f t="shared" si="138"/>
        <v>0.99956589358891323</v>
      </c>
      <c r="F1185" s="104">
        <f t="shared" si="139"/>
        <v>8.004104867873886E-2</v>
      </c>
      <c r="G1185" s="104">
        <f t="shared" si="145"/>
        <v>8.0006302346357305E-2</v>
      </c>
      <c r="H1185" s="104">
        <f t="shared" si="141"/>
        <v>-21.937516018551317</v>
      </c>
      <c r="I1185" s="104">
        <f t="shared" si="142"/>
        <v>1</v>
      </c>
      <c r="J1185" s="104">
        <f t="shared" si="143"/>
        <v>6.5726904890041331E-3</v>
      </c>
      <c r="K1185" s="104">
        <f t="shared" si="144"/>
        <v>6.5726904890041331E-3</v>
      </c>
      <c r="L1185" s="85"/>
    </row>
    <row r="1186" spans="3:12" x14ac:dyDescent="0.2">
      <c r="C1186" s="103">
        <v>219</v>
      </c>
      <c r="D1186" s="103">
        <f t="shared" si="140"/>
        <v>0.219</v>
      </c>
      <c r="E1186" s="104">
        <f t="shared" si="138"/>
        <v>0.99956190263135158</v>
      </c>
      <c r="F1186" s="104">
        <f t="shared" si="139"/>
        <v>7.7709876221568899E-2</v>
      </c>
      <c r="G1186" s="104">
        <f t="shared" si="145"/>
        <v>7.7675831729278236E-2</v>
      </c>
      <c r="H1186" s="104">
        <f t="shared" si="141"/>
        <v>-22.194281755086518</v>
      </c>
      <c r="I1186" s="104">
        <f t="shared" si="142"/>
        <v>1</v>
      </c>
      <c r="J1186" s="104">
        <f t="shared" si="143"/>
        <v>6.2159138516616743E-3</v>
      </c>
      <c r="K1186" s="104">
        <f t="shared" si="144"/>
        <v>6.2159138516616743E-3</v>
      </c>
      <c r="L1186" s="85"/>
    </row>
    <row r="1187" spans="3:12" x14ac:dyDescent="0.2">
      <c r="C1187" s="103">
        <v>220</v>
      </c>
      <c r="D1187" s="103">
        <f t="shared" si="140"/>
        <v>0.22</v>
      </c>
      <c r="E1187" s="104">
        <f t="shared" si="138"/>
        <v>0.99955789342329726</v>
      </c>
      <c r="F1187" s="104">
        <f t="shared" si="139"/>
        <v>7.5187864021577011E-2</v>
      </c>
      <c r="G1187" s="104">
        <f t="shared" si="145"/>
        <v>7.5154622972404841E-2</v>
      </c>
      <c r="H1187" s="104">
        <f t="shared" si="141"/>
        <v>-22.48088599158709</v>
      </c>
      <c r="I1187" s="104">
        <f t="shared" si="142"/>
        <v>1</v>
      </c>
      <c r="J1187" s="104">
        <f t="shared" si="143"/>
        <v>5.8392869710808008E-3</v>
      </c>
      <c r="K1187" s="104">
        <f t="shared" si="144"/>
        <v>5.8392869710808008E-3</v>
      </c>
      <c r="L1187" s="85"/>
    </row>
    <row r="1188" spans="3:12" x14ac:dyDescent="0.2">
      <c r="C1188" s="103">
        <v>221</v>
      </c>
      <c r="D1188" s="103">
        <f t="shared" si="140"/>
        <v>0.221</v>
      </c>
      <c r="E1188" s="104">
        <f t="shared" si="138"/>
        <v>0.99955386596495399</v>
      </c>
      <c r="F1188" s="104">
        <f t="shared" si="139"/>
        <v>7.2483519898005139E-2</v>
      </c>
      <c r="G1188" s="104">
        <f t="shared" si="145"/>
        <v>7.2451182532798711E-2</v>
      </c>
      <c r="H1188" s="104">
        <f t="shared" si="141"/>
        <v>-22.799090433455042</v>
      </c>
      <c r="I1188" s="104">
        <f t="shared" si="142"/>
        <v>1</v>
      </c>
      <c r="J1188" s="104">
        <f t="shared" si="143"/>
        <v>5.446868454709995E-3</v>
      </c>
      <c r="K1188" s="104">
        <f t="shared" si="144"/>
        <v>5.446868454709995E-3</v>
      </c>
      <c r="L1188" s="85"/>
    </row>
    <row r="1189" spans="3:12" x14ac:dyDescent="0.2">
      <c r="C1189" s="103">
        <v>222</v>
      </c>
      <c r="D1189" s="103">
        <f t="shared" si="140"/>
        <v>0.222</v>
      </c>
      <c r="E1189" s="104">
        <f t="shared" si="138"/>
        <v>0.99954982025652372</v>
      </c>
      <c r="F1189" s="104">
        <f t="shared" si="139"/>
        <v>6.9605758166429318E-2</v>
      </c>
      <c r="G1189" s="104">
        <f t="shared" si="145"/>
        <v>6.9574423064073479E-2</v>
      </c>
      <c r="H1189" s="104">
        <f t="shared" si="141"/>
        <v>-23.151007726074052</v>
      </c>
      <c r="I1189" s="104">
        <f t="shared" si="142"/>
        <v>1</v>
      </c>
      <c r="J1189" s="104">
        <f t="shared" si="143"/>
        <v>5.042818161289573E-3</v>
      </c>
      <c r="K1189" s="104">
        <f t="shared" si="144"/>
        <v>5.042818161289573E-3</v>
      </c>
      <c r="L1189" s="85"/>
    </row>
    <row r="1190" spans="3:12" x14ac:dyDescent="0.2">
      <c r="C1190" s="103">
        <v>223</v>
      </c>
      <c r="D1190" s="103">
        <f t="shared" si="140"/>
        <v>0.223</v>
      </c>
      <c r="E1190" s="104">
        <f t="shared" si="138"/>
        <v>0.99954575629821041</v>
      </c>
      <c r="F1190" s="104">
        <f t="shared" si="139"/>
        <v>6.6563872924804632E-2</v>
      </c>
      <c r="G1190" s="104">
        <f t="shared" si="145"/>
        <v>6.6533636704761812E-2</v>
      </c>
      <c r="H1190" s="104">
        <f t="shared" si="141"/>
        <v>-23.539174750485348</v>
      </c>
      <c r="I1190" s="104">
        <f t="shared" si="142"/>
        <v>1</v>
      </c>
      <c r="J1190" s="104">
        <f t="shared" si="143"/>
        <v>4.6313509835092092E-3</v>
      </c>
      <c r="K1190" s="104">
        <f t="shared" si="144"/>
        <v>4.6313509835092092E-3</v>
      </c>
      <c r="L1190" s="85"/>
    </row>
    <row r="1191" spans="3:12" x14ac:dyDescent="0.2">
      <c r="C1191" s="103">
        <v>224</v>
      </c>
      <c r="D1191" s="103">
        <f t="shared" si="140"/>
        <v>0.224</v>
      </c>
      <c r="E1191" s="104">
        <f t="shared" si="138"/>
        <v>0.99954167409021888</v>
      </c>
      <c r="F1191" s="104">
        <f t="shared" si="139"/>
        <v>6.3367510582429024E-2</v>
      </c>
      <c r="G1191" s="104">
        <f t="shared" si="145"/>
        <v>6.3338467610490765E-2</v>
      </c>
      <c r="H1191" s="104">
        <f t="shared" si="141"/>
        <v>-23.966648960222606</v>
      </c>
      <c r="I1191" s="104">
        <f t="shared" si="142"/>
        <v>1</v>
      </c>
      <c r="J1191" s="104">
        <f t="shared" si="143"/>
        <v>4.2166908698179628E-3</v>
      </c>
      <c r="K1191" s="104">
        <f t="shared" si="144"/>
        <v>4.2166908698179628E-3</v>
      </c>
      <c r="L1191" s="85"/>
    </row>
    <row r="1192" spans="3:12" x14ac:dyDescent="0.2">
      <c r="C1192" s="103">
        <v>225</v>
      </c>
      <c r="D1192" s="103">
        <f t="shared" si="140"/>
        <v>0.22500000000000001</v>
      </c>
      <c r="E1192" s="104">
        <f t="shared" si="138"/>
        <v>0.99953757363275608</v>
      </c>
      <c r="F1192" s="104">
        <f t="shared" si="139"/>
        <v>6.0026641707203822E-2</v>
      </c>
      <c r="G1192" s="104">
        <f t="shared" si="145"/>
        <v>5.999888380534131E-2</v>
      </c>
      <c r="H1192" s="104">
        <f t="shared" si="141"/>
        <v>-24.437136579557155</v>
      </c>
      <c r="I1192" s="104">
        <f t="shared" si="142"/>
        <v>1</v>
      </c>
      <c r="J1192" s="104">
        <f t="shared" si="143"/>
        <v>3.8030255635681134E-3</v>
      </c>
      <c r="K1192" s="104">
        <f t="shared" si="144"/>
        <v>3.8030255635681134E-3</v>
      </c>
      <c r="L1192" s="85"/>
    </row>
    <row r="1193" spans="3:12" x14ac:dyDescent="0.2">
      <c r="C1193" s="103">
        <v>226</v>
      </c>
      <c r="D1193" s="103">
        <f t="shared" si="140"/>
        <v>0.22600000000000001</v>
      </c>
      <c r="E1193" s="104">
        <f t="shared" si="138"/>
        <v>0.99953345492602697</v>
      </c>
      <c r="F1193" s="104">
        <f t="shared" si="139"/>
        <v>5.6551532267763362E-2</v>
      </c>
      <c r="G1193" s="104">
        <f t="shared" si="145"/>
        <v>5.6525148428958207E-2</v>
      </c>
      <c r="H1193" s="104">
        <f t="shared" si="141"/>
        <v>-24.955165771410435</v>
      </c>
      <c r="I1193" s="104">
        <f t="shared" si="142"/>
        <v>1</v>
      </c>
      <c r="J1193" s="104">
        <f t="shared" si="143"/>
        <v>3.3944625220350185E-3</v>
      </c>
      <c r="K1193" s="104">
        <f t="shared" si="144"/>
        <v>3.3944625220350185E-3</v>
      </c>
      <c r="L1193" s="85"/>
    </row>
    <row r="1194" spans="3:12" x14ac:dyDescent="0.2">
      <c r="C1194" s="103">
        <v>227</v>
      </c>
      <c r="D1194" s="103">
        <f t="shared" si="140"/>
        <v>0.22700000000000001</v>
      </c>
      <c r="E1194" s="104">
        <f t="shared" si="138"/>
        <v>0.99952931797024058</v>
      </c>
      <c r="F1194" s="104">
        <f t="shared" si="139"/>
        <v>5.2952714348034974E-2</v>
      </c>
      <c r="G1194" s="104">
        <f t="shared" si="145"/>
        <v>5.2927790456964371E-2</v>
      </c>
      <c r="H1194" s="104">
        <f t="shared" si="141"/>
        <v>-25.526324716954303</v>
      </c>
      <c r="I1194" s="104">
        <f t="shared" si="142"/>
        <v>1</v>
      </c>
      <c r="J1194" s="104">
        <f t="shared" si="143"/>
        <v>2.9949864576913759E-3</v>
      </c>
      <c r="K1194" s="104">
        <f t="shared" si="144"/>
        <v>2.9949864576913759E-3</v>
      </c>
      <c r="L1194" s="85"/>
    </row>
    <row r="1195" spans="3:12" x14ac:dyDescent="0.2">
      <c r="C1195" s="103">
        <v>228</v>
      </c>
      <c r="D1195" s="103">
        <f t="shared" si="140"/>
        <v>0.22800000000000001</v>
      </c>
      <c r="E1195" s="104">
        <f t="shared" si="138"/>
        <v>0.99952516276560566</v>
      </c>
      <c r="F1195" s="104">
        <f t="shared" si="139"/>
        <v>4.9240956412586336E-2</v>
      </c>
      <c r="G1195" s="104">
        <f t="shared" si="145"/>
        <v>4.9217574973024453E-2</v>
      </c>
      <c r="H1195" s="104">
        <f t="shared" si="141"/>
        <v>-26.157595769502741</v>
      </c>
      <c r="I1195" s="104">
        <f t="shared" si="142"/>
        <v>1</v>
      </c>
      <c r="J1195" s="104">
        <f t="shared" si="143"/>
        <v>2.6084189197064889E-3</v>
      </c>
      <c r="K1195" s="104">
        <f t="shared" si="144"/>
        <v>2.6084189197064889E-3</v>
      </c>
      <c r="L1195" s="85"/>
    </row>
    <row r="1196" spans="3:12" x14ac:dyDescent="0.2">
      <c r="C1196" s="103">
        <v>229</v>
      </c>
      <c r="D1196" s="103">
        <f t="shared" si="140"/>
        <v>0.22900000000000001</v>
      </c>
      <c r="E1196" s="104">
        <f t="shared" si="138"/>
        <v>0.99952098931233113</v>
      </c>
      <c r="F1196" s="104">
        <f t="shared" si="139"/>
        <v>4.5427233201707107E-2</v>
      </c>
      <c r="G1196" s="104">
        <f t="shared" si="145"/>
        <v>4.5405473071492265E-2</v>
      </c>
      <c r="H1196" s="104">
        <f t="shared" si="141"/>
        <v>-26.857835902554896</v>
      </c>
      <c r="I1196" s="104">
        <f t="shared" si="142"/>
        <v>1</v>
      </c>
      <c r="J1196" s="104">
        <f t="shared" si="143"/>
        <v>2.2383803053087296E-3</v>
      </c>
      <c r="K1196" s="104">
        <f t="shared" si="144"/>
        <v>2.2383803053087296E-3</v>
      </c>
      <c r="L1196" s="85"/>
    </row>
    <row r="1197" spans="3:12" x14ac:dyDescent="0.2">
      <c r="C1197" s="103">
        <v>230</v>
      </c>
      <c r="D1197" s="103">
        <f t="shared" si="140"/>
        <v>0.23</v>
      </c>
      <c r="E1197" s="104">
        <f t="shared" si="138"/>
        <v>0.99951679761062662</v>
      </c>
      <c r="F1197" s="104">
        <f t="shared" si="139"/>
        <v>4.1522695335562111E-2</v>
      </c>
      <c r="G1197" s="104">
        <f t="shared" si="145"/>
        <v>4.1502631469962747E-2</v>
      </c>
      <c r="H1197" s="104">
        <f t="shared" si="141"/>
        <v>-27.638487320383327</v>
      </c>
      <c r="I1197" s="104">
        <f t="shared" si="142"/>
        <v>1</v>
      </c>
      <c r="J1197" s="104">
        <f t="shared" si="143"/>
        <v>1.8882546587471181E-3</v>
      </c>
      <c r="K1197" s="104">
        <f t="shared" si="144"/>
        <v>1.8882546587471181E-3</v>
      </c>
      <c r="L1197" s="85"/>
    </row>
    <row r="1198" spans="3:12" x14ac:dyDescent="0.2">
      <c r="C1198" s="103">
        <v>231</v>
      </c>
      <c r="D1198" s="103">
        <f t="shared" si="140"/>
        <v>0.23100000000000001</v>
      </c>
      <c r="E1198" s="104">
        <f t="shared" si="138"/>
        <v>0.99951258766070439</v>
      </c>
      <c r="F1198" s="104">
        <f t="shared" si="139"/>
        <v>3.7538638706946383E-2</v>
      </c>
      <c r="G1198" s="104">
        <f t="shared" si="145"/>
        <v>3.7520341911240256E-2</v>
      </c>
      <c r="H1198" s="104">
        <f t="shared" si="141"/>
        <v>-28.514664253680163</v>
      </c>
      <c r="I1198" s="104">
        <f t="shared" si="142"/>
        <v>1</v>
      </c>
      <c r="J1198" s="104">
        <f t="shared" si="143"/>
        <v>1.5611575805015798E-3</v>
      </c>
      <c r="K1198" s="104">
        <f t="shared" si="144"/>
        <v>1.5611575805015798E-3</v>
      </c>
      <c r="L1198" s="85"/>
    </row>
    <row r="1199" spans="3:12" x14ac:dyDescent="0.2">
      <c r="C1199" s="103">
        <v>232</v>
      </c>
      <c r="D1199" s="103">
        <f t="shared" si="140"/>
        <v>0.23200000000000001</v>
      </c>
      <c r="E1199" s="104">
        <f t="shared" si="138"/>
        <v>0.99950835946277705</v>
      </c>
      <c r="F1199" s="104">
        <f t="shared" si="139"/>
        <v>3.3486473742154479E-2</v>
      </c>
      <c r="G1199" s="104">
        <f t="shared" si="145"/>
        <v>3.3470010434214187E-2</v>
      </c>
      <c r="H1199" s="104">
        <f t="shared" si="141"/>
        <v>-29.506883045033916</v>
      </c>
      <c r="I1199" s="104">
        <f t="shared" si="142"/>
        <v>1</v>
      </c>
      <c r="J1199" s="104">
        <f t="shared" si="143"/>
        <v>1.2599075315329424E-3</v>
      </c>
      <c r="K1199" s="104">
        <f t="shared" si="144"/>
        <v>1.2599075315329424E-3</v>
      </c>
      <c r="L1199" s="85"/>
    </row>
    <row r="1200" spans="3:12" x14ac:dyDescent="0.2">
      <c r="C1200" s="103">
        <v>233</v>
      </c>
      <c r="D1200" s="103">
        <f t="shared" si="140"/>
        <v>0.23300000000000001</v>
      </c>
      <c r="E1200" s="104">
        <f t="shared" si="138"/>
        <v>0.99950411301705788</v>
      </c>
      <c r="F1200" s="104">
        <f t="shared" si="139"/>
        <v>2.937769460927581E-2</v>
      </c>
      <c r="G1200" s="104">
        <f t="shared" si="145"/>
        <v>2.9363126592930222E-2</v>
      </c>
      <c r="H1200" s="104">
        <f t="shared" si="141"/>
        <v>-30.643954050213726</v>
      </c>
      <c r="I1200" s="104">
        <f t="shared" si="142"/>
        <v>1</v>
      </c>
      <c r="J1200" s="104">
        <f t="shared" si="143"/>
        <v>9.8700077716797649E-4</v>
      </c>
      <c r="K1200" s="104">
        <f t="shared" si="144"/>
        <v>9.8700077716797649E-4</v>
      </c>
      <c r="L1200" s="85"/>
    </row>
    <row r="1201" spans="3:12" x14ac:dyDescent="0.2">
      <c r="C1201" s="103">
        <v>234</v>
      </c>
      <c r="D1201" s="103">
        <f t="shared" si="140"/>
        <v>0.23400000000000001</v>
      </c>
      <c r="E1201" s="104">
        <f t="shared" si="138"/>
        <v>0.99949984832375871</v>
      </c>
      <c r="F1201" s="104">
        <f t="shared" si="139"/>
        <v>2.5223848452812954E-2</v>
      </c>
      <c r="G1201" s="104">
        <f t="shared" si="145"/>
        <v>2.5211232702728022E-2</v>
      </c>
      <c r="H1201" s="104">
        <f t="shared" si="141"/>
        <v>-31.968118379684661</v>
      </c>
      <c r="I1201" s="104">
        <f t="shared" si="142"/>
        <v>1</v>
      </c>
      <c r="J1201" s="104">
        <f t="shared" si="143"/>
        <v>7.4459017313289989E-4</v>
      </c>
      <c r="K1201" s="104">
        <f t="shared" si="144"/>
        <v>7.4459017313289989E-4</v>
      </c>
      <c r="L1201" s="85"/>
    </row>
    <row r="1202" spans="3:12" x14ac:dyDescent="0.2">
      <c r="C1202" s="103">
        <v>235</v>
      </c>
      <c r="D1202" s="103">
        <f t="shared" si="140"/>
        <v>0.23499999999999999</v>
      </c>
      <c r="E1202" s="104">
        <f t="shared" si="138"/>
        <v>0.99949556538309781</v>
      </c>
      <c r="F1202" s="104">
        <f t="shared" si="139"/>
        <v>2.1036504732919903E-2</v>
      </c>
      <c r="G1202" s="104">
        <f t="shared" si="145"/>
        <v>2.1025893191713992E-2</v>
      </c>
      <c r="H1202" s="104">
        <f t="shared" si="141"/>
        <v>-33.544910921308947</v>
      </c>
      <c r="I1202" s="104">
        <f t="shared" si="142"/>
        <v>1</v>
      </c>
      <c r="J1202" s="104">
        <f t="shared" si="143"/>
        <v>5.3446795274462002E-4</v>
      </c>
      <c r="K1202" s="104">
        <f t="shared" si="144"/>
        <v>5.3446795274462002E-4</v>
      </c>
      <c r="L1202" s="85"/>
    </row>
    <row r="1203" spans="3:12" x14ac:dyDescent="0.2">
      <c r="C1203" s="103">
        <v>236</v>
      </c>
      <c r="D1203" s="103">
        <f t="shared" si="140"/>
        <v>0.23599999999999999</v>
      </c>
      <c r="E1203" s="104">
        <f t="shared" si="138"/>
        <v>0.99949126419528878</v>
      </c>
      <c r="F1203" s="104">
        <f t="shared" si="139"/>
        <v>1.6827224746763344E-2</v>
      </c>
      <c r="G1203" s="104">
        <f t="shared" si="145"/>
        <v>1.6818664135040743E-2</v>
      </c>
      <c r="H1203" s="104">
        <f t="shared" si="141"/>
        <v>-35.48417004212962</v>
      </c>
      <c r="I1203" s="104">
        <f t="shared" si="142"/>
        <v>1</v>
      </c>
      <c r="J1203" s="104">
        <f t="shared" si="143"/>
        <v>3.5805262981450635E-4</v>
      </c>
      <c r="K1203" s="104">
        <f t="shared" si="144"/>
        <v>3.5805262981450635E-4</v>
      </c>
      <c r="L1203" s="85"/>
    </row>
    <row r="1204" spans="3:12" x14ac:dyDescent="0.2">
      <c r="C1204" s="103">
        <v>237</v>
      </c>
      <c r="D1204" s="103">
        <f t="shared" si="140"/>
        <v>0.23699999999999999</v>
      </c>
      <c r="E1204" s="104">
        <f t="shared" si="138"/>
        <v>0.99948694476054945</v>
      </c>
      <c r="F1204" s="104">
        <f t="shared" si="139"/>
        <v>1.26075314085199E-2</v>
      </c>
      <c r="G1204" s="104">
        <f t="shared" si="145"/>
        <v>1.2601063048474222E-2</v>
      </c>
      <c r="H1204" s="104">
        <f t="shared" si="141"/>
        <v>-37.991856309375905</v>
      </c>
      <c r="I1204" s="104">
        <f t="shared" si="142"/>
        <v>1</v>
      </c>
      <c r="J1204" s="104">
        <f t="shared" si="143"/>
        <v>2.1638008688811236E-4</v>
      </c>
      <c r="K1204" s="104">
        <f t="shared" si="144"/>
        <v>2.1638008688811236E-4</v>
      </c>
      <c r="L1204" s="85"/>
    </row>
    <row r="1205" spans="3:12" x14ac:dyDescent="0.2">
      <c r="C1205" s="103">
        <v>238</v>
      </c>
      <c r="D1205" s="103">
        <f t="shared" si="140"/>
        <v>0.23799999999999999</v>
      </c>
      <c r="E1205" s="104">
        <f t="shared" si="138"/>
        <v>0.99948260707909686</v>
      </c>
      <c r="F1205" s="104">
        <f t="shared" si="139"/>
        <v>8.3888793633554743E-3</v>
      </c>
      <c r="G1205" s="104">
        <f t="shared" si="145"/>
        <v>8.3845390165585634E-3</v>
      </c>
      <c r="H1205" s="104">
        <f t="shared" si="141"/>
        <v>-41.530416199782472</v>
      </c>
      <c r="I1205" s="104">
        <f t="shared" si="142"/>
        <v>1</v>
      </c>
      <c r="J1205" s="104">
        <f t="shared" si="143"/>
        <v>1.1009887350797705E-4</v>
      </c>
      <c r="K1205" s="104">
        <f t="shared" si="144"/>
        <v>1.1009887350797705E-4</v>
      </c>
      <c r="L1205" s="85"/>
    </row>
    <row r="1206" spans="3:12" x14ac:dyDescent="0.2">
      <c r="C1206" s="103">
        <v>239</v>
      </c>
      <c r="D1206" s="103">
        <f t="shared" si="140"/>
        <v>0.23899999999999999</v>
      </c>
      <c r="E1206" s="104">
        <f t="shared" si="138"/>
        <v>0.99947825115115085</v>
      </c>
      <c r="F1206" s="104">
        <f t="shared" si="139"/>
        <v>4.1826255093743315E-3</v>
      </c>
      <c r="G1206" s="104">
        <f t="shared" si="145"/>
        <v>4.180443229329648E-3</v>
      </c>
      <c r="H1206" s="104">
        <f t="shared" si="141"/>
        <v>-47.575553398722796</v>
      </c>
      <c r="I1206" s="104">
        <f t="shared" si="142"/>
        <v>1</v>
      </c>
      <c r="J1206" s="104">
        <f t="shared" si="143"/>
        <v>3.9469694709871489E-5</v>
      </c>
      <c r="K1206" s="104">
        <f t="shared" si="144"/>
        <v>3.9469694709871489E-5</v>
      </c>
      <c r="L1206" s="85"/>
    </row>
    <row r="1207" spans="3:12" x14ac:dyDescent="0.2">
      <c r="C1207" s="103">
        <v>240</v>
      </c>
      <c r="D1207" s="103">
        <f t="shared" si="140"/>
        <v>0.24</v>
      </c>
      <c r="E1207" s="104">
        <f t="shared" si="138"/>
        <v>0.9994738769769298</v>
      </c>
      <c r="F1207" s="104">
        <f t="shared" si="139"/>
        <v>1.8037466085028927E-16</v>
      </c>
      <c r="G1207" s="104">
        <f t="shared" si="145"/>
        <v>1.8027976158843746E-16</v>
      </c>
      <c r="H1207" s="104">
        <f t="shared" si="141"/>
        <v>-314.88106049869691</v>
      </c>
      <c r="I1207" s="104">
        <f t="shared" si="142"/>
        <v>1</v>
      </c>
      <c r="J1207" s="104">
        <f t="shared" si="143"/>
        <v>4.3690263984124011E-6</v>
      </c>
      <c r="K1207" s="104">
        <f t="shared" si="144"/>
        <v>4.3690263984124011E-6</v>
      </c>
      <c r="L1207" s="85"/>
    </row>
    <row r="1208" spans="3:12" x14ac:dyDescent="0.2">
      <c r="C1208" s="103">
        <v>241</v>
      </c>
      <c r="D1208" s="103">
        <f t="shared" si="140"/>
        <v>0.24099999999999999</v>
      </c>
      <c r="E1208" s="104">
        <f t="shared" si="138"/>
        <v>0.99946948455665541</v>
      </c>
      <c r="F1208" s="104">
        <f t="shared" si="139"/>
        <v>4.1479222024632979E-3</v>
      </c>
      <c r="G1208" s="104">
        <f t="shared" si="145"/>
        <v>4.1457216656770992E-3</v>
      </c>
      <c r="H1208" s="104">
        <f t="shared" si="141"/>
        <v>-47.647997176141963</v>
      </c>
      <c r="I1208" s="104">
        <f t="shared" si="142"/>
        <v>1</v>
      </c>
      <c r="J1208" s="104">
        <f t="shared" si="143"/>
        <v>4.2967520323164995E-6</v>
      </c>
      <c r="K1208" s="104">
        <f t="shared" si="144"/>
        <v>4.2967520323164995E-6</v>
      </c>
      <c r="L1208" s="85"/>
    </row>
    <row r="1209" spans="3:12" x14ac:dyDescent="0.2">
      <c r="C1209" s="103">
        <v>242</v>
      </c>
      <c r="D1209" s="103">
        <f t="shared" si="140"/>
        <v>0.24199999999999999</v>
      </c>
      <c r="E1209" s="104">
        <f t="shared" si="138"/>
        <v>0.99946507389054884</v>
      </c>
      <c r="F1209" s="104">
        <f t="shared" si="139"/>
        <v>8.2502491532070107E-3</v>
      </c>
      <c r="G1209" s="104">
        <f t="shared" si="145"/>
        <v>8.2458358795254837E-3</v>
      </c>
      <c r="H1209" s="104">
        <f t="shared" si="141"/>
        <v>-41.675306268029537</v>
      </c>
      <c r="I1209" s="104">
        <f t="shared" si="142"/>
        <v>1</v>
      </c>
      <c r="J1209" s="104">
        <f t="shared" si="143"/>
        <v>3.8387674599016761E-5</v>
      </c>
      <c r="K1209" s="104">
        <f t="shared" si="144"/>
        <v>3.8387674599016761E-5</v>
      </c>
      <c r="L1209" s="85"/>
    </row>
    <row r="1210" spans="3:12" x14ac:dyDescent="0.2">
      <c r="C1210" s="103">
        <v>243</v>
      </c>
      <c r="D1210" s="103">
        <f t="shared" si="140"/>
        <v>0.24299999999999999</v>
      </c>
      <c r="E1210" s="104">
        <f t="shared" si="138"/>
        <v>0.99946064497883214</v>
      </c>
      <c r="F1210" s="104">
        <f t="shared" si="139"/>
        <v>1.2296299064384401E-2</v>
      </c>
      <c r="G1210" s="104">
        <f t="shared" si="145"/>
        <v>1.2289666993742242E-2</v>
      </c>
      <c r="H1210" s="104">
        <f t="shared" si="141"/>
        <v>-38.209197695793371</v>
      </c>
      <c r="I1210" s="104">
        <f t="shared" si="142"/>
        <v>1</v>
      </c>
      <c r="J1210" s="104">
        <f t="shared" si="143"/>
        <v>1.0542671956449676E-4</v>
      </c>
      <c r="K1210" s="104">
        <f t="shared" si="144"/>
        <v>1.0542671956449676E-4</v>
      </c>
      <c r="L1210" s="85"/>
    </row>
    <row r="1211" spans="3:12" x14ac:dyDescent="0.2">
      <c r="C1211" s="103">
        <v>244</v>
      </c>
      <c r="D1211" s="103">
        <f t="shared" si="140"/>
        <v>0.24399999999999999</v>
      </c>
      <c r="E1211" s="104">
        <f t="shared" si="138"/>
        <v>0.99945619782172768</v>
      </c>
      <c r="F1211" s="104">
        <f t="shared" si="139"/>
        <v>1.6275626693015067E-2</v>
      </c>
      <c r="G1211" s="104">
        <f t="shared" si="145"/>
        <v>1.6266775971766657E-2</v>
      </c>
      <c r="H1211" s="104">
        <f t="shared" si="141"/>
        <v>-35.773970289041152</v>
      </c>
      <c r="I1211" s="104">
        <f t="shared" si="142"/>
        <v>1</v>
      </c>
      <c r="J1211" s="104">
        <f t="shared" si="143"/>
        <v>2.0386760871059069E-4</v>
      </c>
      <c r="K1211" s="104">
        <f t="shared" si="144"/>
        <v>2.0386760871059069E-4</v>
      </c>
      <c r="L1211" s="85"/>
    </row>
    <row r="1212" spans="3:12" x14ac:dyDescent="0.2">
      <c r="C1212" s="103">
        <v>245</v>
      </c>
      <c r="D1212" s="103">
        <f t="shared" si="140"/>
        <v>0.245</v>
      </c>
      <c r="E1212" s="104">
        <f t="shared" si="138"/>
        <v>0.99945173241946272</v>
      </c>
      <c r="F1212" s="104">
        <f t="shared" si="139"/>
        <v>2.017804891501342E-2</v>
      </c>
      <c r="G1212" s="104">
        <f t="shared" si="145"/>
        <v>2.0166985944954821E-2</v>
      </c>
      <c r="H1212" s="104">
        <f t="shared" si="141"/>
        <v>-33.907180087590703</v>
      </c>
      <c r="I1212" s="104">
        <f t="shared" si="142"/>
        <v>1</v>
      </c>
      <c r="J1212" s="104">
        <f t="shared" si="143"/>
        <v>3.3185475185108608E-4</v>
      </c>
      <c r="K1212" s="104">
        <f t="shared" si="144"/>
        <v>3.3185475185108608E-4</v>
      </c>
      <c r="L1212" s="85"/>
    </row>
    <row r="1213" spans="3:12" x14ac:dyDescent="0.2">
      <c r="C1213" s="103">
        <v>246</v>
      </c>
      <c r="D1213" s="103">
        <f t="shared" si="140"/>
        <v>0.246</v>
      </c>
      <c r="E1213" s="104">
        <f t="shared" si="138"/>
        <v>0.99944724877225866</v>
      </c>
      <c r="F1213" s="104">
        <f t="shared" si="139"/>
        <v>2.3993669425509838E-2</v>
      </c>
      <c r="G1213" s="104">
        <f t="shared" si="145"/>
        <v>2.3980406895276866E-2</v>
      </c>
      <c r="H1213" s="104">
        <f t="shared" si="141"/>
        <v>-32.402869042863301</v>
      </c>
      <c r="I1213" s="104">
        <f t="shared" si="142"/>
        <v>1</v>
      </c>
      <c r="J1213" s="104">
        <f t="shared" si="143"/>
        <v>4.8724807364743491E-4</v>
      </c>
      <c r="K1213" s="104">
        <f t="shared" si="144"/>
        <v>4.8724807364743491E-4</v>
      </c>
      <c r="L1213" s="85"/>
    </row>
    <row r="1214" spans="3:12" x14ac:dyDescent="0.2">
      <c r="C1214" s="103">
        <v>247</v>
      </c>
      <c r="D1214" s="103">
        <f t="shared" si="140"/>
        <v>0.247</v>
      </c>
      <c r="E1214" s="104">
        <f t="shared" si="138"/>
        <v>0.99944274688034374</v>
      </c>
      <c r="F1214" s="104">
        <f t="shared" si="139"/>
        <v>2.7712902508257423E-2</v>
      </c>
      <c r="G1214" s="104">
        <f t="shared" si="145"/>
        <v>2.7697459406879968E-2</v>
      </c>
      <c r="H1214" s="104">
        <f t="shared" si="141"/>
        <v>-31.151201309090247</v>
      </c>
      <c r="I1214" s="104">
        <f t="shared" si="142"/>
        <v>1</v>
      </c>
      <c r="J1214" s="104">
        <f t="shared" si="143"/>
        <v>6.6765046638589908E-4</v>
      </c>
      <c r="K1214" s="104">
        <f t="shared" si="144"/>
        <v>6.6765046638589908E-4</v>
      </c>
      <c r="L1214" s="85"/>
    </row>
    <row r="1215" spans="3:12" x14ac:dyDescent="0.2">
      <c r="C1215" s="103">
        <v>248</v>
      </c>
      <c r="D1215" s="103">
        <f t="shared" si="140"/>
        <v>0.248</v>
      </c>
      <c r="E1215" s="104">
        <f t="shared" si="138"/>
        <v>0.99943822674394389</v>
      </c>
      <c r="F1215" s="104">
        <f t="shared" si="139"/>
        <v>3.1326495819661314E-2</v>
      </c>
      <c r="G1215" s="104">
        <f t="shared" si="145"/>
        <v>3.1308897432103876E-2</v>
      </c>
      <c r="H1215" s="104">
        <f t="shared" si="141"/>
        <v>-30.086644522835417</v>
      </c>
      <c r="I1215" s="104">
        <f t="shared" si="142"/>
        <v>1</v>
      </c>
      <c r="J1215" s="104">
        <f t="shared" si="143"/>
        <v>8.7043753685237381E-4</v>
      </c>
      <c r="K1215" s="104">
        <f t="shared" si="144"/>
        <v>8.7043753685237381E-4</v>
      </c>
      <c r="L1215" s="85"/>
    </row>
    <row r="1216" spans="3:12" x14ac:dyDescent="0.2">
      <c r="C1216" s="103">
        <v>249</v>
      </c>
      <c r="D1216" s="103">
        <f t="shared" si="140"/>
        <v>0.249</v>
      </c>
      <c r="E1216" s="104">
        <f t="shared" si="138"/>
        <v>0.99943368836328761</v>
      </c>
      <c r="F1216" s="104">
        <f t="shared" si="139"/>
        <v>3.4825552135839981E-2</v>
      </c>
      <c r="G1216" s="104">
        <f t="shared" si="145"/>
        <v>3.4805830020410523E-2</v>
      </c>
      <c r="H1216" s="104">
        <f t="shared" si="141"/>
        <v>-29.166960101740919</v>
      </c>
      <c r="I1216" s="104">
        <f t="shared" si="142"/>
        <v>1</v>
      </c>
      <c r="J1216" s="104">
        <f t="shared" si="143"/>
        <v>1.0927892965300653E-3</v>
      </c>
      <c r="K1216" s="104">
        <f t="shared" si="144"/>
        <v>1.0927892965300653E-3</v>
      </c>
      <c r="L1216" s="85"/>
    </row>
    <row r="1217" spans="3:12" x14ac:dyDescent="0.2">
      <c r="C1217" s="103">
        <v>250</v>
      </c>
      <c r="D1217" s="103">
        <f t="shared" si="140"/>
        <v>0.25</v>
      </c>
      <c r="E1217" s="104">
        <f t="shared" si="138"/>
        <v>0.99942913173860437</v>
      </c>
      <c r="F1217" s="104">
        <f t="shared" si="139"/>
        <v>3.8201550014110373E-2</v>
      </c>
      <c r="G1217" s="104">
        <f t="shared" si="145"/>
        <v>3.8179741961671197E-2</v>
      </c>
      <c r="H1217" s="104">
        <f t="shared" si="141"/>
        <v>-28.363340222357259</v>
      </c>
      <c r="I1217" s="104">
        <f t="shared" si="142"/>
        <v>1</v>
      </c>
      <c r="J1217" s="104">
        <f t="shared" si="143"/>
        <v>1.331723429387908E-3</v>
      </c>
      <c r="K1217" s="104">
        <f t="shared" si="144"/>
        <v>1.331723429387908E-3</v>
      </c>
      <c r="L1217" s="85"/>
    </row>
    <row r="1218" spans="3:12" x14ac:dyDescent="0.2">
      <c r="C1218" s="103">
        <v>251</v>
      </c>
      <c r="D1218" s="103">
        <f t="shared" si="140"/>
        <v>0.251</v>
      </c>
      <c r="E1218" s="104">
        <f t="shared" si="138"/>
        <v>0.99942455687012299</v>
      </c>
      <c r="F1218" s="104">
        <f t="shared" si="139"/>
        <v>4.1446363323374945E-2</v>
      </c>
      <c r="G1218" s="104">
        <f t="shared" si="145"/>
        <v>4.1422513298342123E-2</v>
      </c>
      <c r="H1218" s="104">
        <f t="shared" si="141"/>
        <v>-27.655271079161743</v>
      </c>
      <c r="I1218" s="104">
        <f t="shared" si="142"/>
        <v>1</v>
      </c>
      <c r="J1218" s="104">
        <f t="shared" si="143"/>
        <v>1.5841297606200798E-3</v>
      </c>
      <c r="K1218" s="104">
        <f t="shared" si="144"/>
        <v>1.5841297606200798E-3</v>
      </c>
      <c r="L1218" s="85"/>
    </row>
    <row r="1219" spans="3:12" x14ac:dyDescent="0.2">
      <c r="C1219" s="103">
        <v>252</v>
      </c>
      <c r="D1219" s="103">
        <f t="shared" si="140"/>
        <v>0.252</v>
      </c>
      <c r="E1219" s="104">
        <f t="shared" si="138"/>
        <v>0.99941996375807418</v>
      </c>
      <c r="F1219" s="104">
        <f t="shared" si="139"/>
        <v>4.4552279601075953E-2</v>
      </c>
      <c r="G1219" s="104">
        <f t="shared" si="145"/>
        <v>4.4526437664246916E-2</v>
      </c>
      <c r="H1219" s="104">
        <f t="shared" si="141"/>
        <v>-27.027640983810102</v>
      </c>
      <c r="I1219" s="104">
        <f t="shared" si="142"/>
        <v>1</v>
      </c>
      <c r="J1219" s="104">
        <f t="shared" si="143"/>
        <v>1.8468055428923836E-3</v>
      </c>
      <c r="K1219" s="104">
        <f t="shared" si="144"/>
        <v>1.8468055428923836E-3</v>
      </c>
      <c r="L1219" s="85"/>
    </row>
    <row r="1220" spans="3:12" x14ac:dyDescent="0.2">
      <c r="C1220" s="103">
        <v>253</v>
      </c>
      <c r="D1220" s="103">
        <f t="shared" si="140"/>
        <v>0.253</v>
      </c>
      <c r="E1220" s="104">
        <f t="shared" ref="E1220:E1283" si="146">ABS(SIN((($A$68*PI()*$C1220*VLOOKUP($D$12,$C$18:$D$33,2,FALSE))/($D$16*1000000)))/(VLOOKUP($D$12,$C$18:$D$33,2,FALSE)*SIN((($A$68*PI()*$C1220)/($D$16*1000000)))))^$A$72</f>
        <v>0.99941535240268942</v>
      </c>
      <c r="F1220" s="104">
        <f t="shared" ref="F1220:F1283" si="147">ABS(SIN((($A$68*VLOOKUP($D$12,$C$18:$D$33,2,FALSE)*PI()*$C1220*VLOOKUP($D$12,$C$18:$E$33,3,FALSE))/($D$16*1000000)))/(VLOOKUP($D$12,$C$18:$E$33,3,FALSE)*SIN((($A$68*VLOOKUP($D$12,$C$18:$D$33,2,FALSE)*PI()*$C1220)/($D$16*1000000)))))^$A$76</f>
        <v>4.7512017197653425E-2</v>
      </c>
      <c r="G1220" s="104">
        <f t="shared" si="145"/>
        <v>4.7484239410955441E-2</v>
      </c>
      <c r="H1220" s="104">
        <f t="shared" si="141"/>
        <v>-26.469010280198709</v>
      </c>
      <c r="I1220" s="104">
        <f t="shared" si="142"/>
        <v>1</v>
      </c>
      <c r="J1220" s="104">
        <f t="shared" si="143"/>
        <v>2.1164911739592921E-3</v>
      </c>
      <c r="K1220" s="104">
        <f t="shared" si="144"/>
        <v>2.1164911739592921E-3</v>
      </c>
      <c r="L1220" s="85"/>
    </row>
    <row r="1221" spans="3:12" x14ac:dyDescent="0.2">
      <c r="C1221" s="103">
        <v>254</v>
      </c>
      <c r="D1221" s="103">
        <f t="shared" ref="D1221:D1284" si="148">C1221/1000</f>
        <v>0.254</v>
      </c>
      <c r="E1221" s="104">
        <f t="shared" si="146"/>
        <v>0.99941072280420118</v>
      </c>
      <c r="F1221" s="104">
        <f t="shared" si="147"/>
        <v>5.0318741172793786E-2</v>
      </c>
      <c r="G1221" s="104">
        <f t="shared" si="145"/>
        <v>5.0289089486099357E-2</v>
      </c>
      <c r="H1221" s="104">
        <f t="shared" ref="H1221:H1284" si="149">20*LOG10(G1221)</f>
        <v>-25.970524549360135</v>
      </c>
      <c r="I1221" s="104">
        <f t="shared" ref="I1221:I1284" si="150">C1221-C1220</f>
        <v>1</v>
      </c>
      <c r="J1221" s="104">
        <f t="shared" si="143"/>
        <v>2.3899059609029127E-3</v>
      </c>
      <c r="K1221" s="104">
        <f t="shared" si="144"/>
        <v>2.3899059609029127E-3</v>
      </c>
      <c r="L1221" s="85"/>
    </row>
    <row r="1222" spans="3:12" x14ac:dyDescent="0.2">
      <c r="C1222" s="103">
        <v>255</v>
      </c>
      <c r="D1222" s="103">
        <f t="shared" si="148"/>
        <v>0.255</v>
      </c>
      <c r="E1222" s="104">
        <f t="shared" si="146"/>
        <v>0.9994060749628435</v>
      </c>
      <c r="F1222" s="104">
        <f t="shared" si="147"/>
        <v>5.2966077911181721E-2</v>
      </c>
      <c r="G1222" s="104">
        <f t="shared" si="145"/>
        <v>5.2934620031390288E-2</v>
      </c>
      <c r="H1222" s="104">
        <f t="shared" si="149"/>
        <v>-25.525203999420153</v>
      </c>
      <c r="I1222" s="104">
        <f t="shared" si="150"/>
        <v>1</v>
      </c>
      <c r="J1222" s="104">
        <f t="shared" ref="J1222:J1285" si="151">((G1222+G1221)/2)^2</f>
        <v>2.6637835516377705E-3</v>
      </c>
      <c r="K1222" s="104">
        <f t="shared" ref="K1222:K1285" si="152">I1222*J1222</f>
        <v>2.6637835516377705E-3</v>
      </c>
      <c r="L1222" s="85"/>
    </row>
    <row r="1223" spans="3:12" x14ac:dyDescent="0.2">
      <c r="C1223" s="103">
        <v>256</v>
      </c>
      <c r="D1223" s="103">
        <f t="shared" si="148"/>
        <v>0.25600000000000001</v>
      </c>
      <c r="E1223" s="104">
        <f t="shared" si="146"/>
        <v>0.99940140887885021</v>
      </c>
      <c r="F1223" s="104">
        <f t="shared" si="147"/>
        <v>5.5448128428948355E-2</v>
      </c>
      <c r="G1223" s="104">
        <f t="shared" si="145"/>
        <v>5.5414937671586416E-2</v>
      </c>
      <c r="H1223" s="104">
        <f t="shared" si="149"/>
        <v>-25.127463018103661</v>
      </c>
      <c r="I1223" s="104">
        <f t="shared" si="150"/>
        <v>1</v>
      </c>
      <c r="J1223" s="104">
        <f t="shared" si="151"/>
        <v>2.9349066636076694E-3</v>
      </c>
      <c r="K1223" s="104">
        <f t="shared" si="152"/>
        <v>2.9349066636076694E-3</v>
      </c>
      <c r="L1223" s="85"/>
    </row>
    <row r="1224" spans="3:12" x14ac:dyDescent="0.2">
      <c r="C1224" s="103">
        <v>257</v>
      </c>
      <c r="D1224" s="103">
        <f t="shared" si="148"/>
        <v>0.25700000000000001</v>
      </c>
      <c r="E1224" s="104">
        <f t="shared" si="146"/>
        <v>0.99939672455245632</v>
      </c>
      <c r="F1224" s="104">
        <f t="shared" si="147"/>
        <v>5.7759480345546829E-2</v>
      </c>
      <c r="G1224" s="104">
        <f t="shared" si="145"/>
        <v>5.7724635469191481E-2</v>
      </c>
      <c r="H1224" s="104">
        <f t="shared" si="149"/>
        <v>-24.772776019395799</v>
      </c>
      <c r="I1224" s="104">
        <f t="shared" si="150"/>
        <v>1</v>
      </c>
      <c r="J1224" s="104">
        <f t="shared" si="151"/>
        <v>3.2001407526193577E-3</v>
      </c>
      <c r="K1224" s="104">
        <f t="shared" si="152"/>
        <v>3.2001407526193577E-3</v>
      </c>
      <c r="L1224" s="85"/>
    </row>
    <row r="1225" spans="3:12" x14ac:dyDescent="0.2">
      <c r="C1225" s="103">
        <v>258</v>
      </c>
      <c r="D1225" s="103">
        <f t="shared" si="148"/>
        <v>0.25800000000000001</v>
      </c>
      <c r="E1225" s="104">
        <f t="shared" si="146"/>
        <v>0.99939202198389887</v>
      </c>
      <c r="F1225" s="104">
        <f t="shared" si="147"/>
        <v>5.989521849936514E-2</v>
      </c>
      <c r="G1225" s="104">
        <f t="shared" si="145"/>
        <v>5.9858803523247954E-2</v>
      </c>
      <c r="H1225" s="104">
        <f t="shared" si="149"/>
        <v>-24.457439364498672</v>
      </c>
      <c r="I1225" s="104">
        <f t="shared" si="150"/>
        <v>1</v>
      </c>
      <c r="J1225" s="104">
        <f t="shared" si="151"/>
        <v>3.4564662813221817E-3</v>
      </c>
      <c r="K1225" s="104">
        <f t="shared" si="152"/>
        <v>3.4564662813221817E-3</v>
      </c>
      <c r="L1225" s="85"/>
    </row>
    <row r="1226" spans="3:12" x14ac:dyDescent="0.2">
      <c r="C1226" s="103">
        <v>259</v>
      </c>
      <c r="D1226" s="103">
        <f t="shared" si="148"/>
        <v>0.25900000000000001</v>
      </c>
      <c r="E1226" s="104">
        <f t="shared" si="146"/>
        <v>0.99938730117341323</v>
      </c>
      <c r="F1226" s="104">
        <f t="shared" si="147"/>
        <v>6.1850934188998015E-2</v>
      </c>
      <c r="G1226" s="104">
        <f t="shared" si="145"/>
        <v>6.1813038194197117E-2</v>
      </c>
      <c r="H1226" s="104">
        <f t="shared" si="149"/>
        <v>-24.178398194480483</v>
      </c>
      <c r="I1226" s="104">
        <f t="shared" si="150"/>
        <v>1</v>
      </c>
      <c r="J1226" s="104">
        <f t="shared" si="151"/>
        <v>3.7010092667287523E-3</v>
      </c>
      <c r="K1226" s="104">
        <f t="shared" si="152"/>
        <v>3.7010092667287523E-3</v>
      </c>
      <c r="L1226" s="85"/>
    </row>
    <row r="1227" spans="3:12" x14ac:dyDescent="0.2">
      <c r="C1227" s="103">
        <v>260</v>
      </c>
      <c r="D1227" s="103">
        <f t="shared" si="148"/>
        <v>0.26</v>
      </c>
      <c r="E1227" s="104">
        <f t="shared" si="146"/>
        <v>0.99938256212123955</v>
      </c>
      <c r="F1227" s="104">
        <f t="shared" si="147"/>
        <v>6.3622733025736525E-2</v>
      </c>
      <c r="G1227" s="104">
        <f t="shared" si="145"/>
        <v>6.3583449940416176E-2</v>
      </c>
      <c r="H1227" s="104">
        <f t="shared" si="149"/>
        <v>-23.933118232596847</v>
      </c>
      <c r="I1227" s="104">
        <f t="shared" si="150"/>
        <v>1</v>
      </c>
      <c r="J1227" s="104">
        <f t="shared" si="151"/>
        <v>3.9310698091235535E-3</v>
      </c>
      <c r="K1227" s="104">
        <f t="shared" si="152"/>
        <v>3.9310698091235535E-3</v>
      </c>
      <c r="L1227" s="85"/>
    </row>
    <row r="1228" spans="3:12" x14ac:dyDescent="0.2">
      <c r="C1228" s="103">
        <v>261</v>
      </c>
      <c r="D1228" s="103">
        <f t="shared" si="148"/>
        <v>0.26100000000000001</v>
      </c>
      <c r="E1228" s="104">
        <f t="shared" si="146"/>
        <v>0.99937780482761562</v>
      </c>
      <c r="F1228" s="104">
        <f t="shared" si="147"/>
        <v>6.5207241386488257E-2</v>
      </c>
      <c r="G1228" s="104">
        <f t="shared" si="145"/>
        <v>6.5166669755693088E-2</v>
      </c>
      <c r="H1228" s="104">
        <f t="shared" si="149"/>
        <v>-23.719489448027527</v>
      </c>
      <c r="I1228" s="104">
        <f t="shared" si="150"/>
        <v>1</v>
      </c>
      <c r="J1228" s="104">
        <f t="shared" si="151"/>
        <v>4.1441483304406161E-3</v>
      </c>
      <c r="K1228" s="104">
        <f t="shared" si="152"/>
        <v>4.1441483304406161E-3</v>
      </c>
      <c r="L1228" s="85"/>
    </row>
    <row r="1229" spans="3:12" x14ac:dyDescent="0.2">
      <c r="C1229" s="103">
        <v>262</v>
      </c>
      <c r="D1229" s="103">
        <f t="shared" si="148"/>
        <v>0.26200000000000001</v>
      </c>
      <c r="E1229" s="104">
        <f t="shared" si="146"/>
        <v>0.99937302929278116</v>
      </c>
      <c r="F1229" s="104">
        <f t="shared" si="147"/>
        <v>6.6601611459996379E-2</v>
      </c>
      <c r="G1229" s="104">
        <f t="shared" si="145"/>
        <v>6.6559854200557392E-2</v>
      </c>
      <c r="H1229" s="104">
        <f t="shared" si="149"/>
        <v>-23.535752760777761</v>
      </c>
      <c r="I1229" s="104">
        <f t="shared" si="150"/>
        <v>1</v>
      </c>
      <c r="J1229" s="104">
        <f t="shared" si="151"/>
        <v>4.3379692783991576E-3</v>
      </c>
      <c r="K1229" s="104">
        <f t="shared" si="152"/>
        <v>4.3379692783991576E-3</v>
      </c>
      <c r="L1229" s="85"/>
    </row>
    <row r="1230" spans="3:12" x14ac:dyDescent="0.2">
      <c r="C1230" s="103">
        <v>263</v>
      </c>
      <c r="D1230" s="103">
        <f t="shared" si="148"/>
        <v>0.26300000000000001</v>
      </c>
      <c r="E1230" s="104">
        <f t="shared" si="146"/>
        <v>0.99936823551697751</v>
      </c>
      <c r="F1230" s="104">
        <f t="shared" si="147"/>
        <v>6.7803524882881244E-2</v>
      </c>
      <c r="G1230" s="104">
        <f t="shared" ref="G1230:G1293" si="153">E1230*F1230</f>
        <v>6.7760689024036508E-2</v>
      </c>
      <c r="H1230" s="104">
        <f t="shared" si="149"/>
        <v>-23.380443730697067</v>
      </c>
      <c r="I1230" s="104">
        <f t="shared" si="150"/>
        <v>1</v>
      </c>
      <c r="J1230" s="104">
        <f t="shared" si="151"/>
        <v>4.5105020830375001E-3</v>
      </c>
      <c r="K1230" s="104">
        <f t="shared" si="152"/>
        <v>4.5105020830375001E-3</v>
      </c>
      <c r="L1230" s="85"/>
    </row>
    <row r="1231" spans="3:12" x14ac:dyDescent="0.2">
      <c r="C1231" s="103">
        <v>264</v>
      </c>
      <c r="D1231" s="103">
        <f t="shared" si="148"/>
        <v>0.26400000000000001</v>
      </c>
      <c r="E1231" s="104">
        <f t="shared" si="146"/>
        <v>0.99936342350044538</v>
      </c>
      <c r="F1231" s="104">
        <f t="shared" si="147"/>
        <v>6.8811194965670508E-2</v>
      </c>
      <c r="G1231" s="104">
        <f t="shared" si="153"/>
        <v>6.8767391376049092E-2</v>
      </c>
      <c r="H1231" s="104">
        <f t="shared" si="149"/>
        <v>-23.252348997665848</v>
      </c>
      <c r="I1231" s="104">
        <f t="shared" si="150"/>
        <v>1</v>
      </c>
      <c r="J1231" s="104">
        <f t="shared" si="151"/>
        <v>4.6599791844330598E-3</v>
      </c>
      <c r="K1231" s="104">
        <f t="shared" si="152"/>
        <v>4.6599791844330598E-3</v>
      </c>
      <c r="L1231" s="85"/>
    </row>
    <row r="1232" spans="3:12" x14ac:dyDescent="0.2">
      <c r="C1232" s="103">
        <v>265</v>
      </c>
      <c r="D1232" s="103">
        <f t="shared" si="148"/>
        <v>0.26500000000000001</v>
      </c>
      <c r="E1232" s="104">
        <f t="shared" si="146"/>
        <v>0.99935859324342824</v>
      </c>
      <c r="F1232" s="104">
        <f t="shared" si="147"/>
        <v>6.9623367512600384E-2</v>
      </c>
      <c r="G1232" s="104">
        <f t="shared" si="153"/>
        <v>6.9578710614262518E-2</v>
      </c>
      <c r="H1232" s="104">
        <f t="shared" si="149"/>
        <v>-23.150472471325749</v>
      </c>
      <c r="I1232" s="104">
        <f t="shared" si="150"/>
        <v>1</v>
      </c>
      <c r="J1232" s="104">
        <f t="shared" si="151"/>
        <v>4.7849109839784255E-3</v>
      </c>
      <c r="K1232" s="104">
        <f t="shared" si="152"/>
        <v>4.7849109839784255E-3</v>
      </c>
      <c r="L1232" s="85"/>
    </row>
    <row r="1233" spans="3:12" x14ac:dyDescent="0.2">
      <c r="C1233" s="103">
        <v>266</v>
      </c>
      <c r="D1233" s="103">
        <f t="shared" si="148"/>
        <v>0.26600000000000001</v>
      </c>
      <c r="E1233" s="104">
        <f t="shared" si="146"/>
        <v>0.99935374474616934</v>
      </c>
      <c r="F1233" s="104">
        <f t="shared" si="147"/>
        <v>7.0239320242562783E-2</v>
      </c>
      <c r="G1233" s="104">
        <f t="shared" si="153"/>
        <v>7.0193927712830534E-2</v>
      </c>
      <c r="H1233" s="104">
        <f t="shared" si="149"/>
        <v>-23.074009117766792</v>
      </c>
      <c r="I1233" s="104">
        <f t="shared" si="150"/>
        <v>1</v>
      </c>
      <c r="J1233" s="104">
        <f t="shared" si="151"/>
        <v>4.8840976062290908E-3</v>
      </c>
      <c r="K1233" s="104">
        <f t="shared" si="152"/>
        <v>4.8840976062290908E-3</v>
      </c>
      <c r="L1233" s="85"/>
    </row>
    <row r="1234" spans="3:12" x14ac:dyDescent="0.2">
      <c r="C1234" s="103">
        <v>267</v>
      </c>
      <c r="D1234" s="103">
        <f t="shared" si="148"/>
        <v>0.26700000000000002</v>
      </c>
      <c r="E1234" s="104">
        <f t="shared" si="146"/>
        <v>0.99934887800891337</v>
      </c>
      <c r="F1234" s="104">
        <f t="shared" si="147"/>
        <v>7.065886082211785E-2</v>
      </c>
      <c r="G1234" s="104">
        <f t="shared" si="153"/>
        <v>7.0612853283971433E-2</v>
      </c>
      <c r="H1234" s="104">
        <f t="shared" si="149"/>
        <v>-23.022324788530128</v>
      </c>
      <c r="I1234" s="104">
        <f t="shared" si="150"/>
        <v>1</v>
      </c>
      <c r="J1234" s="104">
        <f t="shared" si="151"/>
        <v>4.9566373936703375E-3</v>
      </c>
      <c r="K1234" s="104">
        <f t="shared" si="152"/>
        <v>4.9566373936703375E-3</v>
      </c>
      <c r="L1234" s="85"/>
    </row>
    <row r="1235" spans="3:12" x14ac:dyDescent="0.2">
      <c r="C1235" s="103">
        <v>268</v>
      </c>
      <c r="D1235" s="103">
        <f t="shared" si="148"/>
        <v>0.26800000000000002</v>
      </c>
      <c r="E1235" s="104">
        <f t="shared" si="146"/>
        <v>0.99934399303190502</v>
      </c>
      <c r="F1235" s="104">
        <f t="shared" si="147"/>
        <v>7.0882323524993129E-2</v>
      </c>
      <c r="G1235" s="104">
        <f t="shared" si="153"/>
        <v>7.0835824226845964E-2</v>
      </c>
      <c r="H1235" s="104">
        <f t="shared" si="149"/>
        <v>-22.994940967903176</v>
      </c>
      <c r="I1235" s="104">
        <f t="shared" si="150"/>
        <v>1</v>
      </c>
      <c r="J1235" s="104">
        <f t="shared" si="151"/>
        <v>5.0019320923898056E-3</v>
      </c>
      <c r="K1235" s="104">
        <f t="shared" si="152"/>
        <v>5.0019320923898056E-3</v>
      </c>
      <c r="L1235" s="85"/>
    </row>
    <row r="1236" spans="3:12" x14ac:dyDescent="0.2">
      <c r="C1236" s="103">
        <v>269</v>
      </c>
      <c r="D1236" s="103">
        <f t="shared" si="148"/>
        <v>0.26900000000000002</v>
      </c>
      <c r="E1236" s="104">
        <f t="shared" si="146"/>
        <v>0.99933908981539066</v>
      </c>
      <c r="F1236" s="104">
        <f t="shared" si="147"/>
        <v>7.0910564535931697E-2</v>
      </c>
      <c r="G1236" s="104">
        <f t="shared" si="153"/>
        <v>7.0863699021633503E-2</v>
      </c>
      <c r="H1236" s="104">
        <f t="shared" si="149"/>
        <v>-22.991523632561734</v>
      </c>
      <c r="I1236" s="104">
        <f t="shared" si="150"/>
        <v>1</v>
      </c>
      <c r="J1236" s="104">
        <f t="shared" si="151"/>
        <v>5.0196887222115922E-3</v>
      </c>
      <c r="K1236" s="104">
        <f t="shared" si="152"/>
        <v>5.0196887222115922E-3</v>
      </c>
      <c r="L1236" s="85"/>
    </row>
    <row r="1237" spans="3:12" x14ac:dyDescent="0.2">
      <c r="C1237" s="103">
        <v>270</v>
      </c>
      <c r="D1237" s="103">
        <f t="shared" si="148"/>
        <v>0.27</v>
      </c>
      <c r="E1237" s="104">
        <f t="shared" si="146"/>
        <v>0.99933416835961897</v>
      </c>
      <c r="F1237" s="104">
        <f t="shared" si="147"/>
        <v>7.0744955920127417E-2</v>
      </c>
      <c r="G1237" s="104">
        <f t="shared" si="153"/>
        <v>7.0697851690078431E-2</v>
      </c>
      <c r="H1237" s="104">
        <f t="shared" si="149"/>
        <v>-23.011875659937495</v>
      </c>
      <c r="I1237" s="104">
        <f t="shared" si="150"/>
        <v>1</v>
      </c>
      <c r="J1237" s="104">
        <f t="shared" si="151"/>
        <v>5.0099181599761481E-3</v>
      </c>
      <c r="K1237" s="104">
        <f t="shared" si="152"/>
        <v>5.0099181599761481E-3</v>
      </c>
      <c r="L1237" s="85"/>
    </row>
    <row r="1238" spans="3:12" x14ac:dyDescent="0.2">
      <c r="C1238" s="103">
        <v>271</v>
      </c>
      <c r="D1238" s="103">
        <f t="shared" si="148"/>
        <v>0.27100000000000002</v>
      </c>
      <c r="E1238" s="104">
        <f t="shared" si="146"/>
        <v>0.9993292286648362</v>
      </c>
      <c r="F1238" s="104">
        <f t="shared" si="147"/>
        <v>7.0387378282788626E-2</v>
      </c>
      <c r="G1238" s="104">
        <f t="shared" si="153"/>
        <v>7.0340164447079204E-2</v>
      </c>
      <c r="H1238" s="104">
        <f t="shared" si="149"/>
        <v>-23.055932413763504</v>
      </c>
      <c r="I1238" s="104">
        <f t="shared" si="150"/>
        <v>1</v>
      </c>
      <c r="J1238" s="104">
        <f t="shared" si="151"/>
        <v>4.9729304989762843E-3</v>
      </c>
      <c r="K1238" s="104">
        <f t="shared" si="152"/>
        <v>4.9729304989762843E-3</v>
      </c>
      <c r="L1238" s="85"/>
    </row>
    <row r="1239" spans="3:12" x14ac:dyDescent="0.2">
      <c r="C1239" s="103">
        <v>272</v>
      </c>
      <c r="D1239" s="103">
        <f t="shared" si="148"/>
        <v>0.27200000000000002</v>
      </c>
      <c r="E1239" s="104">
        <f t="shared" si="146"/>
        <v>0.99932427073129149</v>
      </c>
      <c r="F1239" s="104">
        <f t="shared" si="147"/>
        <v>6.9840212146589795E-2</v>
      </c>
      <c r="G1239" s="104">
        <f t="shared" si="153"/>
        <v>6.9793019071109533E-2</v>
      </c>
      <c r="H1239" s="104">
        <f t="shared" si="149"/>
        <v>-23.12376029553532</v>
      </c>
      <c r="I1239" s="104">
        <f t="shared" si="150"/>
        <v>1</v>
      </c>
      <c r="J1239" s="104">
        <f t="shared" si="151"/>
        <v>4.9093272807355908E-3</v>
      </c>
      <c r="K1239" s="104">
        <f t="shared" si="152"/>
        <v>4.9093272807355908E-3</v>
      </c>
      <c r="L1239" s="85"/>
    </row>
    <row r="1240" spans="3:12" x14ac:dyDescent="0.2">
      <c r="C1240" s="103">
        <v>273</v>
      </c>
      <c r="D1240" s="103">
        <f t="shared" si="148"/>
        <v>0.27300000000000002</v>
      </c>
      <c r="E1240" s="104">
        <f t="shared" si="146"/>
        <v>0.99931929455923607</v>
      </c>
      <c r="F1240" s="104">
        <f t="shared" si="147"/>
        <v>6.9106328077902082E-2</v>
      </c>
      <c r="G1240" s="104">
        <f t="shared" si="153"/>
        <v>6.9059287024388238E-2</v>
      </c>
      <c r="H1240" s="104">
        <f t="shared" si="149"/>
        <v>-23.215558193340414</v>
      </c>
      <c r="I1240" s="104">
        <f t="shared" si="150"/>
        <v>1</v>
      </c>
      <c r="J1240" s="104">
        <f t="shared" si="151"/>
        <v>4.8199907270094506E-3</v>
      </c>
      <c r="K1240" s="104">
        <f t="shared" si="152"/>
        <v>4.8199907270094506E-3</v>
      </c>
      <c r="L1240" s="85"/>
    </row>
    <row r="1241" spans="3:12" x14ac:dyDescent="0.2">
      <c r="C1241" s="103">
        <v>274</v>
      </c>
      <c r="D1241" s="103">
        <f t="shared" si="148"/>
        <v>0.27400000000000002</v>
      </c>
      <c r="E1241" s="104">
        <f t="shared" si="146"/>
        <v>0.99931430014891998</v>
      </c>
      <c r="F1241" s="104">
        <f t="shared" si="147"/>
        <v>6.8189075595724929E-2</v>
      </c>
      <c r="G1241" s="104">
        <f t="shared" si="153"/>
        <v>6.8142318356743656E-2</v>
      </c>
      <c r="H1241" s="104">
        <f t="shared" si="149"/>
        <v>-23.331661896603507</v>
      </c>
      <c r="I1241" s="104">
        <f t="shared" si="150"/>
        <v>1</v>
      </c>
      <c r="J1241" s="104">
        <f t="shared" si="151"/>
        <v>4.7060701297899615E-3</v>
      </c>
      <c r="K1241" s="104">
        <f t="shared" si="152"/>
        <v>4.7060701297899615E-3</v>
      </c>
      <c r="L1241" s="85"/>
    </row>
    <row r="1242" spans="3:12" x14ac:dyDescent="0.2">
      <c r="C1242" s="103">
        <v>275</v>
      </c>
      <c r="D1242" s="103">
        <f t="shared" si="148"/>
        <v>0.27500000000000002</v>
      </c>
      <c r="E1242" s="104">
        <f t="shared" si="146"/>
        <v>0.99930928750059489</v>
      </c>
      <c r="F1242" s="104">
        <f t="shared" si="147"/>
        <v>6.7092270900170448E-2</v>
      </c>
      <c r="G1242" s="104">
        <f t="shared" si="153"/>
        <v>6.7045929430046225E-2</v>
      </c>
      <c r="H1242" s="104">
        <f t="shared" si="149"/>
        <v>-23.472551688009968</v>
      </c>
      <c r="I1242" s="104">
        <f t="shared" si="150"/>
        <v>1</v>
      </c>
      <c r="J1242" s="104">
        <f t="shared" si="151"/>
        <v>4.5689655849156258E-3</v>
      </c>
      <c r="K1242" s="104">
        <f t="shared" si="152"/>
        <v>4.5689655849156258E-3</v>
      </c>
      <c r="L1242" s="85"/>
    </row>
    <row r="1243" spans="3:12" x14ac:dyDescent="0.2">
      <c r="C1243" s="103">
        <v>276</v>
      </c>
      <c r="D1243" s="103">
        <f t="shared" si="148"/>
        <v>0.27600000000000002</v>
      </c>
      <c r="E1243" s="104">
        <f t="shared" si="146"/>
        <v>0.99930425661451383</v>
      </c>
      <c r="F1243" s="104">
        <f t="shared" si="147"/>
        <v>6.5820183460166784E-2</v>
      </c>
      <c r="G1243" s="104">
        <f t="shared" si="153"/>
        <v>6.5774389502892883E-2</v>
      </c>
      <c r="H1243" s="104">
        <f t="shared" si="149"/>
        <v>-23.638863484155046</v>
      </c>
      <c r="I1243" s="104">
        <f t="shared" si="150"/>
        <v>1</v>
      </c>
      <c r="J1243" s="104">
        <f t="shared" si="151"/>
        <v>4.4103092803619154E-3</v>
      </c>
      <c r="K1243" s="104">
        <f t="shared" si="152"/>
        <v>4.4103092803619154E-3</v>
      </c>
      <c r="L1243" s="85"/>
    </row>
    <row r="1244" spans="3:12" x14ac:dyDescent="0.2">
      <c r="C1244" s="103">
        <v>277</v>
      </c>
      <c r="D1244" s="103">
        <f t="shared" si="148"/>
        <v>0.27700000000000002</v>
      </c>
      <c r="E1244" s="104">
        <f t="shared" si="146"/>
        <v>0.9992992074909306</v>
      </c>
      <c r="F1244" s="104">
        <f t="shared" si="147"/>
        <v>6.4377521502746948E-2</v>
      </c>
      <c r="G1244" s="104">
        <f t="shared" si="153"/>
        <v>6.4332406217925367E-2</v>
      </c>
      <c r="H1244" s="104">
        <f t="shared" si="149"/>
        <v>-23.831404088540484</v>
      </c>
      <c r="I1244" s="104">
        <f t="shared" si="150"/>
        <v>1</v>
      </c>
      <c r="J1244" s="104">
        <f t="shared" si="151"/>
        <v>4.2319445731846816E-3</v>
      </c>
      <c r="K1244" s="104">
        <f t="shared" si="152"/>
        <v>4.2319445731846816E-3</v>
      </c>
      <c r="L1244" s="85"/>
    </row>
    <row r="1245" spans="3:12" x14ac:dyDescent="0.2">
      <c r="C1245" s="103">
        <v>278</v>
      </c>
      <c r="D1245" s="103">
        <f t="shared" si="148"/>
        <v>0.27800000000000002</v>
      </c>
      <c r="E1245" s="104">
        <f t="shared" si="146"/>
        <v>0.99929414013009887</v>
      </c>
      <c r="F1245" s="104">
        <f t="shared" si="147"/>
        <v>6.2769416448862581E-2</v>
      </c>
      <c r="G1245" s="104">
        <f t="shared" si="153"/>
        <v>6.2725110036734213E-2</v>
      </c>
      <c r="H1245" s="104">
        <f t="shared" si="149"/>
        <v>-24.051171362864228</v>
      </c>
      <c r="I1245" s="104">
        <f t="shared" si="150"/>
        <v>1</v>
      </c>
      <c r="J1245" s="104">
        <f t="shared" si="151"/>
        <v>4.0359031092007712E-3</v>
      </c>
      <c r="K1245" s="104">
        <f t="shared" si="152"/>
        <v>4.0359031092007712E-3</v>
      </c>
      <c r="L1245" s="85"/>
    </row>
    <row r="1246" spans="3:12" x14ac:dyDescent="0.2">
      <c r="C1246" s="103">
        <v>279</v>
      </c>
      <c r="D1246" s="103">
        <f t="shared" si="148"/>
        <v>0.27900000000000003</v>
      </c>
      <c r="E1246" s="104">
        <f t="shared" si="146"/>
        <v>0.99928905453227534</v>
      </c>
      <c r="F1246" s="104">
        <f t="shared" si="147"/>
        <v>6.1001406343105954E-2</v>
      </c>
      <c r="G1246" s="104">
        <f t="shared" si="153"/>
        <v>6.0958037669741491E-2</v>
      </c>
      <c r="H1246" s="104">
        <f t="shared" si="149"/>
        <v>-24.299380440626358</v>
      </c>
      <c r="I1246" s="104">
        <f t="shared" si="150"/>
        <v>1</v>
      </c>
      <c r="J1246" s="104">
        <f t="shared" si="151"/>
        <v>3.8243802566454714E-3</v>
      </c>
      <c r="K1246" s="104">
        <f t="shared" si="152"/>
        <v>3.8243802566454714E-3</v>
      </c>
      <c r="L1246" s="85"/>
    </row>
    <row r="1247" spans="3:12" x14ac:dyDescent="0.2">
      <c r="C1247" s="103">
        <v>280</v>
      </c>
      <c r="D1247" s="103">
        <f t="shared" si="148"/>
        <v>0.28000000000000003</v>
      </c>
      <c r="E1247" s="104">
        <f t="shared" si="146"/>
        <v>0.99928395069771503</v>
      </c>
      <c r="F1247" s="104">
        <f t="shared" si="147"/>
        <v>5.9079418327032875E-2</v>
      </c>
      <c r="G1247" s="104">
        <f t="shared" si="153"/>
        <v>5.9037114550760404E-2</v>
      </c>
      <c r="H1247" s="104">
        <f t="shared" si="149"/>
        <v>-24.577497537692729</v>
      </c>
      <c r="I1247" s="104">
        <f t="shared" si="150"/>
        <v>1</v>
      </c>
      <c r="J1247" s="104">
        <f t="shared" si="151"/>
        <v>3.5997091391053548E-3</v>
      </c>
      <c r="K1247" s="104">
        <f t="shared" si="152"/>
        <v>3.5997091391053548E-3</v>
      </c>
      <c r="L1247" s="85"/>
    </row>
    <row r="1248" spans="3:12" x14ac:dyDescent="0.2">
      <c r="C1248" s="103">
        <v>281</v>
      </c>
      <c r="D1248" s="103">
        <f t="shared" si="148"/>
        <v>0.28100000000000003</v>
      </c>
      <c r="E1248" s="104">
        <f t="shared" si="146"/>
        <v>0.99927882862667683</v>
      </c>
      <c r="F1248" s="104">
        <f t="shared" si="147"/>
        <v>5.7009750207944125E-2</v>
      </c>
      <c r="G1248" s="104">
        <f t="shared" si="153"/>
        <v>5.6968636408093853E-2</v>
      </c>
      <c r="H1248" s="104">
        <f t="shared" si="149"/>
        <v>-24.887283512403265</v>
      </c>
      <c r="I1248" s="104">
        <f t="shared" si="150"/>
        <v>1</v>
      </c>
      <c r="J1248" s="104">
        <f t="shared" si="151"/>
        <v>3.3643335638819292E-3</v>
      </c>
      <c r="K1248" s="104">
        <f t="shared" si="152"/>
        <v>3.3643335638819292E-3</v>
      </c>
      <c r="L1248" s="85"/>
    </row>
    <row r="1249" spans="3:12" x14ac:dyDescent="0.2">
      <c r="C1249" s="103">
        <v>282</v>
      </c>
      <c r="D1249" s="103">
        <f t="shared" si="148"/>
        <v>0.28199999999999997</v>
      </c>
      <c r="E1249" s="104">
        <f t="shared" si="146"/>
        <v>0.99927368831941776</v>
      </c>
      <c r="F1249" s="104">
        <f t="shared" si="147"/>
        <v>5.4799051177006695E-2</v>
      </c>
      <c r="G1249" s="104">
        <f t="shared" si="153"/>
        <v>5.4759249986052014E-2</v>
      </c>
      <c r="H1249" s="104">
        <f t="shared" si="149"/>
        <v>-25.230850176849199</v>
      </c>
      <c r="I1249" s="104">
        <f t="shared" si="150"/>
        <v>1</v>
      </c>
      <c r="J1249" s="104">
        <f t="shared" si="151"/>
        <v>3.1207801495257911E-3</v>
      </c>
      <c r="K1249" s="104">
        <f t="shared" si="152"/>
        <v>3.1207801495257911E-3</v>
      </c>
      <c r="L1249" s="85"/>
    </row>
    <row r="1250" spans="3:12" x14ac:dyDescent="0.2">
      <c r="C1250" s="103">
        <v>283</v>
      </c>
      <c r="D1250" s="103">
        <f t="shared" si="148"/>
        <v>0.28299999999999997</v>
      </c>
      <c r="E1250" s="104">
        <f t="shared" si="146"/>
        <v>0.99926852977619651</v>
      </c>
      <c r="F1250" s="104">
        <f t="shared" si="147"/>
        <v>5.2454301732466041E-2</v>
      </c>
      <c r="G1250" s="104">
        <f t="shared" si="153"/>
        <v>5.2415932972638336E-2</v>
      </c>
      <c r="H1250" s="104">
        <f t="shared" si="149"/>
        <v>-25.610733592268922</v>
      </c>
      <c r="I1250" s="104">
        <f t="shared" si="150"/>
        <v>1</v>
      </c>
      <c r="J1250" s="104">
        <f t="shared" si="151"/>
        <v>2.8716299605571882E-3</v>
      </c>
      <c r="K1250" s="104">
        <f t="shared" si="152"/>
        <v>2.8716299605571882E-3</v>
      </c>
      <c r="L1250" s="85"/>
    </row>
    <row r="1251" spans="3:12" x14ac:dyDescent="0.2">
      <c r="C1251" s="103">
        <v>284</v>
      </c>
      <c r="D1251" s="103">
        <f t="shared" si="148"/>
        <v>0.28399999999999997</v>
      </c>
      <c r="E1251" s="104">
        <f t="shared" si="146"/>
        <v>0.99926335299727487</v>
      </c>
      <c r="F1251" s="104">
        <f t="shared" si="147"/>
        <v>4.9982792865418173E-2</v>
      </c>
      <c r="G1251" s="104">
        <f t="shared" si="153"/>
        <v>4.9945973190866029E-2</v>
      </c>
      <c r="H1251" s="104">
        <f t="shared" si="149"/>
        <v>-26.029990405609841</v>
      </c>
      <c r="I1251" s="104">
        <f t="shared" si="150"/>
        <v>1</v>
      </c>
      <c r="J1251" s="104">
        <f t="shared" si="151"/>
        <v>2.6194899583565183E-3</v>
      </c>
      <c r="K1251" s="104">
        <f t="shared" si="152"/>
        <v>2.6194899583565183E-3</v>
      </c>
      <c r="L1251" s="85"/>
    </row>
    <row r="1252" spans="3:12" x14ac:dyDescent="0.2">
      <c r="C1252" s="103">
        <v>285</v>
      </c>
      <c r="D1252" s="103">
        <f t="shared" si="148"/>
        <v>0.28499999999999998</v>
      </c>
      <c r="E1252" s="104">
        <f t="shared" si="146"/>
        <v>0.9992581579829124</v>
      </c>
      <c r="F1252" s="104">
        <f t="shared" si="147"/>
        <v>4.739210456717026E-2</v>
      </c>
      <c r="G1252" s="104">
        <f t="shared" si="153"/>
        <v>4.7356947112724125E-2</v>
      </c>
      <c r="H1252" s="104">
        <f t="shared" si="149"/>
        <v>-26.492326047507081</v>
      </c>
      <c r="I1252" s="104">
        <f t="shared" si="150"/>
        <v>1</v>
      </c>
      <c r="J1252" s="104">
        <f t="shared" si="151"/>
        <v>2.3669645749017044E-3</v>
      </c>
      <c r="K1252" s="104">
        <f t="shared" si="152"/>
        <v>2.3669645749017044E-3</v>
      </c>
      <c r="L1252" s="85"/>
    </row>
    <row r="1253" spans="3:12" x14ac:dyDescent="0.2">
      <c r="C1253" s="103">
        <v>286</v>
      </c>
      <c r="D1253" s="103">
        <f t="shared" si="148"/>
        <v>0.28599999999999998</v>
      </c>
      <c r="E1253" s="104">
        <f t="shared" si="146"/>
        <v>0.99925294473337167</v>
      </c>
      <c r="F1253" s="104">
        <f t="shared" si="147"/>
        <v>4.4690083718616477E-2</v>
      </c>
      <c r="G1253" s="104">
        <f t="shared" si="153"/>
        <v>4.4656697756208424E-2</v>
      </c>
      <c r="H1253" s="104">
        <f t="shared" si="149"/>
        <v>-27.002267899936005</v>
      </c>
      <c r="I1253" s="104">
        <f t="shared" si="150"/>
        <v>1</v>
      </c>
      <c r="J1253" s="104">
        <f t="shared" si="151"/>
        <v>2.1166277105165092E-3</v>
      </c>
      <c r="K1253" s="104">
        <f t="shared" si="152"/>
        <v>2.1166277105165092E-3</v>
      </c>
      <c r="L1253" s="85"/>
    </row>
    <row r="1254" spans="3:12" x14ac:dyDescent="0.2">
      <c r="C1254" s="103">
        <v>287</v>
      </c>
      <c r="D1254" s="103">
        <f t="shared" si="148"/>
        <v>0.28699999999999998</v>
      </c>
      <c r="E1254" s="104">
        <f t="shared" si="146"/>
        <v>0.99924771324891504</v>
      </c>
      <c r="F1254" s="104">
        <f t="shared" si="147"/>
        <v>4.1884821423291863E-2</v>
      </c>
      <c r="G1254" s="104">
        <f t="shared" si="153"/>
        <v>4.1853312027063563E-2</v>
      </c>
      <c r="H1254" s="104">
        <f t="shared" si="149"/>
        <v>-27.565403375558741</v>
      </c>
      <c r="I1254" s="104">
        <f t="shared" si="150"/>
        <v>1</v>
      </c>
      <c r="J1254" s="104">
        <f t="shared" si="151"/>
        <v>1.8709954481754539E-3</v>
      </c>
      <c r="K1254" s="104">
        <f t="shared" si="152"/>
        <v>1.8709954481754539E-3</v>
      </c>
      <c r="L1254" s="85"/>
    </row>
    <row r="1255" spans="3:12" x14ac:dyDescent="0.2">
      <c r="C1255" s="103">
        <v>288</v>
      </c>
      <c r="D1255" s="103">
        <f t="shared" si="148"/>
        <v>0.28799999999999998</v>
      </c>
      <c r="E1255" s="104">
        <f t="shared" si="146"/>
        <v>0.99924246352980606</v>
      </c>
      <c r="F1255" s="104">
        <f t="shared" si="147"/>
        <v>3.8984629846835456E-2</v>
      </c>
      <c r="G1255" s="104">
        <f t="shared" si="153"/>
        <v>3.8955097567949466E-2</v>
      </c>
      <c r="H1255" s="104">
        <f t="shared" si="149"/>
        <v>-28.188714071368221</v>
      </c>
      <c r="I1255" s="104">
        <f t="shared" si="150"/>
        <v>1</v>
      </c>
      <c r="J1255" s="104">
        <f t="shared" si="151"/>
        <v>1.6324997653188488E-3</v>
      </c>
      <c r="K1255" s="104">
        <f t="shared" si="152"/>
        <v>1.6324997653188488E-3</v>
      </c>
      <c r="L1255" s="85"/>
    </row>
    <row r="1256" spans="3:12" x14ac:dyDescent="0.2">
      <c r="C1256" s="103">
        <v>289</v>
      </c>
      <c r="D1256" s="103">
        <f t="shared" si="148"/>
        <v>0.28899999999999998</v>
      </c>
      <c r="E1256" s="104">
        <f t="shared" si="146"/>
        <v>0.99923719557631019</v>
      </c>
      <c r="F1256" s="104">
        <f t="shared" si="147"/>
        <v>3.5998018626495737E-2</v>
      </c>
      <c r="G1256" s="104">
        <f t="shared" si="153"/>
        <v>3.5970559178643377E-2</v>
      </c>
      <c r="H1256" s="104">
        <f t="shared" si="149"/>
        <v>-28.881056216489597</v>
      </c>
      <c r="I1256" s="104">
        <f t="shared" si="150"/>
        <v>1</v>
      </c>
      <c r="J1256" s="104">
        <f t="shared" si="151"/>
        <v>1.4034635097270637E-3</v>
      </c>
      <c r="K1256" s="104">
        <f t="shared" si="152"/>
        <v>1.4034635097270637E-3</v>
      </c>
      <c r="L1256" s="85"/>
    </row>
    <row r="1257" spans="3:12" x14ac:dyDescent="0.2">
      <c r="C1257" s="103">
        <v>290</v>
      </c>
      <c r="D1257" s="103">
        <f t="shared" si="148"/>
        <v>0.28999999999999998</v>
      </c>
      <c r="E1257" s="104">
        <f t="shared" si="146"/>
        <v>0.99923190938869288</v>
      </c>
      <c r="F1257" s="104">
        <f t="shared" si="147"/>
        <v>3.2933670915045482E-2</v>
      </c>
      <c r="G1257" s="104">
        <f t="shared" si="153"/>
        <v>3.290837487161976E-2</v>
      </c>
      <c r="H1257" s="104">
        <f t="shared" si="149"/>
        <v>-29.653871282532258</v>
      </c>
      <c r="I1257" s="104">
        <f t="shared" si="150"/>
        <v>1</v>
      </c>
      <c r="J1257" s="104">
        <f t="shared" si="151"/>
        <v>1.1860768889751243E-3</v>
      </c>
      <c r="K1257" s="104">
        <f t="shared" si="152"/>
        <v>1.1860768889751243E-3</v>
      </c>
      <c r="L1257" s="85"/>
    </row>
    <row r="1258" spans="3:12" x14ac:dyDescent="0.2">
      <c r="C1258" s="103">
        <v>291</v>
      </c>
      <c r="D1258" s="103">
        <f t="shared" si="148"/>
        <v>0.29099999999999998</v>
      </c>
      <c r="E1258" s="104">
        <f t="shared" si="146"/>
        <v>0.99922660496721971</v>
      </c>
      <c r="F1258" s="104">
        <f t="shared" si="147"/>
        <v>2.980041912403222E-2</v>
      </c>
      <c r="G1258" s="104">
        <f t="shared" si="153"/>
        <v>2.9777371627906921E-2</v>
      </c>
      <c r="H1258" s="104">
        <f t="shared" si="149"/>
        <v>-30.522272779005945</v>
      </c>
      <c r="I1258" s="104">
        <f t="shared" si="150"/>
        <v>1</v>
      </c>
      <c r="J1258" s="104">
        <f t="shared" si="151"/>
        <v>9.8237570355073044E-4</v>
      </c>
      <c r="K1258" s="104">
        <f t="shared" si="152"/>
        <v>9.8237570355073044E-4</v>
      </c>
      <c r="L1258" s="85"/>
    </row>
    <row r="1259" spans="3:12" x14ac:dyDescent="0.2">
      <c r="C1259" s="103">
        <v>292</v>
      </c>
      <c r="D1259" s="103">
        <f t="shared" si="148"/>
        <v>0.29199999999999998</v>
      </c>
      <c r="E1259" s="104">
        <f t="shared" si="146"/>
        <v>0.99922128231215879</v>
      </c>
      <c r="F1259" s="104">
        <f t="shared" si="147"/>
        <v>2.6607220431685317E-2</v>
      </c>
      <c r="G1259" s="104">
        <f t="shared" si="153"/>
        <v>2.6586500918510874E-2</v>
      </c>
      <c r="H1259" s="104">
        <f t="shared" si="149"/>
        <v>-31.506776338572386</v>
      </c>
      <c r="I1259" s="104">
        <f t="shared" si="150"/>
        <v>1</v>
      </c>
      <c r="J1259" s="104">
        <f t="shared" si="151"/>
        <v>7.9422153210720737E-4</v>
      </c>
      <c r="K1259" s="104">
        <f t="shared" si="152"/>
        <v>7.9422153210720737E-4</v>
      </c>
      <c r="L1259" s="85"/>
    </row>
    <row r="1260" spans="3:12" x14ac:dyDescent="0.2">
      <c r="C1260" s="103">
        <v>293</v>
      </c>
      <c r="D1260" s="103">
        <f t="shared" si="148"/>
        <v>0.29299999999999998</v>
      </c>
      <c r="E1260" s="104">
        <f t="shared" si="146"/>
        <v>0.99921594142377801</v>
      </c>
      <c r="F1260" s="104">
        <f t="shared" si="147"/>
        <v>2.3363132121020619E-2</v>
      </c>
      <c r="G1260" s="104">
        <f t="shared" si="153"/>
        <v>2.3344814056913726E-2</v>
      </c>
      <c r="H1260" s="104">
        <f t="shared" si="149"/>
        <v>-32.636191618110004</v>
      </c>
      <c r="I1260" s="104">
        <f t="shared" si="150"/>
        <v>1</v>
      </c>
      <c r="J1260" s="104">
        <f t="shared" si="151"/>
        <v>6.2328405379376522E-4</v>
      </c>
      <c r="K1260" s="104">
        <f t="shared" si="152"/>
        <v>6.2328405379376522E-4</v>
      </c>
      <c r="L1260" s="85"/>
    </row>
    <row r="1261" spans="3:12" x14ac:dyDescent="0.2">
      <c r="C1261" s="103">
        <v>294</v>
      </c>
      <c r="D1261" s="103">
        <f t="shared" si="148"/>
        <v>0.29399999999999998</v>
      </c>
      <c r="E1261" s="104">
        <f t="shared" si="146"/>
        <v>0.99921058230234772</v>
      </c>
      <c r="F1261" s="104">
        <f t="shared" si="147"/>
        <v>2.0077286813733684E-2</v>
      </c>
      <c r="G1261" s="104">
        <f t="shared" si="153"/>
        <v>2.0061437448202081E-2</v>
      </c>
      <c r="H1261" s="104">
        <f t="shared" si="149"/>
        <v>-33.952759040014655</v>
      </c>
      <c r="I1261" s="104">
        <f t="shared" si="150"/>
        <v>1</v>
      </c>
      <c r="J1261" s="104">
        <f t="shared" si="151"/>
        <v>4.7102566743134199E-4</v>
      </c>
      <c r="K1261" s="104">
        <f t="shared" si="152"/>
        <v>4.7102566743134199E-4</v>
      </c>
      <c r="L1261" s="85"/>
    </row>
    <row r="1262" spans="3:12" x14ac:dyDescent="0.2">
      <c r="C1262" s="103">
        <v>295</v>
      </c>
      <c r="D1262" s="103">
        <f t="shared" si="148"/>
        <v>0.29499999999999998</v>
      </c>
      <c r="E1262" s="104">
        <f t="shared" si="146"/>
        <v>0.99920520494813725</v>
      </c>
      <c r="F1262" s="104">
        <f t="shared" si="147"/>
        <v>1.6758867665353821E-2</v>
      </c>
      <c r="G1262" s="104">
        <f t="shared" si="153"/>
        <v>1.6745547800258574E-2</v>
      </c>
      <c r="H1262" s="104">
        <f t="shared" si="149"/>
        <v>-35.52201281469118</v>
      </c>
      <c r="I1262" s="104">
        <f t="shared" si="150"/>
        <v>1</v>
      </c>
      <c r="J1262" s="104">
        <f t="shared" si="151"/>
        <v>3.3868854077010005E-4</v>
      </c>
      <c r="K1262" s="104">
        <f t="shared" si="152"/>
        <v>3.3868854077010005E-4</v>
      </c>
      <c r="L1262" s="85"/>
    </row>
    <row r="1263" spans="3:12" x14ac:dyDescent="0.2">
      <c r="C1263" s="103">
        <v>296</v>
      </c>
      <c r="D1263" s="103">
        <f t="shared" si="148"/>
        <v>0.29599999999999999</v>
      </c>
      <c r="E1263" s="104">
        <f t="shared" si="146"/>
        <v>0.9991998093614165</v>
      </c>
      <c r="F1263" s="104">
        <f t="shared" si="147"/>
        <v>1.3417083586842909E-2</v>
      </c>
      <c r="G1263" s="104">
        <f t="shared" si="153"/>
        <v>1.3406347362159626E-2</v>
      </c>
      <c r="H1263" s="104">
        <f t="shared" si="149"/>
        <v>-37.453790642132809</v>
      </c>
      <c r="I1263" s="104">
        <f t="shared" si="150"/>
        <v>1</v>
      </c>
      <c r="J1263" s="104">
        <f t="shared" si="151"/>
        <v>2.2728419547136453E-4</v>
      </c>
      <c r="K1263" s="104">
        <f t="shared" si="152"/>
        <v>2.2728419547136453E-4</v>
      </c>
      <c r="L1263" s="85"/>
    </row>
    <row r="1264" spans="3:12" x14ac:dyDescent="0.2">
      <c r="C1264" s="103">
        <v>297</v>
      </c>
      <c r="D1264" s="103">
        <f t="shared" si="148"/>
        <v>0.29699999999999999</v>
      </c>
      <c r="E1264" s="104">
        <f t="shared" si="146"/>
        <v>0.99919439554245959</v>
      </c>
      <c r="F1264" s="104">
        <f t="shared" si="147"/>
        <v>1.0061144557370866E-2</v>
      </c>
      <c r="G1264" s="104">
        <f t="shared" si="153"/>
        <v>1.005303925446749E-2</v>
      </c>
      <c r="H1264" s="104">
        <f t="shared" si="149"/>
        <v>-39.954052432726371</v>
      </c>
      <c r="I1264" s="104">
        <f t="shared" si="150"/>
        <v>1</v>
      </c>
      <c r="J1264" s="104">
        <f t="shared" si="151"/>
        <v>1.3758570510709586E-4</v>
      </c>
      <c r="K1264" s="104">
        <f t="shared" si="152"/>
        <v>1.3758570510709586E-4</v>
      </c>
      <c r="L1264" s="85"/>
    </row>
    <row r="1265" spans="3:12" x14ac:dyDescent="0.2">
      <c r="C1265" s="103">
        <v>298</v>
      </c>
      <c r="D1265" s="103">
        <f t="shared" si="148"/>
        <v>0.29799999999999999</v>
      </c>
      <c r="E1265" s="104">
        <f t="shared" si="146"/>
        <v>0.99918896349153918</v>
      </c>
      <c r="F1265" s="104">
        <f t="shared" si="147"/>
        <v>6.7002370923772555E-3</v>
      </c>
      <c r="G1265" s="104">
        <f t="shared" si="153"/>
        <v>6.6948029554799943E-3</v>
      </c>
      <c r="H1265" s="104">
        <f t="shared" si="149"/>
        <v>-43.485244016376456</v>
      </c>
      <c r="I1265" s="104">
        <f t="shared" si="150"/>
        <v>1</v>
      </c>
      <c r="J1265" s="104">
        <f t="shared" si="151"/>
        <v>7.0122554672324663E-5</v>
      </c>
      <c r="K1265" s="104">
        <f t="shared" si="152"/>
        <v>7.0122554672324663E-5</v>
      </c>
      <c r="L1265" s="85"/>
    </row>
    <row r="1266" spans="3:12" x14ac:dyDescent="0.2">
      <c r="C1266" s="103">
        <v>299</v>
      </c>
      <c r="D1266" s="103">
        <f t="shared" si="148"/>
        <v>0.29899999999999999</v>
      </c>
      <c r="E1266" s="104">
        <f t="shared" si="146"/>
        <v>0.99918351320892618</v>
      </c>
      <c r="F1266" s="104">
        <f t="shared" si="147"/>
        <v>3.3434999302484258E-3</v>
      </c>
      <c r="G1266" s="104">
        <f t="shared" si="153"/>
        <v>3.3407700067194217E-3</v>
      </c>
      <c r="H1266" s="104">
        <f t="shared" si="149"/>
        <v>-49.523068441447521</v>
      </c>
      <c r="I1266" s="104">
        <f t="shared" si="150"/>
        <v>1</v>
      </c>
      <c r="J1266" s="104">
        <f t="shared" si="151"/>
        <v>2.5178181169906996E-5</v>
      </c>
      <c r="K1266" s="104">
        <f t="shared" si="152"/>
        <v>2.5178181169906996E-5</v>
      </c>
      <c r="L1266" s="85"/>
    </row>
    <row r="1267" spans="3:12" x14ac:dyDescent="0.2">
      <c r="C1267" s="103">
        <v>300</v>
      </c>
      <c r="D1267" s="103">
        <f t="shared" si="148"/>
        <v>0.3</v>
      </c>
      <c r="E1267" s="104">
        <f t="shared" si="146"/>
        <v>0.99917804469489879</v>
      </c>
      <c r="F1267" s="104">
        <f t="shared" si="147"/>
        <v>3.9004102125048809E-17</v>
      </c>
      <c r="G1267" s="104">
        <f t="shared" si="153"/>
        <v>3.8972042496386417E-17</v>
      </c>
      <c r="H1267" s="104">
        <f t="shared" si="149"/>
        <v>-328.18493665106189</v>
      </c>
      <c r="I1267" s="104">
        <f t="shared" si="150"/>
        <v>1</v>
      </c>
      <c r="J1267" s="104">
        <f t="shared" si="151"/>
        <v>2.7901860594490866E-6</v>
      </c>
      <c r="K1267" s="104">
        <f t="shared" si="152"/>
        <v>2.7901860594490866E-6</v>
      </c>
      <c r="L1267" s="85"/>
    </row>
    <row r="1268" spans="3:12" x14ac:dyDescent="0.2">
      <c r="C1268" s="103">
        <v>301</v>
      </c>
      <c r="D1268" s="103">
        <f t="shared" si="148"/>
        <v>0.30099999999999999</v>
      </c>
      <c r="E1268" s="104">
        <f t="shared" si="146"/>
        <v>0.99917255794973314</v>
      </c>
      <c r="F1268" s="104">
        <f t="shared" si="147"/>
        <v>3.3212912687461868E-3</v>
      </c>
      <c r="G1268" s="104">
        <f t="shared" si="153"/>
        <v>3.3185430926892419E-3</v>
      </c>
      <c r="H1268" s="104">
        <f t="shared" si="149"/>
        <v>-49.581050769746362</v>
      </c>
      <c r="I1268" s="104">
        <f t="shared" si="150"/>
        <v>1</v>
      </c>
      <c r="J1268" s="104">
        <f t="shared" si="151"/>
        <v>2.7531820645089341E-6</v>
      </c>
      <c r="K1268" s="104">
        <f t="shared" si="152"/>
        <v>2.7531820645089341E-6</v>
      </c>
      <c r="L1268" s="85"/>
    </row>
    <row r="1269" spans="3:12" x14ac:dyDescent="0.2">
      <c r="C1269" s="103">
        <v>302</v>
      </c>
      <c r="D1269" s="103">
        <f t="shared" si="148"/>
        <v>0.30199999999999999</v>
      </c>
      <c r="E1269" s="104">
        <f t="shared" si="146"/>
        <v>0.99916705297370312</v>
      </c>
      <c r="F1269" s="104">
        <f t="shared" si="147"/>
        <v>6.6115212334487113E-3</v>
      </c>
      <c r="G1269" s="104">
        <f t="shared" si="153"/>
        <v>6.6060141864980118E-3</v>
      </c>
      <c r="H1269" s="104">
        <f t="shared" si="149"/>
        <v>-43.601209959815527</v>
      </c>
      <c r="I1269" s="104">
        <f t="shared" si="150"/>
        <v>1</v>
      </c>
      <c r="J1269" s="104">
        <f t="shared" si="151"/>
        <v>2.4624209296967175E-5</v>
      </c>
      <c r="K1269" s="104">
        <f t="shared" si="152"/>
        <v>2.4624209296967175E-5</v>
      </c>
      <c r="L1269" s="85"/>
    </row>
    <row r="1270" spans="3:12" x14ac:dyDescent="0.2">
      <c r="C1270" s="103">
        <v>303</v>
      </c>
      <c r="D1270" s="103">
        <f t="shared" si="148"/>
        <v>0.30299999999999999</v>
      </c>
      <c r="E1270" s="104">
        <f t="shared" si="146"/>
        <v>0.99916152976708628</v>
      </c>
      <c r="F1270" s="104">
        <f t="shared" si="147"/>
        <v>9.8619788653531888E-3</v>
      </c>
      <c r="G1270" s="104">
        <f t="shared" si="153"/>
        <v>9.8537098896369652E-3</v>
      </c>
      <c r="H1270" s="104">
        <f t="shared" si="149"/>
        <v>-40.128004565160744</v>
      </c>
      <c r="I1270" s="104">
        <f t="shared" si="150"/>
        <v>1</v>
      </c>
      <c r="J1270" s="104">
        <f t="shared" si="151"/>
        <v>6.7730629165624348E-5</v>
      </c>
      <c r="K1270" s="104">
        <f t="shared" si="152"/>
        <v>6.7730629165624348E-5</v>
      </c>
      <c r="L1270" s="85"/>
    </row>
    <row r="1271" spans="3:12" x14ac:dyDescent="0.2">
      <c r="C1271" s="103">
        <v>304</v>
      </c>
      <c r="D1271" s="103">
        <f t="shared" si="148"/>
        <v>0.30399999999999999</v>
      </c>
      <c r="E1271" s="104">
        <f t="shared" si="146"/>
        <v>0.9991559883301625</v>
      </c>
      <c r="F1271" s="104">
        <f t="shared" si="147"/>
        <v>1.306411705812076E-2</v>
      </c>
      <c r="G1271" s="104">
        <f t="shared" si="153"/>
        <v>1.3053090790867583E-2</v>
      </c>
      <c r="H1271" s="104">
        <f t="shared" si="149"/>
        <v>-37.685732824773986</v>
      </c>
      <c r="I1271" s="104">
        <f t="shared" si="150"/>
        <v>1</v>
      </c>
      <c r="J1271" s="104">
        <f t="shared" si="151"/>
        <v>1.3118037935409089E-4</v>
      </c>
      <c r="K1271" s="104">
        <f t="shared" si="152"/>
        <v>1.3118037935409089E-4</v>
      </c>
      <c r="L1271" s="85"/>
    </row>
    <row r="1272" spans="3:12" x14ac:dyDescent="0.2">
      <c r="C1272" s="103">
        <v>305</v>
      </c>
      <c r="D1272" s="103">
        <f t="shared" si="148"/>
        <v>0.30499999999999999</v>
      </c>
      <c r="E1272" s="104">
        <f t="shared" si="146"/>
        <v>0.99915042866321069</v>
      </c>
      <c r="F1272" s="104">
        <f t="shared" si="147"/>
        <v>1.620957436295806E-2</v>
      </c>
      <c r="G1272" s="104">
        <f t="shared" si="153"/>
        <v>1.6195803173197736E-2</v>
      </c>
      <c r="H1272" s="104">
        <f t="shared" si="149"/>
        <v>-35.81195019662217</v>
      </c>
      <c r="I1272" s="104">
        <f t="shared" si="150"/>
        <v>1</v>
      </c>
      <c r="J1272" s="104">
        <f t="shared" si="151"/>
        <v>2.1387444953028416E-4</v>
      </c>
      <c r="K1272" s="104">
        <f t="shared" si="152"/>
        <v>2.1387444953028416E-4</v>
      </c>
      <c r="L1272" s="85"/>
    </row>
    <row r="1273" spans="3:12" x14ac:dyDescent="0.2">
      <c r="C1273" s="103">
        <v>306</v>
      </c>
      <c r="D1273" s="103">
        <f t="shared" si="148"/>
        <v>0.30599999999999999</v>
      </c>
      <c r="E1273" s="104">
        <f t="shared" si="146"/>
        <v>0.99914485076651027</v>
      </c>
      <c r="F1273" s="104">
        <f t="shared" si="147"/>
        <v>1.9290196096649073E-2</v>
      </c>
      <c r="G1273" s="104">
        <f t="shared" si="153"/>
        <v>1.9273700100243159E-2</v>
      </c>
      <c r="H1273" s="104">
        <f t="shared" si="149"/>
        <v>-34.300698058877025</v>
      </c>
      <c r="I1273" s="104">
        <f t="shared" si="150"/>
        <v>1</v>
      </c>
      <c r="J1273" s="104">
        <f t="shared" si="151"/>
        <v>3.1452141561615857E-4</v>
      </c>
      <c r="K1273" s="104">
        <f t="shared" si="152"/>
        <v>3.1452141561615857E-4</v>
      </c>
      <c r="L1273" s="85"/>
    </row>
    <row r="1274" spans="3:12" x14ac:dyDescent="0.2">
      <c r="C1274" s="103">
        <v>307</v>
      </c>
      <c r="D1274" s="103">
        <f t="shared" si="148"/>
        <v>0.307</v>
      </c>
      <c r="E1274" s="104">
        <f t="shared" si="146"/>
        <v>0.99913925464034536</v>
      </c>
      <c r="F1274" s="104">
        <f t="shared" si="147"/>
        <v>2.2298054770832795E-2</v>
      </c>
      <c r="G1274" s="104">
        <f t="shared" si="153"/>
        <v>2.2278861823659474E-2</v>
      </c>
      <c r="H1274" s="104">
        <f t="shared" si="149"/>
        <v>-33.042140000962881</v>
      </c>
      <c r="I1274" s="104">
        <f t="shared" si="150"/>
        <v>1</v>
      </c>
      <c r="J1274" s="104">
        <f t="shared" si="151"/>
        <v>4.3165385060994082E-4</v>
      </c>
      <c r="K1274" s="104">
        <f t="shared" si="152"/>
        <v>4.3165385060994082E-4</v>
      </c>
      <c r="L1274" s="85"/>
    </row>
    <row r="1275" spans="3:12" x14ac:dyDescent="0.2">
      <c r="C1275" s="103">
        <v>308</v>
      </c>
      <c r="D1275" s="103">
        <f t="shared" si="148"/>
        <v>0.308</v>
      </c>
      <c r="E1275" s="104">
        <f t="shared" si="146"/>
        <v>0.99913364028499496</v>
      </c>
      <c r="F1275" s="104">
        <f t="shared" si="147"/>
        <v>2.5225469792938056E-2</v>
      </c>
      <c r="G1275" s="104">
        <f t="shared" si="153"/>
        <v>2.5203615462117378E-2</v>
      </c>
      <c r="H1275" s="104">
        <f t="shared" si="149"/>
        <v>-31.970743102924043</v>
      </c>
      <c r="I1275" s="104">
        <f t="shared" si="150"/>
        <v>1</v>
      </c>
      <c r="J1275" s="104">
        <f t="shared" si="151"/>
        <v>5.6364641229857875E-4</v>
      </c>
      <c r="K1275" s="104">
        <f t="shared" si="152"/>
        <v>5.6364641229857875E-4</v>
      </c>
      <c r="L1275" s="85"/>
    </row>
    <row r="1276" spans="3:12" x14ac:dyDescent="0.2">
      <c r="C1276" s="103">
        <v>309</v>
      </c>
      <c r="D1276" s="103">
        <f t="shared" si="148"/>
        <v>0.309</v>
      </c>
      <c r="E1276" s="104">
        <f t="shared" si="146"/>
        <v>0.99912800770074139</v>
      </c>
      <c r="F1276" s="104">
        <f t="shared" si="147"/>
        <v>2.8065026391377267E-2</v>
      </c>
      <c r="G1276" s="104">
        <f t="shared" si="153"/>
        <v>2.8040553904485496E-2</v>
      </c>
      <c r="H1276" s="104">
        <f t="shared" si="149"/>
        <v>-31.044268234018002</v>
      </c>
      <c r="I1276" s="104">
        <f t="shared" si="150"/>
        <v>1</v>
      </c>
      <c r="J1276" s="104">
        <f t="shared" si="151"/>
        <v>7.0873539288487301E-4</v>
      </c>
      <c r="K1276" s="104">
        <f t="shared" si="152"/>
        <v>7.0873539288487301E-4</v>
      </c>
      <c r="L1276" s="85"/>
    </row>
    <row r="1277" spans="3:12" x14ac:dyDescent="0.2">
      <c r="C1277" s="103">
        <v>310</v>
      </c>
      <c r="D1277" s="103">
        <f t="shared" si="148"/>
        <v>0.31</v>
      </c>
      <c r="E1277" s="104">
        <f t="shared" si="146"/>
        <v>0.99912235688787221</v>
      </c>
      <c r="F1277" s="104">
        <f t="shared" si="147"/>
        <v>3.0809593719892073E-2</v>
      </c>
      <c r="G1277" s="104">
        <f t="shared" si="153"/>
        <v>3.0782553892176354E-2</v>
      </c>
      <c r="H1277" s="104">
        <f t="shared" si="149"/>
        <v>-30.233907030397479</v>
      </c>
      <c r="I1277" s="104">
        <f t="shared" si="150"/>
        <v>1</v>
      </c>
      <c r="J1277" s="104">
        <f t="shared" si="151"/>
        <v>8.6503950271442495E-4</v>
      </c>
      <c r="K1277" s="104">
        <f t="shared" si="152"/>
        <v>8.6503950271442495E-4</v>
      </c>
      <c r="L1277" s="85"/>
    </row>
    <row r="1278" spans="3:12" x14ac:dyDescent="0.2">
      <c r="C1278" s="103">
        <v>311</v>
      </c>
      <c r="D1278" s="103">
        <f t="shared" si="148"/>
        <v>0.311</v>
      </c>
      <c r="E1278" s="104">
        <f t="shared" si="146"/>
        <v>0.99911668784666874</v>
      </c>
      <c r="F1278" s="104">
        <f t="shared" si="147"/>
        <v>3.3452342098353419E-2</v>
      </c>
      <c r="G1278" s="104">
        <f t="shared" si="153"/>
        <v>3.3422793238020547E-2</v>
      </c>
      <c r="H1278" s="104">
        <f t="shared" si="149"/>
        <v>-29.51914515398304</v>
      </c>
      <c r="I1278" s="104">
        <f t="shared" si="150"/>
        <v>1</v>
      </c>
      <c r="J1278" s="104">
        <f t="shared" si="151"/>
        <v>1.030581650027271E-3</v>
      </c>
      <c r="K1278" s="104">
        <f t="shared" si="152"/>
        <v>1.030581650027271E-3</v>
      </c>
      <c r="L1278" s="85"/>
    </row>
    <row r="1279" spans="3:12" x14ac:dyDescent="0.2">
      <c r="C1279" s="103">
        <v>312</v>
      </c>
      <c r="D1279" s="103">
        <f t="shared" si="148"/>
        <v>0.312</v>
      </c>
      <c r="E1279" s="104">
        <f t="shared" si="146"/>
        <v>0.99911100057741953</v>
      </c>
      <c r="F1279" s="104">
        <f t="shared" si="147"/>
        <v>3.5986759349811326E-2</v>
      </c>
      <c r="G1279" s="104">
        <f t="shared" si="153"/>
        <v>3.5954767141528801E-2</v>
      </c>
      <c r="H1279" s="104">
        <f t="shared" si="149"/>
        <v>-28.884870391572544</v>
      </c>
      <c r="I1279" s="104">
        <f t="shared" si="150"/>
        <v>1</v>
      </c>
      <c r="J1279" s="104">
        <f t="shared" si="151"/>
        <v>1.2033114710545037E-3</v>
      </c>
      <c r="K1279" s="104">
        <f t="shared" si="152"/>
        <v>1.2033114710545037E-3</v>
      </c>
      <c r="L1279" s="85"/>
    </row>
    <row r="1280" spans="3:12" x14ac:dyDescent="0.2">
      <c r="C1280" s="103">
        <v>313</v>
      </c>
      <c r="D1280" s="103">
        <f t="shared" si="148"/>
        <v>0.313</v>
      </c>
      <c r="E1280" s="104">
        <f t="shared" si="146"/>
        <v>0.99910529508040891</v>
      </c>
      <c r="F1280" s="104">
        <f t="shared" si="147"/>
        <v>3.8406666196184637E-2</v>
      </c>
      <c r="G1280" s="104">
        <f t="shared" si="153"/>
        <v>3.8372303562993815E-2</v>
      </c>
      <c r="H1280" s="104">
        <f t="shared" si="149"/>
        <v>-28.31964256976439</v>
      </c>
      <c r="I1280" s="104">
        <f t="shared" si="150"/>
        <v>1</v>
      </c>
      <c r="J1280" s="104">
        <f t="shared" si="151"/>
        <v>1.381128359878776E-3</v>
      </c>
      <c r="K1280" s="104">
        <f t="shared" si="152"/>
        <v>1.381128359878776E-3</v>
      </c>
      <c r="L1280" s="85"/>
    </row>
    <row r="1281" spans="3:12" x14ac:dyDescent="0.2">
      <c r="C1281" s="103">
        <v>314</v>
      </c>
      <c r="D1281" s="103">
        <f t="shared" si="148"/>
        <v>0.314</v>
      </c>
      <c r="E1281" s="104">
        <f t="shared" si="146"/>
        <v>0.9990995713559272</v>
      </c>
      <c r="F1281" s="104">
        <f t="shared" si="147"/>
        <v>4.0706230677653728E-2</v>
      </c>
      <c r="G1281" s="104">
        <f t="shared" si="153"/>
        <v>4.066957762155933E-2</v>
      </c>
      <c r="H1281" s="104">
        <f t="shared" si="149"/>
        <v>-27.81460675971676</v>
      </c>
      <c r="I1281" s="104">
        <f t="shared" si="150"/>
        <v>1</v>
      </c>
      <c r="J1281" s="104">
        <f t="shared" si="151"/>
        <v>1.5619047452982541E-3</v>
      </c>
      <c r="K1281" s="104">
        <f t="shared" si="152"/>
        <v>1.5619047452982541E-3</v>
      </c>
      <c r="L1281" s="85"/>
    </row>
    <row r="1282" spans="3:12" x14ac:dyDescent="0.2">
      <c r="C1282" s="103">
        <v>315</v>
      </c>
      <c r="D1282" s="103">
        <f t="shared" si="148"/>
        <v>0.315</v>
      </c>
      <c r="E1282" s="104">
        <f t="shared" si="146"/>
        <v>0.99909382940425984</v>
      </c>
      <c r="F1282" s="104">
        <f t="shared" si="147"/>
        <v>4.2879981563570584E-2</v>
      </c>
      <c r="G1282" s="104">
        <f t="shared" si="153"/>
        <v>4.2841124985131797E-2</v>
      </c>
      <c r="H1282" s="104">
        <f t="shared" si="149"/>
        <v>-27.362782666971682</v>
      </c>
      <c r="I1282" s="104">
        <f t="shared" si="150"/>
        <v>1</v>
      </c>
      <c r="J1282" s="104">
        <f t="shared" si="151"/>
        <v>1.7435093624658022E-3</v>
      </c>
      <c r="K1282" s="104">
        <f t="shared" si="152"/>
        <v>1.7435093624658022E-3</v>
      </c>
      <c r="L1282" s="85"/>
    </row>
    <row r="1283" spans="3:12" x14ac:dyDescent="0.2">
      <c r="C1283" s="103">
        <v>316</v>
      </c>
      <c r="D1283" s="103">
        <f t="shared" si="148"/>
        <v>0.316</v>
      </c>
      <c r="E1283" s="104">
        <f t="shared" si="146"/>
        <v>0.99908806922569771</v>
      </c>
      <c r="F1283" s="104">
        <f t="shared" si="147"/>
        <v>4.4922820725520042E-2</v>
      </c>
      <c r="G1283" s="104">
        <f t="shared" si="153"/>
        <v>4.4881854222831974E-2</v>
      </c>
      <c r="H1283" s="104">
        <f t="shared" si="149"/>
        <v>-26.958584183830453</v>
      </c>
      <c r="I1283" s="104">
        <f t="shared" si="150"/>
        <v>1</v>
      </c>
      <c r="J1283" s="104">
        <f t="shared" si="151"/>
        <v>1.9238302702802106E-3</v>
      </c>
      <c r="K1283" s="104">
        <f t="shared" si="152"/>
        <v>1.9238302702802106E-3</v>
      </c>
      <c r="L1283" s="85"/>
    </row>
    <row r="1284" spans="3:12" x14ac:dyDescent="0.2">
      <c r="C1284" s="103">
        <v>317</v>
      </c>
      <c r="D1284" s="103">
        <f t="shared" si="148"/>
        <v>0.317</v>
      </c>
      <c r="E1284" s="104">
        <f t="shared" ref="E1284:E1347" si="154">ABS(SIN((($A$68*PI()*$C1284*VLOOKUP($D$12,$C$18:$D$33,2,FALSE))/($D$16*1000000)))/(VLOOKUP($D$12,$C$18:$D$33,2,FALSE)*SIN((($A$68*PI()*$C1284)/($D$16*1000000)))))^$A$72</f>
        <v>0.99908229082053135</v>
      </c>
      <c r="F1284" s="104">
        <f t="shared" ref="F1284:F1347" si="155">ABS(SIN((($A$68*VLOOKUP($D$12,$C$18:$D$33,2,FALSE)*PI()*$C1284*VLOOKUP($D$12,$C$18:$E$33,3,FALSE))/($D$16*1000000)))/(VLOOKUP($D$12,$C$18:$E$33,3,FALSE)*SIN((($A$68*VLOOKUP($D$12,$C$18:$D$33,2,FALSE)*PI()*$C1284)/($D$16*1000000)))))^$A$76</f>
        <v>4.6830034446047053E-2</v>
      </c>
      <c r="G1284" s="104">
        <f t="shared" si="153"/>
        <v>4.6787058093561082E-2</v>
      </c>
      <c r="H1284" s="104">
        <f t="shared" si="149"/>
        <v>-26.597485235887284</v>
      </c>
      <c r="I1284" s="104">
        <f t="shared" si="150"/>
        <v>1</v>
      </c>
      <c r="J1284" s="104">
        <f t="shared" si="151"/>
        <v>2.1007973713176396E-3</v>
      </c>
      <c r="K1284" s="104">
        <f t="shared" si="152"/>
        <v>2.1007973713176396E-3</v>
      </c>
      <c r="L1284" s="85"/>
    </row>
    <row r="1285" spans="3:12" x14ac:dyDescent="0.2">
      <c r="C1285" s="103">
        <v>318</v>
      </c>
      <c r="D1285" s="103">
        <f t="shared" ref="D1285:D1348" si="156">C1285/1000</f>
        <v>0.318</v>
      </c>
      <c r="E1285" s="104">
        <f t="shared" si="154"/>
        <v>0.99907649418905353</v>
      </c>
      <c r="F1285" s="104">
        <f t="shared" si="155"/>
        <v>4.8597303639498927E-2</v>
      </c>
      <c r="G1285" s="104">
        <f t="shared" si="153"/>
        <v>4.8552423747191521E-2</v>
      </c>
      <c r="H1285" s="104">
        <f t="shared" ref="H1285:H1348" si="157">20*LOG10(G1285)</f>
        <v>-26.275781702861295</v>
      </c>
      <c r="I1285" s="104">
        <f t="shared" ref="I1285:I1348" si="158">C1285-C1284</f>
        <v>1</v>
      </c>
      <c r="J1285" s="104">
        <f t="shared" si="151"/>
        <v>2.272404199415799E-3</v>
      </c>
      <c r="K1285" s="104">
        <f t="shared" si="152"/>
        <v>2.272404199415799E-3</v>
      </c>
      <c r="L1285" s="85"/>
    </row>
    <row r="1286" spans="3:12" x14ac:dyDescent="0.2">
      <c r="C1286" s="103">
        <v>319</v>
      </c>
      <c r="D1286" s="103">
        <f t="shared" si="156"/>
        <v>0.31900000000000001</v>
      </c>
      <c r="E1286" s="104">
        <f t="shared" si="154"/>
        <v>0.99907067933155336</v>
      </c>
      <c r="F1286" s="104">
        <f t="shared" si="155"/>
        <v>5.0220712964412009E-2</v>
      </c>
      <c r="G1286" s="104">
        <f t="shared" si="153"/>
        <v>5.0174041817870052E-2</v>
      </c>
      <c r="H1286" s="104">
        <f t="shared" si="157"/>
        <v>-25.990418251123497</v>
      </c>
      <c r="I1286" s="104">
        <f t="shared" si="158"/>
        <v>1</v>
      </c>
      <c r="J1286" s="104">
        <f t="shared" ref="J1286:J1349" si="159">((G1286+G1285)/2)^2</f>
        <v>2.4367287507423216E-3</v>
      </c>
      <c r="K1286" s="104">
        <f t="shared" ref="K1286:K1349" si="160">I1286*J1286</f>
        <v>2.4367287507423216E-3</v>
      </c>
      <c r="L1286" s="85"/>
    </row>
    <row r="1287" spans="3:12" x14ac:dyDescent="0.2">
      <c r="C1287" s="103">
        <v>320</v>
      </c>
      <c r="D1287" s="103">
        <f t="shared" si="156"/>
        <v>0.32</v>
      </c>
      <c r="E1287" s="104">
        <f t="shared" si="154"/>
        <v>0.99906484624832603</v>
      </c>
      <c r="F1287" s="104">
        <f t="shared" si="155"/>
        <v>5.1696758809888818E-2</v>
      </c>
      <c r="G1287" s="104">
        <f t="shared" si="153"/>
        <v>5.1648414391938367E-2</v>
      </c>
      <c r="H1287" s="104">
        <f t="shared" si="157"/>
        <v>-25.73886013589858</v>
      </c>
      <c r="I1287" s="104">
        <f t="shared" si="158"/>
        <v>1</v>
      </c>
      <c r="J1287" s="104">
        <f t="shared" si="159"/>
        <v>2.5919531471495887E-3</v>
      </c>
      <c r="K1287" s="104">
        <f t="shared" si="160"/>
        <v>2.5919531471495887E-3</v>
      </c>
      <c r="L1287" s="85"/>
    </row>
    <row r="1288" spans="3:12" x14ac:dyDescent="0.2">
      <c r="C1288" s="103">
        <v>321</v>
      </c>
      <c r="D1288" s="103">
        <f t="shared" si="156"/>
        <v>0.32100000000000001</v>
      </c>
      <c r="E1288" s="104">
        <f t="shared" si="154"/>
        <v>0.99905899493966455</v>
      </c>
      <c r="F1288" s="104">
        <f t="shared" si="155"/>
        <v>5.3022356141460593E-2</v>
      </c>
      <c r="G1288" s="104">
        <f t="shared" si="153"/>
        <v>5.2972461836020571E-2</v>
      </c>
      <c r="H1288" s="104">
        <f t="shared" si="157"/>
        <v>-25.518996864884556</v>
      </c>
      <c r="I1288" s="104">
        <f t="shared" si="158"/>
        <v>1</v>
      </c>
      <c r="J1288" s="104">
        <f t="shared" si="159"/>
        <v>2.7363819356764755E-3</v>
      </c>
      <c r="K1288" s="104">
        <f t="shared" si="160"/>
        <v>2.7363819356764755E-3</v>
      </c>
      <c r="L1288" s="85"/>
    </row>
    <row r="1289" spans="3:12" x14ac:dyDescent="0.2">
      <c r="C1289" s="103">
        <v>322</v>
      </c>
      <c r="D1289" s="103">
        <f t="shared" si="156"/>
        <v>0.32200000000000001</v>
      </c>
      <c r="E1289" s="104">
        <f t="shared" si="154"/>
        <v>0.99905312540586388</v>
      </c>
      <c r="F1289" s="104">
        <f t="shared" si="155"/>
        <v>5.4194844194995949E-2</v>
      </c>
      <c r="G1289" s="104">
        <f t="shared" si="153"/>
        <v>5.4143528473894545E-2</v>
      </c>
      <c r="H1289" s="104">
        <f t="shared" si="157"/>
        <v>-25.32906890303963</v>
      </c>
      <c r="I1289" s="104">
        <f t="shared" si="158"/>
        <v>1</v>
      </c>
      <c r="J1289" s="104">
        <f t="shared" si="159"/>
        <v>2.8684588450184571E-3</v>
      </c>
      <c r="K1289" s="104">
        <f t="shared" si="160"/>
        <v>2.8684588450184571E-3</v>
      </c>
      <c r="L1289" s="85"/>
    </row>
    <row r="1290" spans="3:12" x14ac:dyDescent="0.2">
      <c r="C1290" s="103">
        <v>323</v>
      </c>
      <c r="D1290" s="103">
        <f t="shared" si="156"/>
        <v>0.32300000000000001</v>
      </c>
      <c r="E1290" s="104">
        <f t="shared" si="154"/>
        <v>0.99904723764721948</v>
      </c>
      <c r="F1290" s="104">
        <f t="shared" si="155"/>
        <v>5.5211991010302504E-2</v>
      </c>
      <c r="G1290" s="104">
        <f t="shared" si="153"/>
        <v>5.5159387103845832E-2</v>
      </c>
      <c r="H1290" s="104">
        <f t="shared" si="157"/>
        <v>-25.167611361488849</v>
      </c>
      <c r="I1290" s="104">
        <f t="shared" si="158"/>
        <v>1</v>
      </c>
      <c r="J1290" s="104">
        <f t="shared" si="159"/>
        <v>2.9867818384486603E-3</v>
      </c>
      <c r="K1290" s="104">
        <f t="shared" si="160"/>
        <v>2.9867818384486603E-3</v>
      </c>
      <c r="L1290" s="85"/>
    </row>
    <row r="1291" spans="3:12" x14ac:dyDescent="0.2">
      <c r="C1291" s="103">
        <v>324</v>
      </c>
      <c r="D1291" s="103">
        <f t="shared" si="156"/>
        <v>0.32400000000000001</v>
      </c>
      <c r="E1291" s="104">
        <f t="shared" si="154"/>
        <v>0.9990413316640312</v>
      </c>
      <c r="F1291" s="104">
        <f t="shared" si="155"/>
        <v>5.6071996799152701E-2</v>
      </c>
      <c r="G1291" s="104">
        <f t="shared" si="153"/>
        <v>5.6018242351286808E-2</v>
      </c>
      <c r="H1291" s="104">
        <f t="shared" si="157"/>
        <v>-25.033410437600857</v>
      </c>
      <c r="I1291" s="104">
        <f t="shared" si="158"/>
        <v>1</v>
      </c>
      <c r="J1291" s="104">
        <f t="shared" si="159"/>
        <v>3.0901163228156943E-3</v>
      </c>
      <c r="K1291" s="104">
        <f t="shared" si="160"/>
        <v>3.0901163228156943E-3</v>
      </c>
      <c r="L1291" s="85"/>
    </row>
    <row r="1292" spans="3:12" x14ac:dyDescent="0.2">
      <c r="C1292" s="103">
        <v>325</v>
      </c>
      <c r="D1292" s="103">
        <f t="shared" si="156"/>
        <v>0.32500000000000001</v>
      </c>
      <c r="E1292" s="104">
        <f t="shared" si="154"/>
        <v>0.99903540745659281</v>
      </c>
      <c r="F1292" s="104">
        <f t="shared" si="155"/>
        <v>5.6773496145551591E-2</v>
      </c>
      <c r="G1292" s="104">
        <f t="shared" si="153"/>
        <v>5.6718732854506432E-2</v>
      </c>
      <c r="H1292" s="104">
        <f t="shared" si="157"/>
        <v>-24.925469604610807</v>
      </c>
      <c r="I1292" s="104">
        <f t="shared" si="158"/>
        <v>1</v>
      </c>
      <c r="J1292" s="104">
        <f t="shared" si="159"/>
        <v>3.1774063946379094E-3</v>
      </c>
      <c r="K1292" s="104">
        <f t="shared" si="160"/>
        <v>3.1774063946379094E-3</v>
      </c>
      <c r="L1292" s="85"/>
    </row>
    <row r="1293" spans="3:12" x14ac:dyDescent="0.2">
      <c r="C1293" s="103">
        <v>326</v>
      </c>
      <c r="D1293" s="103">
        <f t="shared" si="156"/>
        <v>0.32600000000000001</v>
      </c>
      <c r="E1293" s="104">
        <f t="shared" si="154"/>
        <v>0.99902946502520606</v>
      </c>
      <c r="F1293" s="104">
        <f t="shared" si="155"/>
        <v>5.7315559039138764E-2</v>
      </c>
      <c r="G1293" s="104">
        <f t="shared" si="153"/>
        <v>5.7259932284491416E-2</v>
      </c>
      <c r="H1293" s="104">
        <f t="shared" si="157"/>
        <v>-24.842983398202168</v>
      </c>
      <c r="I1293" s="104">
        <f t="shared" si="158"/>
        <v>1</v>
      </c>
      <c r="J1293" s="104">
        <f t="shared" si="159"/>
        <v>3.2477840267169508E-3</v>
      </c>
      <c r="K1293" s="104">
        <f t="shared" si="160"/>
        <v>3.2477840267169508E-3</v>
      </c>
      <c r="L1293" s="85"/>
    </row>
    <row r="1294" spans="3:12" x14ac:dyDescent="0.2">
      <c r="C1294" s="103">
        <v>327</v>
      </c>
      <c r="D1294" s="103">
        <f t="shared" si="156"/>
        <v>0.32700000000000001</v>
      </c>
      <c r="E1294" s="104">
        <f t="shared" si="154"/>
        <v>0.99902350437016763</v>
      </c>
      <c r="F1294" s="104">
        <f t="shared" si="155"/>
        <v>5.7697690745672374E-2</v>
      </c>
      <c r="G1294" s="104">
        <f t="shared" ref="G1294:G1357" si="161">E1294*F1294</f>
        <v>5.7641349202807807E-2</v>
      </c>
      <c r="H1294" s="104">
        <f t="shared" si="157"/>
        <v>-24.785317245406382</v>
      </c>
      <c r="I1294" s="104">
        <f t="shared" si="158"/>
        <v>1</v>
      </c>
      <c r="J1294" s="104">
        <f t="shared" si="159"/>
        <v>3.3005761218558929E-3</v>
      </c>
      <c r="K1294" s="104">
        <f t="shared" si="160"/>
        <v>3.3005761218558929E-3</v>
      </c>
      <c r="L1294" s="85"/>
    </row>
    <row r="1295" spans="3:12" x14ac:dyDescent="0.2">
      <c r="C1295" s="103">
        <v>328</v>
      </c>
      <c r="D1295" s="103">
        <f t="shared" si="156"/>
        <v>0.32800000000000001</v>
      </c>
      <c r="E1295" s="104">
        <f t="shared" si="154"/>
        <v>0.9990175254917798</v>
      </c>
      <c r="F1295" s="104">
        <f t="shared" si="155"/>
        <v>5.7919830521572256E-2</v>
      </c>
      <c r="G1295" s="104">
        <f t="shared" si="161"/>
        <v>5.786292576456438E-2</v>
      </c>
      <c r="H1295" s="104">
        <f t="shared" si="157"/>
        <v>-24.751992211797052</v>
      </c>
      <c r="I1295" s="104">
        <f t="shared" si="158"/>
        <v>1</v>
      </c>
      <c r="J1295" s="104">
        <f t="shared" si="159"/>
        <v>3.3353093839345802E-3</v>
      </c>
      <c r="K1295" s="104">
        <f t="shared" si="160"/>
        <v>3.3353093839345802E-3</v>
      </c>
      <c r="L1295" s="85"/>
    </row>
    <row r="1296" spans="3:12" x14ac:dyDescent="0.2">
      <c r="C1296" s="103">
        <v>329</v>
      </c>
      <c r="D1296" s="103">
        <f t="shared" si="156"/>
        <v>0.32900000000000001</v>
      </c>
      <c r="E1296" s="104">
        <f t="shared" si="154"/>
        <v>0.99901152839034191</v>
      </c>
      <c r="F1296" s="104">
        <f t="shared" si="155"/>
        <v>5.7982349182496042E-2</v>
      </c>
      <c r="G1296" s="104">
        <f t="shared" si="161"/>
        <v>5.7925035276467862E-2</v>
      </c>
      <c r="H1296" s="104">
        <f t="shared" si="157"/>
        <v>-24.742673861033136</v>
      </c>
      <c r="I1296" s="104">
        <f t="shared" si="158"/>
        <v>1</v>
      </c>
      <c r="J1296" s="104">
        <f t="shared" si="159"/>
        <v>3.3517129805099E-3</v>
      </c>
      <c r="K1296" s="104">
        <f t="shared" si="160"/>
        <v>3.3517129805099E-3</v>
      </c>
      <c r="L1296" s="85"/>
    </row>
    <row r="1297" spans="3:12" x14ac:dyDescent="0.2">
      <c r="C1297" s="103">
        <v>330</v>
      </c>
      <c r="D1297" s="103">
        <f t="shared" si="156"/>
        <v>0.33</v>
      </c>
      <c r="E1297" s="104">
        <f t="shared" si="154"/>
        <v>0.99900551306616003</v>
      </c>
      <c r="F1297" s="104">
        <f t="shared" si="155"/>
        <v>5.7886045538873838E-2</v>
      </c>
      <c r="G1297" s="104">
        <f t="shared" si="161"/>
        <v>5.7828478622933763E-2</v>
      </c>
      <c r="H1297" s="104">
        <f t="shared" si="157"/>
        <v>-24.757164663129565</v>
      </c>
      <c r="I1297" s="104">
        <f t="shared" si="158"/>
        <v>1</v>
      </c>
      <c r="J1297" s="104">
        <f t="shared" si="159"/>
        <v>3.3497189950147414E-3</v>
      </c>
      <c r="K1297" s="104">
        <f t="shared" si="160"/>
        <v>3.3497189950147414E-3</v>
      </c>
      <c r="L1297" s="85"/>
    </row>
    <row r="1298" spans="3:12" x14ac:dyDescent="0.2">
      <c r="C1298" s="103">
        <v>331</v>
      </c>
      <c r="D1298" s="103">
        <f t="shared" si="156"/>
        <v>0.33100000000000002</v>
      </c>
      <c r="E1298" s="104">
        <f t="shared" si="154"/>
        <v>0.99899947951953494</v>
      </c>
      <c r="F1298" s="104">
        <f t="shared" si="155"/>
        <v>5.7632141714233365E-2</v>
      </c>
      <c r="G1298" s="104">
        <f t="shared" si="161"/>
        <v>5.7574479576115209E-2</v>
      </c>
      <c r="H1298" s="104">
        <f t="shared" si="157"/>
        <v>-24.795399579907858</v>
      </c>
      <c r="I1298" s="104">
        <f t="shared" si="158"/>
        <v>1</v>
      </c>
      <c r="J1298" s="104">
        <f t="shared" si="159"/>
        <v>3.3294606902728612E-3</v>
      </c>
      <c r="K1298" s="104">
        <f t="shared" si="160"/>
        <v>3.3294606902728612E-3</v>
      </c>
      <c r="L1298" s="85"/>
    </row>
    <row r="1299" spans="3:12" x14ac:dyDescent="0.2">
      <c r="C1299" s="103">
        <v>332</v>
      </c>
      <c r="D1299" s="103">
        <f t="shared" si="156"/>
        <v>0.33200000000000002</v>
      </c>
      <c r="E1299" s="104">
        <f t="shared" si="154"/>
        <v>0.9989934277507696</v>
      </c>
      <c r="F1299" s="104">
        <f t="shared" si="155"/>
        <v>5.7222277364994349E-2</v>
      </c>
      <c r="G1299" s="104">
        <f t="shared" si="161"/>
        <v>5.7164679008560981E-2</v>
      </c>
      <c r="H1299" s="104">
        <f t="shared" si="157"/>
        <v>-24.857444616364258</v>
      </c>
      <c r="I1299" s="104">
        <f t="shared" si="158"/>
        <v>1</v>
      </c>
      <c r="J1299" s="104">
        <f t="shared" si="159"/>
        <v>3.2912686281798679E-3</v>
      </c>
      <c r="K1299" s="104">
        <f t="shared" si="160"/>
        <v>3.2912686281798679E-3</v>
      </c>
      <c r="L1299" s="85"/>
    </row>
    <row r="1300" spans="3:12" x14ac:dyDescent="0.2">
      <c r="C1300" s="103">
        <v>333</v>
      </c>
      <c r="D1300" s="103">
        <f t="shared" si="156"/>
        <v>0.33300000000000002</v>
      </c>
      <c r="E1300" s="104">
        <f t="shared" si="154"/>
        <v>0.99898735776017156</v>
      </c>
      <c r="F1300" s="104">
        <f t="shared" si="155"/>
        <v>5.665850282319574E-2</v>
      </c>
      <c r="G1300" s="104">
        <f t="shared" si="161"/>
        <v>5.6601128029991531E-2</v>
      </c>
      <c r="H1300" s="104">
        <f t="shared" si="157"/>
        <v>-24.94349826940806</v>
      </c>
      <c r="I1300" s="104">
        <f t="shared" si="158"/>
        <v>1</v>
      </c>
      <c r="J1300" s="104">
        <f t="shared" si="159"/>
        <v>3.2356647127832917E-3</v>
      </c>
      <c r="K1300" s="104">
        <f t="shared" si="160"/>
        <v>3.2356647127832917E-3</v>
      </c>
      <c r="L1300" s="85"/>
    </row>
    <row r="1301" spans="3:12" x14ac:dyDescent="0.2">
      <c r="C1301" s="103">
        <v>334</v>
      </c>
      <c r="D1301" s="103">
        <f t="shared" si="156"/>
        <v>0.33400000000000002</v>
      </c>
      <c r="E1301" s="104">
        <f t="shared" si="154"/>
        <v>0.99898126954804434</v>
      </c>
      <c r="F1301" s="104">
        <f t="shared" si="155"/>
        <v>5.5943271186332862E-2</v>
      </c>
      <c r="G1301" s="104">
        <f t="shared" si="161"/>
        <v>5.5886280072393331E-2</v>
      </c>
      <c r="H1301" s="104">
        <f t="shared" si="157"/>
        <v>-25.053895942517737</v>
      </c>
      <c r="I1301" s="104">
        <f t="shared" si="158"/>
        <v>1</v>
      </c>
      <c r="J1301" s="104">
        <f t="shared" si="159"/>
        <v>3.16335424539812E-3</v>
      </c>
      <c r="K1301" s="104">
        <f t="shared" si="160"/>
        <v>3.16335424539812E-3</v>
      </c>
      <c r="L1301" s="85"/>
    </row>
    <row r="1302" spans="3:12" x14ac:dyDescent="0.2">
      <c r="C1302" s="103">
        <v>335</v>
      </c>
      <c r="D1302" s="103">
        <f t="shared" si="156"/>
        <v>0.33500000000000002</v>
      </c>
      <c r="E1302" s="104">
        <f t="shared" si="154"/>
        <v>0.99897516311469736</v>
      </c>
      <c r="F1302" s="104">
        <f t="shared" si="155"/>
        <v>5.5079429381118636E-2</v>
      </c>
      <c r="G1302" s="104">
        <f t="shared" si="161"/>
        <v>5.5022981950267447E-2</v>
      </c>
      <c r="H1302" s="104">
        <f t="shared" si="157"/>
        <v>-25.189117537576799</v>
      </c>
      <c r="I1302" s="104">
        <f t="shared" si="158"/>
        <v>1</v>
      </c>
      <c r="J1302" s="104">
        <f t="shared" si="159"/>
        <v>3.0752161006028056E-3</v>
      </c>
      <c r="K1302" s="104">
        <f t="shared" si="160"/>
        <v>3.0752161006028056E-3</v>
      </c>
      <c r="L1302" s="85"/>
    </row>
    <row r="1303" spans="3:12" x14ac:dyDescent="0.2">
      <c r="C1303" s="103">
        <v>336</v>
      </c>
      <c r="D1303" s="103">
        <f t="shared" si="156"/>
        <v>0.33600000000000002</v>
      </c>
      <c r="E1303" s="104">
        <f t="shared" si="154"/>
        <v>0.99896903846043794</v>
      </c>
      <c r="F1303" s="104">
        <f t="shared" si="155"/>
        <v>5.4070208230535016E-2</v>
      </c>
      <c r="G1303" s="104">
        <f t="shared" si="161"/>
        <v>5.4014463925413224E-2</v>
      </c>
      <c r="H1303" s="104">
        <f t="shared" si="157"/>
        <v>-25.349798595437424</v>
      </c>
      <c r="I1303" s="104">
        <f t="shared" si="158"/>
        <v>1</v>
      </c>
      <c r="J1303" s="104">
        <f t="shared" si="159"/>
        <v>2.9722911507729984E-3</v>
      </c>
      <c r="K1303" s="104">
        <f t="shared" si="160"/>
        <v>2.9722911507729984E-3</v>
      </c>
      <c r="L1303" s="85"/>
    </row>
    <row r="1304" spans="3:12" x14ac:dyDescent="0.2">
      <c r="C1304" s="103">
        <v>337</v>
      </c>
      <c r="D1304" s="103">
        <f t="shared" si="156"/>
        <v>0.33700000000000002</v>
      </c>
      <c r="E1304" s="104">
        <f t="shared" si="154"/>
        <v>0.99896289558557216</v>
      </c>
      <c r="F1304" s="104">
        <f t="shared" si="155"/>
        <v>5.291921155600407E-2</v>
      </c>
      <c r="G1304" s="104">
        <f t="shared" si="161"/>
        <v>5.2864328808091297E-2</v>
      </c>
      <c r="H1304" s="104">
        <f t="shared" si="157"/>
        <v>-25.536745548833061</v>
      </c>
      <c r="I1304" s="104">
        <f t="shared" si="158"/>
        <v>1</v>
      </c>
      <c r="J1304" s="104">
        <f t="shared" si="159"/>
        <v>2.8557690840428549E-3</v>
      </c>
      <c r="K1304" s="104">
        <f t="shared" si="160"/>
        <v>2.8557690840428549E-3</v>
      </c>
      <c r="L1304" s="85"/>
    </row>
    <row r="1305" spans="3:12" x14ac:dyDescent="0.2">
      <c r="C1305" s="103">
        <v>338</v>
      </c>
      <c r="D1305" s="103">
        <f t="shared" si="156"/>
        <v>0.33800000000000002</v>
      </c>
      <c r="E1305" s="104">
        <f t="shared" si="154"/>
        <v>0.99895673449041256</v>
      </c>
      <c r="F1305" s="104">
        <f t="shared" si="155"/>
        <v>5.1630404348874469E-2</v>
      </c>
      <c r="G1305" s="104">
        <f t="shared" si="161"/>
        <v>5.1576540128771234E-2</v>
      </c>
      <c r="H1305" s="104">
        <f t="shared" si="157"/>
        <v>-25.750955893585754</v>
      </c>
      <c r="I1305" s="104">
        <f t="shared" si="158"/>
        <v>1</v>
      </c>
      <c r="J1305" s="104">
        <f t="shared" si="159"/>
        <v>2.726973776071724E-3</v>
      </c>
      <c r="K1305" s="104">
        <f t="shared" si="160"/>
        <v>2.726973776071724E-3</v>
      </c>
      <c r="L1305" s="85"/>
    </row>
    <row r="1306" spans="3:12" x14ac:dyDescent="0.2">
      <c r="C1306" s="103">
        <v>339</v>
      </c>
      <c r="D1306" s="103">
        <f t="shared" si="156"/>
        <v>0.33900000000000002</v>
      </c>
      <c r="E1306" s="104">
        <f t="shared" si="154"/>
        <v>0.99895055517526887</v>
      </c>
      <c r="F1306" s="104">
        <f t="shared" si="155"/>
        <v>5.020810004768498E-2</v>
      </c>
      <c r="G1306" s="104">
        <f t="shared" si="161"/>
        <v>5.0155409416930356E-2</v>
      </c>
      <c r="H1306" s="104">
        <f t="shared" si="157"/>
        <v>-25.993644402131466</v>
      </c>
      <c r="I1306" s="104">
        <f t="shared" si="158"/>
        <v>1</v>
      </c>
      <c r="J1306" s="104">
        <f t="shared" si="159"/>
        <v>2.5873473895922931E-3</v>
      </c>
      <c r="K1306" s="104">
        <f t="shared" si="160"/>
        <v>2.5873473895922931E-3</v>
      </c>
      <c r="L1306" s="85"/>
    </row>
    <row r="1307" spans="3:12" x14ac:dyDescent="0.2">
      <c r="C1307" s="103">
        <v>340</v>
      </c>
      <c r="D1307" s="103">
        <f t="shared" si="156"/>
        <v>0.34</v>
      </c>
      <c r="E1307" s="104">
        <f t="shared" si="154"/>
        <v>0.9989443576404512</v>
      </c>
      <c r="F1307" s="104">
        <f t="shared" si="155"/>
        <v>4.8656946959823082E-2</v>
      </c>
      <c r="G1307" s="104">
        <f t="shared" si="161"/>
        <v>4.8605582625525973E-2</v>
      </c>
      <c r="H1307" s="104">
        <f t="shared" si="157"/>
        <v>-26.266276934004679</v>
      </c>
      <c r="I1307" s="104">
        <f t="shared" si="158"/>
        <v>1</v>
      </c>
      <c r="J1307" s="104">
        <f t="shared" si="159"/>
        <v>2.438433387302531E-3</v>
      </c>
      <c r="K1307" s="104">
        <f t="shared" si="160"/>
        <v>2.438433387302531E-3</v>
      </c>
      <c r="L1307" s="85"/>
    </row>
    <row r="1308" spans="3:12" x14ac:dyDescent="0.2">
      <c r="C1308" s="103">
        <v>341</v>
      </c>
      <c r="D1308" s="103">
        <f t="shared" si="156"/>
        <v>0.34100000000000003</v>
      </c>
      <c r="E1308" s="104">
        <f t="shared" si="154"/>
        <v>0.99893814188627339</v>
      </c>
      <c r="F1308" s="104">
        <f t="shared" si="155"/>
        <v>4.6981913868245337E-2</v>
      </c>
      <c r="G1308" s="104">
        <f t="shared" si="161"/>
        <v>4.6932025741805938E-2</v>
      </c>
      <c r="H1308" s="104">
        <f t="shared" si="157"/>
        <v>-26.570613995869031</v>
      </c>
      <c r="I1308" s="104">
        <f t="shared" si="158"/>
        <v>1</v>
      </c>
      <c r="J1308" s="104">
        <f t="shared" si="159"/>
        <v>2.2818586531374221E-3</v>
      </c>
      <c r="K1308" s="104">
        <f t="shared" si="160"/>
        <v>2.2818586531374221E-3</v>
      </c>
      <c r="L1308" s="85"/>
    </row>
    <row r="1309" spans="3:12" x14ac:dyDescent="0.2">
      <c r="C1309" s="103">
        <v>342</v>
      </c>
      <c r="D1309" s="103">
        <f t="shared" si="156"/>
        <v>0.34200000000000003</v>
      </c>
      <c r="E1309" s="104">
        <f t="shared" si="154"/>
        <v>0.99893190791304898</v>
      </c>
      <c r="F1309" s="104">
        <f t="shared" si="155"/>
        <v>4.5188274865851301E-2</v>
      </c>
      <c r="G1309" s="104">
        <f t="shared" si="161"/>
        <v>4.514000962704412E-2</v>
      </c>
      <c r="H1309" s="104">
        <f t="shared" si="157"/>
        <v>-26.908767052718659</v>
      </c>
      <c r="I1309" s="104">
        <f t="shared" si="158"/>
        <v>1</v>
      </c>
      <c r="J1309" s="104">
        <f t="shared" si="159"/>
        <v>2.1193149242406941E-3</v>
      </c>
      <c r="K1309" s="104">
        <f t="shared" si="160"/>
        <v>2.1193149242406941E-3</v>
      </c>
      <c r="L1309" s="85"/>
    </row>
    <row r="1310" spans="3:12" x14ac:dyDescent="0.2">
      <c r="C1310" s="103">
        <v>343</v>
      </c>
      <c r="D1310" s="103">
        <f t="shared" si="156"/>
        <v>0.34300000000000003</v>
      </c>
      <c r="E1310" s="104">
        <f t="shared" si="154"/>
        <v>0.99892565572109182</v>
      </c>
      <c r="F1310" s="104">
        <f t="shared" si="155"/>
        <v>4.3281593461913771E-2</v>
      </c>
      <c r="G1310" s="104">
        <f t="shared" si="161"/>
        <v>4.3235094129595933E-2</v>
      </c>
      <c r="H1310" s="104">
        <f t="shared" si="157"/>
        <v>-27.283271823199531</v>
      </c>
      <c r="I1310" s="104">
        <f t="shared" si="158"/>
        <v>1</v>
      </c>
      <c r="J1310" s="104">
        <f t="shared" si="159"/>
        <v>1.9525397409992237E-3</v>
      </c>
      <c r="K1310" s="104">
        <f t="shared" si="160"/>
        <v>1.9525397409992237E-3</v>
      </c>
      <c r="L1310" s="85"/>
    </row>
    <row r="1311" spans="3:12" x14ac:dyDescent="0.2">
      <c r="C1311" s="103">
        <v>344</v>
      </c>
      <c r="D1311" s="103">
        <f t="shared" si="156"/>
        <v>0.34399999999999997</v>
      </c>
      <c r="E1311" s="104">
        <f t="shared" si="154"/>
        <v>0.99891938531071667</v>
      </c>
      <c r="F1311" s="104">
        <f t="shared" si="155"/>
        <v>4.1267706006648482E-2</v>
      </c>
      <c r="G1311" s="104">
        <f t="shared" si="161"/>
        <v>4.1223111517344674E-2</v>
      </c>
      <c r="H1311" s="104">
        <f t="shared" si="157"/>
        <v>-27.697184616098134</v>
      </c>
      <c r="I1311" s="104">
        <f t="shared" si="158"/>
        <v>1</v>
      </c>
      <c r="J1311" s="104">
        <f t="shared" si="159"/>
        <v>1.7832971252752276E-3</v>
      </c>
      <c r="K1311" s="104">
        <f t="shared" si="160"/>
        <v>1.7832971252752276E-3</v>
      </c>
      <c r="L1311" s="85"/>
    </row>
    <row r="1312" spans="3:12" x14ac:dyDescent="0.2">
      <c r="C1312" s="103">
        <v>345</v>
      </c>
      <c r="D1312" s="103">
        <f t="shared" si="156"/>
        <v>0.34499999999999997</v>
      </c>
      <c r="E1312" s="104">
        <f t="shared" si="154"/>
        <v>0.9989130966822396</v>
      </c>
      <c r="F1312" s="104">
        <f t="shared" si="155"/>
        <v>3.9152704481556791E-2</v>
      </c>
      <c r="G1312" s="104">
        <f t="shared" si="161"/>
        <v>3.9110149277156496E-2</v>
      </c>
      <c r="H1312" s="104">
        <f t="shared" si="157"/>
        <v>-28.154210528248811</v>
      </c>
      <c r="I1312" s="104">
        <f t="shared" si="158"/>
        <v>1</v>
      </c>
      <c r="J1312" s="104">
        <f t="shared" si="159"/>
        <v>1.613358197469335E-3</v>
      </c>
      <c r="K1312" s="104">
        <f t="shared" si="160"/>
        <v>1.613358197469335E-3</v>
      </c>
      <c r="L1312" s="85"/>
    </row>
    <row r="1313" spans="3:12" x14ac:dyDescent="0.2">
      <c r="C1313" s="103">
        <v>346</v>
      </c>
      <c r="D1313" s="103">
        <f t="shared" si="156"/>
        <v>0.34599999999999997</v>
      </c>
      <c r="E1313" s="104">
        <f t="shared" si="154"/>
        <v>0.99890678983597703</v>
      </c>
      <c r="F1313" s="104">
        <f t="shared" si="155"/>
        <v>3.6942918704602014E-2</v>
      </c>
      <c r="G1313" s="104">
        <f t="shared" si="161"/>
        <v>3.6902532330385471E-2</v>
      </c>
      <c r="H1313" s="104">
        <f t="shared" si="157"/>
        <v>-28.658876612115606</v>
      </c>
      <c r="I1313" s="104">
        <f t="shared" si="158"/>
        <v>1</v>
      </c>
      <c r="J1313" s="104">
        <f t="shared" si="159"/>
        <v>1.444481941292387E-3</v>
      </c>
      <c r="K1313" s="104">
        <f t="shared" si="160"/>
        <v>1.444481941292387E-3</v>
      </c>
      <c r="L1313" s="85"/>
    </row>
    <row r="1314" spans="3:12" x14ac:dyDescent="0.2">
      <c r="C1314" s="103">
        <v>347</v>
      </c>
      <c r="D1314" s="103">
        <f t="shared" si="156"/>
        <v>0.34699999999999998</v>
      </c>
      <c r="E1314" s="104">
        <f t="shared" si="154"/>
        <v>0.99890046477224748</v>
      </c>
      <c r="F1314" s="104">
        <f t="shared" si="155"/>
        <v>3.4644898000551573E-2</v>
      </c>
      <c r="G1314" s="104">
        <f t="shared" si="161"/>
        <v>3.4606804714738072E-2</v>
      </c>
      <c r="H1314" s="104">
        <f t="shared" si="157"/>
        <v>-29.216769955070411</v>
      </c>
      <c r="I1314" s="104">
        <f t="shared" si="158"/>
        <v>1</v>
      </c>
      <c r="J1314" s="104">
        <f t="shared" si="159"/>
        <v>1.2783963211582699E-3</v>
      </c>
      <c r="K1314" s="104">
        <f t="shared" si="160"/>
        <v>1.2783963211582699E-3</v>
      </c>
      <c r="L1314" s="85"/>
    </row>
    <row r="1315" spans="3:12" x14ac:dyDescent="0.2">
      <c r="C1315" s="103">
        <v>348</v>
      </c>
      <c r="D1315" s="103">
        <f t="shared" si="156"/>
        <v>0.34799999999999998</v>
      </c>
      <c r="E1315" s="104">
        <f t="shared" si="154"/>
        <v>0.99889412149137069</v>
      </c>
      <c r="F1315" s="104">
        <f t="shared" si="155"/>
        <v>3.2265392387978674E-2</v>
      </c>
      <c r="G1315" s="104">
        <f t="shared" si="161"/>
        <v>3.2229710783964319E-2</v>
      </c>
      <c r="H1315" s="104">
        <f t="shared" si="157"/>
        <v>-29.834871832968908</v>
      </c>
      <c r="I1315" s="104">
        <f t="shared" si="158"/>
        <v>1</v>
      </c>
      <c r="J1315" s="104">
        <f t="shared" si="159"/>
        <v>1.1167799510020714E-3</v>
      </c>
      <c r="K1315" s="104">
        <f t="shared" si="160"/>
        <v>1.1167799510020714E-3</v>
      </c>
      <c r="L1315" s="85"/>
    </row>
    <row r="1316" spans="3:12" x14ac:dyDescent="0.2">
      <c r="C1316" s="103">
        <v>349</v>
      </c>
      <c r="D1316" s="103">
        <f t="shared" si="156"/>
        <v>0.34899999999999998</v>
      </c>
      <c r="E1316" s="104">
        <f t="shared" si="154"/>
        <v>0.99888775999366619</v>
      </c>
      <c r="F1316" s="104">
        <f t="shared" si="155"/>
        <v>2.9811333335404155E-2</v>
      </c>
      <c r="G1316" s="104">
        <f t="shared" si="161"/>
        <v>2.9778175977826365E-2</v>
      </c>
      <c r="H1316" s="104">
        <f t="shared" si="157"/>
        <v>-30.522038157886264</v>
      </c>
      <c r="I1316" s="104">
        <f t="shared" si="158"/>
        <v>1</v>
      </c>
      <c r="J1316" s="104">
        <f t="shared" si="159"/>
        <v>9.6124450516576413E-4</v>
      </c>
      <c r="K1316" s="104">
        <f t="shared" si="160"/>
        <v>9.6124450516576413E-4</v>
      </c>
      <c r="L1316" s="85"/>
    </row>
    <row r="1317" spans="3:12" x14ac:dyDescent="0.2">
      <c r="C1317" s="103">
        <v>350</v>
      </c>
      <c r="D1317" s="103">
        <f t="shared" si="156"/>
        <v>0.35</v>
      </c>
      <c r="E1317" s="104">
        <f t="shared" si="154"/>
        <v>0.99888138027945239</v>
      </c>
      <c r="F1317" s="104">
        <f t="shared" si="155"/>
        <v>2.7289814139939583E-2</v>
      </c>
      <c r="G1317" s="104">
        <f t="shared" si="161"/>
        <v>2.7259287215672567E-2</v>
      </c>
      <c r="H1317" s="104">
        <f t="shared" si="157"/>
        <v>-31.289710088403552</v>
      </c>
      <c r="I1317" s="104">
        <f t="shared" si="158"/>
        <v>1</v>
      </c>
      <c r="J1317" s="104">
        <f t="shared" si="159"/>
        <v>8.1331805188743645E-4</v>
      </c>
      <c r="K1317" s="104">
        <f t="shared" si="160"/>
        <v>8.1331805188743645E-4</v>
      </c>
      <c r="L1317" s="85"/>
    </row>
    <row r="1318" spans="3:12" x14ac:dyDescent="0.2">
      <c r="C1318" s="103">
        <v>351</v>
      </c>
      <c r="D1318" s="103">
        <f t="shared" si="156"/>
        <v>0.35099999999999998</v>
      </c>
      <c r="E1318" s="104">
        <f t="shared" si="154"/>
        <v>0.99887498234905314</v>
      </c>
      <c r="F1318" s="104">
        <f t="shared" si="155"/>
        <v>2.4708069982489939E-2</v>
      </c>
      <c r="G1318" s="104">
        <f t="shared" si="161"/>
        <v>2.4680272967638809E-2</v>
      </c>
      <c r="H1318" s="104">
        <f t="shared" si="157"/>
        <v>-32.153000824960934</v>
      </c>
      <c r="I1318" s="104">
        <f t="shared" si="158"/>
        <v>1</v>
      </c>
      <c r="J1318" s="104">
        <f t="shared" si="159"/>
        <v>6.7442947800895614E-4</v>
      </c>
      <c r="K1318" s="104">
        <f t="shared" si="160"/>
        <v>6.7442947800895614E-4</v>
      </c>
      <c r="L1318" s="85"/>
    </row>
    <row r="1319" spans="3:12" x14ac:dyDescent="0.2">
      <c r="C1319" s="103">
        <v>352</v>
      </c>
      <c r="D1319" s="103">
        <f t="shared" si="156"/>
        <v>0.35199999999999998</v>
      </c>
      <c r="E1319" s="104">
        <f t="shared" si="154"/>
        <v>0.99886856620278963</v>
      </c>
      <c r="F1319" s="104">
        <f t="shared" si="155"/>
        <v>2.2073457714169673E-2</v>
      </c>
      <c r="G1319" s="104">
        <f t="shared" si="161"/>
        <v>2.2048483058090568E-2</v>
      </c>
      <c r="H1319" s="104">
        <f t="shared" si="157"/>
        <v>-33.132425695045676</v>
      </c>
      <c r="I1319" s="104">
        <f t="shared" si="158"/>
        <v>1</v>
      </c>
      <c r="J1319" s="104">
        <f t="shared" si="159"/>
        <v>5.4589415992803479E-4</v>
      </c>
      <c r="K1319" s="104">
        <f t="shared" si="160"/>
        <v>5.4589415992803479E-4</v>
      </c>
      <c r="L1319" s="85"/>
    </row>
    <row r="1320" spans="3:12" x14ac:dyDescent="0.2">
      <c r="C1320" s="103">
        <v>353</v>
      </c>
      <c r="D1320" s="103">
        <f t="shared" si="156"/>
        <v>0.35299999999999998</v>
      </c>
      <c r="E1320" s="104">
        <f t="shared" si="154"/>
        <v>0.99886213184098649</v>
      </c>
      <c r="F1320" s="104">
        <f t="shared" si="155"/>
        <v>1.9393435428984852E-2</v>
      </c>
      <c r="G1320" s="104">
        <f t="shared" si="161"/>
        <v>1.9371368256316326E-2</v>
      </c>
      <c r="H1320" s="104">
        <f t="shared" si="157"/>
        <v>-34.256794054196462</v>
      </c>
      <c r="I1320" s="104">
        <f t="shared" si="158"/>
        <v>1</v>
      </c>
      <c r="J1320" s="104">
        <f t="shared" si="159"/>
        <v>4.289010207268937E-4</v>
      </c>
      <c r="K1320" s="104">
        <f t="shared" si="160"/>
        <v>4.289010207268937E-4</v>
      </c>
      <c r="L1320" s="85"/>
    </row>
    <row r="1321" spans="3:12" x14ac:dyDescent="0.2">
      <c r="C1321" s="103">
        <v>354</v>
      </c>
      <c r="D1321" s="103">
        <f t="shared" si="156"/>
        <v>0.35399999999999998</v>
      </c>
      <c r="E1321" s="104">
        <f t="shared" si="154"/>
        <v>0.99885567926396746</v>
      </c>
      <c r="F1321" s="104">
        <f t="shared" si="155"/>
        <v>1.6675541878139102E-2</v>
      </c>
      <c r="G1321" s="104">
        <f t="shared" si="161"/>
        <v>1.6656459709783369E-2</v>
      </c>
      <c r="H1321" s="104">
        <f t="shared" si="157"/>
        <v>-35.568346027243479</v>
      </c>
      <c r="I1321" s="104">
        <f t="shared" si="158"/>
        <v>1</v>
      </c>
      <c r="J1321" s="104">
        <f t="shared" si="159"/>
        <v>3.2450109698871891E-4</v>
      </c>
      <c r="K1321" s="104">
        <f t="shared" si="160"/>
        <v>3.2450109698871891E-4</v>
      </c>
      <c r="L1321" s="85"/>
    </row>
    <row r="1322" spans="3:12" x14ac:dyDescent="0.2">
      <c r="C1322" s="103">
        <v>355</v>
      </c>
      <c r="D1322" s="103">
        <f t="shared" si="156"/>
        <v>0.35499999999999998</v>
      </c>
      <c r="E1322" s="104">
        <f t="shared" si="154"/>
        <v>0.99884920847205705</v>
      </c>
      <c r="F1322" s="104">
        <f t="shared" si="155"/>
        <v>1.3927375781433861E-2</v>
      </c>
      <c r="G1322" s="104">
        <f t="shared" si="161"/>
        <v>1.391134827537811E-2</v>
      </c>
      <c r="H1322" s="104">
        <f t="shared" si="157"/>
        <v>-37.132615530740722</v>
      </c>
      <c r="I1322" s="104">
        <f t="shared" si="158"/>
        <v>1</v>
      </c>
      <c r="J1322" s="104">
        <f t="shared" si="159"/>
        <v>2.3359772125442548E-4</v>
      </c>
      <c r="K1322" s="104">
        <f t="shared" si="160"/>
        <v>2.3359772125442548E-4</v>
      </c>
      <c r="L1322" s="85"/>
    </row>
    <row r="1323" spans="3:12" x14ac:dyDescent="0.2">
      <c r="C1323" s="103">
        <v>356</v>
      </c>
      <c r="D1323" s="103">
        <f t="shared" si="156"/>
        <v>0.35599999999999998</v>
      </c>
      <c r="E1323" s="104">
        <f t="shared" si="154"/>
        <v>0.99884271946558167</v>
      </c>
      <c r="F1323" s="104">
        <f t="shared" si="155"/>
        <v>1.1156575091226145E-2</v>
      </c>
      <c r="G1323" s="104">
        <f t="shared" si="161"/>
        <v>1.1143663804042293E-2</v>
      </c>
      <c r="H1323" s="104">
        <f t="shared" si="157"/>
        <v>-39.059439974488257</v>
      </c>
      <c r="I1323" s="104">
        <f t="shared" si="158"/>
        <v>1</v>
      </c>
      <c r="J1323" s="104">
        <f t="shared" si="159"/>
        <v>1.5693840757497558E-4</v>
      </c>
      <c r="K1323" s="104">
        <f t="shared" si="160"/>
        <v>1.5693840757497558E-4</v>
      </c>
      <c r="L1323" s="85"/>
    </row>
    <row r="1324" spans="3:12" x14ac:dyDescent="0.2">
      <c r="C1324" s="103">
        <v>357</v>
      </c>
      <c r="D1324" s="103">
        <f t="shared" si="156"/>
        <v>0.35699999999999998</v>
      </c>
      <c r="E1324" s="104">
        <f t="shared" si="154"/>
        <v>0.99883621224486885</v>
      </c>
      <c r="F1324" s="104">
        <f t="shared" si="155"/>
        <v>8.3707962642536188E-3</v>
      </c>
      <c r="G1324" s="104">
        <f t="shared" si="161"/>
        <v>8.3610544340605823E-3</v>
      </c>
      <c r="H1324" s="104">
        <f t="shared" si="157"/>
        <v>-41.55477898227911</v>
      </c>
      <c r="I1324" s="104">
        <f t="shared" si="158"/>
        <v>1</v>
      </c>
      <c r="J1324" s="104">
        <f t="shared" si="159"/>
        <v>9.5108508386945726E-5</v>
      </c>
      <c r="K1324" s="104">
        <f t="shared" si="160"/>
        <v>9.5108508386945726E-5</v>
      </c>
      <c r="L1324" s="85"/>
    </row>
    <row r="1325" spans="3:12" x14ac:dyDescent="0.2">
      <c r="C1325" s="103">
        <v>358</v>
      </c>
      <c r="D1325" s="103">
        <f t="shared" si="156"/>
        <v>0.35799999999999998</v>
      </c>
      <c r="E1325" s="104">
        <f t="shared" si="154"/>
        <v>0.99882968681024742</v>
      </c>
      <c r="F1325" s="104">
        <f t="shared" si="155"/>
        <v>5.5776935963150831E-3</v>
      </c>
      <c r="G1325" s="104">
        <f t="shared" si="161"/>
        <v>5.5711659479309172E-3</v>
      </c>
      <c r="H1325" s="104">
        <f t="shared" si="157"/>
        <v>-45.08107810096984</v>
      </c>
      <c r="I1325" s="104">
        <f t="shared" si="158"/>
        <v>1</v>
      </c>
      <c r="J1325" s="104">
        <f t="shared" si="159"/>
        <v>4.8526691193094841E-5</v>
      </c>
      <c r="K1325" s="104">
        <f t="shared" si="160"/>
        <v>4.8526691193094841E-5</v>
      </c>
      <c r="L1325" s="85"/>
    </row>
    <row r="1326" spans="3:12" x14ac:dyDescent="0.2">
      <c r="C1326" s="103">
        <v>359</v>
      </c>
      <c r="D1326" s="103">
        <f t="shared" si="156"/>
        <v>0.35899999999999999</v>
      </c>
      <c r="E1326" s="104">
        <f t="shared" si="154"/>
        <v>0.99882314316204468</v>
      </c>
      <c r="F1326" s="104">
        <f t="shared" si="155"/>
        <v>2.7848986743691838E-3</v>
      </c>
      <c r="G1326" s="104">
        <f t="shared" si="161"/>
        <v>2.7816212473212396E-3</v>
      </c>
      <c r="H1326" s="104">
        <f t="shared" si="157"/>
        <v>-51.114040099363898</v>
      </c>
      <c r="I1326" s="104">
        <f t="shared" si="158"/>
        <v>1</v>
      </c>
      <c r="J1326" s="104">
        <f t="shared" si="159"/>
        <v>1.7442263482292099E-5</v>
      </c>
      <c r="K1326" s="104">
        <f t="shared" si="160"/>
        <v>1.7442263482292099E-5</v>
      </c>
      <c r="L1326" s="85"/>
    </row>
    <row r="1327" spans="3:12" x14ac:dyDescent="0.2">
      <c r="C1327" s="103">
        <v>360</v>
      </c>
      <c r="D1327" s="103">
        <f t="shared" si="156"/>
        <v>0.36</v>
      </c>
      <c r="E1327" s="104">
        <f t="shared" si="154"/>
        <v>0.99881658130059114</v>
      </c>
      <c r="F1327" s="104">
        <f t="shared" si="155"/>
        <v>3.9006925457623348E-17</v>
      </c>
      <c r="G1327" s="104">
        <f t="shared" si="161"/>
        <v>3.8960763932630347E-17</v>
      </c>
      <c r="H1327" s="104">
        <f t="shared" si="157"/>
        <v>-328.18745072351049</v>
      </c>
      <c r="I1327" s="104">
        <f t="shared" si="158"/>
        <v>1</v>
      </c>
      <c r="J1327" s="104">
        <f t="shared" si="159"/>
        <v>1.9343541908872964E-6</v>
      </c>
      <c r="K1327" s="104">
        <f t="shared" si="160"/>
        <v>1.9343541908872964E-6</v>
      </c>
      <c r="L1327" s="85"/>
    </row>
    <row r="1328" spans="3:12" x14ac:dyDescent="0.2">
      <c r="C1328" s="103">
        <v>361</v>
      </c>
      <c r="D1328" s="103">
        <f t="shared" si="156"/>
        <v>0.36099999999999999</v>
      </c>
      <c r="E1328" s="104">
        <f t="shared" si="154"/>
        <v>0.99881000122621666</v>
      </c>
      <c r="F1328" s="104">
        <f t="shared" si="155"/>
        <v>2.7694771625015333E-3</v>
      </c>
      <c r="G1328" s="104">
        <f t="shared" si="161"/>
        <v>2.7661814880741353E-3</v>
      </c>
      <c r="H1328" s="104">
        <f t="shared" si="157"/>
        <v>-51.162386588052449</v>
      </c>
      <c r="I1328" s="104">
        <f t="shared" si="158"/>
        <v>1</v>
      </c>
      <c r="J1328" s="104">
        <f t="shared" si="159"/>
        <v>1.9129400062410635E-6</v>
      </c>
      <c r="K1328" s="104">
        <f t="shared" si="160"/>
        <v>1.9129400062410635E-6</v>
      </c>
      <c r="L1328" s="85"/>
    </row>
    <row r="1329" spans="3:12" x14ac:dyDescent="0.2">
      <c r="C1329" s="103">
        <v>362</v>
      </c>
      <c r="D1329" s="103">
        <f t="shared" si="156"/>
        <v>0.36199999999999999</v>
      </c>
      <c r="E1329" s="104">
        <f t="shared" si="154"/>
        <v>0.99880340293925363</v>
      </c>
      <c r="F1329" s="104">
        <f t="shared" si="155"/>
        <v>5.5160906610877579E-3</v>
      </c>
      <c r="G1329" s="104">
        <f t="shared" si="161"/>
        <v>5.5094901232158894E-3</v>
      </c>
      <c r="H1329" s="104">
        <f t="shared" si="157"/>
        <v>-45.177771823036615</v>
      </c>
      <c r="I1329" s="104">
        <f t="shared" si="158"/>
        <v>1</v>
      </c>
      <c r="J1329" s="104">
        <f t="shared" si="159"/>
        <v>1.7121685154477906E-5</v>
      </c>
      <c r="K1329" s="104">
        <f t="shared" si="160"/>
        <v>1.7121685154477906E-5</v>
      </c>
      <c r="L1329" s="85"/>
    </row>
    <row r="1330" spans="3:12" x14ac:dyDescent="0.2">
      <c r="C1330" s="103">
        <v>363</v>
      </c>
      <c r="D1330" s="103">
        <f t="shared" si="156"/>
        <v>0.36299999999999999</v>
      </c>
      <c r="E1330" s="104">
        <f t="shared" si="154"/>
        <v>0.99879678644003422</v>
      </c>
      <c r="F1330" s="104">
        <f t="shared" si="155"/>
        <v>8.2325010025487526E-3</v>
      </c>
      <c r="G1330" s="104">
        <f t="shared" si="161"/>
        <v>8.2225955457100545E-3</v>
      </c>
      <c r="H1330" s="104">
        <f t="shared" si="157"/>
        <v>-41.699821427180254</v>
      </c>
      <c r="I1330" s="104">
        <f t="shared" si="158"/>
        <v>1</v>
      </c>
      <c r="J1330" s="104">
        <f t="shared" si="159"/>
        <v>4.7142544204680319E-5</v>
      </c>
      <c r="K1330" s="104">
        <f t="shared" si="160"/>
        <v>4.7142544204680319E-5</v>
      </c>
      <c r="L1330" s="85"/>
    </row>
    <row r="1331" spans="3:12" x14ac:dyDescent="0.2">
      <c r="C1331" s="103">
        <v>364</v>
      </c>
      <c r="D1331" s="103">
        <f t="shared" si="156"/>
        <v>0.36399999999999999</v>
      </c>
      <c r="E1331" s="104">
        <f t="shared" si="154"/>
        <v>0.99879015172889274</v>
      </c>
      <c r="F1331" s="104">
        <f t="shared" si="155"/>
        <v>1.0911490520521606E-2</v>
      </c>
      <c r="G1331" s="104">
        <f t="shared" si="161"/>
        <v>1.089828927258015E-2</v>
      </c>
      <c r="H1331" s="104">
        <f t="shared" si="157"/>
        <v>-39.252833376577229</v>
      </c>
      <c r="I1331" s="104">
        <f t="shared" si="158"/>
        <v>1</v>
      </c>
      <c r="J1331" s="104">
        <f t="shared" si="159"/>
        <v>9.14020590585802E-5</v>
      </c>
      <c r="K1331" s="104">
        <f t="shared" si="160"/>
        <v>9.14020590585802E-5</v>
      </c>
      <c r="L1331" s="85"/>
    </row>
    <row r="1332" spans="3:12" x14ac:dyDescent="0.2">
      <c r="C1332" s="103">
        <v>365</v>
      </c>
      <c r="D1332" s="103">
        <f t="shared" si="156"/>
        <v>0.36499999999999999</v>
      </c>
      <c r="E1332" s="104">
        <f t="shared" si="154"/>
        <v>0.99878349880616379</v>
      </c>
      <c r="F1332" s="104">
        <f t="shared" si="155"/>
        <v>1.3545982115918089E-2</v>
      </c>
      <c r="G1332" s="104">
        <f t="shared" si="161"/>
        <v>1.3529503412502392E-2</v>
      </c>
      <c r="H1332" s="104">
        <f t="shared" si="157"/>
        <v>-37.374362869478198</v>
      </c>
      <c r="I1332" s="104">
        <f t="shared" si="158"/>
        <v>1</v>
      </c>
      <c r="J1332" s="104">
        <f t="shared" si="159"/>
        <v>1.4917926386634304E-4</v>
      </c>
      <c r="K1332" s="104">
        <f t="shared" si="160"/>
        <v>1.4917926386634304E-4</v>
      </c>
      <c r="L1332" s="85"/>
    </row>
    <row r="1333" spans="3:12" x14ac:dyDescent="0.2">
      <c r="C1333" s="103">
        <v>366</v>
      </c>
      <c r="D1333" s="103">
        <f t="shared" si="156"/>
        <v>0.36599999999999999</v>
      </c>
      <c r="E1333" s="104">
        <f t="shared" si="154"/>
        <v>0.99877682767218168</v>
      </c>
      <c r="F1333" s="104">
        <f t="shared" si="155"/>
        <v>1.612905752216573E-2</v>
      </c>
      <c r="G1333" s="104">
        <f t="shared" si="161"/>
        <v>1.6109328905330827E-2</v>
      </c>
      <c r="H1333" s="104">
        <f t="shared" si="157"/>
        <v>-35.858451027472064</v>
      </c>
      <c r="I1333" s="104">
        <f t="shared" si="158"/>
        <v>1</v>
      </c>
      <c r="J1333" s="104">
        <f t="shared" si="159"/>
        <v>2.1961509529115872E-4</v>
      </c>
      <c r="K1333" s="104">
        <f t="shared" si="160"/>
        <v>2.1961509529115872E-4</v>
      </c>
      <c r="L1333" s="85"/>
    </row>
    <row r="1334" spans="3:12" x14ac:dyDescent="0.2">
      <c r="C1334" s="103">
        <v>367</v>
      </c>
      <c r="D1334" s="103">
        <f t="shared" si="156"/>
        <v>0.36699999999999999</v>
      </c>
      <c r="E1334" s="104">
        <f t="shared" si="154"/>
        <v>0.99877013832728256</v>
      </c>
      <c r="F1334" s="104">
        <f t="shared" si="155"/>
        <v>1.8653975049148223E-2</v>
      </c>
      <c r="G1334" s="104">
        <f t="shared" si="161"/>
        <v>1.8631033240191448E-2</v>
      </c>
      <c r="H1334" s="104">
        <f t="shared" si="157"/>
        <v>-34.595261186486802</v>
      </c>
      <c r="I1334" s="104">
        <f t="shared" si="158"/>
        <v>1</v>
      </c>
      <c r="J1334" s="104">
        <f t="shared" si="159"/>
        <v>3.0172319050050919E-4</v>
      </c>
      <c r="K1334" s="104">
        <f t="shared" si="160"/>
        <v>3.0172319050050919E-4</v>
      </c>
      <c r="L1334" s="85"/>
    </row>
    <row r="1335" spans="3:12" x14ac:dyDescent="0.2">
      <c r="C1335" s="103">
        <v>368</v>
      </c>
      <c r="D1335" s="103">
        <f t="shared" si="156"/>
        <v>0.36799999999999999</v>
      </c>
      <c r="E1335" s="104">
        <f t="shared" si="154"/>
        <v>0.99876343077180441</v>
      </c>
      <c r="F1335" s="104">
        <f t="shared" si="155"/>
        <v>2.1114186761343856E-2</v>
      </c>
      <c r="G1335" s="104">
        <f t="shared" si="161"/>
        <v>2.1088077607716405E-2</v>
      </c>
      <c r="H1335" s="104">
        <f t="shared" si="157"/>
        <v>-33.519260176109988</v>
      </c>
      <c r="I1335" s="104">
        <f t="shared" si="158"/>
        <v>1</v>
      </c>
      <c r="J1335" s="104">
        <f t="shared" si="159"/>
        <v>3.9440194163709789E-4</v>
      </c>
      <c r="K1335" s="104">
        <f t="shared" si="160"/>
        <v>3.9440194163709789E-4</v>
      </c>
      <c r="L1335" s="85"/>
    </row>
    <row r="1336" spans="3:12" x14ac:dyDescent="0.2">
      <c r="C1336" s="103">
        <v>369</v>
      </c>
      <c r="D1336" s="103">
        <f t="shared" si="156"/>
        <v>0.36899999999999999</v>
      </c>
      <c r="E1336" s="104">
        <f t="shared" si="154"/>
        <v>0.99875670500608471</v>
      </c>
      <c r="F1336" s="104">
        <f t="shared" si="155"/>
        <v>2.3503355047380391E-2</v>
      </c>
      <c r="G1336" s="104">
        <f t="shared" si="161"/>
        <v>2.3474133443709768E-2</v>
      </c>
      <c r="H1336" s="104">
        <f t="shared" si="157"/>
        <v>-32.588208618137045</v>
      </c>
      <c r="I1336" s="104">
        <f t="shared" si="158"/>
        <v>1</v>
      </c>
      <c r="J1336" s="104">
        <f t="shared" si="159"/>
        <v>4.9644766344796227E-4</v>
      </c>
      <c r="K1336" s="104">
        <f t="shared" si="160"/>
        <v>4.9644766344796227E-4</v>
      </c>
      <c r="L1336" s="85"/>
    </row>
    <row r="1337" spans="3:12" x14ac:dyDescent="0.2">
      <c r="C1337" s="103">
        <v>370</v>
      </c>
      <c r="D1337" s="103">
        <f t="shared" si="156"/>
        <v>0.37</v>
      </c>
      <c r="E1337" s="104">
        <f t="shared" si="154"/>
        <v>0.99874996103046243</v>
      </c>
      <c r="F1337" s="104">
        <f t="shared" si="155"/>
        <v>2.5815368540051259E-2</v>
      </c>
      <c r="G1337" s="104">
        <f t="shared" si="161"/>
        <v>2.5783098323363219E-2</v>
      </c>
      <c r="H1337" s="104">
        <f t="shared" si="157"/>
        <v>-31.773297904207844</v>
      </c>
      <c r="I1337" s="104">
        <f t="shared" si="158"/>
        <v>1</v>
      </c>
      <c r="J1337" s="104">
        <f t="shared" si="159"/>
        <v>6.0656872033878605E-4</v>
      </c>
      <c r="K1337" s="104">
        <f t="shared" si="160"/>
        <v>6.0656872033878605E-4</v>
      </c>
      <c r="L1337" s="85"/>
    </row>
    <row r="1338" spans="3:12" x14ac:dyDescent="0.2">
      <c r="C1338" s="103">
        <v>371</v>
      </c>
      <c r="D1338" s="103">
        <f t="shared" si="156"/>
        <v>0.371</v>
      </c>
      <c r="E1338" s="104">
        <f t="shared" si="154"/>
        <v>0.99874319884527674</v>
      </c>
      <c r="F1338" s="104">
        <f t="shared" si="155"/>
        <v>2.8044357347759084E-2</v>
      </c>
      <c r="G1338" s="104">
        <f t="shared" si="161"/>
        <v>2.8009111167060948E-2</v>
      </c>
      <c r="H1338" s="104">
        <f t="shared" si="157"/>
        <v>-31.054013454635772</v>
      </c>
      <c r="I1338" s="104">
        <f t="shared" si="158"/>
        <v>1</v>
      </c>
      <c r="J1338" s="104">
        <f t="shared" si="159"/>
        <v>7.2340045046541998E-4</v>
      </c>
      <c r="K1338" s="104">
        <f t="shared" si="160"/>
        <v>7.2340045046541998E-4</v>
      </c>
      <c r="L1338" s="85"/>
    </row>
    <row r="1339" spans="3:12" x14ac:dyDescent="0.2">
      <c r="C1339" s="103">
        <v>372</v>
      </c>
      <c r="D1339" s="103">
        <f t="shared" si="156"/>
        <v>0.372</v>
      </c>
      <c r="E1339" s="104">
        <f t="shared" si="154"/>
        <v>0.99873641845087091</v>
      </c>
      <c r="F1339" s="104">
        <f t="shared" si="155"/>
        <v>3.0184707560372188E-2</v>
      </c>
      <c r="G1339" s="104">
        <f t="shared" si="161"/>
        <v>3.0146566720833046E-2</v>
      </c>
      <c r="H1339" s="104">
        <f t="shared" si="157"/>
        <v>-30.415242817474343</v>
      </c>
      <c r="I1339" s="104">
        <f t="shared" si="158"/>
        <v>1</v>
      </c>
      <c r="J1339" s="104">
        <f t="shared" si="159"/>
        <v>8.4552071765012075E-4</v>
      </c>
      <c r="K1339" s="104">
        <f t="shared" si="160"/>
        <v>8.4552071765012075E-4</v>
      </c>
      <c r="L1339" s="85"/>
    </row>
    <row r="1340" spans="3:12" x14ac:dyDescent="0.2">
      <c r="C1340" s="103">
        <v>373</v>
      </c>
      <c r="D1340" s="103">
        <f t="shared" si="156"/>
        <v>0.373</v>
      </c>
      <c r="E1340" s="104">
        <f t="shared" si="154"/>
        <v>0.9987296198475839</v>
      </c>
      <c r="F1340" s="104">
        <f t="shared" si="155"/>
        <v>3.2231074994588944E-2</v>
      </c>
      <c r="G1340" s="104">
        <f t="shared" si="161"/>
        <v>3.2190129276624783E-2</v>
      </c>
      <c r="H1340" s="104">
        <f t="shared" si="157"/>
        <v>-29.845545583397364</v>
      </c>
      <c r="I1340" s="104">
        <f t="shared" si="158"/>
        <v>1</v>
      </c>
      <c r="J1340" s="104">
        <f t="shared" si="159"/>
        <v>9.7146591696986877E-4</v>
      </c>
      <c r="K1340" s="104">
        <f t="shared" si="160"/>
        <v>9.7146591696986877E-4</v>
      </c>
      <c r="L1340" s="85"/>
    </row>
    <row r="1341" spans="3:12" x14ac:dyDescent="0.2">
      <c r="C1341" s="103">
        <v>374</v>
      </c>
      <c r="D1341" s="103">
        <f t="shared" si="156"/>
        <v>0.374</v>
      </c>
      <c r="E1341" s="104">
        <f t="shared" si="154"/>
        <v>0.998722803035761</v>
      </c>
      <c r="F1341" s="104">
        <f t="shared" si="155"/>
        <v>3.4178398146081257E-2</v>
      </c>
      <c r="G1341" s="104">
        <f t="shared" si="161"/>
        <v>3.4134745599726533E-2</v>
      </c>
      <c r="H1341" s="104">
        <f t="shared" si="157"/>
        <v>-29.336066590417261</v>
      </c>
      <c r="I1341" s="104">
        <f t="shared" si="158"/>
        <v>1</v>
      </c>
      <c r="J1341" s="104">
        <f t="shared" si="159"/>
        <v>1.0997472568409145E-3</v>
      </c>
      <c r="K1341" s="104">
        <f t="shared" si="160"/>
        <v>1.0997472568409145E-3</v>
      </c>
      <c r="L1341" s="85"/>
    </row>
    <row r="1342" spans="3:12" x14ac:dyDescent="0.2">
      <c r="C1342" s="103">
        <v>375</v>
      </c>
      <c r="D1342" s="103">
        <f t="shared" si="156"/>
        <v>0.375</v>
      </c>
      <c r="E1342" s="104">
        <f t="shared" si="154"/>
        <v>0.99871596801574236</v>
      </c>
      <c r="F1342" s="104">
        <f t="shared" si="155"/>
        <v>3.6021910317967462E-2</v>
      </c>
      <c r="G1342" s="104">
        <f t="shared" si="161"/>
        <v>3.597565703298513E-2</v>
      </c>
      <c r="H1342" s="104">
        <f t="shared" si="157"/>
        <v>-28.879825313667766</v>
      </c>
      <c r="I1342" s="104">
        <f t="shared" si="158"/>
        <v>1</v>
      </c>
      <c r="J1342" s="104">
        <f t="shared" si="159"/>
        <v>1.2288671393302355E-3</v>
      </c>
      <c r="K1342" s="104">
        <f t="shared" si="160"/>
        <v>1.2288671393302355E-3</v>
      </c>
      <c r="L1342" s="85"/>
    </row>
    <row r="1343" spans="3:12" x14ac:dyDescent="0.2">
      <c r="C1343" s="103">
        <v>376</v>
      </c>
      <c r="D1343" s="103">
        <f t="shared" si="156"/>
        <v>0.376</v>
      </c>
      <c r="E1343" s="104">
        <f t="shared" si="154"/>
        <v>0.99870911478787494</v>
      </c>
      <c r="F1343" s="104">
        <f t="shared" si="155"/>
        <v>3.775715089748357E-2</v>
      </c>
      <c r="G1343" s="104">
        <f t="shared" si="161"/>
        <v>3.7708410749738033E-2</v>
      </c>
      <c r="H1343" s="104">
        <f t="shared" si="157"/>
        <v>-28.471235417739358</v>
      </c>
      <c r="I1343" s="104">
        <f t="shared" si="158"/>
        <v>1</v>
      </c>
      <c r="J1343" s="104">
        <f t="shared" si="159"/>
        <v>1.3573354612522351E-3</v>
      </c>
      <c r="K1343" s="104">
        <f t="shared" si="160"/>
        <v>1.3573354612522351E-3</v>
      </c>
      <c r="L1343" s="85"/>
    </row>
    <row r="1344" spans="3:12" x14ac:dyDescent="0.2">
      <c r="C1344" s="103">
        <v>377</v>
      </c>
      <c r="D1344" s="103">
        <f t="shared" si="156"/>
        <v>0.377</v>
      </c>
      <c r="E1344" s="104">
        <f t="shared" si="154"/>
        <v>0.99870224335250402</v>
      </c>
      <c r="F1344" s="104">
        <f t="shared" si="155"/>
        <v>3.9379975755127396E-2</v>
      </c>
      <c r="G1344" s="104">
        <f t="shared" si="161"/>
        <v>3.9328870129812947E-2</v>
      </c>
      <c r="H1344" s="104">
        <f t="shared" si="157"/>
        <v>-28.105770603173482</v>
      </c>
      <c r="I1344" s="104">
        <f t="shared" si="158"/>
        <v>1</v>
      </c>
      <c r="J1344" s="104">
        <f t="shared" si="159"/>
        <v>1.4836856613287075E-3</v>
      </c>
      <c r="K1344" s="104">
        <f t="shared" si="160"/>
        <v>1.4836856613287075E-3</v>
      </c>
      <c r="L1344" s="85"/>
    </row>
    <row r="1345" spans="3:12" x14ac:dyDescent="0.2">
      <c r="C1345" s="103">
        <v>378</v>
      </c>
      <c r="D1345" s="103">
        <f t="shared" si="156"/>
        <v>0.378</v>
      </c>
      <c r="E1345" s="104">
        <f t="shared" si="154"/>
        <v>0.99869535370997631</v>
      </c>
      <c r="F1345" s="104">
        <f t="shared" si="155"/>
        <v>4.0886566742998419E-2</v>
      </c>
      <c r="G1345" s="104">
        <f t="shared" si="161"/>
        <v>4.0833224235385358E-2</v>
      </c>
      <c r="H1345" s="104">
        <f t="shared" si="157"/>
        <v>-27.779726527255736</v>
      </c>
      <c r="I1345" s="104">
        <f t="shared" si="158"/>
        <v>1</v>
      </c>
      <c r="J1345" s="104">
        <f t="shared" si="159"/>
        <v>1.6064903432537394E-3</v>
      </c>
      <c r="K1345" s="104">
        <f t="shared" si="160"/>
        <v>1.6064903432537394E-3</v>
      </c>
      <c r="L1345" s="85"/>
    </row>
    <row r="1346" spans="3:12" x14ac:dyDescent="0.2">
      <c r="C1346" s="103">
        <v>379</v>
      </c>
      <c r="D1346" s="103">
        <f t="shared" si="156"/>
        <v>0.379</v>
      </c>
      <c r="E1346" s="104">
        <f t="shared" si="154"/>
        <v>0.99868844586063699</v>
      </c>
      <c r="F1346" s="104">
        <f t="shared" si="155"/>
        <v>4.2273440271559964E-2</v>
      </c>
      <c r="G1346" s="104">
        <f t="shared" si="161"/>
        <v>4.2217996365986686E-2</v>
      </c>
      <c r="H1346" s="104">
        <f t="shared" si="157"/>
        <v>-27.490047636504787</v>
      </c>
      <c r="I1346" s="104">
        <f t="shared" si="158"/>
        <v>1</v>
      </c>
      <c r="J1346" s="104">
        <f t="shared" si="159"/>
        <v>1.724376310844441E-3</v>
      </c>
      <c r="K1346" s="104">
        <f t="shared" si="160"/>
        <v>1.724376310844441E-3</v>
      </c>
      <c r="L1346" s="85"/>
    </row>
    <row r="1347" spans="3:12" x14ac:dyDescent="0.2">
      <c r="C1347" s="103">
        <v>380</v>
      </c>
      <c r="D1347" s="103">
        <f t="shared" si="156"/>
        <v>0.38</v>
      </c>
      <c r="E1347" s="104">
        <f t="shared" si="154"/>
        <v>0.9986815198048351</v>
      </c>
      <c r="F1347" s="104">
        <f t="shared" si="155"/>
        <v>4.3537454946595826E-2</v>
      </c>
      <c r="G1347" s="104">
        <f t="shared" si="161"/>
        <v>4.3480051674500857E-2</v>
      </c>
      <c r="H1347" s="104">
        <f t="shared" si="157"/>
        <v>-27.234198968836644</v>
      </c>
      <c r="I1347" s="104">
        <f t="shared" si="158"/>
        <v>1</v>
      </c>
      <c r="J1347" s="104">
        <f t="shared" si="159"/>
        <v>1.8360388594874277E-3</v>
      </c>
      <c r="K1347" s="104">
        <f t="shared" si="160"/>
        <v>1.8360388594874277E-3</v>
      </c>
      <c r="L1347" s="85"/>
    </row>
    <row r="1348" spans="3:12" x14ac:dyDescent="0.2">
      <c r="C1348" s="103">
        <v>381</v>
      </c>
      <c r="D1348" s="103">
        <f t="shared" si="156"/>
        <v>0.38100000000000001</v>
      </c>
      <c r="E1348" s="104">
        <f t="shared" ref="E1348:E1411" si="162">ABS(SIN((($A$68*PI()*$C1348*VLOOKUP($D$12,$C$18:$D$33,2,FALSE))/($D$16*1000000)))/(VLOOKUP($D$12,$C$18:$D$33,2,FALSE)*SIN((($A$68*PI()*$C1348)/($D$16*1000000)))))^$A$72</f>
        <v>0.99867457554292038</v>
      </c>
      <c r="F1348" s="104">
        <f t="shared" ref="F1348:F1411" si="163">ABS(SIN((($A$68*VLOOKUP($D$12,$C$18:$D$33,2,FALSE)*PI()*$C1348*VLOOKUP($D$12,$C$18:$E$33,3,FALSE))/($D$16*1000000)))/(VLOOKUP($D$12,$C$18:$E$33,3,FALSE)*SIN((($A$68*VLOOKUP($D$12,$C$18:$D$33,2,FALSE)*PI()*$C1348)/($D$16*1000000)))))^$A$76</f>
        <v>4.4675818250713609E-2</v>
      </c>
      <c r="G1348" s="104">
        <f t="shared" si="161"/>
        <v>4.4616603828564069E-2</v>
      </c>
      <c r="H1348" s="104">
        <f t="shared" si="157"/>
        <v>-27.010069817147713</v>
      </c>
      <c r="I1348" s="104">
        <f t="shared" si="158"/>
        <v>1</v>
      </c>
      <c r="J1348" s="104">
        <f t="shared" si="159"/>
        <v>1.9402551777064246E-3</v>
      </c>
      <c r="K1348" s="104">
        <f t="shared" si="160"/>
        <v>1.9402551777064246E-3</v>
      </c>
      <c r="L1348" s="85"/>
    </row>
    <row r="1349" spans="3:12" x14ac:dyDescent="0.2">
      <c r="C1349" s="103">
        <v>382</v>
      </c>
      <c r="D1349" s="103">
        <f t="shared" ref="D1349:D1412" si="164">C1349/1000</f>
        <v>0.38200000000000001</v>
      </c>
      <c r="E1349" s="104">
        <f t="shared" si="162"/>
        <v>0.99866761307524254</v>
      </c>
      <c r="F1349" s="104">
        <f t="shared" si="163"/>
        <v>4.5686092256360861E-2</v>
      </c>
      <c r="G1349" s="104">
        <f t="shared" si="161"/>
        <v>4.5625220704395224E-2</v>
      </c>
      <c r="H1349" s="104">
        <f t="shared" ref="H1349:H1412" si="165">20*LOG10(G1349)</f>
        <v>-26.815900434065369</v>
      </c>
      <c r="I1349" s="104">
        <f t="shared" ref="I1349:I1412" si="166">C1349-C1348</f>
        <v>1</v>
      </c>
      <c r="J1349" s="104">
        <f t="shared" si="159"/>
        <v>2.0358967237593529E-3</v>
      </c>
      <c r="K1349" s="104">
        <f t="shared" si="160"/>
        <v>2.0358967237593529E-3</v>
      </c>
      <c r="L1349" s="85"/>
    </row>
    <row r="1350" spans="3:12" x14ac:dyDescent="0.2">
      <c r="C1350" s="103">
        <v>383</v>
      </c>
      <c r="D1350" s="103">
        <f t="shared" si="164"/>
        <v>0.38300000000000001</v>
      </c>
      <c r="E1350" s="104">
        <f t="shared" si="162"/>
        <v>0.9986606324021523</v>
      </c>
      <c r="F1350" s="104">
        <f t="shared" si="163"/>
        <v>4.6566198359949365E-2</v>
      </c>
      <c r="G1350" s="104">
        <f t="shared" si="161"/>
        <v>4.65038291027111E-2</v>
      </c>
      <c r="H1350" s="104">
        <f t="shared" si="165"/>
        <v>-26.650225720819158</v>
      </c>
      <c r="I1350" s="104">
        <f t="shared" si="166"/>
        <v>1</v>
      </c>
      <c r="J1350" s="104">
        <f t="shared" ref="J1350:J1413" si="167">((G1350+G1349)/2)^2</f>
        <v>2.1219404545900693E-3</v>
      </c>
      <c r="K1350" s="104">
        <f t="shared" ref="K1350:K1413" si="168">I1350*J1350</f>
        <v>2.1219404545900693E-3</v>
      </c>
      <c r="L1350" s="85"/>
    </row>
    <row r="1351" spans="3:12" x14ac:dyDescent="0.2">
      <c r="C1351" s="103">
        <v>384</v>
      </c>
      <c r="D1351" s="103">
        <f t="shared" si="164"/>
        <v>0.38400000000000001</v>
      </c>
      <c r="E1351" s="104">
        <f t="shared" si="162"/>
        <v>0.9986536335240016</v>
      </c>
      <c r="F1351" s="104">
        <f t="shared" si="163"/>
        <v>4.7314421029333621E-2</v>
      </c>
      <c r="G1351" s="104">
        <f t="shared" si="161"/>
        <v>4.7250718479028453E-2</v>
      </c>
      <c r="H1351" s="104">
        <f t="shared" si="165"/>
        <v>-26.511831667282692</v>
      </c>
      <c r="I1351" s="104">
        <f t="shared" si="166"/>
        <v>1</v>
      </c>
      <c r="J1351" s="104">
        <f t="shared" si="167"/>
        <v>2.1974787980641665E-3</v>
      </c>
      <c r="K1351" s="104">
        <f t="shared" si="168"/>
        <v>2.1974787980641665E-3</v>
      </c>
      <c r="L1351" s="85"/>
    </row>
    <row r="1352" spans="3:12" x14ac:dyDescent="0.2">
      <c r="C1352" s="103">
        <v>385</v>
      </c>
      <c r="D1352" s="103">
        <f t="shared" si="164"/>
        <v>0.38500000000000001</v>
      </c>
      <c r="E1352" s="104">
        <f t="shared" si="162"/>
        <v>0.99864661644114283</v>
      </c>
      <c r="F1352" s="104">
        <f t="shared" si="163"/>
        <v>4.7929410559544479E-2</v>
      </c>
      <c r="G1352" s="104">
        <f t="shared" si="161"/>
        <v>4.7864543683307476E-2</v>
      </c>
      <c r="H1352" s="104">
        <f t="shared" si="165"/>
        <v>-26.399721541562169</v>
      </c>
      <c r="I1352" s="104">
        <f t="shared" si="166"/>
        <v>1</v>
      </c>
      <c r="J1352" s="104">
        <f t="shared" si="167"/>
        <v>2.2617282740524732E-3</v>
      </c>
      <c r="K1352" s="104">
        <f t="shared" si="168"/>
        <v>2.2617282740524732E-3</v>
      </c>
      <c r="L1352" s="85"/>
    </row>
    <row r="1353" spans="3:12" x14ac:dyDescent="0.2">
      <c r="C1353" s="103">
        <v>386</v>
      </c>
      <c r="D1353" s="103">
        <f t="shared" si="164"/>
        <v>0.38600000000000001</v>
      </c>
      <c r="E1353" s="104">
        <f t="shared" si="162"/>
        <v>0.99863958115393037</v>
      </c>
      <c r="F1353" s="104">
        <f t="shared" si="163"/>
        <v>4.8410184834335977E-2</v>
      </c>
      <c r="G1353" s="104">
        <f t="shared" si="161"/>
        <v>4.8344326706545634E-2</v>
      </c>
      <c r="H1353" s="104">
        <f t="shared" si="165"/>
        <v>-26.313089676544582</v>
      </c>
      <c r="I1353" s="104">
        <f t="shared" si="166"/>
        <v>1</v>
      </c>
      <c r="J1353" s="104">
        <f t="shared" si="167"/>
        <v>2.3140366854228888E-3</v>
      </c>
      <c r="K1353" s="104">
        <f t="shared" si="168"/>
        <v>2.3140366854228888E-3</v>
      </c>
      <c r="L1353" s="85"/>
    </row>
    <row r="1354" spans="3:12" x14ac:dyDescent="0.2">
      <c r="C1354" s="103">
        <v>387</v>
      </c>
      <c r="D1354" s="103">
        <f t="shared" si="164"/>
        <v>0.38700000000000001</v>
      </c>
      <c r="E1354" s="104">
        <f t="shared" si="162"/>
        <v>0.99863252766271804</v>
      </c>
      <c r="F1354" s="104">
        <f t="shared" si="163"/>
        <v>4.8756130093756019E-2</v>
      </c>
      <c r="G1354" s="104">
        <f t="shared" si="161"/>
        <v>4.8689457434579884E-2</v>
      </c>
      <c r="H1354" s="104">
        <f t="shared" si="165"/>
        <v>-26.25130129876414</v>
      </c>
      <c r="I1354" s="104">
        <f t="shared" si="166"/>
        <v>1</v>
      </c>
      <c r="J1354" s="104">
        <f t="shared" si="167"/>
        <v>2.3538888161866354E-3</v>
      </c>
      <c r="K1354" s="104">
        <f t="shared" si="168"/>
        <v>2.3538888161866354E-3</v>
      </c>
      <c r="L1354" s="85"/>
    </row>
    <row r="1355" spans="3:12" x14ac:dyDescent="0.2">
      <c r="C1355" s="103">
        <v>388</v>
      </c>
      <c r="D1355" s="103">
        <f t="shared" si="164"/>
        <v>0.38800000000000001</v>
      </c>
      <c r="E1355" s="104">
        <f t="shared" si="162"/>
        <v>0.99862545596786112</v>
      </c>
      <c r="F1355" s="104">
        <f t="shared" si="163"/>
        <v>4.8967000710587197E-2</v>
      </c>
      <c r="G1355" s="104">
        <f t="shared" si="161"/>
        <v>4.8899693411988722E-2</v>
      </c>
      <c r="H1355" s="104">
        <f t="shared" si="165"/>
        <v>-26.213877275563963</v>
      </c>
      <c r="I1355" s="104">
        <f t="shared" si="166"/>
        <v>1</v>
      </c>
      <c r="J1355" s="104">
        <f t="shared" si="167"/>
        <v>2.3809105907385804E-3</v>
      </c>
      <c r="K1355" s="104">
        <f t="shared" si="168"/>
        <v>2.3809105907385804E-3</v>
      </c>
      <c r="L1355" s="85"/>
    </row>
    <row r="1356" spans="3:12" x14ac:dyDescent="0.2">
      <c r="C1356" s="103">
        <v>389</v>
      </c>
      <c r="D1356" s="103">
        <f t="shared" si="164"/>
        <v>0.38900000000000001</v>
      </c>
      <c r="E1356" s="104">
        <f t="shared" si="162"/>
        <v>0.99861836606971643</v>
      </c>
      <c r="F1356" s="104">
        <f t="shared" si="163"/>
        <v>4.9042917981125804E-2</v>
      </c>
      <c r="G1356" s="104">
        <f t="shared" si="161"/>
        <v>4.8975158621602968E-2</v>
      </c>
      <c r="H1356" s="104">
        <f t="shared" si="165"/>
        <v>-26.200482974607215</v>
      </c>
      <c r="I1356" s="104">
        <f t="shared" si="166"/>
        <v>1</v>
      </c>
      <c r="J1356" s="104">
        <f t="shared" si="167"/>
        <v>2.3948716651493672E-3</v>
      </c>
      <c r="K1356" s="104">
        <f t="shared" si="168"/>
        <v>2.3948716651493672E-3</v>
      </c>
      <c r="L1356" s="85"/>
    </row>
    <row r="1357" spans="3:12" x14ac:dyDescent="0.2">
      <c r="C1357" s="103">
        <v>390</v>
      </c>
      <c r="D1357" s="103">
        <f t="shared" si="164"/>
        <v>0.39</v>
      </c>
      <c r="E1357" s="104">
        <f t="shared" si="162"/>
        <v>0.99861125796864214</v>
      </c>
      <c r="F1357" s="104">
        <f t="shared" si="163"/>
        <v>4.898436793835656E-2</v>
      </c>
      <c r="G1357" s="104">
        <f t="shared" si="161"/>
        <v>4.8916341287721064E-2</v>
      </c>
      <c r="H1357" s="104">
        <f t="shared" si="165"/>
        <v>-26.210920672116288</v>
      </c>
      <c r="I1357" s="104">
        <f t="shared" si="166"/>
        <v>1</v>
      </c>
      <c r="J1357" s="104">
        <f t="shared" si="167"/>
        <v>2.3956864386242963E-3</v>
      </c>
      <c r="K1357" s="104">
        <f t="shared" si="168"/>
        <v>2.3956864386242963E-3</v>
      </c>
      <c r="L1357" s="85"/>
    </row>
    <row r="1358" spans="3:12" x14ac:dyDescent="0.2">
      <c r="C1358" s="103">
        <v>391</v>
      </c>
      <c r="D1358" s="103">
        <f t="shared" si="164"/>
        <v>0.39100000000000001</v>
      </c>
      <c r="E1358" s="104">
        <f t="shared" si="162"/>
        <v>0.99860413166499495</v>
      </c>
      <c r="F1358" s="104">
        <f t="shared" si="163"/>
        <v>4.8792198198139979E-2</v>
      </c>
      <c r="G1358" s="104">
        <f t="shared" ref="G1358:G1421" si="169">E1358*F1358</f>
        <v>4.8724090713679905E-2</v>
      </c>
      <c r="H1358" s="104">
        <f t="shared" si="165"/>
        <v>-26.245125138292419</v>
      </c>
      <c r="I1358" s="104">
        <f t="shared" si="166"/>
        <v>1</v>
      </c>
      <c r="J1358" s="104">
        <f t="shared" si="167"/>
        <v>2.3834134903550513E-3</v>
      </c>
      <c r="K1358" s="104">
        <f t="shared" si="168"/>
        <v>2.3834134903550513E-3</v>
      </c>
      <c r="L1358" s="85"/>
    </row>
    <row r="1359" spans="3:12" x14ac:dyDescent="0.2">
      <c r="C1359" s="103">
        <v>392</v>
      </c>
      <c r="D1359" s="103">
        <f t="shared" si="164"/>
        <v>0.39200000000000002</v>
      </c>
      <c r="E1359" s="104">
        <f t="shared" si="162"/>
        <v>0.99859698715913492</v>
      </c>
      <c r="F1359" s="104">
        <f t="shared" si="163"/>
        <v>4.8467613851548616E-2</v>
      </c>
      <c r="G1359" s="104">
        <f t="shared" si="169"/>
        <v>4.8399613166948803E-2</v>
      </c>
      <c r="H1359" s="104">
        <f t="shared" si="165"/>
        <v>-26.303162188653452</v>
      </c>
      <c r="I1359" s="104">
        <f t="shared" si="166"/>
        <v>1</v>
      </c>
      <c r="J1359" s="104">
        <f t="shared" si="167"/>
        <v>2.3582534638730132E-3</v>
      </c>
      <c r="K1359" s="104">
        <f t="shared" si="168"/>
        <v>2.3582534638730132E-3</v>
      </c>
      <c r="L1359" s="85"/>
    </row>
    <row r="1360" spans="3:12" x14ac:dyDescent="0.2">
      <c r="C1360" s="103">
        <v>393</v>
      </c>
      <c r="D1360" s="103">
        <f t="shared" si="164"/>
        <v>0.39300000000000002</v>
      </c>
      <c r="E1360" s="104">
        <f t="shared" si="162"/>
        <v>0.99858982445142097</v>
      </c>
      <c r="F1360" s="104">
        <f t="shared" si="163"/>
        <v>4.8012172418959595E-2</v>
      </c>
      <c r="G1360" s="104">
        <f t="shared" si="169"/>
        <v>4.7944466827380218E-2</v>
      </c>
      <c r="H1360" s="104">
        <f t="shared" si="165"/>
        <v>-26.385230132742276</v>
      </c>
      <c r="I1360" s="104">
        <f t="shared" si="166"/>
        <v>1</v>
      </c>
      <c r="J1360" s="104">
        <f t="shared" si="167"/>
        <v>2.3205454374884173E-3</v>
      </c>
      <c r="K1360" s="104">
        <f t="shared" si="168"/>
        <v>2.3205454374884173E-3</v>
      </c>
      <c r="L1360" s="85"/>
    </row>
    <row r="1361" spans="3:12" x14ac:dyDescent="0.2">
      <c r="C1361" s="103">
        <v>394</v>
      </c>
      <c r="D1361" s="103">
        <f t="shared" si="164"/>
        <v>0.39400000000000002</v>
      </c>
      <c r="E1361" s="104">
        <f t="shared" si="162"/>
        <v>0.99858264354221604</v>
      </c>
      <c r="F1361" s="104">
        <f t="shared" si="163"/>
        <v>4.7427777883931418E-2</v>
      </c>
      <c r="G1361" s="104">
        <f t="shared" si="169"/>
        <v>4.7360555816669286E-2</v>
      </c>
      <c r="H1361" s="104">
        <f t="shared" si="165"/>
        <v>-26.491664188753422</v>
      </c>
      <c r="I1361" s="104">
        <f t="shared" si="166"/>
        <v>1</v>
      </c>
      <c r="J1361" s="104">
        <f t="shared" si="167"/>
        <v>2.2707618352956968E-3</v>
      </c>
      <c r="K1361" s="104">
        <f t="shared" si="168"/>
        <v>2.2707618352956968E-3</v>
      </c>
      <c r="L1361" s="85"/>
    </row>
    <row r="1362" spans="3:12" x14ac:dyDescent="0.2">
      <c r="C1362" s="103">
        <v>395</v>
      </c>
      <c r="D1362" s="103">
        <f t="shared" si="164"/>
        <v>0.39500000000000002</v>
      </c>
      <c r="E1362" s="104">
        <f t="shared" si="162"/>
        <v>0.99857544443188084</v>
      </c>
      <c r="F1362" s="104">
        <f t="shared" si="163"/>
        <v>4.6716673827253224E-2</v>
      </c>
      <c r="G1362" s="104">
        <f t="shared" si="169"/>
        <v>4.6650123329428604E-2</v>
      </c>
      <c r="H1362" s="104">
        <f t="shared" si="165"/>
        <v>-26.622944075340197</v>
      </c>
      <c r="I1362" s="104">
        <f t="shared" si="166"/>
        <v>1</v>
      </c>
      <c r="J1362" s="104">
        <f t="shared" si="167"/>
        <v>2.2095019483776416E-3</v>
      </c>
      <c r="K1362" s="104">
        <f t="shared" si="168"/>
        <v>2.2095019483776416E-3</v>
      </c>
      <c r="L1362" s="85"/>
    </row>
    <row r="1363" spans="3:12" x14ac:dyDescent="0.2">
      <c r="C1363" s="103">
        <v>396</v>
      </c>
      <c r="D1363" s="103">
        <f t="shared" si="164"/>
        <v>0.39600000000000002</v>
      </c>
      <c r="E1363" s="104">
        <f t="shared" si="162"/>
        <v>0.99856822712077686</v>
      </c>
      <c r="F1363" s="104">
        <f t="shared" si="163"/>
        <v>4.5881435683851016E-2</v>
      </c>
      <c r="G1363" s="104">
        <f t="shared" si="169"/>
        <v>4.5815743888579057E-2</v>
      </c>
      <c r="H1363" s="104">
        <f t="shared" si="165"/>
        <v>-26.779705152149717</v>
      </c>
      <c r="I1363" s="104">
        <f t="shared" si="166"/>
        <v>1</v>
      </c>
      <c r="J1363" s="104">
        <f t="shared" si="167"/>
        <v>2.137484150094556E-3</v>
      </c>
      <c r="K1363" s="104">
        <f t="shared" si="168"/>
        <v>2.137484150094556E-3</v>
      </c>
      <c r="L1363" s="85"/>
    </row>
    <row r="1364" spans="3:12" x14ac:dyDescent="0.2">
      <c r="C1364" s="103">
        <v>397</v>
      </c>
      <c r="D1364" s="103">
        <f t="shared" si="164"/>
        <v>0.39700000000000002</v>
      </c>
      <c r="E1364" s="104">
        <f t="shared" si="162"/>
        <v>0.99856099160927025</v>
      </c>
      <c r="F1364" s="104">
        <f t="shared" si="163"/>
        <v>4.4924962147460869E-2</v>
      </c>
      <c r="G1364" s="104">
        <f t="shared" si="169"/>
        <v>4.4860314749977453E-2</v>
      </c>
      <c r="H1364" s="104">
        <f t="shared" si="165"/>
        <v>-26.962753672707546</v>
      </c>
      <c r="I1364" s="104">
        <f t="shared" si="166"/>
        <v>1</v>
      </c>
      <c r="J1364" s="104">
        <f t="shared" si="167"/>
        <v>2.0555369025557352E-3</v>
      </c>
      <c r="K1364" s="104">
        <f t="shared" si="168"/>
        <v>2.0555369025557352E-3</v>
      </c>
      <c r="L1364" s="85"/>
    </row>
    <row r="1365" spans="3:12" x14ac:dyDescent="0.2">
      <c r="C1365" s="103">
        <v>398</v>
      </c>
      <c r="D1365" s="103">
        <f t="shared" si="164"/>
        <v>0.39800000000000002</v>
      </c>
      <c r="E1365" s="104">
        <f t="shared" si="162"/>
        <v>0.9985537378977245</v>
      </c>
      <c r="F1365" s="104">
        <f t="shared" si="163"/>
        <v>4.3850465750127098E-2</v>
      </c>
      <c r="G1365" s="104">
        <f t="shared" si="169"/>
        <v>4.3787046483345561E-2</v>
      </c>
      <c r="H1365" s="104">
        <f t="shared" si="165"/>
        <v>-27.173086955597707</v>
      </c>
      <c r="I1365" s="104">
        <f t="shared" si="166"/>
        <v>1</v>
      </c>
      <c r="J1365" s="104">
        <f t="shared" si="167"/>
        <v>1.9645886634078145E-3</v>
      </c>
      <c r="K1365" s="104">
        <f t="shared" si="168"/>
        <v>1.9645886634078145E-3</v>
      </c>
      <c r="L1365" s="85"/>
    </row>
    <row r="1366" spans="3:12" x14ac:dyDescent="0.2">
      <c r="C1366" s="103">
        <v>399</v>
      </c>
      <c r="D1366" s="103">
        <f t="shared" si="164"/>
        <v>0.39900000000000002</v>
      </c>
      <c r="E1366" s="104">
        <f t="shared" si="162"/>
        <v>0.99854646598650576</v>
      </c>
      <c r="F1366" s="104">
        <f t="shared" si="163"/>
        <v>4.2661462645654784E-2</v>
      </c>
      <c r="G1366" s="104">
        <f t="shared" si="169"/>
        <v>4.2599452758633909E-2</v>
      </c>
      <c r="H1366" s="104">
        <f t="shared" si="165"/>
        <v>-27.41191959796069</v>
      </c>
      <c r="I1366" s="104">
        <f t="shared" si="166"/>
        <v>1</v>
      </c>
      <c r="J1366" s="104">
        <f t="shared" si="167"/>
        <v>1.8656568128211299E-3</v>
      </c>
      <c r="K1366" s="104">
        <f t="shared" si="168"/>
        <v>1.8656568128211299E-3</v>
      </c>
      <c r="L1366" s="85"/>
    </row>
    <row r="1367" spans="3:12" x14ac:dyDescent="0.2">
      <c r="C1367" s="103">
        <v>400</v>
      </c>
      <c r="D1367" s="103">
        <f t="shared" si="164"/>
        <v>0.4</v>
      </c>
      <c r="E1367" s="104">
        <f t="shared" si="162"/>
        <v>0.99853917587597885</v>
      </c>
      <c r="F1367" s="104">
        <f t="shared" si="163"/>
        <v>4.1361761628120663E-2</v>
      </c>
      <c r="G1367" s="104">
        <f t="shared" si="169"/>
        <v>4.1301339368922295E-2</v>
      </c>
      <c r="H1367" s="104">
        <f t="shared" si="165"/>
        <v>-27.680717285951705</v>
      </c>
      <c r="I1367" s="104">
        <f t="shared" si="166"/>
        <v>1</v>
      </c>
      <c r="J1367" s="104">
        <f t="shared" si="167"/>
        <v>1.7598357299078492E-3</v>
      </c>
      <c r="K1367" s="104">
        <f t="shared" si="168"/>
        <v>1.7598357299078492E-3</v>
      </c>
      <c r="L1367" s="85"/>
    </row>
    <row r="1368" spans="3:12" x14ac:dyDescent="0.2">
      <c r="C1368" s="103">
        <v>401</v>
      </c>
      <c r="D1368" s="103">
        <f t="shared" si="164"/>
        <v>0.40100000000000002</v>
      </c>
      <c r="E1368" s="104">
        <f t="shared" si="162"/>
        <v>0.99853186756651369</v>
      </c>
      <c r="F1368" s="104">
        <f t="shared" si="163"/>
        <v>3.9955452418445815E-2</v>
      </c>
      <c r="G1368" s="104">
        <f t="shared" si="169"/>
        <v>3.9896792522855676E-2</v>
      </c>
      <c r="H1368" s="104">
        <f t="shared" si="165"/>
        <v>-27.981240354744919</v>
      </c>
      <c r="I1368" s="104">
        <f t="shared" si="166"/>
        <v>1</v>
      </c>
      <c r="J1368" s="104">
        <f t="shared" si="167"/>
        <v>1.6482841556786424E-3</v>
      </c>
      <c r="K1368" s="104">
        <f t="shared" si="168"/>
        <v>1.6482841556786424E-3</v>
      </c>
      <c r="L1368" s="85"/>
    </row>
    <row r="1369" spans="3:12" x14ac:dyDescent="0.2">
      <c r="C1369" s="103">
        <v>402</v>
      </c>
      <c r="D1369" s="103">
        <f t="shared" si="164"/>
        <v>0.40200000000000002</v>
      </c>
      <c r="E1369" s="104">
        <f t="shared" si="162"/>
        <v>0.99852454105847499</v>
      </c>
      <c r="F1369" s="104">
        <f t="shared" si="163"/>
        <v>3.84468932538157E-2</v>
      </c>
      <c r="G1369" s="104">
        <f t="shared" si="169"/>
        <v>3.8390166441390504E-2</v>
      </c>
      <c r="H1369" s="104">
        <f t="shared" si="165"/>
        <v>-28.315600099709336</v>
      </c>
      <c r="I1369" s="104">
        <f t="shared" si="166"/>
        <v>1</v>
      </c>
      <c r="J1369" s="104">
        <f t="shared" si="167"/>
        <v>1.532211985967391E-3</v>
      </c>
      <c r="K1369" s="104">
        <f t="shared" si="168"/>
        <v>1.532211985967391E-3</v>
      </c>
      <c r="L1369" s="85"/>
    </row>
    <row r="1370" spans="3:12" x14ac:dyDescent="0.2">
      <c r="C1370" s="103">
        <v>403</v>
      </c>
      <c r="D1370" s="103">
        <f t="shared" si="164"/>
        <v>0.40300000000000002</v>
      </c>
      <c r="E1370" s="104">
        <f t="shared" si="162"/>
        <v>0.99851719635223624</v>
      </c>
      <c r="F1370" s="104">
        <f t="shared" si="163"/>
        <v>3.6840697816438735E-2</v>
      </c>
      <c r="G1370" s="104">
        <f t="shared" si="169"/>
        <v>3.6786070295330354E-2</v>
      </c>
      <c r="H1370" s="104">
        <f t="shared" si="165"/>
        <v>-28.68633207170442</v>
      </c>
      <c r="I1370" s="104">
        <f t="shared" si="166"/>
        <v>1</v>
      </c>
      <c r="J1370" s="104">
        <f t="shared" si="167"/>
        <v>1.4128666424738747E-3</v>
      </c>
      <c r="K1370" s="104">
        <f t="shared" si="168"/>
        <v>1.4128666424738747E-3</v>
      </c>
      <c r="L1370" s="85"/>
    </row>
    <row r="1371" spans="3:12" x14ac:dyDescent="0.2">
      <c r="C1371" s="103">
        <v>404</v>
      </c>
      <c r="D1371" s="103">
        <f t="shared" si="164"/>
        <v>0.40400000000000003</v>
      </c>
      <c r="E1371" s="104">
        <f t="shared" si="162"/>
        <v>0.99850983344816402</v>
      </c>
      <c r="F1371" s="104">
        <f t="shared" si="163"/>
        <v>3.5141721539712074E-2</v>
      </c>
      <c r="G1371" s="104">
        <f t="shared" si="169"/>
        <v>3.5089354521699659E-2</v>
      </c>
      <c r="H1371" s="104">
        <f t="shared" si="165"/>
        <v>-29.09649241354446</v>
      </c>
      <c r="I1371" s="104">
        <f t="shared" si="166"/>
        <v>1</v>
      </c>
      <c r="J1371" s="104">
        <f t="shared" si="167"/>
        <v>1.2915191731571337E-3</v>
      </c>
      <c r="K1371" s="104">
        <f t="shared" si="168"/>
        <v>1.2915191731571337E-3</v>
      </c>
      <c r="L1371" s="85"/>
    </row>
    <row r="1372" spans="3:12" x14ac:dyDescent="0.2">
      <c r="C1372" s="103">
        <v>405</v>
      </c>
      <c r="D1372" s="103">
        <f t="shared" si="164"/>
        <v>0.40500000000000003</v>
      </c>
      <c r="E1372" s="104">
        <f t="shared" si="162"/>
        <v>0.99850245234663115</v>
      </c>
      <c r="F1372" s="104">
        <f t="shared" si="163"/>
        <v>3.3355047331355685E-2</v>
      </c>
      <c r="G1372" s="104">
        <f t="shared" si="169"/>
        <v>3.3305096558496609E-2</v>
      </c>
      <c r="H1372" s="104">
        <f t="shared" si="165"/>
        <v>-29.549786057880638</v>
      </c>
      <c r="I1372" s="104">
        <f t="shared" si="166"/>
        <v>1</v>
      </c>
      <c r="J1372" s="104">
        <f t="shared" si="167"/>
        <v>1.16945023464034E-3</v>
      </c>
      <c r="K1372" s="104">
        <f t="shared" si="168"/>
        <v>1.16945023464034E-3</v>
      </c>
      <c r="L1372" s="85"/>
    </row>
    <row r="1373" spans="3:12" x14ac:dyDescent="0.2">
      <c r="C1373" s="103">
        <v>406</v>
      </c>
      <c r="D1373" s="103">
        <f t="shared" si="164"/>
        <v>0.40600000000000003</v>
      </c>
      <c r="E1373" s="104">
        <f t="shared" si="162"/>
        <v>0.99849505304800967</v>
      </c>
      <c r="F1373" s="104">
        <f t="shared" si="163"/>
        <v>3.1485970754433192E-2</v>
      </c>
      <c r="G1373" s="104">
        <f t="shared" si="169"/>
        <v>3.1438586038715848E-2</v>
      </c>
      <c r="H1373" s="104">
        <f t="shared" si="165"/>
        <v>-30.05073989475963</v>
      </c>
      <c r="I1373" s="104">
        <f t="shared" si="166"/>
        <v>1</v>
      </c>
      <c r="J1373" s="104">
        <f t="shared" si="167"/>
        <v>1.0479361090621477E-3</v>
      </c>
      <c r="K1373" s="104">
        <f t="shared" si="168"/>
        <v>1.0479361090621477E-3</v>
      </c>
      <c r="L1373" s="85"/>
    </row>
    <row r="1374" spans="3:12" x14ac:dyDescent="0.2">
      <c r="C1374" s="103">
        <v>407</v>
      </c>
      <c r="D1374" s="103">
        <f t="shared" si="164"/>
        <v>0.40699999999999997</v>
      </c>
      <c r="E1374" s="104">
        <f t="shared" si="162"/>
        <v>0.99848763555267139</v>
      </c>
      <c r="F1374" s="104">
        <f t="shared" si="163"/>
        <v>2.9539984708444982E-2</v>
      </c>
      <c r="G1374" s="104">
        <f t="shared" si="169"/>
        <v>2.9495309485797299E-2</v>
      </c>
      <c r="H1374" s="104">
        <f t="shared" si="165"/>
        <v>-30.604940850877288</v>
      </c>
      <c r="I1374" s="104">
        <f t="shared" si="166"/>
        <v>1</v>
      </c>
      <c r="J1374" s="104">
        <f t="shared" si="167"/>
        <v>9.2823490594807069E-4</v>
      </c>
      <c r="K1374" s="104">
        <f t="shared" si="168"/>
        <v>9.2823490594807069E-4</v>
      </c>
      <c r="L1374" s="85"/>
    </row>
    <row r="1375" spans="3:12" x14ac:dyDescent="0.2">
      <c r="C1375" s="103">
        <v>408</v>
      </c>
      <c r="D1375" s="103">
        <f t="shared" si="164"/>
        <v>0.40799999999999997</v>
      </c>
      <c r="E1375" s="104">
        <f t="shared" si="162"/>
        <v>0.99848019986099124</v>
      </c>
      <c r="F1375" s="104">
        <f t="shared" si="163"/>
        <v>2.7522763653806726E-2</v>
      </c>
      <c r="G1375" s="104">
        <f t="shared" si="169"/>
        <v>2.7480934553779767E-2</v>
      </c>
      <c r="H1375" s="104">
        <f t="shared" si="165"/>
        <v>-31.21937004313169</v>
      </c>
      <c r="I1375" s="104">
        <f t="shared" si="166"/>
        <v>1</v>
      </c>
      <c r="J1375" s="104">
        <f t="shared" si="167"/>
        <v>8.1157309621436027E-4</v>
      </c>
      <c r="K1375" s="104">
        <f t="shared" si="168"/>
        <v>8.1157309621436027E-4</v>
      </c>
      <c r="L1375" s="85"/>
    </row>
    <row r="1376" spans="3:12" x14ac:dyDescent="0.2">
      <c r="C1376" s="103">
        <v>409</v>
      </c>
      <c r="D1376" s="103">
        <f t="shared" si="164"/>
        <v>0.40899999999999997</v>
      </c>
      <c r="E1376" s="104">
        <f t="shared" si="162"/>
        <v>0.99847274597334368</v>
      </c>
      <c r="F1376" s="104">
        <f t="shared" si="163"/>
        <v>2.5440147424046062E-2</v>
      </c>
      <c r="G1376" s="104">
        <f t="shared" si="169"/>
        <v>2.5401293856453958E-2</v>
      </c>
      <c r="H1376" s="104">
        <f t="shared" si="165"/>
        <v>-31.902883226335838</v>
      </c>
      <c r="I1376" s="104">
        <f t="shared" si="166"/>
        <v>1</v>
      </c>
      <c r="J1376" s="104">
        <f t="shared" si="167"/>
        <v>6.9913252040803273E-4</v>
      </c>
      <c r="K1376" s="104">
        <f t="shared" si="168"/>
        <v>6.9913252040803273E-4</v>
      </c>
      <c r="L1376" s="85"/>
    </row>
    <row r="1377" spans="3:12" x14ac:dyDescent="0.2">
      <c r="C1377" s="103">
        <v>410</v>
      </c>
      <c r="D1377" s="103">
        <f t="shared" si="164"/>
        <v>0.41</v>
      </c>
      <c r="E1377" s="104">
        <f t="shared" si="162"/>
        <v>0.99846527389010364</v>
      </c>
      <c r="F1377" s="104">
        <f t="shared" si="163"/>
        <v>2.3298124670953265E-2</v>
      </c>
      <c r="G1377" s="104">
        <f t="shared" si="169"/>
        <v>2.3262368430709134E-2</v>
      </c>
      <c r="H1377" s="104">
        <f t="shared" si="165"/>
        <v>-32.666921403481325</v>
      </c>
      <c r="I1377" s="104">
        <f t="shared" si="166"/>
        <v>1</v>
      </c>
      <c r="J1377" s="104">
        <f t="shared" si="167"/>
        <v>5.9203800679976488E-4</v>
      </c>
      <c r="K1377" s="104">
        <f t="shared" si="168"/>
        <v>5.9203800679976488E-4</v>
      </c>
      <c r="L1377" s="85"/>
    </row>
    <row r="1378" spans="3:12" x14ac:dyDescent="0.2">
      <c r="C1378" s="103">
        <v>411</v>
      </c>
      <c r="D1378" s="103">
        <f t="shared" si="164"/>
        <v>0.41099999999999998</v>
      </c>
      <c r="E1378" s="104">
        <f t="shared" si="162"/>
        <v>0.99845778361164839</v>
      </c>
      <c r="F1378" s="104">
        <f t="shared" si="163"/>
        <v>2.1102815988675926E-2</v>
      </c>
      <c r="G1378" s="104">
        <f t="shared" si="169"/>
        <v>2.1070270880017821E-2</v>
      </c>
      <c r="H1378" s="104">
        <f t="shared" si="165"/>
        <v>-33.526597621069328</v>
      </c>
      <c r="I1378" s="104">
        <f t="shared" si="166"/>
        <v>1</v>
      </c>
      <c r="J1378" s="104">
        <f t="shared" si="167"/>
        <v>4.9134572706375319E-4</v>
      </c>
      <c r="K1378" s="104">
        <f t="shared" si="168"/>
        <v>4.9134572706375319E-4</v>
      </c>
      <c r="L1378" s="85"/>
    </row>
    <row r="1379" spans="3:12" x14ac:dyDescent="0.2">
      <c r="C1379" s="103">
        <v>412</v>
      </c>
      <c r="D1379" s="103">
        <f t="shared" si="164"/>
        <v>0.41199999999999998</v>
      </c>
      <c r="E1379" s="104">
        <f t="shared" si="162"/>
        <v>0.9984502751383546</v>
      </c>
      <c r="F1379" s="104">
        <f t="shared" si="163"/>
        <v>1.8860456763413927E-2</v>
      </c>
      <c r="G1379" s="104">
        <f t="shared" si="169"/>
        <v>1.8831228244665675E-2</v>
      </c>
      <c r="H1379" s="104">
        <f t="shared" si="165"/>
        <v>-34.502427054276893</v>
      </c>
      <c r="I1379" s="104">
        <f t="shared" si="166"/>
        <v>1</v>
      </c>
      <c r="J1379" s="104">
        <f t="shared" si="167"/>
        <v>3.980324080992794E-4</v>
      </c>
      <c r="K1379" s="104">
        <f t="shared" si="168"/>
        <v>3.980324080992794E-4</v>
      </c>
      <c r="L1379" s="85"/>
    </row>
    <row r="1380" spans="3:12" x14ac:dyDescent="0.2">
      <c r="C1380" s="103">
        <v>413</v>
      </c>
      <c r="D1380" s="103">
        <f t="shared" si="164"/>
        <v>0.41299999999999998</v>
      </c>
      <c r="E1380" s="104">
        <f t="shared" si="162"/>
        <v>0.99844274847060122</v>
      </c>
      <c r="F1380" s="104">
        <f t="shared" si="163"/>
        <v>1.6577379795869335E-2</v>
      </c>
      <c r="G1380" s="104">
        <f t="shared" si="169"/>
        <v>1.6551564645828794E-2</v>
      </c>
      <c r="H1380" s="104">
        <f t="shared" si="165"/>
        <v>-35.623218907939687</v>
      </c>
      <c r="I1380" s="104">
        <f t="shared" si="166"/>
        <v>1</v>
      </c>
      <c r="J1380" s="104">
        <f t="shared" si="167"/>
        <v>3.1298550818290645E-4</v>
      </c>
      <c r="K1380" s="104">
        <f t="shared" si="168"/>
        <v>3.1298550818290645E-4</v>
      </c>
      <c r="L1380" s="85"/>
    </row>
    <row r="1381" spans="3:12" x14ac:dyDescent="0.2">
      <c r="C1381" s="103">
        <v>414</v>
      </c>
      <c r="D1381" s="103">
        <f t="shared" si="164"/>
        <v>0.41399999999999998</v>
      </c>
      <c r="E1381" s="104">
        <f t="shared" si="162"/>
        <v>0.99843520360876725</v>
      </c>
      <c r="F1381" s="104">
        <f t="shared" si="163"/>
        <v>1.4259997744016657E-2</v>
      </c>
      <c r="G1381" s="104">
        <f t="shared" si="169"/>
        <v>1.4237683751007833E-2</v>
      </c>
      <c r="H1381" s="104">
        <f t="shared" si="165"/>
        <v>-36.931213157770429</v>
      </c>
      <c r="I1381" s="104">
        <f t="shared" si="166"/>
        <v>1</v>
      </c>
      <c r="J1381" s="104">
        <f t="shared" si="167"/>
        <v>2.3699445421052672E-4</v>
      </c>
      <c r="K1381" s="104">
        <f t="shared" si="168"/>
        <v>2.3699445421052672E-4</v>
      </c>
      <c r="L1381" s="85"/>
    </row>
    <row r="1382" spans="3:12" x14ac:dyDescent="0.2">
      <c r="C1382" s="103">
        <v>415</v>
      </c>
      <c r="D1382" s="103">
        <f t="shared" si="164"/>
        <v>0.41499999999999998</v>
      </c>
      <c r="E1382" s="104">
        <f t="shared" si="162"/>
        <v>0.9984276405532323</v>
      </c>
      <c r="F1382" s="104">
        <f t="shared" si="163"/>
        <v>1.1914785434002912E-2</v>
      </c>
      <c r="G1382" s="104">
        <f t="shared" si="169"/>
        <v>1.1896051108569547E-2</v>
      </c>
      <c r="H1382" s="104">
        <f t="shared" si="165"/>
        <v>-38.491943572771717</v>
      </c>
      <c r="I1382" s="104">
        <f t="shared" si="166"/>
        <v>1</v>
      </c>
      <c r="J1382" s="104">
        <f t="shared" si="167"/>
        <v>1.7074302442767248E-4</v>
      </c>
      <c r="K1382" s="104">
        <f t="shared" si="168"/>
        <v>1.7074302442767248E-4</v>
      </c>
      <c r="L1382" s="85"/>
    </row>
    <row r="1383" spans="3:12" x14ac:dyDescent="0.2">
      <c r="C1383" s="103">
        <v>416</v>
      </c>
      <c r="D1383" s="103">
        <f t="shared" si="164"/>
        <v>0.41599999999999998</v>
      </c>
      <c r="E1383" s="104">
        <f t="shared" si="162"/>
        <v>0.99842005930437971</v>
      </c>
      <c r="F1383" s="104">
        <f t="shared" si="163"/>
        <v>9.5482620871416533E-3</v>
      </c>
      <c r="G1383" s="104">
        <f t="shared" si="169"/>
        <v>9.5331763992977294E-3</v>
      </c>
      <c r="H1383" s="104">
        <f t="shared" si="165"/>
        <v>-40.415247416735468</v>
      </c>
      <c r="I1383" s="104">
        <f t="shared" si="166"/>
        <v>1</v>
      </c>
      <c r="J1383" s="104">
        <f t="shared" si="167"/>
        <v>1.148029478959839E-4</v>
      </c>
      <c r="K1383" s="104">
        <f t="shared" si="168"/>
        <v>1.148029478959839E-4</v>
      </c>
      <c r="L1383" s="85"/>
    </row>
    <row r="1384" spans="3:12" x14ac:dyDescent="0.2">
      <c r="C1384" s="103">
        <v>417</v>
      </c>
      <c r="D1384" s="103">
        <f t="shared" si="164"/>
        <v>0.41699999999999998</v>
      </c>
      <c r="E1384" s="104">
        <f t="shared" si="162"/>
        <v>0.99841245986258942</v>
      </c>
      <c r="F1384" s="104">
        <f t="shared" si="163"/>
        <v>7.1669735109535573E-3</v>
      </c>
      <c r="G1384" s="104">
        <f t="shared" si="169"/>
        <v>7.1555956528411603E-3</v>
      </c>
      <c r="H1384" s="104">
        <f t="shared" si="165"/>
        <v>-42.907084168972311</v>
      </c>
      <c r="I1384" s="104">
        <f t="shared" si="166"/>
        <v>1</v>
      </c>
      <c r="J1384" s="104">
        <f t="shared" si="167"/>
        <v>6.9628778152063014E-5</v>
      </c>
      <c r="K1384" s="104">
        <f t="shared" si="168"/>
        <v>6.9628778152063014E-5</v>
      </c>
      <c r="L1384" s="85"/>
    </row>
    <row r="1385" spans="3:12" x14ac:dyDescent="0.2">
      <c r="C1385" s="103">
        <v>418</v>
      </c>
      <c r="D1385" s="103">
        <f t="shared" si="164"/>
        <v>0.41799999999999998</v>
      </c>
      <c r="E1385" s="104">
        <f t="shared" si="162"/>
        <v>0.99840484222824522</v>
      </c>
      <c r="F1385" s="104">
        <f t="shared" si="163"/>
        <v>4.7774743021016417E-3</v>
      </c>
      <c r="G1385" s="104">
        <f t="shared" si="169"/>
        <v>4.7698534768392852E-3</v>
      </c>
      <c r="H1385" s="104">
        <f t="shared" si="165"/>
        <v>-46.429899233359293</v>
      </c>
      <c r="I1385" s="104">
        <f t="shared" si="166"/>
        <v>1</v>
      </c>
      <c r="J1385" s="104">
        <f t="shared" si="167"/>
        <v>3.555408423614902E-5</v>
      </c>
      <c r="K1385" s="104">
        <f t="shared" si="168"/>
        <v>3.555408423614902E-5</v>
      </c>
      <c r="L1385" s="85"/>
    </row>
    <row r="1386" spans="3:12" x14ac:dyDescent="0.2">
      <c r="C1386" s="103">
        <v>419</v>
      </c>
      <c r="D1386" s="103">
        <f t="shared" si="164"/>
        <v>0.41899999999999998</v>
      </c>
      <c r="E1386" s="104">
        <f t="shared" si="162"/>
        <v>0.99839720640173024</v>
      </c>
      <c r="F1386" s="104">
        <f t="shared" si="163"/>
        <v>2.386310108811174E-3</v>
      </c>
      <c r="G1386" s="104">
        <f t="shared" si="169"/>
        <v>2.3824853462452852E-3</v>
      </c>
      <c r="H1386" s="104">
        <f t="shared" si="165"/>
        <v>-52.459395237208319</v>
      </c>
      <c r="I1386" s="104">
        <f t="shared" si="166"/>
        <v>1</v>
      </c>
      <c r="J1386" s="104">
        <f t="shared" si="167"/>
        <v>1.2788987660050694E-5</v>
      </c>
      <c r="K1386" s="104">
        <f t="shared" si="168"/>
        <v>1.2788987660050694E-5</v>
      </c>
      <c r="L1386" s="85"/>
    </row>
    <row r="1387" spans="3:12" x14ac:dyDescent="0.2">
      <c r="C1387" s="103">
        <v>420</v>
      </c>
      <c r="D1387" s="103">
        <f t="shared" si="164"/>
        <v>0.42</v>
      </c>
      <c r="E1387" s="104">
        <f t="shared" si="162"/>
        <v>0.99838955238343041</v>
      </c>
      <c r="F1387" s="104">
        <f t="shared" si="163"/>
        <v>3.9010262492292133E-17</v>
      </c>
      <c r="G1387" s="104">
        <f t="shared" si="169"/>
        <v>3.8947438508039667E-17</v>
      </c>
      <c r="H1387" s="104">
        <f t="shared" si="165"/>
        <v>-328.19042199392561</v>
      </c>
      <c r="I1387" s="104">
        <f t="shared" si="166"/>
        <v>1</v>
      </c>
      <c r="J1387" s="104">
        <f t="shared" si="167"/>
        <v>1.4190591062684256E-6</v>
      </c>
      <c r="K1387" s="104">
        <f t="shared" si="168"/>
        <v>1.4190591062684256E-6</v>
      </c>
      <c r="L1387" s="85"/>
    </row>
    <row r="1388" spans="3:12" x14ac:dyDescent="0.2">
      <c r="C1388" s="103">
        <v>421</v>
      </c>
      <c r="D1388" s="103">
        <f t="shared" si="164"/>
        <v>0.42099999999999999</v>
      </c>
      <c r="E1388" s="104">
        <f t="shared" si="162"/>
        <v>0.99838188017373086</v>
      </c>
      <c r="F1388" s="104">
        <f t="shared" si="163"/>
        <v>2.3749810121576512E-3</v>
      </c>
      <c r="G1388" s="104">
        <f t="shared" si="169"/>
        <v>2.3711380082948662E-3</v>
      </c>
      <c r="H1388" s="104">
        <f t="shared" si="165"/>
        <v>-52.500863357411035</v>
      </c>
      <c r="I1388" s="104">
        <f t="shared" si="166"/>
        <v>1</v>
      </c>
      <c r="J1388" s="104">
        <f t="shared" si="167"/>
        <v>1.4055738635951824E-6</v>
      </c>
      <c r="K1388" s="104">
        <f t="shared" si="168"/>
        <v>1.4055738635951824E-6</v>
      </c>
      <c r="L1388" s="85"/>
    </row>
    <row r="1389" spans="3:12" x14ac:dyDescent="0.2">
      <c r="C1389" s="103">
        <v>422</v>
      </c>
      <c r="D1389" s="103">
        <f t="shared" si="164"/>
        <v>0.42199999999999999</v>
      </c>
      <c r="E1389" s="104">
        <f t="shared" si="162"/>
        <v>0.99837418977301684</v>
      </c>
      <c r="F1389" s="104">
        <f t="shared" si="163"/>
        <v>4.7322192501242548E-3</v>
      </c>
      <c r="G1389" s="104">
        <f t="shared" si="169"/>
        <v>4.7245255596710762E-3</v>
      </c>
      <c r="H1389" s="104">
        <f t="shared" si="165"/>
        <v>-46.512835942722653</v>
      </c>
      <c r="I1389" s="104">
        <f t="shared" si="166"/>
        <v>1</v>
      </c>
      <c r="J1389" s="104">
        <f t="shared" si="167"/>
        <v>1.258711036743979E-5</v>
      </c>
      <c r="K1389" s="104">
        <f t="shared" si="168"/>
        <v>1.258711036743979E-5</v>
      </c>
      <c r="L1389" s="85"/>
    </row>
    <row r="1390" spans="3:12" x14ac:dyDescent="0.2">
      <c r="C1390" s="103">
        <v>423</v>
      </c>
      <c r="D1390" s="103">
        <f t="shared" si="164"/>
        <v>0.42299999999999999</v>
      </c>
      <c r="E1390" s="104">
        <f t="shared" si="162"/>
        <v>0.9983664811816777</v>
      </c>
      <c r="F1390" s="104">
        <f t="shared" si="163"/>
        <v>7.0653794039784116E-3</v>
      </c>
      <c r="G1390" s="104">
        <f t="shared" si="169"/>
        <v>7.0538379737634261E-3</v>
      </c>
      <c r="H1390" s="104">
        <f t="shared" si="165"/>
        <v>-43.031490405444941</v>
      </c>
      <c r="I1390" s="104">
        <f t="shared" si="166"/>
        <v>1</v>
      </c>
      <c r="J1390" s="104">
        <f t="shared" si="167"/>
        <v>3.4682461881434918E-5</v>
      </c>
      <c r="K1390" s="104">
        <f t="shared" si="168"/>
        <v>3.4682461881434918E-5</v>
      </c>
      <c r="L1390" s="85"/>
    </row>
    <row r="1391" spans="3:12" x14ac:dyDescent="0.2">
      <c r="C1391" s="103">
        <v>424</v>
      </c>
      <c r="D1391" s="103">
        <f t="shared" si="164"/>
        <v>0.42399999999999999</v>
      </c>
      <c r="E1391" s="104">
        <f t="shared" si="162"/>
        <v>0.99835875440010202</v>
      </c>
      <c r="F1391" s="104">
        <f t="shared" si="163"/>
        <v>9.3682212749683288E-3</v>
      </c>
      <c r="G1391" s="104">
        <f t="shared" si="169"/>
        <v>9.3528457230219169E-3</v>
      </c>
      <c r="H1391" s="104">
        <f t="shared" si="165"/>
        <v>-40.58112458731982</v>
      </c>
      <c r="I1391" s="104">
        <f t="shared" si="166"/>
        <v>1</v>
      </c>
      <c r="J1391" s="104">
        <f t="shared" si="167"/>
        <v>6.7294817481590487E-5</v>
      </c>
      <c r="K1391" s="104">
        <f t="shared" si="168"/>
        <v>6.7294817481590487E-5</v>
      </c>
      <c r="L1391" s="85"/>
    </row>
    <row r="1392" spans="3:12" x14ac:dyDescent="0.2">
      <c r="C1392" s="103">
        <v>425</v>
      </c>
      <c r="D1392" s="103">
        <f t="shared" si="164"/>
        <v>0.42499999999999999</v>
      </c>
      <c r="E1392" s="104">
        <f t="shared" si="162"/>
        <v>0.99835100942867738</v>
      </c>
      <c r="F1392" s="104">
        <f t="shared" si="163"/>
        <v>1.1634616186090628E-2</v>
      </c>
      <c r="G1392" s="104">
        <f t="shared" si="169"/>
        <v>1.1615430813698807E-2</v>
      </c>
      <c r="H1392" s="104">
        <f t="shared" si="165"/>
        <v>-38.69929355362045</v>
      </c>
      <c r="I1392" s="104">
        <f t="shared" si="166"/>
        <v>1</v>
      </c>
      <c r="J1392" s="104">
        <f t="shared" si="167"/>
        <v>1.0991715523009821E-4</v>
      </c>
      <c r="K1392" s="104">
        <f t="shared" si="168"/>
        <v>1.0991715523009821E-4</v>
      </c>
      <c r="L1392" s="85"/>
    </row>
    <row r="1393" spans="3:12" x14ac:dyDescent="0.2">
      <c r="C1393" s="103">
        <v>426</v>
      </c>
      <c r="D1393" s="103">
        <f t="shared" si="164"/>
        <v>0.42599999999999999</v>
      </c>
      <c r="E1393" s="104">
        <f t="shared" si="162"/>
        <v>0.99834324626779614</v>
      </c>
      <c r="F1393" s="104">
        <f t="shared" si="163"/>
        <v>1.3858563017238564E-2</v>
      </c>
      <c r="G1393" s="104">
        <f t="shared" si="169"/>
        <v>1.3835602791236771E-2</v>
      </c>
      <c r="H1393" s="104">
        <f t="shared" si="165"/>
        <v>-37.180038294313185</v>
      </c>
      <c r="I1393" s="104">
        <f t="shared" si="166"/>
        <v>1</v>
      </c>
      <c r="J1393" s="104">
        <f t="shared" si="167"/>
        <v>1.6193877788989004E-4</v>
      </c>
      <c r="K1393" s="104">
        <f t="shared" si="168"/>
        <v>1.6193877788989004E-4</v>
      </c>
      <c r="L1393" s="85"/>
    </row>
    <row r="1394" spans="3:12" x14ac:dyDescent="0.2">
      <c r="C1394" s="103">
        <v>427</v>
      </c>
      <c r="D1394" s="103">
        <f t="shared" si="164"/>
        <v>0.42699999999999999</v>
      </c>
      <c r="E1394" s="104">
        <f t="shared" si="162"/>
        <v>0.9983354649178483</v>
      </c>
      <c r="F1394" s="104">
        <f t="shared" si="163"/>
        <v>1.6034203823638165E-2</v>
      </c>
      <c r="G1394" s="104">
        <f t="shared" si="169"/>
        <v>1.600751432885935E-2</v>
      </c>
      <c r="H1394" s="104">
        <f t="shared" si="165"/>
        <v>-35.913522015043242</v>
      </c>
      <c r="I1394" s="104">
        <f t="shared" si="166"/>
        <v>1</v>
      </c>
      <c r="J1394" s="104">
        <f t="shared" si="167"/>
        <v>2.2265290986094358E-4</v>
      </c>
      <c r="K1394" s="104">
        <f t="shared" si="168"/>
        <v>2.2265290986094358E-4</v>
      </c>
      <c r="L1394" s="85"/>
    </row>
    <row r="1395" spans="3:12" x14ac:dyDescent="0.2">
      <c r="C1395" s="103">
        <v>428</v>
      </c>
      <c r="D1395" s="103">
        <f t="shared" si="164"/>
        <v>0.42799999999999999</v>
      </c>
      <c r="E1395" s="104">
        <f t="shared" si="162"/>
        <v>0.99832766537922535</v>
      </c>
      <c r="F1395" s="104">
        <f t="shared" si="163"/>
        <v>1.8155838997602678E-2</v>
      </c>
      <c r="G1395" s="104">
        <f t="shared" si="169"/>
        <v>1.8125476359477775E-2</v>
      </c>
      <c r="H1395" s="104">
        <f t="shared" si="165"/>
        <v>-34.834211416436979</v>
      </c>
      <c r="I1395" s="104">
        <f t="shared" si="166"/>
        <v>1</v>
      </c>
      <c r="J1395" s="104">
        <f t="shared" si="167"/>
        <v>2.9126526333252725E-4</v>
      </c>
      <c r="K1395" s="104">
        <f t="shared" si="168"/>
        <v>2.9126526333252725E-4</v>
      </c>
      <c r="L1395" s="85"/>
    </row>
    <row r="1396" spans="3:12" x14ac:dyDescent="0.2">
      <c r="C1396" s="103">
        <v>429</v>
      </c>
      <c r="D1396" s="103">
        <f t="shared" si="164"/>
        <v>0.42899999999999999</v>
      </c>
      <c r="E1396" s="104">
        <f t="shared" si="162"/>
        <v>0.99831984765232173</v>
      </c>
      <c r="F1396" s="104">
        <f t="shared" si="163"/>
        <v>2.0217941935017084E-2</v>
      </c>
      <c r="G1396" s="104">
        <f t="shared" si="169"/>
        <v>2.0183972712409744E-2</v>
      </c>
      <c r="H1396" s="104">
        <f t="shared" si="165"/>
        <v>-33.899866992633541</v>
      </c>
      <c r="I1396" s="104">
        <f t="shared" si="166"/>
        <v>1</v>
      </c>
      <c r="J1396" s="104">
        <f t="shared" si="167"/>
        <v>3.6690347204788588E-4</v>
      </c>
      <c r="K1396" s="104">
        <f t="shared" si="168"/>
        <v>3.6690347204788588E-4</v>
      </c>
      <c r="L1396" s="85"/>
    </row>
    <row r="1397" spans="3:12" x14ac:dyDescent="0.2">
      <c r="C1397" s="103">
        <v>430</v>
      </c>
      <c r="D1397" s="103">
        <f t="shared" si="164"/>
        <v>0.43</v>
      </c>
      <c r="E1397" s="104">
        <f t="shared" si="162"/>
        <v>0.9983120117375297</v>
      </c>
      <c r="F1397" s="104">
        <f t="shared" si="163"/>
        <v>2.2215173169463403E-2</v>
      </c>
      <c r="G1397" s="104">
        <f t="shared" si="169"/>
        <v>2.2177674217904602E-2</v>
      </c>
      <c r="H1397" s="104">
        <f t="shared" si="165"/>
        <v>-33.081680008905572</v>
      </c>
      <c r="I1397" s="104">
        <f t="shared" si="166"/>
        <v>1</v>
      </c>
      <c r="J1397" s="104">
        <f t="shared" si="167"/>
        <v>4.4862728266215264E-4</v>
      </c>
      <c r="K1397" s="104">
        <f t="shared" si="168"/>
        <v>4.4862728266215264E-4</v>
      </c>
      <c r="L1397" s="85"/>
    </row>
    <row r="1398" spans="3:12" x14ac:dyDescent="0.2">
      <c r="C1398" s="103">
        <v>431</v>
      </c>
      <c r="D1398" s="103">
        <f t="shared" si="164"/>
        <v>0.43099999999999999</v>
      </c>
      <c r="E1398" s="104">
        <f t="shared" si="162"/>
        <v>0.99830415763524627</v>
      </c>
      <c r="F1398" s="104">
        <f t="shared" si="163"/>
        <v>2.4142393938482457E-2</v>
      </c>
      <c r="G1398" s="104">
        <f t="shared" si="169"/>
        <v>2.4101452244055004E-2</v>
      </c>
      <c r="H1398" s="104">
        <f t="shared" si="165"/>
        <v>-32.359135760471531</v>
      </c>
      <c r="I1398" s="104">
        <f t="shared" si="166"/>
        <v>1</v>
      </c>
      <c r="J1398" s="104">
        <f t="shared" si="167"/>
        <v>5.354393865205125E-4</v>
      </c>
      <c r="K1398" s="104">
        <f t="shared" si="168"/>
        <v>5.354393865205125E-4</v>
      </c>
      <c r="L1398" s="85"/>
    </row>
    <row r="1399" spans="3:12" x14ac:dyDescent="0.2">
      <c r="C1399" s="103">
        <v>432</v>
      </c>
      <c r="D1399" s="103">
        <f t="shared" si="164"/>
        <v>0.432</v>
      </c>
      <c r="E1399" s="104">
        <f t="shared" si="162"/>
        <v>0.99829628534586479</v>
      </c>
      <c r="F1399" s="104">
        <f t="shared" si="163"/>
        <v>2.5994679148136312E-2</v>
      </c>
      <c r="G1399" s="104">
        <f t="shared" si="169"/>
        <v>2.5950391632342088E-2</v>
      </c>
      <c r="H1399" s="104">
        <f t="shared" si="165"/>
        <v>-31.717121671546167</v>
      </c>
      <c r="I1399" s="104">
        <f t="shared" si="166"/>
        <v>1</v>
      </c>
      <c r="J1399" s="104">
        <f t="shared" si="167"/>
        <v>6.2629676885680725E-4</v>
      </c>
      <c r="K1399" s="104">
        <f t="shared" si="168"/>
        <v>6.2629676885680725E-4</v>
      </c>
      <c r="L1399" s="85"/>
    </row>
    <row r="1400" spans="3:12" x14ac:dyDescent="0.2">
      <c r="C1400" s="103">
        <v>433</v>
      </c>
      <c r="D1400" s="103">
        <f t="shared" si="164"/>
        <v>0.433</v>
      </c>
      <c r="E1400" s="104">
        <f t="shared" si="162"/>
        <v>0.99828839486978449</v>
      </c>
      <c r="F1400" s="104">
        <f t="shared" si="163"/>
        <v>2.7767329703793326E-2</v>
      </c>
      <c r="G1400" s="104">
        <f t="shared" si="169"/>
        <v>2.7719802999819926E-2</v>
      </c>
      <c r="H1400" s="104">
        <f t="shared" si="165"/>
        <v>-31.144197210205455</v>
      </c>
      <c r="I1400" s="104">
        <f t="shared" si="166"/>
        <v>1</v>
      </c>
      <c r="J1400" s="104">
        <f t="shared" si="167"/>
        <v>7.2012244796353813E-4</v>
      </c>
      <c r="K1400" s="104">
        <f t="shared" si="168"/>
        <v>7.2012244796353813E-4</v>
      </c>
      <c r="L1400" s="85"/>
    </row>
    <row r="1401" spans="3:12" x14ac:dyDescent="0.2">
      <c r="C1401" s="103">
        <v>434</v>
      </c>
      <c r="D1401" s="103">
        <f t="shared" si="164"/>
        <v>0.434</v>
      </c>
      <c r="E1401" s="104">
        <f t="shared" si="162"/>
        <v>0.99828048620740073</v>
      </c>
      <c r="F1401" s="104">
        <f t="shared" si="163"/>
        <v>2.9455884176890049E-2</v>
      </c>
      <c r="G1401" s="104">
        <f t="shared" si="169"/>
        <v>2.9405234377774682E-2</v>
      </c>
      <c r="H1401" s="104">
        <f t="shared" si="165"/>
        <v>-30.631507093088853</v>
      </c>
      <c r="I1401" s="104">
        <f t="shared" si="166"/>
        <v>1</v>
      </c>
      <c r="J1401" s="104">
        <f t="shared" si="167"/>
        <v>8.1581747384789542E-4</v>
      </c>
      <c r="K1401" s="104">
        <f t="shared" si="168"/>
        <v>8.1581747384789542E-4</v>
      </c>
      <c r="L1401" s="85"/>
    </row>
    <row r="1402" spans="3:12" x14ac:dyDescent="0.2">
      <c r="C1402" s="103">
        <v>435</v>
      </c>
      <c r="D1402" s="103">
        <f t="shared" si="164"/>
        <v>0.435</v>
      </c>
      <c r="E1402" s="104">
        <f t="shared" si="162"/>
        <v>0.99827255935911274</v>
      </c>
      <c r="F1402" s="104">
        <f t="shared" si="163"/>
        <v>3.1056129779329835E-2</v>
      </c>
      <c r="G1402" s="104">
        <f t="shared" si="169"/>
        <v>3.1002482158600353E-2</v>
      </c>
      <c r="H1402" s="104">
        <f t="shared" si="165"/>
        <v>-30.17207067516706</v>
      </c>
      <c r="I1402" s="104">
        <f t="shared" si="166"/>
        <v>1</v>
      </c>
      <c r="J1402" s="104">
        <f t="shared" si="167"/>
        <v>9.1227305428475943E-4</v>
      </c>
      <c r="K1402" s="104">
        <f t="shared" si="168"/>
        <v>9.1227305428475943E-4</v>
      </c>
      <c r="L1402" s="85"/>
    </row>
    <row r="1403" spans="3:12" x14ac:dyDescent="0.2">
      <c r="C1403" s="103">
        <v>436</v>
      </c>
      <c r="D1403" s="103">
        <f t="shared" si="164"/>
        <v>0.436</v>
      </c>
      <c r="E1403" s="104">
        <f t="shared" si="162"/>
        <v>0.99826461432532076</v>
      </c>
      <c r="F1403" s="104">
        <f t="shared" si="163"/>
        <v>3.2564112619151507E-2</v>
      </c>
      <c r="G1403" s="104">
        <f t="shared" si="169"/>
        <v>3.2507601324603591E-2</v>
      </c>
      <c r="H1403" s="104">
        <f t="shared" si="165"/>
        <v>-29.760301502062276</v>
      </c>
      <c r="I1403" s="104">
        <f t="shared" si="166"/>
        <v>1</v>
      </c>
      <c r="J1403" s="104">
        <f t="shared" si="167"/>
        <v>1.0083826760108835E-3</v>
      </c>
      <c r="K1403" s="104">
        <f t="shared" si="168"/>
        <v>1.0083826760108835E-3</v>
      </c>
      <c r="L1403" s="85"/>
    </row>
    <row r="1404" spans="3:12" x14ac:dyDescent="0.2">
      <c r="C1404" s="103">
        <v>437</v>
      </c>
      <c r="D1404" s="103">
        <f t="shared" si="164"/>
        <v>0.437</v>
      </c>
      <c r="E1404" s="104">
        <f t="shared" si="162"/>
        <v>0.99825665110642436</v>
      </c>
      <c r="F1404" s="104">
        <f t="shared" si="163"/>
        <v>3.3976147213136201E-2</v>
      </c>
      <c r="G1404" s="104">
        <f t="shared" si="169"/>
        <v>3.3916914934484219E-2</v>
      </c>
      <c r="H1404" s="104">
        <f t="shared" si="165"/>
        <v>-29.39167315652756</v>
      </c>
      <c r="I1404" s="104">
        <f t="shared" si="166"/>
        <v>1</v>
      </c>
      <c r="J1404" s="104">
        <f t="shared" si="167"/>
        <v>1.1030540900634552E-3</v>
      </c>
      <c r="K1404" s="104">
        <f t="shared" si="168"/>
        <v>1.1030540900634552E-3</v>
      </c>
      <c r="L1404" s="85"/>
    </row>
    <row r="1405" spans="3:12" x14ac:dyDescent="0.2">
      <c r="C1405" s="103">
        <v>438</v>
      </c>
      <c r="D1405" s="103">
        <f t="shared" si="164"/>
        <v>0.438</v>
      </c>
      <c r="E1405" s="104">
        <f t="shared" si="162"/>
        <v>0.99824866970282444</v>
      </c>
      <c r="F1405" s="104">
        <f t="shared" si="163"/>
        <v>3.528882523411192E-2</v>
      </c>
      <c r="G1405" s="104">
        <f t="shared" si="169"/>
        <v>3.5227022845327687E-2</v>
      </c>
      <c r="H1405" s="104">
        <f t="shared" si="165"/>
        <v>-29.062481179225394</v>
      </c>
      <c r="I1405" s="104">
        <f t="shared" si="166"/>
        <v>1</v>
      </c>
      <c r="J1405" s="104">
        <f t="shared" si="167"/>
        <v>1.1952210329246248E-3</v>
      </c>
      <c r="K1405" s="104">
        <f t="shared" si="168"/>
        <v>1.1952210329246248E-3</v>
      </c>
      <c r="L1405" s="85"/>
    </row>
    <row r="1406" spans="3:12" x14ac:dyDescent="0.2">
      <c r="C1406" s="103">
        <v>439</v>
      </c>
      <c r="D1406" s="103">
        <f t="shared" si="164"/>
        <v>0.439</v>
      </c>
      <c r="E1406" s="104">
        <f t="shared" si="162"/>
        <v>0.9982406701149239</v>
      </c>
      <c r="F1406" s="104">
        <f t="shared" si="163"/>
        <v>3.649902347285619E-2</v>
      </c>
      <c r="G1406" s="104">
        <f t="shared" si="169"/>
        <v>3.6434809650084297E-2</v>
      </c>
      <c r="H1406" s="104">
        <f t="shared" si="165"/>
        <v>-28.769669901202299</v>
      </c>
      <c r="I1406" s="104">
        <f t="shared" si="166"/>
        <v>1</v>
      </c>
      <c r="J1406" s="104">
        <f t="shared" si="167"/>
        <v>1.2838545591501212E-3</v>
      </c>
      <c r="K1406" s="104">
        <f t="shared" si="168"/>
        <v>1.2838545591501212E-3</v>
      </c>
      <c r="L1406" s="85"/>
    </row>
    <row r="1407" spans="3:12" x14ac:dyDescent="0.2">
      <c r="C1407" s="103">
        <v>440</v>
      </c>
      <c r="D1407" s="103">
        <f t="shared" si="164"/>
        <v>0.44</v>
      </c>
      <c r="E1407" s="104">
        <f t="shared" si="162"/>
        <v>0.99823265234312475</v>
      </c>
      <c r="F1407" s="104">
        <f t="shared" si="163"/>
        <v>3.7603910996686578E-2</v>
      </c>
      <c r="G1407" s="104">
        <f t="shared" si="169"/>
        <v>3.7537451812697235E-2</v>
      </c>
      <c r="H1407" s="104">
        <f t="shared" si="165"/>
        <v>-28.510704246038735</v>
      </c>
      <c r="I1407" s="104">
        <f t="shared" si="166"/>
        <v>1</v>
      </c>
      <c r="J1407" s="104">
        <f t="shared" si="167"/>
        <v>1.3679738664795285E-3</v>
      </c>
      <c r="K1407" s="104">
        <f t="shared" si="168"/>
        <v>1.3679738664795285E-3</v>
      </c>
      <c r="L1407" s="85"/>
    </row>
    <row r="1408" spans="3:12" x14ac:dyDescent="0.2">
      <c r="C1408" s="103">
        <v>441</v>
      </c>
      <c r="D1408" s="103">
        <f t="shared" si="164"/>
        <v>0.441</v>
      </c>
      <c r="E1408" s="104">
        <f t="shared" si="162"/>
        <v>0.99822461638783289</v>
      </c>
      <c r="F1408" s="104">
        <f t="shared" si="163"/>
        <v>3.8600955489046629E-2</v>
      </c>
      <c r="G1408" s="104">
        <f t="shared" si="169"/>
        <v>3.8532423985257386E-2</v>
      </c>
      <c r="H1408" s="104">
        <f t="shared" si="165"/>
        <v>-28.283473393418355</v>
      </c>
      <c r="I1408" s="104">
        <f t="shared" si="166"/>
        <v>1</v>
      </c>
      <c r="J1408" s="104">
        <f t="shared" si="167"/>
        <v>1.4466565009790609E-3</v>
      </c>
      <c r="K1408" s="104">
        <f t="shared" si="168"/>
        <v>1.4466565009790609E-3</v>
      </c>
      <c r="L1408" s="85"/>
    </row>
    <row r="1409" spans="3:12" x14ac:dyDescent="0.2">
      <c r="C1409" s="103">
        <v>442</v>
      </c>
      <c r="D1409" s="103">
        <f t="shared" si="164"/>
        <v>0.442</v>
      </c>
      <c r="E1409" s="104">
        <f t="shared" si="162"/>
        <v>0.99821656224945166</v>
      </c>
      <c r="F1409" s="104">
        <f t="shared" si="163"/>
        <v>3.9487928756661447E-2</v>
      </c>
      <c r="G1409" s="104">
        <f t="shared" si="169"/>
        <v>3.9417504493825854E-2</v>
      </c>
      <c r="H1409" s="104">
        <f t="shared" si="165"/>
        <v>-28.086217483864765</v>
      </c>
      <c r="I1409" s="104">
        <f t="shared" si="166"/>
        <v>1</v>
      </c>
      <c r="J1409" s="104">
        <f t="shared" si="167"/>
        <v>1.5190478374735483E-3</v>
      </c>
      <c r="K1409" s="104">
        <f t="shared" si="168"/>
        <v>1.5190478374735483E-3</v>
      </c>
      <c r="L1409" s="85"/>
    </row>
    <row r="1410" spans="3:12" x14ac:dyDescent="0.2">
      <c r="C1410" s="103">
        <v>443</v>
      </c>
      <c r="D1410" s="103">
        <f t="shared" si="164"/>
        <v>0.443</v>
      </c>
      <c r="E1410" s="104">
        <f t="shared" si="162"/>
        <v>0.9982084899283874</v>
      </c>
      <c r="F1410" s="104">
        <f t="shared" si="163"/>
        <v>4.0262911393112465E-2</v>
      </c>
      <c r="G1410" s="104">
        <f t="shared" si="169"/>
        <v>4.0190779981839259E-2</v>
      </c>
      <c r="H1410" s="104">
        <f t="shared" si="165"/>
        <v>-27.917471307599079</v>
      </c>
      <c r="I1410" s="104">
        <f t="shared" si="166"/>
        <v>1</v>
      </c>
      <c r="J1410" s="104">
        <f t="shared" si="167"/>
        <v>1.5843697392896061E-3</v>
      </c>
      <c r="K1410" s="104">
        <f t="shared" si="168"/>
        <v>1.5843697392896061E-3</v>
      </c>
      <c r="L1410" s="85"/>
    </row>
    <row r="1411" spans="3:12" x14ac:dyDescent="0.2">
      <c r="C1411" s="103">
        <v>444</v>
      </c>
      <c r="D1411" s="103">
        <f t="shared" si="164"/>
        <v>0.44400000000000001</v>
      </c>
      <c r="E1411" s="104">
        <f t="shared" si="162"/>
        <v>0.99820039942504557</v>
      </c>
      <c r="F1411" s="104">
        <f t="shared" si="163"/>
        <v>4.0924296589989251E-2</v>
      </c>
      <c r="G1411" s="104">
        <f t="shared" si="169"/>
        <v>4.0850649202316298E-2</v>
      </c>
      <c r="H1411" s="104">
        <f t="shared" si="165"/>
        <v>-27.776020744568527</v>
      </c>
      <c r="I1411" s="104">
        <f t="shared" si="166"/>
        <v>1</v>
      </c>
      <c r="J1411" s="104">
        <f t="shared" si="167"/>
        <v>1.6419283110526248E-3</v>
      </c>
      <c r="K1411" s="104">
        <f t="shared" si="168"/>
        <v>1.6419283110526248E-3</v>
      </c>
      <c r="L1411" s="85"/>
    </row>
    <row r="1412" spans="3:12" x14ac:dyDescent="0.2">
      <c r="C1412" s="103">
        <v>445</v>
      </c>
      <c r="D1412" s="103">
        <f t="shared" si="164"/>
        <v>0.44500000000000001</v>
      </c>
      <c r="E1412" s="104">
        <f t="shared" ref="E1412:E1475" si="170">ABS(SIN((($A$68*PI()*$C1412*VLOOKUP($D$12,$C$18:$D$33,2,FALSE))/($D$16*1000000)))/(VLOOKUP($D$12,$C$18:$D$33,2,FALSE)*SIN((($A$68*PI()*$C1412)/($D$16*1000000)))))^$A$72</f>
        <v>0.99819229073983584</v>
      </c>
      <c r="F1412" s="104">
        <f t="shared" ref="F1412:F1475" si="171">ABS(SIN((($A$68*VLOOKUP($D$12,$C$18:$D$33,2,FALSE)*PI()*$C1412*VLOOKUP($D$12,$C$18:$E$33,3,FALSE))/($D$16*1000000)))/(VLOOKUP($D$12,$C$18:$E$33,3,FALSE)*SIN((($A$68*VLOOKUP($D$12,$C$18:$D$33,2,FALSE)*PI()*$C1412)/($D$16*1000000)))))^$A$76</f>
        <v>4.1470793089092302E-2</v>
      </c>
      <c r="G1412" s="104">
        <f t="shared" si="169"/>
        <v>4.1395825952398796E-2</v>
      </c>
      <c r="H1412" s="104">
        <f t="shared" si="165"/>
        <v>-27.660868954021755</v>
      </c>
      <c r="I1412" s="104">
        <f t="shared" si="166"/>
        <v>1</v>
      </c>
      <c r="J1412" s="104">
        <f t="shared" si="167"/>
        <v>1.6911206688437915E-3</v>
      </c>
      <c r="K1412" s="104">
        <f t="shared" si="168"/>
        <v>1.6911206688437915E-3</v>
      </c>
      <c r="L1412" s="85"/>
    </row>
    <row r="1413" spans="3:12" x14ac:dyDescent="0.2">
      <c r="C1413" s="103">
        <v>446</v>
      </c>
      <c r="D1413" s="103">
        <f t="shared" ref="D1413:D1476" si="172">C1413/1000</f>
        <v>0.44600000000000001</v>
      </c>
      <c r="E1413" s="104">
        <f t="shared" si="170"/>
        <v>0.99818416387316555</v>
      </c>
      <c r="F1413" s="104">
        <f t="shared" si="171"/>
        <v>4.1901427271486873E-2</v>
      </c>
      <c r="G1413" s="104">
        <f t="shared" si="169"/>
        <v>4.1825341146081378E-2</v>
      </c>
      <c r="H1413" s="104">
        <f t="shared" ref="H1413:H1476" si="173">20*LOG10(G1413)</f>
        <v>-27.571210161044082</v>
      </c>
      <c r="I1413" s="104">
        <f t="shared" ref="I1413:I1476" si="174">C1413-C1412</f>
        <v>1</v>
      </c>
      <c r="J1413" s="104">
        <f t="shared" si="167"/>
        <v>1.7314406633082901E-3</v>
      </c>
      <c r="K1413" s="104">
        <f t="shared" si="168"/>
        <v>1.7314406633082901E-3</v>
      </c>
      <c r="L1413" s="85"/>
    </row>
    <row r="1414" spans="3:12" x14ac:dyDescent="0.2">
      <c r="C1414" s="103">
        <v>447</v>
      </c>
      <c r="D1414" s="103">
        <f t="shared" si="172"/>
        <v>0.44700000000000001</v>
      </c>
      <c r="E1414" s="104">
        <f t="shared" si="170"/>
        <v>0.99817601882544471</v>
      </c>
      <c r="F1414" s="104">
        <f t="shared" si="171"/>
        <v>4.2215544381534229E-2</v>
      </c>
      <c r="G1414" s="104">
        <f t="shared" si="169"/>
        <v>4.2138544023308709E-2</v>
      </c>
      <c r="H1414" s="104">
        <f t="shared" si="173"/>
        <v>-27.506409485411115</v>
      </c>
      <c r="I1414" s="104">
        <f t="shared" si="174"/>
        <v>1</v>
      </c>
      <c r="J1414" s="104">
        <f t="shared" ref="J1414:J1477" si="175">((G1414+G1413)/2)^2</f>
        <v>1.7624835031846311E-3</v>
      </c>
      <c r="K1414" s="104">
        <f t="shared" ref="K1414:K1477" si="176">I1414*J1414</f>
        <v>1.7624835031846311E-3</v>
      </c>
      <c r="L1414" s="85"/>
    </row>
    <row r="1415" spans="3:12" x14ac:dyDescent="0.2">
      <c r="C1415" s="103">
        <v>448</v>
      </c>
      <c r="D1415" s="103">
        <f t="shared" si="172"/>
        <v>0.44800000000000001</v>
      </c>
      <c r="E1415" s="104">
        <f t="shared" si="170"/>
        <v>0.99816785559708465</v>
      </c>
      <c r="F1415" s="104">
        <f t="shared" si="171"/>
        <v>4.2412808886349844E-2</v>
      </c>
      <c r="G1415" s="104">
        <f t="shared" si="169"/>
        <v>4.2335102495936798E-2</v>
      </c>
      <c r="H1415" s="104">
        <f t="shared" si="173"/>
        <v>-27.465987688737812</v>
      </c>
      <c r="I1415" s="104">
        <f t="shared" si="174"/>
        <v>1</v>
      </c>
      <c r="J1415" s="104">
        <f t="shared" si="175"/>
        <v>1.7839492390646096E-3</v>
      </c>
      <c r="K1415" s="104">
        <f t="shared" si="176"/>
        <v>1.7839492390646096E-3</v>
      </c>
      <c r="L1415" s="85"/>
    </row>
    <row r="1416" spans="3:12" x14ac:dyDescent="0.2">
      <c r="C1416" s="103">
        <v>449</v>
      </c>
      <c r="D1416" s="103">
        <f t="shared" si="172"/>
        <v>0.44900000000000001</v>
      </c>
      <c r="E1416" s="104">
        <f t="shared" si="170"/>
        <v>0.99815967418849405</v>
      </c>
      <c r="F1416" s="104">
        <f t="shared" si="171"/>
        <v>4.2493203973448732E-2</v>
      </c>
      <c r="G1416" s="104">
        <f t="shared" si="169"/>
        <v>4.2415002633362807E-2</v>
      </c>
      <c r="H1416" s="104">
        <f t="shared" si="173"/>
        <v>-27.449610033977269</v>
      </c>
      <c r="I1416" s="104">
        <f t="shared" si="174"/>
        <v>1</v>
      </c>
      <c r="J1416" s="104">
        <f t="shared" si="175"/>
        <v>1.7956450798568338E-3</v>
      </c>
      <c r="K1416" s="104">
        <f t="shared" si="176"/>
        <v>1.7956450798568338E-3</v>
      </c>
      <c r="L1416" s="85"/>
    </row>
    <row r="1417" spans="3:12" x14ac:dyDescent="0.2">
      <c r="C1417" s="103">
        <v>450</v>
      </c>
      <c r="D1417" s="103">
        <f t="shared" si="172"/>
        <v>0.45</v>
      </c>
      <c r="E1417" s="104">
        <f t="shared" si="170"/>
        <v>0.99815147460008768</v>
      </c>
      <c r="F1417" s="104">
        <f t="shared" si="171"/>
        <v>4.2457030191633632E-2</v>
      </c>
      <c r="G1417" s="104">
        <f t="shared" si="169"/>
        <v>4.2378547292919552E-2</v>
      </c>
      <c r="H1417" s="104">
        <f t="shared" si="173"/>
        <v>-27.457078693647567</v>
      </c>
      <c r="I1417" s="104">
        <f t="shared" si="174"/>
        <v>1</v>
      </c>
      <c r="J1417" s="104">
        <f t="shared" si="175"/>
        <v>1.7974865272752344E-3</v>
      </c>
      <c r="K1417" s="104">
        <f t="shared" si="176"/>
        <v>1.7974865272752344E-3</v>
      </c>
      <c r="L1417" s="85"/>
    </row>
    <row r="1418" spans="3:12" x14ac:dyDescent="0.2">
      <c r="C1418" s="103">
        <v>451</v>
      </c>
      <c r="D1418" s="103">
        <f t="shared" si="172"/>
        <v>0.45100000000000001</v>
      </c>
      <c r="E1418" s="104">
        <f t="shared" si="170"/>
        <v>0.99814325683227656</v>
      </c>
      <c r="F1418" s="104">
        <f t="shared" si="171"/>
        <v>4.2304903242452861E-2</v>
      </c>
      <c r="G1418" s="104">
        <f t="shared" si="169"/>
        <v>4.2226353902396235E-2</v>
      </c>
      <c r="H1418" s="104">
        <f t="shared" si="173"/>
        <v>-27.48832833523938</v>
      </c>
      <c r="I1418" s="104">
        <f t="shared" si="174"/>
        <v>1</v>
      </c>
      <c r="J1418" s="104">
        <f t="shared" si="175"/>
        <v>1.7894973265672866E-3</v>
      </c>
      <c r="K1418" s="104">
        <f t="shared" si="176"/>
        <v>1.7894973265672866E-3</v>
      </c>
      <c r="L1418" s="85"/>
    </row>
    <row r="1419" spans="3:12" x14ac:dyDescent="0.2">
      <c r="C1419" s="103">
        <v>452</v>
      </c>
      <c r="D1419" s="103">
        <f t="shared" si="172"/>
        <v>0.45200000000000001</v>
      </c>
      <c r="E1419" s="104">
        <f t="shared" si="170"/>
        <v>0.99813502088547612</v>
      </c>
      <c r="F1419" s="104">
        <f t="shared" si="171"/>
        <v>4.2037750931797506E-2</v>
      </c>
      <c r="G1419" s="104">
        <f t="shared" si="169"/>
        <v>4.1959351404288144E-2</v>
      </c>
      <c r="H1419" s="104">
        <f t="shared" si="173"/>
        <v>-27.543424672541811</v>
      </c>
      <c r="I1419" s="104">
        <f t="shared" si="174"/>
        <v>1</v>
      </c>
      <c r="J1419" s="104">
        <f t="shared" si="175"/>
        <v>1.7718082444959763E-3</v>
      </c>
      <c r="K1419" s="104">
        <f t="shared" si="176"/>
        <v>1.7718082444959763E-3</v>
      </c>
      <c r="L1419" s="85"/>
    </row>
    <row r="1420" spans="3:12" x14ac:dyDescent="0.2">
      <c r="C1420" s="103">
        <v>453</v>
      </c>
      <c r="D1420" s="103">
        <f t="shared" si="172"/>
        <v>0.45300000000000001</v>
      </c>
      <c r="E1420" s="104">
        <f t="shared" si="170"/>
        <v>0.99812676676010148</v>
      </c>
      <c r="F1420" s="104">
        <f t="shared" si="171"/>
        <v>4.1656809293415836E-2</v>
      </c>
      <c r="G1420" s="104">
        <f t="shared" si="169"/>
        <v>4.1578776373579297E-2</v>
      </c>
      <c r="H1420" s="104">
        <f t="shared" si="173"/>
        <v>-27.622565914339127</v>
      </c>
      <c r="I1420" s="104">
        <f t="shared" si="174"/>
        <v>1</v>
      </c>
      <c r="J1420" s="104">
        <f t="shared" si="175"/>
        <v>1.7446546981578269E-3</v>
      </c>
      <c r="K1420" s="104">
        <f t="shared" si="176"/>
        <v>1.7446546981578269E-3</v>
      </c>
      <c r="L1420" s="85"/>
    </row>
    <row r="1421" spans="3:12" x14ac:dyDescent="0.2">
      <c r="C1421" s="103">
        <v>454</v>
      </c>
      <c r="D1421" s="103">
        <f t="shared" si="172"/>
        <v>0.45400000000000001</v>
      </c>
      <c r="E1421" s="104">
        <f t="shared" si="170"/>
        <v>0.99811849445656797</v>
      </c>
      <c r="F1421" s="104">
        <f t="shared" si="171"/>
        <v>4.1163617898290553E-2</v>
      </c>
      <c r="G1421" s="104">
        <f t="shared" si="169"/>
        <v>4.1086168323027202E-2</v>
      </c>
      <c r="H1421" s="104">
        <f t="shared" si="173"/>
        <v>-27.7260871790258</v>
      </c>
      <c r="I1421" s="104">
        <f t="shared" si="174"/>
        <v>1</v>
      </c>
      <c r="J1421" s="104">
        <f t="shared" si="175"/>
        <v>1.7083732704232528E-3</v>
      </c>
      <c r="K1421" s="104">
        <f t="shared" si="176"/>
        <v>1.7083732704232528E-3</v>
      </c>
      <c r="L1421" s="85"/>
    </row>
    <row r="1422" spans="3:12" x14ac:dyDescent="0.2">
      <c r="C1422" s="103">
        <v>455</v>
      </c>
      <c r="D1422" s="103">
        <f t="shared" si="172"/>
        <v>0.45500000000000002</v>
      </c>
      <c r="E1422" s="104">
        <f t="shared" si="170"/>
        <v>0.99811020397529127</v>
      </c>
      <c r="F1422" s="104">
        <f t="shared" si="171"/>
        <v>4.0560014365945009E-2</v>
      </c>
      <c r="G1422" s="104">
        <f t="shared" ref="G1422:G1485" si="177">E1422*F1422</f>
        <v>4.0483364212034113E-2</v>
      </c>
      <c r="H1422" s="104">
        <f t="shared" si="173"/>
        <v>-27.854468086402253</v>
      </c>
      <c r="I1422" s="104">
        <f t="shared" si="174"/>
        <v>1</v>
      </c>
      <c r="J1422" s="104">
        <f t="shared" si="175"/>
        <v>1.6633971594971065E-3</v>
      </c>
      <c r="K1422" s="104">
        <f t="shared" si="176"/>
        <v>1.6633971594971065E-3</v>
      </c>
      <c r="L1422" s="85"/>
    </row>
    <row r="1423" spans="3:12" x14ac:dyDescent="0.2">
      <c r="C1423" s="103">
        <v>456</v>
      </c>
      <c r="D1423" s="103">
        <f t="shared" si="172"/>
        <v>0.45600000000000002</v>
      </c>
      <c r="E1423" s="104">
        <f t="shared" si="170"/>
        <v>0.99810189531669191</v>
      </c>
      <c r="F1423" s="104">
        <f t="shared" si="171"/>
        <v>3.9848128095816421E-2</v>
      </c>
      <c r="G1423" s="104">
        <f t="shared" si="177"/>
        <v>3.9772492177256688E-2</v>
      </c>
      <c r="H1423" s="104">
        <f t="shared" si="173"/>
        <v>-28.008343898198586</v>
      </c>
      <c r="I1423" s="104">
        <f t="shared" si="174"/>
        <v>1</v>
      </c>
      <c r="J1423" s="104">
        <f t="shared" si="175"/>
        <v>1.6102506211946176E-3</v>
      </c>
      <c r="K1423" s="104">
        <f t="shared" si="176"/>
        <v>1.6102506211946176E-3</v>
      </c>
      <c r="L1423" s="85"/>
    </row>
    <row r="1424" spans="3:12" x14ac:dyDescent="0.2">
      <c r="C1424" s="103">
        <v>457</v>
      </c>
      <c r="D1424" s="103">
        <f t="shared" si="172"/>
        <v>0.45700000000000002</v>
      </c>
      <c r="E1424" s="104">
        <f t="shared" si="170"/>
        <v>0.99809356848118524</v>
      </c>
      <c r="F1424" s="104">
        <f t="shared" si="171"/>
        <v>3.9030373238844299E-2</v>
      </c>
      <c r="G1424" s="104">
        <f t="shared" si="177"/>
        <v>3.8955964505110664E-2</v>
      </c>
      <c r="H1424" s="104">
        <f t="shared" si="173"/>
        <v>-28.188520770948351</v>
      </c>
      <c r="I1424" s="104">
        <f t="shared" si="174"/>
        <v>1</v>
      </c>
      <c r="J1424" s="104">
        <f t="shared" si="175"/>
        <v>1.5495424728968485E-3</v>
      </c>
      <c r="K1424" s="104">
        <f t="shared" si="176"/>
        <v>1.5495424728968485E-3</v>
      </c>
      <c r="L1424" s="85"/>
    </row>
    <row r="1425" spans="3:12" x14ac:dyDescent="0.2">
      <c r="C1425" s="103">
        <v>458</v>
      </c>
      <c r="D1425" s="103">
        <f t="shared" si="172"/>
        <v>0.45800000000000002</v>
      </c>
      <c r="E1425" s="104">
        <f t="shared" si="170"/>
        <v>0.99808522346919371</v>
      </c>
      <c r="F1425" s="104">
        <f t="shared" si="171"/>
        <v>3.8109440931376512E-2</v>
      </c>
      <c r="G1425" s="104">
        <f t="shared" si="177"/>
        <v>3.8036469868278966E-2</v>
      </c>
      <c r="H1425" s="104">
        <f t="shared" si="173"/>
        <v>-28.395995927157379</v>
      </c>
      <c r="I1425" s="104">
        <f t="shared" si="174"/>
        <v>1</v>
      </c>
      <c r="J1425" s="104">
        <f t="shared" si="175"/>
        <v>1.4819587376851771E-3</v>
      </c>
      <c r="K1425" s="104">
        <f t="shared" si="176"/>
        <v>1.4819587376851771E-3</v>
      </c>
      <c r="L1425" s="85"/>
    </row>
    <row r="1426" spans="3:12" x14ac:dyDescent="0.2">
      <c r="C1426" s="103">
        <v>459</v>
      </c>
      <c r="D1426" s="103">
        <f t="shared" si="172"/>
        <v>0.45900000000000002</v>
      </c>
      <c r="E1426" s="104">
        <f t="shared" si="170"/>
        <v>0.99807686028113562</v>
      </c>
      <c r="F1426" s="104">
        <f t="shared" si="171"/>
        <v>3.7088290815377394E-2</v>
      </c>
      <c r="G1426" s="104">
        <f t="shared" si="177"/>
        <v>3.7016964850205551E-2</v>
      </c>
      <c r="H1426" s="104">
        <f t="shared" si="173"/>
        <v>-28.631983868791306</v>
      </c>
      <c r="I1426" s="104">
        <f t="shared" si="174"/>
        <v>1</v>
      </c>
      <c r="J1426" s="104">
        <f t="shared" si="175"/>
        <v>1.4082545157604546E-3</v>
      </c>
      <c r="K1426" s="104">
        <f t="shared" si="176"/>
        <v>1.4082545157604546E-3</v>
      </c>
      <c r="L1426" s="85"/>
    </row>
    <row r="1427" spans="3:12" x14ac:dyDescent="0.2">
      <c r="C1427" s="103">
        <v>460</v>
      </c>
      <c r="D1427" s="103">
        <f t="shared" si="172"/>
        <v>0.46</v>
      </c>
      <c r="E1427" s="104">
        <f t="shared" si="170"/>
        <v>0.998068478917434</v>
      </c>
      <c r="F1427" s="104">
        <f t="shared" si="171"/>
        <v>3.5970141870735176E-2</v>
      </c>
      <c r="G1427" s="104">
        <f t="shared" si="177"/>
        <v>3.5900664783368959E-2</v>
      </c>
      <c r="H1427" s="104">
        <f t="shared" si="173"/>
        <v>-28.89795018772292</v>
      </c>
      <c r="I1427" s="104">
        <f t="shared" si="174"/>
        <v>1</v>
      </c>
      <c r="J1427" s="104">
        <f t="shared" si="175"/>
        <v>1.3292451778447859E-3</v>
      </c>
      <c r="K1427" s="104">
        <f t="shared" si="176"/>
        <v>1.3292451778447859E-3</v>
      </c>
      <c r="L1427" s="85"/>
    </row>
    <row r="1428" spans="3:12" x14ac:dyDescent="0.2">
      <c r="C1428" s="103">
        <v>461</v>
      </c>
      <c r="D1428" s="103">
        <f t="shared" si="172"/>
        <v>0.46100000000000002</v>
      </c>
      <c r="E1428" s="104">
        <f t="shared" si="170"/>
        <v>0.99806007937850971</v>
      </c>
      <c r="F1428" s="104">
        <f t="shared" si="171"/>
        <v>3.475846258720354E-2</v>
      </c>
      <c r="G1428" s="104">
        <f t="shared" si="177"/>
        <v>3.4691033928859326E-2</v>
      </c>
      <c r="H1428" s="104">
        <f t="shared" si="173"/>
        <v>-29.19565512572623</v>
      </c>
      <c r="I1428" s="104">
        <f t="shared" si="174"/>
        <v>1</v>
      </c>
      <c r="J1428" s="104">
        <f t="shared" si="175"/>
        <v>1.2457969817695031E-3</v>
      </c>
      <c r="K1428" s="104">
        <f t="shared" si="176"/>
        <v>1.2457969817695031E-3</v>
      </c>
      <c r="L1428" s="85"/>
    </row>
    <row r="1429" spans="3:12" x14ac:dyDescent="0.2">
      <c r="C1429" s="103">
        <v>462</v>
      </c>
      <c r="D1429" s="103">
        <f t="shared" si="172"/>
        <v>0.46200000000000002</v>
      </c>
      <c r="E1429" s="104">
        <f t="shared" si="170"/>
        <v>0.99805166166478643</v>
      </c>
      <c r="F1429" s="104">
        <f t="shared" si="171"/>
        <v>3.3456960505164779E-2</v>
      </c>
      <c r="G1429" s="104">
        <f t="shared" si="177"/>
        <v>3.3391775026432841E-2</v>
      </c>
      <c r="H1429" s="104">
        <f t="shared" si="173"/>
        <v>-29.527209885641859</v>
      </c>
      <c r="I1429" s="104">
        <f t="shared" si="174"/>
        <v>1</v>
      </c>
      <c r="J1429" s="104">
        <f t="shared" si="175"/>
        <v>1.158817218810703E-3</v>
      </c>
      <c r="K1429" s="104">
        <f t="shared" si="176"/>
        <v>1.158817218810703E-3</v>
      </c>
      <c r="L1429" s="85"/>
    </row>
    <row r="1430" spans="3:12" x14ac:dyDescent="0.2">
      <c r="C1430" s="103">
        <v>463</v>
      </c>
      <c r="D1430" s="103">
        <f t="shared" si="172"/>
        <v>0.46300000000000002</v>
      </c>
      <c r="E1430" s="104">
        <f t="shared" si="170"/>
        <v>0.9980432257766888</v>
      </c>
      <c r="F1430" s="104">
        <f t="shared" si="171"/>
        <v>3.2069571155978568E-2</v>
      </c>
      <c r="G1430" s="104">
        <f t="shared" si="177"/>
        <v>3.2006818245787903E-2</v>
      </c>
      <c r="H1430" s="104">
        <f t="shared" si="173"/>
        <v>-29.895149926662587</v>
      </c>
      <c r="I1430" s="104">
        <f t="shared" si="174"/>
        <v>1</v>
      </c>
      <c r="J1430" s="104">
        <f t="shared" si="175"/>
        <v>1.0692440004963393E-3</v>
      </c>
      <c r="K1430" s="104">
        <f t="shared" si="176"/>
        <v>1.0692440004963393E-3</v>
      </c>
      <c r="L1430" s="85"/>
    </row>
    <row r="1431" spans="3:12" x14ac:dyDescent="0.2">
      <c r="C1431" s="103">
        <v>464</v>
      </c>
      <c r="D1431" s="103">
        <f t="shared" si="172"/>
        <v>0.46400000000000002</v>
      </c>
      <c r="E1431" s="104">
        <f t="shared" si="170"/>
        <v>0.99803477171464117</v>
      </c>
      <c r="F1431" s="104">
        <f t="shared" si="171"/>
        <v>3.0600446434154587E-2</v>
      </c>
      <c r="G1431" s="104">
        <f t="shared" si="177"/>
        <v>3.0540309571277579E-2</v>
      </c>
      <c r="H1431" s="104">
        <f t="shared" si="173"/>
        <v>-30.302531300787624</v>
      </c>
      <c r="I1431" s="104">
        <f t="shared" si="174"/>
        <v>1</v>
      </c>
      <c r="J1431" s="104">
        <f t="shared" si="175"/>
        <v>9.7803579954108149E-4</v>
      </c>
      <c r="K1431" s="104">
        <f t="shared" si="176"/>
        <v>9.7803579954108149E-4</v>
      </c>
      <c r="L1431" s="85"/>
    </row>
    <row r="1432" spans="3:12" x14ac:dyDescent="0.2">
      <c r="C1432" s="103">
        <v>465</v>
      </c>
      <c r="D1432" s="103">
        <f t="shared" si="172"/>
        <v>0.46500000000000002</v>
      </c>
      <c r="E1432" s="104">
        <f t="shared" si="170"/>
        <v>0.99802629947906885</v>
      </c>
      <c r="F1432" s="104">
        <f t="shared" si="171"/>
        <v>2.90539424349881E-2</v>
      </c>
      <c r="G1432" s="104">
        <f t="shared" si="177"/>
        <v>2.8996598653669062E-2</v>
      </c>
      <c r="H1432" s="104">
        <f t="shared" si="173"/>
        <v>-30.75305885069487</v>
      </c>
      <c r="I1432" s="104">
        <f t="shared" si="174"/>
        <v>1</v>
      </c>
      <c r="J1432" s="104">
        <f t="shared" si="175"/>
        <v>8.8616086024642985E-4</v>
      </c>
      <c r="K1432" s="104">
        <f t="shared" si="176"/>
        <v>8.8616086024642985E-4</v>
      </c>
      <c r="L1432" s="85"/>
    </row>
    <row r="1433" spans="3:12" x14ac:dyDescent="0.2">
      <c r="C1433" s="103">
        <v>466</v>
      </c>
      <c r="D1433" s="103">
        <f t="shared" si="172"/>
        <v>0.46600000000000003</v>
      </c>
      <c r="E1433" s="104">
        <f t="shared" si="170"/>
        <v>0.99801780907040061</v>
      </c>
      <c r="F1433" s="104">
        <f t="shared" si="171"/>
        <v>2.7434606792581039E-2</v>
      </c>
      <c r="G1433" s="104">
        <f t="shared" si="177"/>
        <v>2.7380226163839658E-2</v>
      </c>
      <c r="H1433" s="104">
        <f t="shared" si="173"/>
        <v>-31.251259377289735</v>
      </c>
      <c r="I1433" s="104">
        <f t="shared" si="174"/>
        <v>1</v>
      </c>
      <c r="J1433" s="104">
        <f t="shared" si="175"/>
        <v>7.9458659412601673E-4</v>
      </c>
      <c r="K1433" s="104">
        <f t="shared" si="176"/>
        <v>7.9458659412601673E-4</v>
      </c>
      <c r="L1433" s="85"/>
    </row>
    <row r="1434" spans="3:12" x14ac:dyDescent="0.2">
      <c r="C1434" s="103">
        <v>467</v>
      </c>
      <c r="D1434" s="103">
        <f t="shared" si="172"/>
        <v>0.46700000000000003</v>
      </c>
      <c r="E1434" s="104">
        <f t="shared" si="170"/>
        <v>0.99800930048906311</v>
      </c>
      <c r="F1434" s="104">
        <f t="shared" si="171"/>
        <v>2.5747165554379985E-2</v>
      </c>
      <c r="G1434" s="104">
        <f t="shared" si="177"/>
        <v>2.569591068450287E-2</v>
      </c>
      <c r="H1434" s="104">
        <f t="shared" si="173"/>
        <v>-31.802719718949</v>
      </c>
      <c r="I1434" s="104">
        <f t="shared" si="174"/>
        <v>1</v>
      </c>
      <c r="J1434" s="104">
        <f t="shared" si="175"/>
        <v>7.0426907568599598E-4</v>
      </c>
      <c r="K1434" s="104">
        <f t="shared" si="176"/>
        <v>7.0426907568599598E-4</v>
      </c>
      <c r="L1434" s="85"/>
    </row>
    <row r="1435" spans="3:12" x14ac:dyDescent="0.2">
      <c r="C1435" s="103">
        <v>468</v>
      </c>
      <c r="D1435" s="103">
        <f t="shared" si="172"/>
        <v>0.46800000000000003</v>
      </c>
      <c r="E1435" s="104">
        <f t="shared" si="170"/>
        <v>0.99800077373548435</v>
      </c>
      <c r="F1435" s="104">
        <f t="shared" si="171"/>
        <v>2.3996509629443986E-2</v>
      </c>
      <c r="G1435" s="104">
        <f t="shared" si="177"/>
        <v>2.3948535177136097E-2</v>
      </c>
      <c r="H1435" s="104">
        <f t="shared" si="173"/>
        <v>-32.414420905065185</v>
      </c>
      <c r="I1435" s="104">
        <f t="shared" si="174"/>
        <v>1</v>
      </c>
      <c r="J1435" s="104">
        <f t="shared" si="175"/>
        <v>6.161427512273005E-4</v>
      </c>
      <c r="K1435" s="104">
        <f t="shared" si="176"/>
        <v>6.161427512273005E-4</v>
      </c>
      <c r="L1435" s="85"/>
    </row>
    <row r="1436" spans="3:12" x14ac:dyDescent="0.2">
      <c r="C1436" s="103">
        <v>469</v>
      </c>
      <c r="D1436" s="103">
        <f t="shared" si="172"/>
        <v>0.46899999999999997</v>
      </c>
      <c r="E1436" s="104">
        <f t="shared" si="170"/>
        <v>0.99799222881009597</v>
      </c>
      <c r="F1436" s="104">
        <f t="shared" si="171"/>
        <v>2.2187680848662222E-2</v>
      </c>
      <c r="G1436" s="104">
        <f t="shared" si="177"/>
        <v>2.2143133062283493E-2</v>
      </c>
      <c r="H1436" s="104">
        <f t="shared" si="173"/>
        <v>-33.095218603748457</v>
      </c>
      <c r="I1436" s="104">
        <f t="shared" si="174"/>
        <v>1</v>
      </c>
      <c r="J1436" s="104">
        <f t="shared" si="175"/>
        <v>5.3111047027318021E-4</v>
      </c>
      <c r="K1436" s="104">
        <f t="shared" si="176"/>
        <v>5.3111047027318021E-4</v>
      </c>
      <c r="L1436" s="85"/>
    </row>
    <row r="1437" spans="3:12" x14ac:dyDescent="0.2">
      <c r="C1437" s="103">
        <v>470</v>
      </c>
      <c r="D1437" s="103">
        <f t="shared" si="172"/>
        <v>0.47</v>
      </c>
      <c r="E1437" s="104">
        <f t="shared" si="170"/>
        <v>0.99798366571332586</v>
      </c>
      <c r="F1437" s="104">
        <f t="shared" si="171"/>
        <v>2.0325857676008818E-2</v>
      </c>
      <c r="G1437" s="104">
        <f t="shared" si="177"/>
        <v>2.0284873952270622E-2</v>
      </c>
      <c r="H1437" s="104">
        <f t="shared" si="173"/>
        <v>-33.85655373208283</v>
      </c>
      <c r="I1437" s="104">
        <f t="shared" si="174"/>
        <v>1</v>
      </c>
      <c r="J1437" s="104">
        <f t="shared" si="175"/>
        <v>4.5003394480676323E-4</v>
      </c>
      <c r="K1437" s="104">
        <f t="shared" si="176"/>
        <v>4.5003394480676323E-4</v>
      </c>
      <c r="L1437" s="85"/>
    </row>
    <row r="1438" spans="3:12" x14ac:dyDescent="0.2">
      <c r="C1438" s="103">
        <v>471</v>
      </c>
      <c r="D1438" s="103">
        <f t="shared" si="172"/>
        <v>0.47099999999999997</v>
      </c>
      <c r="E1438" s="104">
        <f t="shared" si="170"/>
        <v>0.99797508444560623</v>
      </c>
      <c r="F1438" s="104">
        <f t="shared" si="171"/>
        <v>1.8416340610717803E-2</v>
      </c>
      <c r="G1438" s="104">
        <f t="shared" si="177"/>
        <v>1.8379049076160146E-2</v>
      </c>
      <c r="H1438" s="104">
        <f t="shared" si="173"/>
        <v>-34.713539251446356</v>
      </c>
      <c r="I1438" s="104">
        <f t="shared" si="174"/>
        <v>1</v>
      </c>
      <c r="J1438" s="104">
        <f t="shared" si="175"/>
        <v>3.7372473598710473E-4</v>
      </c>
      <c r="K1438" s="104">
        <f t="shared" si="176"/>
        <v>3.7372473598710473E-4</v>
      </c>
      <c r="L1438" s="85"/>
    </row>
    <row r="1439" spans="3:12" x14ac:dyDescent="0.2">
      <c r="C1439" s="103">
        <v>472</v>
      </c>
      <c r="D1439" s="103">
        <f t="shared" si="172"/>
        <v>0.47199999999999998</v>
      </c>
      <c r="E1439" s="104">
        <f t="shared" si="170"/>
        <v>0.99796648500737106</v>
      </c>
      <c r="F1439" s="104">
        <f t="shared" si="171"/>
        <v>1.6464537320911975E-2</v>
      </c>
      <c r="G1439" s="104">
        <f t="shared" si="177"/>
        <v>1.6431056437423201E-2</v>
      </c>
      <c r="H1439" s="104">
        <f t="shared" si="173"/>
        <v>-35.686690252669933</v>
      </c>
      <c r="I1439" s="104">
        <f t="shared" si="174"/>
        <v>1</v>
      </c>
      <c r="J1439" s="104">
        <f t="shared" si="175"/>
        <v>3.0293586146670147E-4</v>
      </c>
      <c r="K1439" s="104">
        <f t="shared" si="176"/>
        <v>3.0293586146670147E-4</v>
      </c>
      <c r="L1439" s="85"/>
    </row>
    <row r="1440" spans="3:12" x14ac:dyDescent="0.2">
      <c r="C1440" s="103">
        <v>473</v>
      </c>
      <c r="D1440" s="103">
        <f t="shared" si="172"/>
        <v>0.47299999999999998</v>
      </c>
      <c r="E1440" s="104">
        <f t="shared" si="170"/>
        <v>0.99795786739905079</v>
      </c>
      <c r="F1440" s="104">
        <f t="shared" si="171"/>
        <v>1.4475947549788903E-2</v>
      </c>
      <c r="G1440" s="104">
        <f t="shared" si="177"/>
        <v>1.4446385745367848E-2</v>
      </c>
      <c r="H1440" s="104">
        <f t="shared" si="173"/>
        <v>-36.80481585701002</v>
      </c>
      <c r="I1440" s="104">
        <f t="shared" si="174"/>
        <v>1</v>
      </c>
      <c r="J1440" s="104">
        <f t="shared" si="175"/>
        <v>2.3835410893790105E-4</v>
      </c>
      <c r="K1440" s="104">
        <f t="shared" si="176"/>
        <v>2.3835410893790105E-4</v>
      </c>
      <c r="L1440" s="85"/>
    </row>
    <row r="1441" spans="3:12" x14ac:dyDescent="0.2">
      <c r="C1441" s="103">
        <v>474</v>
      </c>
      <c r="D1441" s="103">
        <f t="shared" si="172"/>
        <v>0.47399999999999998</v>
      </c>
      <c r="E1441" s="104">
        <f t="shared" si="170"/>
        <v>0.99794923162108284</v>
      </c>
      <c r="F1441" s="104">
        <f t="shared" si="171"/>
        <v>1.2456147835903549E-2</v>
      </c>
      <c r="G1441" s="104">
        <f t="shared" si="177"/>
        <v>1.2430603161798561E-2</v>
      </c>
      <c r="H1441" s="104">
        <f t="shared" si="173"/>
        <v>-38.110155957359382</v>
      </c>
      <c r="I1441" s="104">
        <f t="shared" si="174"/>
        <v>1</v>
      </c>
      <c r="J1441" s="104">
        <f t="shared" si="175"/>
        <v>1.8059313317898655E-4</v>
      </c>
      <c r="K1441" s="104">
        <f t="shared" si="176"/>
        <v>1.8059313317898655E-4</v>
      </c>
      <c r="L1441" s="85"/>
    </row>
    <row r="1442" spans="3:12" x14ac:dyDescent="0.2">
      <c r="C1442" s="103">
        <v>475</v>
      </c>
      <c r="D1442" s="103">
        <f t="shared" si="172"/>
        <v>0.47499999999999998</v>
      </c>
      <c r="E1442" s="104">
        <f t="shared" si="170"/>
        <v>0.99794057767390032</v>
      </c>
      <c r="F1442" s="104">
        <f t="shared" si="171"/>
        <v>1.0410776089422086E-2</v>
      </c>
      <c r="G1442" s="104">
        <f t="shared" si="177"/>
        <v>1.0389335904711505E-2</v>
      </c>
      <c r="H1442" s="104">
        <f t="shared" si="173"/>
        <v>-39.66824424065021</v>
      </c>
      <c r="I1442" s="104">
        <f t="shared" si="174"/>
        <v>1</v>
      </c>
      <c r="J1442" s="104">
        <f t="shared" si="175"/>
        <v>1.3018740474980808E-4</v>
      </c>
      <c r="K1442" s="104">
        <f t="shared" si="176"/>
        <v>1.3018740474980808E-4</v>
      </c>
      <c r="L1442" s="85"/>
    </row>
    <row r="1443" spans="3:12" x14ac:dyDescent="0.2">
      <c r="C1443" s="103">
        <v>476</v>
      </c>
      <c r="D1443" s="103">
        <f t="shared" si="172"/>
        <v>0.47599999999999998</v>
      </c>
      <c r="E1443" s="104">
        <f t="shared" si="170"/>
        <v>0.99793190555793843</v>
      </c>
      <c r="F1443" s="104">
        <f t="shared" si="171"/>
        <v>8.3455160664391483E-3</v>
      </c>
      <c r="G1443" s="104">
        <f t="shared" si="177"/>
        <v>8.3282567510460093E-3</v>
      </c>
      <c r="H1443" s="104">
        <f t="shared" si="173"/>
        <v>-41.588917889345964</v>
      </c>
      <c r="I1443" s="104">
        <f t="shared" si="174"/>
        <v>1</v>
      </c>
      <c r="J1443" s="104">
        <f t="shared" si="175"/>
        <v>8.7587068706716925E-5</v>
      </c>
      <c r="K1443" s="104">
        <f t="shared" si="176"/>
        <v>8.7587068706716925E-5</v>
      </c>
      <c r="L1443" s="85"/>
    </row>
    <row r="1444" spans="3:12" x14ac:dyDescent="0.2">
      <c r="C1444" s="103">
        <v>477</v>
      </c>
      <c r="D1444" s="103">
        <f t="shared" si="172"/>
        <v>0.47699999999999998</v>
      </c>
      <c r="E1444" s="104">
        <f t="shared" si="170"/>
        <v>0.99792321527363603</v>
      </c>
      <c r="F1444" s="104">
        <f t="shared" si="171"/>
        <v>6.2660817835532064E-3</v>
      </c>
      <c r="G1444" s="104">
        <f t="shared" si="177"/>
        <v>6.253068480610976E-3</v>
      </c>
      <c r="H1444" s="104">
        <f t="shared" si="173"/>
        <v>-44.078136302162704</v>
      </c>
      <c r="I1444" s="104">
        <f t="shared" si="174"/>
        <v>1</v>
      </c>
      <c r="J1444" s="104">
        <f t="shared" si="175"/>
        <v>5.315376137783915E-5</v>
      </c>
      <c r="K1444" s="104">
        <f t="shared" si="176"/>
        <v>5.315376137783915E-5</v>
      </c>
      <c r="L1444" s="85"/>
    </row>
    <row r="1445" spans="3:12" x14ac:dyDescent="0.2">
      <c r="C1445" s="103">
        <v>478</v>
      </c>
      <c r="D1445" s="103">
        <f t="shared" si="172"/>
        <v>0.47799999999999998</v>
      </c>
      <c r="E1445" s="104">
        <f t="shared" si="170"/>
        <v>0.99791450682143013</v>
      </c>
      <c r="F1445" s="104">
        <f t="shared" si="171"/>
        <v>4.1782019148936707E-3</v>
      </c>
      <c r="G1445" s="104">
        <f t="shared" si="177"/>
        <v>4.1694883033014723E-3</v>
      </c>
      <c r="H1445" s="104">
        <f t="shared" si="173"/>
        <v>-47.598344803106762</v>
      </c>
      <c r="I1445" s="104">
        <f t="shared" si="174"/>
        <v>1</v>
      </c>
      <c r="J1445" s="104">
        <f t="shared" si="175"/>
        <v>2.7157422478469849E-5</v>
      </c>
      <c r="K1445" s="104">
        <f t="shared" si="176"/>
        <v>2.7157422478469849E-5</v>
      </c>
      <c r="L1445" s="85"/>
    </row>
    <row r="1446" spans="3:12" x14ac:dyDescent="0.2">
      <c r="C1446" s="103">
        <v>479</v>
      </c>
      <c r="D1446" s="103">
        <f t="shared" si="172"/>
        <v>0.47899999999999998</v>
      </c>
      <c r="E1446" s="104">
        <f t="shared" si="170"/>
        <v>0.99790578020175902</v>
      </c>
      <c r="F1446" s="104">
        <f t="shared" si="171"/>
        <v>2.0876042136576786E-3</v>
      </c>
      <c r="G1446" s="104">
        <f t="shared" si="177"/>
        <v>2.0832323115825453E-3</v>
      </c>
      <c r="H1446" s="104">
        <f t="shared" si="173"/>
        <v>-53.625245940337365</v>
      </c>
      <c r="I1446" s="104">
        <f t="shared" si="174"/>
        <v>1</v>
      </c>
      <c r="J1446" s="104">
        <f t="shared" si="175"/>
        <v>9.7741287719488925E-6</v>
      </c>
      <c r="K1446" s="104">
        <f t="shared" si="176"/>
        <v>9.7741287719488925E-6</v>
      </c>
      <c r="L1446" s="85"/>
    </row>
    <row r="1447" spans="3:12" x14ac:dyDescent="0.2">
      <c r="C1447" s="103">
        <v>480</v>
      </c>
      <c r="D1447" s="103">
        <f t="shared" si="172"/>
        <v>0.48</v>
      </c>
      <c r="E1447" s="104">
        <f t="shared" si="170"/>
        <v>0.99789703541506203</v>
      </c>
      <c r="F1447" s="104">
        <f t="shared" si="171"/>
        <v>1.8043164309681105E-16</v>
      </c>
      <c r="G1447" s="104">
        <f t="shared" si="177"/>
        <v>1.8005220174137629E-16</v>
      </c>
      <c r="H1447" s="104">
        <f t="shared" si="173"/>
        <v>-314.89203127110426</v>
      </c>
      <c r="I1447" s="104">
        <f t="shared" si="174"/>
        <v>1</v>
      </c>
      <c r="J1447" s="104">
        <f t="shared" si="175"/>
        <v>1.0849642160055762E-6</v>
      </c>
      <c r="K1447" s="104">
        <f t="shared" si="176"/>
        <v>1.0849642160055762E-6</v>
      </c>
      <c r="L1447" s="85"/>
    </row>
    <row r="1448" spans="3:12" x14ac:dyDescent="0.2">
      <c r="C1448" s="103">
        <v>481</v>
      </c>
      <c r="D1448" s="103">
        <f t="shared" si="172"/>
        <v>0.48099999999999998</v>
      </c>
      <c r="E1448" s="104">
        <f t="shared" si="170"/>
        <v>0.99788827246178102</v>
      </c>
      <c r="F1448" s="104">
        <f t="shared" si="171"/>
        <v>2.0789312432435755E-3</v>
      </c>
      <c r="G1448" s="104">
        <f t="shared" si="177"/>
        <v>2.0745411068871541E-3</v>
      </c>
      <c r="H1448" s="104">
        <f t="shared" si="173"/>
        <v>-53.661559104698384</v>
      </c>
      <c r="I1448" s="104">
        <f t="shared" si="174"/>
        <v>1</v>
      </c>
      <c r="J1448" s="104">
        <f t="shared" si="175"/>
        <v>1.0759302010413313E-6</v>
      </c>
      <c r="K1448" s="104">
        <f t="shared" si="176"/>
        <v>1.0759302010413313E-6</v>
      </c>
      <c r="L1448" s="85"/>
    </row>
    <row r="1449" spans="3:12" x14ac:dyDescent="0.2">
      <c r="C1449" s="103">
        <v>482</v>
      </c>
      <c r="D1449" s="103">
        <f t="shared" si="172"/>
        <v>0.48199999999999998</v>
      </c>
      <c r="E1449" s="104">
        <f t="shared" si="170"/>
        <v>0.99787949134235676</v>
      </c>
      <c r="F1449" s="104">
        <f t="shared" si="171"/>
        <v>4.1435571259593263E-3</v>
      </c>
      <c r="G1449" s="104">
        <f t="shared" si="177"/>
        <v>4.1347706772002901E-3</v>
      </c>
      <c r="H1449" s="104">
        <f t="shared" si="173"/>
        <v>-47.67097144599299</v>
      </c>
      <c r="I1449" s="104">
        <f t="shared" si="174"/>
        <v>1</v>
      </c>
      <c r="J1449" s="104">
        <f t="shared" si="175"/>
        <v>9.6388882080018005E-6</v>
      </c>
      <c r="K1449" s="104">
        <f t="shared" si="176"/>
        <v>9.6388882080018005E-6</v>
      </c>
      <c r="L1449" s="85"/>
    </row>
    <row r="1450" spans="3:12" x14ac:dyDescent="0.2">
      <c r="C1450" s="103">
        <v>483</v>
      </c>
      <c r="D1450" s="103">
        <f t="shared" si="172"/>
        <v>0.48299999999999998</v>
      </c>
      <c r="E1450" s="104">
        <f t="shared" si="170"/>
        <v>0.99787069205723167</v>
      </c>
      <c r="F1450" s="104">
        <f t="shared" si="171"/>
        <v>6.1883074168144151E-3</v>
      </c>
      <c r="G1450" s="104">
        <f t="shared" si="177"/>
        <v>6.1751306046795001E-3</v>
      </c>
      <c r="H1450" s="104">
        <f t="shared" si="173"/>
        <v>-44.187077051918848</v>
      </c>
      <c r="I1450" s="104">
        <f t="shared" si="174"/>
        <v>1</v>
      </c>
      <c r="J1450" s="104">
        <f t="shared" si="175"/>
        <v>2.6573516110526635E-5</v>
      </c>
      <c r="K1450" s="104">
        <f t="shared" si="176"/>
        <v>2.6573516110526635E-5</v>
      </c>
      <c r="L1450" s="85"/>
    </row>
    <row r="1451" spans="3:12" x14ac:dyDescent="0.2">
      <c r="C1451" s="103">
        <v>484</v>
      </c>
      <c r="D1451" s="103">
        <f t="shared" si="172"/>
        <v>0.48399999999999999</v>
      </c>
      <c r="E1451" s="104">
        <f t="shared" si="170"/>
        <v>0.99786187460684905</v>
      </c>
      <c r="F1451" s="104">
        <f t="shared" si="171"/>
        <v>8.2076888801676344E-3</v>
      </c>
      <c r="G1451" s="104">
        <f t="shared" si="177"/>
        <v>8.1901398121538658E-3</v>
      </c>
      <c r="H1451" s="104">
        <f t="shared" si="173"/>
        <v>-41.734173688531172</v>
      </c>
      <c r="I1451" s="104">
        <f t="shared" si="174"/>
        <v>1</v>
      </c>
      <c r="J1451" s="104">
        <f t="shared" si="175"/>
        <v>5.1590248537186964E-5</v>
      </c>
      <c r="K1451" s="104">
        <f t="shared" si="176"/>
        <v>5.1590248537186964E-5</v>
      </c>
      <c r="L1451" s="85"/>
    </row>
    <row r="1452" spans="3:12" x14ac:dyDescent="0.2">
      <c r="C1452" s="103">
        <v>485</v>
      </c>
      <c r="D1452" s="103">
        <f t="shared" si="172"/>
        <v>0.48499999999999999</v>
      </c>
      <c r="E1452" s="104">
        <f t="shared" si="170"/>
        <v>0.99785303899165212</v>
      </c>
      <c r="F1452" s="104">
        <f t="shared" si="171"/>
        <v>1.019629984479963E-2</v>
      </c>
      <c r="G1452" s="104">
        <f t="shared" si="177"/>
        <v>1.0174408786603422E-2</v>
      </c>
      <c r="H1452" s="104">
        <f t="shared" si="173"/>
        <v>-39.849816346085369</v>
      </c>
      <c r="I1452" s="104">
        <f t="shared" si="174"/>
        <v>1</v>
      </c>
      <c r="J1452" s="104">
        <f t="shared" si="175"/>
        <v>8.4314161309029576E-5</v>
      </c>
      <c r="K1452" s="104">
        <f t="shared" si="176"/>
        <v>8.4314161309029576E-5</v>
      </c>
      <c r="L1452" s="85"/>
    </row>
    <row r="1453" spans="3:12" x14ac:dyDescent="0.2">
      <c r="C1453" s="103">
        <v>486</v>
      </c>
      <c r="D1453" s="103">
        <f t="shared" si="172"/>
        <v>0.48599999999999999</v>
      </c>
      <c r="E1453" s="104">
        <f t="shared" si="170"/>
        <v>0.99784418521208784</v>
      </c>
      <c r="F1453" s="104">
        <f t="shared" si="171"/>
        <v>1.2148844466304836E-2</v>
      </c>
      <c r="G1453" s="104">
        <f t="shared" si="177"/>
        <v>1.2122653807748331E-2</v>
      </c>
      <c r="H1453" s="104">
        <f t="shared" si="173"/>
        <v>-38.328045940194123</v>
      </c>
      <c r="I1453" s="104">
        <f t="shared" si="174"/>
        <v>1</v>
      </c>
      <c r="J1453" s="104">
        <f t="shared" si="175"/>
        <v>1.2428975008411006E-4</v>
      </c>
      <c r="K1453" s="104">
        <f t="shared" si="176"/>
        <v>1.2428975008411006E-4</v>
      </c>
      <c r="L1453" s="85"/>
    </row>
    <row r="1454" spans="3:12" x14ac:dyDescent="0.2">
      <c r="C1454" s="103">
        <v>487</v>
      </c>
      <c r="D1454" s="103">
        <f t="shared" si="172"/>
        <v>0.48699999999999999</v>
      </c>
      <c r="E1454" s="104">
        <f t="shared" si="170"/>
        <v>0.99783531326860153</v>
      </c>
      <c r="F1454" s="104">
        <f t="shared" si="171"/>
        <v>1.4060146645959651E-2</v>
      </c>
      <c r="G1454" s="104">
        <f t="shared" si="177"/>
        <v>1.4029710833073625E-2</v>
      </c>
      <c r="H1454" s="104">
        <f t="shared" si="173"/>
        <v>-37.059025602803679</v>
      </c>
      <c r="I1454" s="104">
        <f t="shared" si="174"/>
        <v>1</v>
      </c>
      <c r="J1454" s="104">
        <f t="shared" si="175"/>
        <v>1.7098654407662862E-4</v>
      </c>
      <c r="K1454" s="104">
        <f t="shared" si="176"/>
        <v>1.7098654407662862E-4</v>
      </c>
      <c r="L1454" s="85"/>
    </row>
    <row r="1455" spans="3:12" x14ac:dyDescent="0.2">
      <c r="C1455" s="103">
        <v>488</v>
      </c>
      <c r="D1455" s="103">
        <f t="shared" si="172"/>
        <v>0.48799999999999999</v>
      </c>
      <c r="E1455" s="104">
        <f t="shared" si="170"/>
        <v>0.99782642316163939</v>
      </c>
      <c r="F1455" s="104">
        <f t="shared" si="171"/>
        <v>1.5925163569950707E-2</v>
      </c>
      <c r="G1455" s="104">
        <f t="shared" si="177"/>
        <v>1.5890549003267959E-2</v>
      </c>
      <c r="H1455" s="104">
        <f t="shared" si="173"/>
        <v>-35.977221961489882</v>
      </c>
      <c r="I1455" s="104">
        <f t="shared" si="174"/>
        <v>1</v>
      </c>
      <c r="J1455" s="104">
        <f t="shared" si="175"/>
        <v>2.2380548716854882E-4</v>
      </c>
      <c r="K1455" s="104">
        <f t="shared" si="176"/>
        <v>2.2380548716854882E-4</v>
      </c>
      <c r="L1455" s="85"/>
    </row>
    <row r="1456" spans="3:12" x14ac:dyDescent="0.2">
      <c r="C1456" s="103">
        <v>489</v>
      </c>
      <c r="D1456" s="103">
        <f t="shared" si="172"/>
        <v>0.48899999999999999</v>
      </c>
      <c r="E1456" s="104">
        <f t="shared" si="170"/>
        <v>0.99781751489165005</v>
      </c>
      <c r="F1456" s="104">
        <f t="shared" si="171"/>
        <v>1.7738998834005364E-2</v>
      </c>
      <c r="G1456" s="104">
        <f t="shared" si="177"/>
        <v>1.7700283733213109E-2</v>
      </c>
      <c r="H1456" s="104">
        <f t="shared" si="173"/>
        <v>-35.040395437982909</v>
      </c>
      <c r="I1456" s="104">
        <f t="shared" si="174"/>
        <v>1</v>
      </c>
      <c r="J1456" s="104">
        <f t="shared" si="175"/>
        <v>2.820860109825621E-4</v>
      </c>
      <c r="K1456" s="104">
        <f t="shared" si="176"/>
        <v>2.820860109825621E-4</v>
      </c>
      <c r="L1456" s="85"/>
    </row>
    <row r="1457" spans="3:12" x14ac:dyDescent="0.2">
      <c r="C1457" s="103">
        <v>490</v>
      </c>
      <c r="D1457" s="103">
        <f t="shared" si="172"/>
        <v>0.49</v>
      </c>
      <c r="E1457" s="104">
        <f t="shared" si="170"/>
        <v>0.99780858845908127</v>
      </c>
      <c r="F1457" s="104">
        <f t="shared" si="171"/>
        <v>1.9496915119721521E-2</v>
      </c>
      <c r="G1457" s="104">
        <f t="shared" si="177"/>
        <v>1.945418935491585E-2</v>
      </c>
      <c r="H1457" s="104">
        <f t="shared" si="173"/>
        <v>-34.219737225780221</v>
      </c>
      <c r="I1457" s="104">
        <f t="shared" si="174"/>
        <v>1</v>
      </c>
      <c r="J1457" s="104">
        <f t="shared" si="175"/>
        <v>3.4511371761412473E-4</v>
      </c>
      <c r="K1457" s="104">
        <f t="shared" si="176"/>
        <v>3.4511371761412473E-4</v>
      </c>
      <c r="L1457" s="85"/>
    </row>
    <row r="1458" spans="3:12" x14ac:dyDescent="0.2">
      <c r="C1458" s="103">
        <v>491</v>
      </c>
      <c r="D1458" s="103">
        <f t="shared" si="172"/>
        <v>0.49099999999999999</v>
      </c>
      <c r="E1458" s="104">
        <f t="shared" si="170"/>
        <v>0.99779964386438436</v>
      </c>
      <c r="F1458" s="104">
        <f t="shared" si="171"/>
        <v>2.1194346390224755E-2</v>
      </c>
      <c r="G1458" s="104">
        <f t="shared" si="177"/>
        <v>2.1147711280104661E-2</v>
      </c>
      <c r="H1458" s="104">
        <f t="shared" si="173"/>
        <v>-33.494732548952385</v>
      </c>
      <c r="I1458" s="104">
        <f t="shared" si="174"/>
        <v>1</v>
      </c>
      <c r="J1458" s="104">
        <f t="shared" si="175"/>
        <v>4.1212858379401974E-4</v>
      </c>
      <c r="K1458" s="104">
        <f t="shared" si="176"/>
        <v>4.1212858379401974E-4</v>
      </c>
      <c r="L1458" s="85"/>
    </row>
    <row r="1459" spans="3:12" x14ac:dyDescent="0.2">
      <c r="C1459" s="103">
        <v>492</v>
      </c>
      <c r="D1459" s="103">
        <f t="shared" si="172"/>
        <v>0.49199999999999999</v>
      </c>
      <c r="E1459" s="104">
        <f t="shared" si="170"/>
        <v>0.99779068110800906</v>
      </c>
      <c r="F1459" s="104">
        <f t="shared" si="171"/>
        <v>2.2826909574200242E-2</v>
      </c>
      <c r="G1459" s="104">
        <f t="shared" si="177"/>
        <v>2.2776477651632192E-2</v>
      </c>
      <c r="H1459" s="104">
        <f t="shared" si="173"/>
        <v>-32.850268761186761</v>
      </c>
      <c r="I1459" s="104">
        <f t="shared" si="174"/>
        <v>1</v>
      </c>
      <c r="J1459" s="104">
        <f t="shared" si="175"/>
        <v>4.8233359332772868E-4</v>
      </c>
      <c r="K1459" s="104">
        <f t="shared" si="176"/>
        <v>4.8233359332772868E-4</v>
      </c>
      <c r="L1459" s="85"/>
    </row>
    <row r="1460" spans="3:12" x14ac:dyDescent="0.2">
      <c r="C1460" s="103">
        <v>493</v>
      </c>
      <c r="D1460" s="103">
        <f t="shared" si="172"/>
        <v>0.49299999999999999</v>
      </c>
      <c r="E1460" s="104">
        <f t="shared" si="170"/>
        <v>0.99778170019040602</v>
      </c>
      <c r="F1460" s="104">
        <f t="shared" si="171"/>
        <v>2.4390415708843708E-2</v>
      </c>
      <c r="G1460" s="104">
        <f t="shared" si="177"/>
        <v>2.4336310454320862E-2</v>
      </c>
      <c r="H1460" s="104">
        <f t="shared" si="173"/>
        <v>-32.274905260645305</v>
      </c>
      <c r="I1460" s="104">
        <f t="shared" si="174"/>
        <v>1</v>
      </c>
      <c r="J1460" s="104">
        <f t="shared" si="175"/>
        <v>5.5490370077910785E-4</v>
      </c>
      <c r="K1460" s="104">
        <f t="shared" si="176"/>
        <v>5.5490370077910785E-4</v>
      </c>
      <c r="L1460" s="85"/>
    </row>
    <row r="1461" spans="3:12" x14ac:dyDescent="0.2">
      <c r="C1461" s="103">
        <v>494</v>
      </c>
      <c r="D1461" s="103">
        <f t="shared" si="172"/>
        <v>0.49399999999999999</v>
      </c>
      <c r="E1461" s="104">
        <f t="shared" si="170"/>
        <v>0.99777270111202898</v>
      </c>
      <c r="F1461" s="104">
        <f t="shared" si="171"/>
        <v>2.5880880513837613E-2</v>
      </c>
      <c r="G1461" s="104">
        <f t="shared" si="177"/>
        <v>2.5823236057449434E-2</v>
      </c>
      <c r="H1461" s="104">
        <f t="shared" si="173"/>
        <v>-31.759786694660555</v>
      </c>
      <c r="I1461" s="104">
        <f t="shared" si="174"/>
        <v>1</v>
      </c>
      <c r="J1461" s="104">
        <f t="shared" si="175"/>
        <v>6.2899502656661179E-4</v>
      </c>
      <c r="K1461" s="104">
        <f t="shared" si="176"/>
        <v>6.2899502656661179E-4</v>
      </c>
      <c r="L1461" s="85"/>
    </row>
    <row r="1462" spans="3:12" x14ac:dyDescent="0.2">
      <c r="C1462" s="103">
        <v>495</v>
      </c>
      <c r="D1462" s="103">
        <f t="shared" si="172"/>
        <v>0.495</v>
      </c>
      <c r="E1462" s="104">
        <f t="shared" si="170"/>
        <v>0.99776368387333114</v>
      </c>
      <c r="F1462" s="104">
        <f t="shared" si="171"/>
        <v>2.7294534370103322E-2</v>
      </c>
      <c r="G1462" s="104">
        <f t="shared" si="177"/>
        <v>2.7233495162721541E-2</v>
      </c>
      <c r="H1462" s="104">
        <f t="shared" si="173"/>
        <v>-31.297932349496598</v>
      </c>
      <c r="I1462" s="104">
        <f t="shared" si="174"/>
        <v>1</v>
      </c>
      <c r="J1462" s="104">
        <f t="shared" si="175"/>
        <v>7.0375418194236635E-4</v>
      </c>
      <c r="K1462" s="104">
        <f t="shared" si="176"/>
        <v>7.0375418194236635E-4</v>
      </c>
      <c r="L1462" s="85"/>
    </row>
    <row r="1463" spans="3:12" x14ac:dyDescent="0.2">
      <c r="C1463" s="103">
        <v>496</v>
      </c>
      <c r="D1463" s="103">
        <f t="shared" si="172"/>
        <v>0.496</v>
      </c>
      <c r="E1463" s="104">
        <f t="shared" si="170"/>
        <v>0.9977546484747658</v>
      </c>
      <c r="F1463" s="104">
        <f t="shared" si="171"/>
        <v>2.8627831678774689E-2</v>
      </c>
      <c r="G1463" s="104">
        <f t="shared" si="177"/>
        <v>2.8563552133250604E-2</v>
      </c>
      <c r="H1463" s="104">
        <f t="shared" si="173"/>
        <v>-30.883755702662906</v>
      </c>
      <c r="I1463" s="104">
        <f t="shared" si="174"/>
        <v>1</v>
      </c>
      <c r="J1463" s="104">
        <f t="shared" si="175"/>
        <v>7.7832762173723807E-4</v>
      </c>
      <c r="K1463" s="104">
        <f t="shared" si="176"/>
        <v>7.7832762173723807E-4</v>
      </c>
      <c r="L1463" s="85"/>
    </row>
    <row r="1464" spans="3:12" x14ac:dyDescent="0.2">
      <c r="C1464" s="103">
        <v>497</v>
      </c>
      <c r="D1464" s="103">
        <f t="shared" si="172"/>
        <v>0.497</v>
      </c>
      <c r="E1464" s="104">
        <f t="shared" si="170"/>
        <v>0.9977455949167886</v>
      </c>
      <c r="F1464" s="104">
        <f t="shared" si="171"/>
        <v>2.9877459577601666E-2</v>
      </c>
      <c r="G1464" s="104">
        <f t="shared" si="177"/>
        <v>2.981010368085648E-2</v>
      </c>
      <c r="H1464" s="104">
        <f t="shared" si="173"/>
        <v>-30.512730269387273</v>
      </c>
      <c r="I1464" s="104">
        <f t="shared" si="174"/>
        <v>1</v>
      </c>
      <c r="J1464" s="104">
        <f t="shared" si="175"/>
        <v>8.5187092327595939E-4</v>
      </c>
      <c r="K1464" s="104">
        <f t="shared" si="176"/>
        <v>8.5187092327595939E-4</v>
      </c>
      <c r="L1464" s="85"/>
    </row>
    <row r="1465" spans="3:12" x14ac:dyDescent="0.2">
      <c r="C1465" s="103">
        <v>498</v>
      </c>
      <c r="D1465" s="103">
        <f t="shared" si="172"/>
        <v>0.498</v>
      </c>
      <c r="E1465" s="104">
        <f t="shared" si="170"/>
        <v>0.99773652319985651</v>
      </c>
      <c r="F1465" s="104">
        <f t="shared" si="171"/>
        <v>3.1040345993806992E-2</v>
      </c>
      <c r="G1465" s="104">
        <f t="shared" si="177"/>
        <v>3.0970086890781581E-2</v>
      </c>
      <c r="H1465" s="104">
        <f t="shared" si="173"/>
        <v>-30.181151523387975</v>
      </c>
      <c r="I1465" s="104">
        <f t="shared" si="174"/>
        <v>1</v>
      </c>
      <c r="J1465" s="104">
        <f t="shared" si="175"/>
        <v>9.2355789148116003E-4</v>
      </c>
      <c r="K1465" s="104">
        <f t="shared" si="176"/>
        <v>9.2355789148116003E-4</v>
      </c>
      <c r="L1465" s="85"/>
    </row>
    <row r="1466" spans="3:12" x14ac:dyDescent="0.2">
      <c r="C1466" s="103">
        <v>499</v>
      </c>
      <c r="D1466" s="103">
        <f t="shared" si="172"/>
        <v>0.499</v>
      </c>
      <c r="E1466" s="104">
        <f t="shared" si="170"/>
        <v>0.99772743332442448</v>
      </c>
      <c r="F1466" s="104">
        <f t="shared" si="171"/>
        <v>3.2113667014281193E-2</v>
      </c>
      <c r="G1466" s="104">
        <f t="shared" si="177"/>
        <v>3.2040686564794009E-2</v>
      </c>
      <c r="H1466" s="104">
        <f t="shared" si="173"/>
        <v>-29.885963729342212</v>
      </c>
      <c r="I1466" s="104">
        <f t="shared" si="174"/>
        <v>1</v>
      </c>
      <c r="J1466" s="104">
        <f t="shared" si="175"/>
        <v>9.9258939286746761E-4</v>
      </c>
      <c r="K1466" s="104">
        <f t="shared" si="176"/>
        <v>9.9258939286746761E-4</v>
      </c>
      <c r="L1466" s="85"/>
    </row>
    <row r="1467" spans="3:12" x14ac:dyDescent="0.2">
      <c r="C1467" s="103">
        <v>500</v>
      </c>
      <c r="D1467" s="103">
        <f t="shared" si="172"/>
        <v>0.5</v>
      </c>
      <c r="E1467" s="104">
        <f t="shared" si="170"/>
        <v>0.9977183252909525</v>
      </c>
      <c r="F1467" s="104">
        <f t="shared" si="171"/>
        <v>3.3094853555912587E-2</v>
      </c>
      <c r="G1467" s="104">
        <f t="shared" si="177"/>
        <v>3.3019341865554427E-2</v>
      </c>
      <c r="H1467" s="104">
        <f t="shared" si="173"/>
        <v>-29.624631745029937</v>
      </c>
      <c r="I1467" s="104">
        <f t="shared" si="174"/>
        <v>1</v>
      </c>
      <c r="J1467" s="104">
        <f t="shared" si="175"/>
        <v>1.0582018248394369E-3</v>
      </c>
      <c r="K1467" s="104">
        <f t="shared" si="176"/>
        <v>1.0582018248394369E-3</v>
      </c>
      <c r="L1467" s="85"/>
    </row>
    <row r="1468" spans="3:12" x14ac:dyDescent="0.2">
      <c r="C1468" s="103">
        <v>501</v>
      </c>
      <c r="D1468" s="103">
        <f t="shared" si="172"/>
        <v>0.501</v>
      </c>
      <c r="E1468" s="104">
        <f t="shared" si="170"/>
        <v>0.99770919909989864</v>
      </c>
      <c r="F1468" s="104">
        <f t="shared" si="171"/>
        <v>3.3981597320792728E-2</v>
      </c>
      <c r="G1468" s="104">
        <f t="shared" si="177"/>
        <v>3.3903752247063372E-2</v>
      </c>
      <c r="H1468" s="104">
        <f t="shared" si="173"/>
        <v>-29.395044684896845</v>
      </c>
      <c r="I1468" s="104">
        <f t="shared" si="174"/>
        <v>1</v>
      </c>
      <c r="J1468" s="104">
        <f t="shared" si="175"/>
        <v>1.1196751314015746E-3</v>
      </c>
      <c r="K1468" s="104">
        <f t="shared" si="176"/>
        <v>1.1196751314015746E-3</v>
      </c>
      <c r="L1468" s="85"/>
    </row>
    <row r="1469" spans="3:12" x14ac:dyDescent="0.2">
      <c r="C1469" s="103">
        <v>502</v>
      </c>
      <c r="D1469" s="103">
        <f t="shared" si="172"/>
        <v>0.502</v>
      </c>
      <c r="E1469" s="104">
        <f t="shared" si="170"/>
        <v>0.99770005475172141</v>
      </c>
      <c r="F1469" s="104">
        <f t="shared" si="171"/>
        <v>3.4771856023020735E-2</v>
      </c>
      <c r="G1469" s="104">
        <f t="shared" si="177"/>
        <v>3.4691882657986763E-2</v>
      </c>
      <c r="H1469" s="104">
        <f t="shared" si="173"/>
        <v>-29.195442624785176</v>
      </c>
      <c r="I1469" s="104">
        <f t="shared" si="174"/>
        <v>1</v>
      </c>
      <c r="J1469" s="104">
        <f t="shared" si="175"/>
        <v>1.1763402820067332E-3</v>
      </c>
      <c r="K1469" s="104">
        <f t="shared" si="176"/>
        <v>1.1763402820067332E-3</v>
      </c>
      <c r="L1469" s="85"/>
    </row>
    <row r="1470" spans="3:12" x14ac:dyDescent="0.2">
      <c r="C1470" s="103">
        <v>503</v>
      </c>
      <c r="D1470" s="103">
        <f t="shared" si="172"/>
        <v>0.503</v>
      </c>
      <c r="E1470" s="104">
        <f t="shared" si="170"/>
        <v>0.99769089224688312</v>
      </c>
      <c r="F1470" s="104">
        <f t="shared" si="171"/>
        <v>3.5463857875837411E-2</v>
      </c>
      <c r="G1470" s="104">
        <f t="shared" si="177"/>
        <v>3.538196800666088E-2</v>
      </c>
      <c r="H1470" s="104">
        <f t="shared" si="173"/>
        <v>-29.02436029078542</v>
      </c>
      <c r="I1470" s="104">
        <f t="shared" si="174"/>
        <v>1</v>
      </c>
      <c r="J1470" s="104">
        <f t="shared" si="175"/>
        <v>1.2275861367428344E-3</v>
      </c>
      <c r="K1470" s="104">
        <f t="shared" si="176"/>
        <v>1.2275861367428344E-3</v>
      </c>
      <c r="L1470" s="85"/>
    </row>
    <row r="1471" spans="3:12" x14ac:dyDescent="0.2">
      <c r="C1471" s="103">
        <v>504</v>
      </c>
      <c r="D1471" s="103">
        <f t="shared" si="172"/>
        <v>0.504</v>
      </c>
      <c r="E1471" s="104">
        <f t="shared" si="170"/>
        <v>0.99768171158584473</v>
      </c>
      <c r="F1471" s="104">
        <f t="shared" si="171"/>
        <v>3.6056105329853524E-2</v>
      </c>
      <c r="G1471" s="104">
        <f t="shared" si="177"/>
        <v>3.5972516878607766E-2</v>
      </c>
      <c r="H1471" s="104">
        <f t="shared" si="173"/>
        <v>-28.88058349925894</v>
      </c>
      <c r="I1471" s="104">
        <f t="shared" si="174"/>
        <v>1</v>
      </c>
      <c r="J1471" s="104">
        <f t="shared" si="175"/>
        <v>1.272865628310508E-3</v>
      </c>
      <c r="K1471" s="104">
        <f t="shared" si="176"/>
        <v>1.272865628310508E-3</v>
      </c>
      <c r="L1471" s="85"/>
    </row>
    <row r="1472" spans="3:12" x14ac:dyDescent="0.2">
      <c r="C1472" s="103">
        <v>505</v>
      </c>
      <c r="D1472" s="103">
        <f t="shared" si="172"/>
        <v>0.505</v>
      </c>
      <c r="E1472" s="104">
        <f t="shared" si="170"/>
        <v>0.99767251276906865</v>
      </c>
      <c r="F1472" s="104">
        <f t="shared" si="171"/>
        <v>3.6547378055181989E-2</v>
      </c>
      <c r="G1472" s="104">
        <f t="shared" si="177"/>
        <v>3.6462314499434531E-2</v>
      </c>
      <c r="H1472" s="104">
        <f t="shared" si="173"/>
        <v>-28.763115346407663</v>
      </c>
      <c r="I1472" s="104">
        <f t="shared" si="174"/>
        <v>1</v>
      </c>
      <c r="J1472" s="104">
        <f t="shared" si="175"/>
        <v>1.3117011991913552E-3</v>
      </c>
      <c r="K1472" s="104">
        <f t="shared" si="176"/>
        <v>1.3117011991913552E-3</v>
      </c>
      <c r="L1472" s="85"/>
    </row>
    <row r="1473" spans="3:12" x14ac:dyDescent="0.2">
      <c r="C1473" s="103">
        <v>506</v>
      </c>
      <c r="D1473" s="103">
        <f t="shared" si="172"/>
        <v>0.50600000000000001</v>
      </c>
      <c r="E1473" s="104">
        <f t="shared" si="170"/>
        <v>0.99766329579701862</v>
      </c>
      <c r="F1473" s="104">
        <f t="shared" si="171"/>
        <v>3.6936735162348688E-2</v>
      </c>
      <c r="G1473" s="104">
        <f t="shared" si="177"/>
        <v>3.6850424938050415E-2</v>
      </c>
      <c r="H1473" s="104">
        <f t="shared" si="173"/>
        <v>-28.6711499948034</v>
      </c>
      <c r="I1473" s="104">
        <f t="shared" si="174"/>
        <v>1</v>
      </c>
      <c r="J1473" s="104">
        <f t="shared" si="175"/>
        <v>1.3436894409571403E-3</v>
      </c>
      <c r="K1473" s="104">
        <f t="shared" si="176"/>
        <v>1.3436894409571403E-3</v>
      </c>
      <c r="L1473" s="85"/>
    </row>
    <row r="1474" spans="3:12" x14ac:dyDescent="0.2">
      <c r="C1474" s="103">
        <v>507</v>
      </c>
      <c r="D1474" s="103">
        <f t="shared" si="172"/>
        <v>0.50700000000000001</v>
      </c>
      <c r="E1474" s="104">
        <f t="shared" si="170"/>
        <v>0.9976540606701586</v>
      </c>
      <c r="F1474" s="104">
        <f t="shared" si="171"/>
        <v>3.7223516658918182E-2</v>
      </c>
      <c r="G1474" s="104">
        <f t="shared" si="177"/>
        <v>3.7136192547193018E-2</v>
      </c>
      <c r="H1474" s="104">
        <f t="shared" si="173"/>
        <v>-28.60405250223609</v>
      </c>
      <c r="I1474" s="104">
        <f t="shared" si="174"/>
        <v>1</v>
      </c>
      <c r="J1474" s="104">
        <f t="shared" si="175"/>
        <v>1.3685048917269323E-3</v>
      </c>
      <c r="K1474" s="104">
        <f t="shared" si="176"/>
        <v>1.3685048917269323E-3</v>
      </c>
      <c r="L1474" s="85"/>
    </row>
    <row r="1475" spans="3:12" x14ac:dyDescent="0.2">
      <c r="C1475" s="103">
        <v>508</v>
      </c>
      <c r="D1475" s="103">
        <f t="shared" si="172"/>
        <v>0.50800000000000001</v>
      </c>
      <c r="E1475" s="104">
        <f t="shared" si="170"/>
        <v>0.99764480738895289</v>
      </c>
      <c r="F1475" s="104">
        <f t="shared" si="171"/>
        <v>3.7407344140842007E-2</v>
      </c>
      <c r="G1475" s="104">
        <f t="shared" si="177"/>
        <v>3.7319242640322596E-2</v>
      </c>
      <c r="H1475" s="104">
        <f t="shared" si="173"/>
        <v>-28.561343568857069</v>
      </c>
      <c r="I1475" s="104">
        <f t="shared" si="174"/>
        <v>1</v>
      </c>
      <c r="J1475" s="104">
        <f t="shared" si="175"/>
        <v>1.3859029572405846E-3</v>
      </c>
      <c r="K1475" s="104">
        <f t="shared" si="176"/>
        <v>1.3859029572405846E-3</v>
      </c>
      <c r="L1475" s="85"/>
    </row>
    <row r="1476" spans="3:12" x14ac:dyDescent="0.2">
      <c r="C1476" s="103">
        <v>509</v>
      </c>
      <c r="D1476" s="103">
        <f t="shared" si="172"/>
        <v>0.50900000000000001</v>
      </c>
      <c r="E1476" s="104">
        <f t="shared" ref="E1476:E1539" si="178">ABS(SIN((($A$68*PI()*$C1476*VLOOKUP($D$12,$C$18:$D$33,2,FALSE))/($D$16*1000000)))/(VLOOKUP($D$12,$C$18:$D$33,2,FALSE)*SIN((($A$68*PI()*$C1476)/($D$16*1000000)))))^$A$72</f>
        <v>0.99763553595386933</v>
      </c>
      <c r="F1476" s="104">
        <f t="shared" ref="F1476:F1539" si="179">ABS(SIN((($A$68*VLOOKUP($D$12,$C$18:$D$33,2,FALSE)*PI()*$C1476*VLOOKUP($D$12,$C$18:$E$33,3,FALSE))/($D$16*1000000)))/(VLOOKUP($D$12,$C$18:$E$33,3,FALSE)*SIN((($A$68*VLOOKUP($D$12,$C$18:$D$33,2,FALSE)*PI()*$C1476)/($D$16*1000000)))))^$A$76</f>
        <v>3.7488120719595168E-2</v>
      </c>
      <c r="G1476" s="104">
        <f t="shared" si="177"/>
        <v>3.7399481405996679E-2</v>
      </c>
      <c r="H1476" s="104">
        <f t="shared" si="173"/>
        <v>-28.542688396672474</v>
      </c>
      <c r="I1476" s="104">
        <f t="shared" si="174"/>
        <v>1</v>
      </c>
      <c r="J1476" s="104">
        <f t="shared" si="175"/>
        <v>1.3957219307775023E-3</v>
      </c>
      <c r="K1476" s="104">
        <f t="shared" si="176"/>
        <v>1.3957219307775023E-3</v>
      </c>
      <c r="L1476" s="85"/>
    </row>
    <row r="1477" spans="3:12" x14ac:dyDescent="0.2">
      <c r="C1477" s="103">
        <v>510</v>
      </c>
      <c r="D1477" s="103">
        <f t="shared" ref="D1477:D1540" si="180">C1477/1000</f>
        <v>0.51</v>
      </c>
      <c r="E1477" s="104">
        <f t="shared" si="178"/>
        <v>0.997626246365374</v>
      </c>
      <c r="F1477" s="104">
        <f t="shared" si="179"/>
        <v>3.7466030188221602E-2</v>
      </c>
      <c r="G1477" s="104">
        <f t="shared" si="177"/>
        <v>3.7377095062887306E-2</v>
      </c>
      <c r="H1477" s="104">
        <f t="shared" ref="H1477:H1540" si="181">20*LOG10(G1477)</f>
        <v>-28.547889097764696</v>
      </c>
      <c r="I1477" s="104">
        <f t="shared" ref="I1477:I1540" si="182">C1477-C1476</f>
        <v>1</v>
      </c>
      <c r="J1477" s="104">
        <f t="shared" si="175"/>
        <v>1.3978840971017135E-3</v>
      </c>
      <c r="K1477" s="104">
        <f t="shared" si="176"/>
        <v>1.3978840971017135E-3</v>
      </c>
      <c r="L1477" s="85"/>
    </row>
    <row r="1478" spans="3:12" x14ac:dyDescent="0.2">
      <c r="C1478" s="103">
        <v>511</v>
      </c>
      <c r="D1478" s="103">
        <f t="shared" si="180"/>
        <v>0.51100000000000001</v>
      </c>
      <c r="E1478" s="104">
        <f t="shared" si="178"/>
        <v>0.99761693862393475</v>
      </c>
      <c r="F1478" s="104">
        <f t="shared" si="179"/>
        <v>3.7341535431441711E-2</v>
      </c>
      <c r="G1478" s="104">
        <f t="shared" si="177"/>
        <v>3.7252548260632068E-2</v>
      </c>
      <c r="H1478" s="104">
        <f t="shared" si="181"/>
        <v>-28.576880279694524</v>
      </c>
      <c r="I1478" s="104">
        <f t="shared" si="182"/>
        <v>1</v>
      </c>
      <c r="J1478" s="104">
        <f t="shared" ref="J1478:J1541" si="183">((G1478+G1477)/2)^2</f>
        <v>1.39239591564893E-3</v>
      </c>
      <c r="K1478" s="104">
        <f t="shared" ref="K1478:K1541" si="184">I1478*J1478</f>
        <v>1.39239591564893E-3</v>
      </c>
      <c r="L1478" s="85"/>
    </row>
    <row r="1479" spans="3:12" x14ac:dyDescent="0.2">
      <c r="C1479" s="103">
        <v>512</v>
      </c>
      <c r="D1479" s="103">
        <f t="shared" si="180"/>
        <v>0.51200000000000001</v>
      </c>
      <c r="E1479" s="104">
        <f t="shared" si="178"/>
        <v>0.99760761273001963</v>
      </c>
      <c r="F1479" s="104">
        <f t="shared" si="179"/>
        <v>3.7115376086991218E-2</v>
      </c>
      <c r="G1479" s="104">
        <f t="shared" si="177"/>
        <v>3.7026581733720164E-2</v>
      </c>
      <c r="H1479" s="104">
        <f t="shared" si="181"/>
        <v>-28.629727596821812</v>
      </c>
      <c r="I1479" s="104">
        <f t="shared" si="182"/>
        <v>1</v>
      </c>
      <c r="J1479" s="104">
        <f t="shared" si="183"/>
        <v>1.3793472881794696E-3</v>
      </c>
      <c r="K1479" s="104">
        <f t="shared" si="184"/>
        <v>1.3793472881794696E-3</v>
      </c>
      <c r="L1479" s="85"/>
    </row>
    <row r="1480" spans="3:12" x14ac:dyDescent="0.2">
      <c r="C1480" s="103">
        <v>513</v>
      </c>
      <c r="D1480" s="103">
        <f t="shared" si="180"/>
        <v>0.51300000000000001</v>
      </c>
      <c r="E1480" s="104">
        <f t="shared" si="178"/>
        <v>0.99759826868410073</v>
      </c>
      <c r="F1480" s="104">
        <f t="shared" si="179"/>
        <v>3.678856546734724E-2</v>
      </c>
      <c r="G1480" s="104">
        <f t="shared" si="177"/>
        <v>3.6700209217597299E-2</v>
      </c>
      <c r="H1480" s="104">
        <f t="shared" si="181"/>
        <v>-28.706629198996886</v>
      </c>
      <c r="I1480" s="104">
        <f t="shared" si="182"/>
        <v>1</v>
      </c>
      <c r="J1480" s="104">
        <f t="shared" si="183"/>
        <v>1.3589099259948164E-3</v>
      </c>
      <c r="K1480" s="104">
        <f t="shared" si="184"/>
        <v>1.3589099259948164E-3</v>
      </c>
      <c r="L1480" s="85"/>
    </row>
    <row r="1481" spans="3:12" x14ac:dyDescent="0.2">
      <c r="C1481" s="103">
        <v>514</v>
      </c>
      <c r="D1481" s="103">
        <f t="shared" si="180"/>
        <v>0.51400000000000001</v>
      </c>
      <c r="E1481" s="104">
        <f t="shared" si="178"/>
        <v>0.99758890648664722</v>
      </c>
      <c r="F1481" s="104">
        <f t="shared" si="179"/>
        <v>3.63623867529533E-2</v>
      </c>
      <c r="G1481" s="104">
        <f t="shared" si="177"/>
        <v>3.6274713638123228E-2</v>
      </c>
      <c r="H1481" s="104">
        <f t="shared" si="181"/>
        <v>-28.80792014617051</v>
      </c>
      <c r="I1481" s="104">
        <f t="shared" si="182"/>
        <v>1</v>
      </c>
      <c r="J1481" s="104">
        <f t="shared" si="183"/>
        <v>1.3313348414495903E-3</v>
      </c>
      <c r="K1481" s="104">
        <f t="shared" si="184"/>
        <v>1.3313348414495903E-3</v>
      </c>
      <c r="L1481" s="85"/>
    </row>
    <row r="1482" spans="3:12" x14ac:dyDescent="0.2">
      <c r="C1482" s="103">
        <v>515</v>
      </c>
      <c r="D1482" s="103">
        <f t="shared" si="180"/>
        <v>0.51500000000000001</v>
      </c>
      <c r="E1482" s="104">
        <f t="shared" si="178"/>
        <v>0.99757952613813028</v>
      </c>
      <c r="F1482" s="104">
        <f t="shared" si="179"/>
        <v>3.583838846997283E-2</v>
      </c>
      <c r="G1482" s="104">
        <f t="shared" si="177"/>
        <v>3.575164258742973E-2</v>
      </c>
      <c r="H1482" s="104">
        <f t="shared" si="181"/>
        <v>-28.934080000184487</v>
      </c>
      <c r="I1482" s="104">
        <f t="shared" si="182"/>
        <v>1</v>
      </c>
      <c r="J1482" s="104">
        <f t="shared" si="183"/>
        <v>1.2969489977825625E-3</v>
      </c>
      <c r="K1482" s="104">
        <f t="shared" si="184"/>
        <v>1.2969489977825625E-3</v>
      </c>
      <c r="L1482" s="85"/>
    </row>
    <row r="1483" spans="3:12" x14ac:dyDescent="0.2">
      <c r="C1483" s="103">
        <v>516</v>
      </c>
      <c r="D1483" s="103">
        <f t="shared" si="180"/>
        <v>0.51600000000000001</v>
      </c>
      <c r="E1483" s="104">
        <f t="shared" si="178"/>
        <v>0.99757012763902275</v>
      </c>
      <c r="F1483" s="104">
        <f t="shared" si="179"/>
        <v>3.521837926747913E-2</v>
      </c>
      <c r="G1483" s="104">
        <f t="shared" si="177"/>
        <v>3.5132803101098668E-2</v>
      </c>
      <c r="H1483" s="104">
        <f t="shared" si="181"/>
        <v>-29.085743965290398</v>
      </c>
      <c r="I1483" s="104">
        <f t="shared" si="182"/>
        <v>1</v>
      </c>
      <c r="J1483" s="104">
        <f t="shared" si="183"/>
        <v>1.2561511601424829E-3</v>
      </c>
      <c r="K1483" s="104">
        <f t="shared" si="184"/>
        <v>1.2561511601424829E-3</v>
      </c>
      <c r="L1483" s="85"/>
    </row>
    <row r="1484" spans="3:12" x14ac:dyDescent="0.2">
      <c r="C1484" s="103">
        <v>517</v>
      </c>
      <c r="D1484" s="103">
        <f t="shared" si="180"/>
        <v>0.51700000000000002</v>
      </c>
      <c r="E1484" s="104">
        <f t="shared" si="178"/>
        <v>0.99756071098979882</v>
      </c>
      <c r="F1484" s="104">
        <f t="shared" si="179"/>
        <v>3.4504422010816257E-2</v>
      </c>
      <c r="G1484" s="104">
        <f t="shared" si="177"/>
        <v>3.4420255753401928E-2</v>
      </c>
      <c r="H1484" s="104">
        <f t="shared" si="181"/>
        <v>-29.263718141018366</v>
      </c>
      <c r="I1484" s="104">
        <f t="shared" si="182"/>
        <v>1</v>
      </c>
      <c r="J1484" s="104">
        <f t="shared" si="183"/>
        <v>1.209406999004406E-3</v>
      </c>
      <c r="K1484" s="104">
        <f t="shared" si="184"/>
        <v>1.209406999004406E-3</v>
      </c>
      <c r="L1484" s="85"/>
    </row>
    <row r="1485" spans="3:12" x14ac:dyDescent="0.2">
      <c r="C1485" s="103">
        <v>518</v>
      </c>
      <c r="D1485" s="103">
        <f t="shared" si="180"/>
        <v>0.51800000000000002</v>
      </c>
      <c r="E1485" s="104">
        <f t="shared" si="178"/>
        <v>0.99755127619093165</v>
      </c>
      <c r="F1485" s="104">
        <f t="shared" si="179"/>
        <v>3.3698827209647744E-2</v>
      </c>
      <c r="G1485" s="104">
        <f t="shared" si="177"/>
        <v>3.3616308089121798E-2</v>
      </c>
      <c r="H1485" s="104">
        <f t="shared" si="181"/>
        <v>-29.46899969334099</v>
      </c>
      <c r="I1485" s="104">
        <f t="shared" si="182"/>
        <v>1</v>
      </c>
      <c r="J1485" s="104">
        <f t="shared" si="183"/>
        <v>1.1572435048744518E-3</v>
      </c>
      <c r="K1485" s="104">
        <f t="shared" si="184"/>
        <v>1.1572435048744518E-3</v>
      </c>
      <c r="L1485" s="85"/>
    </row>
    <row r="1486" spans="3:12" x14ac:dyDescent="0.2">
      <c r="C1486" s="103">
        <v>519</v>
      </c>
      <c r="D1486" s="103">
        <f t="shared" si="180"/>
        <v>0.51900000000000002</v>
      </c>
      <c r="E1486" s="104">
        <f t="shared" si="178"/>
        <v>0.99754182324289731</v>
      </c>
      <c r="F1486" s="104">
        <f t="shared" si="179"/>
        <v>3.2804145800926408E-2</v>
      </c>
      <c r="G1486" s="104">
        <f t="shared" ref="G1486:G1549" si="185">E1486*F1486</f>
        <v>3.2723507412181961E-2</v>
      </c>
      <c r="H1486" s="104">
        <f t="shared" si="181"/>
        <v>-29.702803068156083</v>
      </c>
      <c r="I1486" s="104">
        <f t="shared" si="182"/>
        <v>1</v>
      </c>
      <c r="J1486" s="104">
        <f t="shared" si="183"/>
        <v>1.1002427801867557E-3</v>
      </c>
      <c r="K1486" s="104">
        <f t="shared" si="184"/>
        <v>1.1002427801867557E-3</v>
      </c>
      <c r="L1486" s="85"/>
    </row>
    <row r="1487" spans="3:12" x14ac:dyDescent="0.2">
      <c r="C1487" s="103">
        <v>520</v>
      </c>
      <c r="D1487" s="103">
        <f t="shared" si="180"/>
        <v>0.52</v>
      </c>
      <c r="E1487" s="104">
        <f t="shared" si="178"/>
        <v>0.9975323521461712</v>
      </c>
      <c r="F1487" s="104">
        <f t="shared" si="179"/>
        <v>3.1823161308685968E-2</v>
      </c>
      <c r="G1487" s="104">
        <f t="shared" si="185"/>
        <v>3.1744632952980543E-2</v>
      </c>
      <c r="H1487" s="104">
        <f t="shared" si="181"/>
        <v>-29.966593801729083</v>
      </c>
      <c r="I1487" s="104">
        <f t="shared" si="182"/>
        <v>1</v>
      </c>
      <c r="J1487" s="104">
        <f t="shared" si="183"/>
        <v>1.0390352805355737E-3</v>
      </c>
      <c r="K1487" s="104">
        <f t="shared" si="184"/>
        <v>1.0390352805355737E-3</v>
      </c>
      <c r="L1487" s="85"/>
    </row>
    <row r="1488" spans="3:12" x14ac:dyDescent="0.2">
      <c r="C1488" s="103">
        <v>521</v>
      </c>
      <c r="D1488" s="103">
        <f t="shared" si="180"/>
        <v>0.52100000000000002</v>
      </c>
      <c r="E1488" s="104">
        <f t="shared" si="178"/>
        <v>0.99752286290123138</v>
      </c>
      <c r="F1488" s="104">
        <f t="shared" si="179"/>
        <v>3.0758881404144973E-2</v>
      </c>
      <c r="G1488" s="104">
        <f t="shared" si="185"/>
        <v>3.0682687437902142E-2</v>
      </c>
      <c r="H1488" s="104">
        <f t="shared" si="181"/>
        <v>-30.262132080682704</v>
      </c>
      <c r="I1488" s="104">
        <f t="shared" si="182"/>
        <v>1</v>
      </c>
      <c r="J1488" s="104">
        <f t="shared" si="183"/>
        <v>9.7429258279647913E-4</v>
      </c>
      <c r="K1488" s="104">
        <f t="shared" si="184"/>
        <v>9.7429258279647913E-4</v>
      </c>
      <c r="L1488" s="85"/>
    </row>
    <row r="1489" spans="3:12" x14ac:dyDescent="0.2">
      <c r="C1489" s="103">
        <v>522</v>
      </c>
      <c r="D1489" s="103">
        <f t="shared" si="180"/>
        <v>0.52200000000000002</v>
      </c>
      <c r="E1489" s="104">
        <f t="shared" si="178"/>
        <v>0.99751335550855513</v>
      </c>
      <c r="F1489" s="104">
        <f t="shared" si="179"/>
        <v>2.9614528891148146E-2</v>
      </c>
      <c r="G1489" s="104">
        <f t="shared" si="185"/>
        <v>2.9540888086014239E-2</v>
      </c>
      <c r="H1489" s="104">
        <f t="shared" si="181"/>
        <v>-30.591529053157164</v>
      </c>
      <c r="I1489" s="104">
        <f t="shared" si="182"/>
        <v>1</v>
      </c>
      <c r="J1489" s="104">
        <f t="shared" si="183"/>
        <v>9.0671976222121513E-4</v>
      </c>
      <c r="K1489" s="104">
        <f t="shared" si="184"/>
        <v>9.0671976222121513E-4</v>
      </c>
      <c r="L1489" s="85"/>
    </row>
    <row r="1490" spans="3:12" x14ac:dyDescent="0.2">
      <c r="C1490" s="103">
        <v>523</v>
      </c>
      <c r="D1490" s="103">
        <f t="shared" si="180"/>
        <v>0.52300000000000002</v>
      </c>
      <c r="E1490" s="104">
        <f t="shared" si="178"/>
        <v>0.99750382996862108</v>
      </c>
      <c r="F1490" s="104">
        <f t="shared" si="179"/>
        <v>2.8393532143417249E-2</v>
      </c>
      <c r="G1490" s="104">
        <f t="shared" si="185"/>
        <v>2.8322657059395857E-2</v>
      </c>
      <c r="H1490" s="104">
        <f t="shared" si="181"/>
        <v>-30.957320124091762</v>
      </c>
      <c r="I1490" s="104">
        <f t="shared" si="182"/>
        <v>1</v>
      </c>
      <c r="J1490" s="104">
        <f t="shared" si="183"/>
        <v>8.3704746419872812E-4</v>
      </c>
      <c r="K1490" s="104">
        <f t="shared" si="184"/>
        <v>8.3704746419872812E-4</v>
      </c>
      <c r="L1490" s="85"/>
    </row>
    <row r="1491" spans="3:12" x14ac:dyDescent="0.2">
      <c r="C1491" s="103">
        <v>524</v>
      </c>
      <c r="D1491" s="103">
        <f t="shared" si="180"/>
        <v>0.52400000000000002</v>
      </c>
      <c r="E1491" s="104">
        <f t="shared" si="178"/>
        <v>0.99749428628190895</v>
      </c>
      <c r="F1491" s="104">
        <f t="shared" si="179"/>
        <v>2.7099515021470576E-2</v>
      </c>
      <c r="G1491" s="104">
        <f t="shared" si="185"/>
        <v>2.7031611394927664E-2</v>
      </c>
      <c r="H1491" s="104">
        <f t="shared" si="181"/>
        <v>-31.362561291673895</v>
      </c>
      <c r="I1491" s="104">
        <f t="shared" si="182"/>
        <v>1</v>
      </c>
      <c r="J1491" s="104">
        <f t="shared" si="183"/>
        <v>7.6602375902832902E-4</v>
      </c>
      <c r="K1491" s="104">
        <f t="shared" si="184"/>
        <v>7.6602375902832902E-4</v>
      </c>
      <c r="L1491" s="85"/>
    </row>
    <row r="1492" spans="3:12" x14ac:dyDescent="0.2">
      <c r="C1492" s="103">
        <v>525</v>
      </c>
      <c r="D1492" s="103">
        <f t="shared" si="180"/>
        <v>0.52500000000000002</v>
      </c>
      <c r="E1492" s="104">
        <f t="shared" si="178"/>
        <v>0.99748472444890091</v>
      </c>
      <c r="F1492" s="104">
        <f t="shared" si="179"/>
        <v>2.5736286298359969E-2</v>
      </c>
      <c r="G1492" s="104">
        <f t="shared" si="185"/>
        <v>2.5671552446657617E-2</v>
      </c>
      <c r="H1492" s="104">
        <f t="shared" si="181"/>
        <v>-31.810957345207459</v>
      </c>
      <c r="I1492" s="104">
        <f t="shared" si="182"/>
        <v>1</v>
      </c>
      <c r="J1492" s="104">
        <f t="shared" si="183"/>
        <v>6.9440586972824563E-4</v>
      </c>
      <c r="K1492" s="104">
        <f t="shared" si="184"/>
        <v>6.9440586972824563E-4</v>
      </c>
      <c r="L1492" s="85"/>
    </row>
    <row r="1493" spans="3:12" x14ac:dyDescent="0.2">
      <c r="C1493" s="103">
        <v>526</v>
      </c>
      <c r="D1493" s="103">
        <f t="shared" si="180"/>
        <v>0.52600000000000002</v>
      </c>
      <c r="E1493" s="104">
        <f t="shared" si="178"/>
        <v>0.99747514447007746</v>
      </c>
      <c r="F1493" s="104">
        <f t="shared" si="179"/>
        <v>2.4307828624597776E-2</v>
      </c>
      <c r="G1493" s="104">
        <f t="shared" si="185"/>
        <v>2.4246454869074553E-2</v>
      </c>
      <c r="H1493" s="104">
        <f t="shared" si="181"/>
        <v>-32.307035032656678</v>
      </c>
      <c r="I1493" s="104">
        <f t="shared" si="182"/>
        <v>1</v>
      </c>
      <c r="J1493" s="104">
        <f t="shared" si="183"/>
        <v>6.2295186359337265E-4</v>
      </c>
      <c r="K1493" s="104">
        <f t="shared" si="184"/>
        <v>6.2295186359337265E-4</v>
      </c>
      <c r="L1493" s="85"/>
    </row>
    <row r="1494" spans="3:12" x14ac:dyDescent="0.2">
      <c r="C1494" s="103">
        <v>527</v>
      </c>
      <c r="D1494" s="103">
        <f t="shared" si="180"/>
        <v>0.52700000000000002</v>
      </c>
      <c r="E1494" s="104">
        <f t="shared" si="178"/>
        <v>0.99746554634592033</v>
      </c>
      <c r="F1494" s="104">
        <f t="shared" si="179"/>
        <v>2.2818287063769913E-2</v>
      </c>
      <c r="G1494" s="104">
        <f t="shared" si="185"/>
        <v>2.2760455172741303E-2</v>
      </c>
      <c r="H1494" s="104">
        <f t="shared" si="181"/>
        <v>-32.856381139886238</v>
      </c>
      <c r="I1494" s="104">
        <f t="shared" si="182"/>
        <v>1</v>
      </c>
      <c r="J1494" s="104">
        <f t="shared" si="183"/>
        <v>5.5241239791984211E-4</v>
      </c>
      <c r="K1494" s="104">
        <f t="shared" si="184"/>
        <v>5.5241239791984211E-4</v>
      </c>
      <c r="L1494" s="85"/>
    </row>
    <row r="1495" spans="3:12" x14ac:dyDescent="0.2">
      <c r="C1495" s="103">
        <v>528</v>
      </c>
      <c r="D1495" s="103">
        <f t="shared" si="180"/>
        <v>0.52800000000000002</v>
      </c>
      <c r="E1495" s="104">
        <f t="shared" si="178"/>
        <v>0.9974559300769148</v>
      </c>
      <c r="F1495" s="104">
        <f t="shared" si="179"/>
        <v>2.1271957231376704E-2</v>
      </c>
      <c r="G1495" s="104">
        <f t="shared" si="185"/>
        <v>2.1217839884779204E-2</v>
      </c>
      <c r="H1495" s="104">
        <f t="shared" si="181"/>
        <v>-33.465976644200389</v>
      </c>
      <c r="I1495" s="104">
        <f t="shared" si="182"/>
        <v>1</v>
      </c>
      <c r="J1495" s="104">
        <f t="shared" si="183"/>
        <v>4.8352260904158307E-4</v>
      </c>
      <c r="K1495" s="104">
        <f t="shared" si="184"/>
        <v>4.8352260904158307E-4</v>
      </c>
      <c r="L1495" s="85"/>
    </row>
    <row r="1496" spans="3:12" x14ac:dyDescent="0.2">
      <c r="C1496" s="103">
        <v>529</v>
      </c>
      <c r="D1496" s="103">
        <f t="shared" si="180"/>
        <v>0.52900000000000003</v>
      </c>
      <c r="E1496" s="104">
        <f t="shared" si="178"/>
        <v>0.99744629566354359</v>
      </c>
      <c r="F1496" s="104">
        <f t="shared" si="179"/>
        <v>1.9673273070389186E-2</v>
      </c>
      <c r="G1496" s="104">
        <f t="shared" si="185"/>
        <v>1.9623033347637042E-2</v>
      </c>
      <c r="H1496" s="104">
        <f t="shared" si="181"/>
        <v>-34.144677162041546</v>
      </c>
      <c r="I1496" s="104">
        <f t="shared" si="182"/>
        <v>1</v>
      </c>
      <c r="J1496" s="104">
        <f t="shared" si="183"/>
        <v>4.1699423159657347E-4</v>
      </c>
      <c r="K1496" s="104">
        <f t="shared" si="184"/>
        <v>4.1699423159657347E-4</v>
      </c>
      <c r="L1496" s="85"/>
    </row>
    <row r="1497" spans="3:12" x14ac:dyDescent="0.2">
      <c r="C1497" s="103">
        <v>530</v>
      </c>
      <c r="D1497" s="103">
        <f t="shared" si="180"/>
        <v>0.53</v>
      </c>
      <c r="E1497" s="104">
        <f t="shared" si="178"/>
        <v>0.99743664310629199</v>
      </c>
      <c r="F1497" s="104">
        <f t="shared" si="179"/>
        <v>1.8026794297867379E-2</v>
      </c>
      <c r="G1497" s="104">
        <f t="shared" si="185"/>
        <v>1.7980585190432483E-2</v>
      </c>
      <c r="H1497" s="104">
        <f t="shared" si="181"/>
        <v>-34.903923559241584</v>
      </c>
      <c r="I1497" s="104">
        <f t="shared" si="182"/>
        <v>1</v>
      </c>
      <c r="J1497" s="104">
        <f t="shared" si="183"/>
        <v>3.5350803178916152E-4</v>
      </c>
      <c r="K1497" s="104">
        <f t="shared" si="184"/>
        <v>3.5350803178916152E-4</v>
      </c>
      <c r="L1497" s="85"/>
    </row>
    <row r="1498" spans="3:12" x14ac:dyDescent="0.2">
      <c r="C1498" s="103">
        <v>531</v>
      </c>
      <c r="D1498" s="103">
        <f t="shared" si="180"/>
        <v>0.53100000000000003</v>
      </c>
      <c r="E1498" s="104">
        <f t="shared" si="178"/>
        <v>0.99742697240564859</v>
      </c>
      <c r="F1498" s="104">
        <f t="shared" si="179"/>
        <v>1.6337193557749586E-2</v>
      </c>
      <c r="G1498" s="104">
        <f t="shared" si="185"/>
        <v>1.6295157507911235E-2</v>
      </c>
      <c r="H1498" s="104">
        <f t="shared" si="181"/>
        <v>-35.758828746338068</v>
      </c>
      <c r="I1498" s="104">
        <f t="shared" si="182"/>
        <v>1</v>
      </c>
      <c r="J1498" s="104">
        <f t="shared" si="183"/>
        <v>2.9370663438076561E-4</v>
      </c>
      <c r="K1498" s="104">
        <f t="shared" si="184"/>
        <v>2.9370663438076561E-4</v>
      </c>
      <c r="L1498" s="85"/>
    </row>
    <row r="1499" spans="3:12" x14ac:dyDescent="0.2">
      <c r="C1499" s="103">
        <v>532</v>
      </c>
      <c r="D1499" s="103">
        <f t="shared" si="180"/>
        <v>0.53200000000000003</v>
      </c>
      <c r="E1499" s="104">
        <f t="shared" si="178"/>
        <v>0.99741728356209669</v>
      </c>
      <c r="F1499" s="104">
        <f t="shared" si="179"/>
        <v>1.4609243315579397E-2</v>
      </c>
      <c r="G1499" s="104">
        <f t="shared" si="185"/>
        <v>1.4571511782722922E-2</v>
      </c>
      <c r="H1499" s="104">
        <f t="shared" si="181"/>
        <v>-36.729907763729237</v>
      </c>
      <c r="I1499" s="104">
        <f t="shared" si="182"/>
        <v>1</v>
      </c>
      <c r="J1499" s="104">
        <f t="shared" si="183"/>
        <v>2.3818781827434439E-4</v>
      </c>
      <c r="K1499" s="104">
        <f t="shared" si="184"/>
        <v>2.3818781827434439E-4</v>
      </c>
      <c r="L1499" s="85"/>
    </row>
    <row r="1500" spans="3:12" x14ac:dyDescent="0.2">
      <c r="C1500" s="103">
        <v>533</v>
      </c>
      <c r="D1500" s="103">
        <f t="shared" si="180"/>
        <v>0.53300000000000003</v>
      </c>
      <c r="E1500" s="104">
        <f t="shared" si="178"/>
        <v>0.99740757657612811</v>
      </c>
      <c r="F1500" s="104">
        <f t="shared" si="179"/>
        <v>1.2847802531513502E-2</v>
      </c>
      <c r="G1500" s="104">
        <f t="shared" si="185"/>
        <v>1.2814495587285526E-2</v>
      </c>
      <c r="H1500" s="104">
        <f t="shared" si="181"/>
        <v>-37.845969682641808</v>
      </c>
      <c r="I1500" s="104">
        <f t="shared" si="182"/>
        <v>1</v>
      </c>
      <c r="J1500" s="104">
        <f t="shared" si="183"/>
        <v>1.8749834991753925E-4</v>
      </c>
      <c r="K1500" s="104">
        <f t="shared" si="184"/>
        <v>1.8749834991753925E-4</v>
      </c>
      <c r="L1500" s="85"/>
    </row>
    <row r="1501" spans="3:12" x14ac:dyDescent="0.2">
      <c r="C1501" s="103">
        <v>534</v>
      </c>
      <c r="D1501" s="103">
        <f t="shared" si="180"/>
        <v>0.53400000000000003</v>
      </c>
      <c r="E1501" s="104">
        <f t="shared" si="178"/>
        <v>0.9973978514482279</v>
      </c>
      <c r="F1501" s="104">
        <f t="shared" si="179"/>
        <v>1.1057803148405971E-2</v>
      </c>
      <c r="G1501" s="104">
        <f t="shared" si="185"/>
        <v>1.1029029101957565E-2</v>
      </c>
      <c r="H1501" s="104">
        <f t="shared" si="181"/>
        <v>-39.149254346338871</v>
      </c>
      <c r="I1501" s="104">
        <f t="shared" si="182"/>
        <v>1</v>
      </c>
      <c r="J1501" s="104">
        <f t="shared" si="183"/>
        <v>1.4212841740163622E-4</v>
      </c>
      <c r="K1501" s="104">
        <f t="shared" si="184"/>
        <v>1.4212841740163622E-4</v>
      </c>
      <c r="L1501" s="85"/>
    </row>
    <row r="1502" spans="3:12" x14ac:dyDescent="0.2">
      <c r="C1502" s="103">
        <v>535</v>
      </c>
      <c r="D1502" s="103">
        <f t="shared" si="180"/>
        <v>0.53500000000000003</v>
      </c>
      <c r="E1502" s="104">
        <f t="shared" si="178"/>
        <v>0.9973881081788889</v>
      </c>
      <c r="F1502" s="104">
        <f t="shared" si="179"/>
        <v>9.244236432144325E-3</v>
      </c>
      <c r="G1502" s="104">
        <f t="shared" si="185"/>
        <v>9.2200914866147898E-3</v>
      </c>
      <c r="H1502" s="104">
        <f t="shared" si="181"/>
        <v>-40.705295392517762</v>
      </c>
      <c r="I1502" s="104">
        <f t="shared" si="182"/>
        <v>1</v>
      </c>
      <c r="J1502" s="104">
        <f t="shared" si="183"/>
        <v>1.0250672115263619E-4</v>
      </c>
      <c r="K1502" s="104">
        <f t="shared" si="184"/>
        <v>1.0250672115263619E-4</v>
      </c>
      <c r="L1502" s="85"/>
    </row>
    <row r="1503" spans="3:12" x14ac:dyDescent="0.2">
      <c r="C1503" s="103">
        <v>536</v>
      </c>
      <c r="D1503" s="103">
        <f t="shared" si="180"/>
        <v>0.53600000000000003</v>
      </c>
      <c r="E1503" s="104">
        <f t="shared" si="178"/>
        <v>0.99737834676860082</v>
      </c>
      <c r="F1503" s="104">
        <f t="shared" si="179"/>
        <v>7.4121392016631748E-3</v>
      </c>
      <c r="G1503" s="104">
        <f t="shared" si="185"/>
        <v>7.3927071429735541E-3</v>
      </c>
      <c r="H1503" s="104">
        <f t="shared" si="181"/>
        <v>-42.623929954799102</v>
      </c>
      <c r="I1503" s="104">
        <f t="shared" si="182"/>
        <v>1</v>
      </c>
      <c r="J1503" s="104">
        <f t="shared" si="183"/>
        <v>6.8996269576813104E-5</v>
      </c>
      <c r="K1503" s="104">
        <f t="shared" si="184"/>
        <v>6.8996269576813104E-5</v>
      </c>
      <c r="L1503" s="85"/>
    </row>
    <row r="1504" spans="3:12" x14ac:dyDescent="0.2">
      <c r="C1504" s="103">
        <v>537</v>
      </c>
      <c r="D1504" s="103">
        <f t="shared" si="180"/>
        <v>0.53700000000000003</v>
      </c>
      <c r="E1504" s="104">
        <f t="shared" si="178"/>
        <v>0.99736856721785527</v>
      </c>
      <c r="F1504" s="104">
        <f t="shared" si="179"/>
        <v>5.5665799862344677E-3</v>
      </c>
      <c r="G1504" s="104">
        <f t="shared" si="185"/>
        <v>5.5519319051742597E-3</v>
      </c>
      <c r="H1504" s="104">
        <f t="shared" si="181"/>
        <v>-45.11111738344308</v>
      </c>
      <c r="I1504" s="104">
        <f t="shared" si="182"/>
        <v>1</v>
      </c>
      <c r="J1504" s="104">
        <f t="shared" si="183"/>
        <v>4.1890920021708279E-5</v>
      </c>
      <c r="K1504" s="104">
        <f t="shared" si="184"/>
        <v>4.1890920021708279E-5</v>
      </c>
      <c r="L1504" s="85"/>
    </row>
    <row r="1505" spans="3:12" x14ac:dyDescent="0.2">
      <c r="C1505" s="103">
        <v>538</v>
      </c>
      <c r="D1505" s="103">
        <f t="shared" si="180"/>
        <v>0.53800000000000003</v>
      </c>
      <c r="E1505" s="104">
        <f t="shared" si="178"/>
        <v>0.99735876952714453</v>
      </c>
      <c r="F1505" s="104">
        <f t="shared" si="179"/>
        <v>3.712645147689546E-3</v>
      </c>
      <c r="G1505" s="104">
        <f t="shared" si="185"/>
        <v>3.7028391961905693E-3</v>
      </c>
      <c r="H1505" s="104">
        <f t="shared" si="181"/>
        <v>-48.629302954385039</v>
      </c>
      <c r="I1505" s="104">
        <f t="shared" si="182"/>
        <v>1</v>
      </c>
      <c r="J1505" s="104">
        <f t="shared" si="183"/>
        <v>2.1412697034664387E-5</v>
      </c>
      <c r="K1505" s="104">
        <f t="shared" si="184"/>
        <v>2.1412697034664387E-5</v>
      </c>
      <c r="L1505" s="85"/>
    </row>
    <row r="1506" spans="3:12" x14ac:dyDescent="0.2">
      <c r="C1506" s="103">
        <v>539</v>
      </c>
      <c r="D1506" s="103">
        <f t="shared" si="180"/>
        <v>0.53900000000000003</v>
      </c>
      <c r="E1506" s="104">
        <f t="shared" si="178"/>
        <v>0.9973489536969623</v>
      </c>
      <c r="F1506" s="104">
        <f t="shared" si="179"/>
        <v>1.8554250051867126E-3</v>
      </c>
      <c r="G1506" s="104">
        <f t="shared" si="185"/>
        <v>1.8505061875861487E-3</v>
      </c>
      <c r="H1506" s="104">
        <f t="shared" si="181"/>
        <v>-54.654189168091492</v>
      </c>
      <c r="I1506" s="104">
        <f t="shared" si="182"/>
        <v>1</v>
      </c>
      <c r="J1506" s="104">
        <f t="shared" si="183"/>
        <v>7.7099112378785465E-6</v>
      </c>
      <c r="K1506" s="104">
        <f t="shared" si="184"/>
        <v>7.7099112378785465E-6</v>
      </c>
      <c r="L1506" s="85"/>
    </row>
    <row r="1507" spans="3:12" x14ac:dyDescent="0.2">
      <c r="C1507" s="103">
        <v>540</v>
      </c>
      <c r="D1507" s="103">
        <f t="shared" si="180"/>
        <v>0.54</v>
      </c>
      <c r="E1507" s="104">
        <f t="shared" si="178"/>
        <v>0.99733911972780431</v>
      </c>
      <c r="F1507" s="104">
        <f t="shared" si="179"/>
        <v>3.9018478434484031E-17</v>
      </c>
      <c r="G1507" s="104">
        <f t="shared" si="185"/>
        <v>3.8914654934966622E-17</v>
      </c>
      <c r="H1507" s="104">
        <f t="shared" si="181"/>
        <v>-328.19773632370766</v>
      </c>
      <c r="I1507" s="104">
        <f t="shared" si="182"/>
        <v>1</v>
      </c>
      <c r="J1507" s="104">
        <f t="shared" si="183"/>
        <v>8.5609328757369155E-7</v>
      </c>
      <c r="K1507" s="104">
        <f t="shared" si="184"/>
        <v>8.5609328757369155E-7</v>
      </c>
      <c r="L1507" s="85"/>
    </row>
    <row r="1508" spans="3:12" x14ac:dyDescent="0.2">
      <c r="C1508" s="103">
        <v>541</v>
      </c>
      <c r="D1508" s="103">
        <f t="shared" si="180"/>
        <v>0.54100000000000004</v>
      </c>
      <c r="E1508" s="104">
        <f t="shared" si="178"/>
        <v>0.99732926762016294</v>
      </c>
      <c r="F1508" s="104">
        <f t="shared" si="179"/>
        <v>1.8485730624390694E-3</v>
      </c>
      <c r="G1508" s="104">
        <f t="shared" si="185"/>
        <v>1.8436360185047189E-3</v>
      </c>
      <c r="H1508" s="104">
        <f t="shared" si="181"/>
        <v>-54.686496315950976</v>
      </c>
      <c r="I1508" s="104">
        <f t="shared" si="182"/>
        <v>1</v>
      </c>
      <c r="J1508" s="104">
        <f t="shared" si="183"/>
        <v>8.4974844218201876E-7</v>
      </c>
      <c r="K1508" s="104">
        <f t="shared" si="184"/>
        <v>8.4974844218201876E-7</v>
      </c>
      <c r="L1508" s="85"/>
    </row>
    <row r="1509" spans="3:12" x14ac:dyDescent="0.2">
      <c r="C1509" s="103">
        <v>542</v>
      </c>
      <c r="D1509" s="103">
        <f t="shared" si="180"/>
        <v>0.54200000000000004</v>
      </c>
      <c r="E1509" s="104">
        <f t="shared" si="178"/>
        <v>0.99731939737453668</v>
      </c>
      <c r="F1509" s="104">
        <f t="shared" si="179"/>
        <v>3.685274656356157E-3</v>
      </c>
      <c r="G1509" s="104">
        <f t="shared" si="185"/>
        <v>3.6753958994367752E-3</v>
      </c>
      <c r="H1509" s="104">
        <f t="shared" si="181"/>
        <v>-48.69391747075079</v>
      </c>
      <c r="I1509" s="104">
        <f t="shared" si="182"/>
        <v>1</v>
      </c>
      <c r="J1509" s="104">
        <f t="shared" si="183"/>
        <v>7.6149283278142423E-6</v>
      </c>
      <c r="K1509" s="104">
        <f t="shared" si="184"/>
        <v>7.6149283278142423E-6</v>
      </c>
      <c r="L1509" s="85"/>
    </row>
    <row r="1510" spans="3:12" x14ac:dyDescent="0.2">
      <c r="C1510" s="103">
        <v>543</v>
      </c>
      <c r="D1510" s="103">
        <f t="shared" si="180"/>
        <v>0.54300000000000004</v>
      </c>
      <c r="E1510" s="104">
        <f t="shared" si="178"/>
        <v>0.99730950899142135</v>
      </c>
      <c r="F1510" s="104">
        <f t="shared" si="179"/>
        <v>5.5051360288515209E-3</v>
      </c>
      <c r="G1510" s="104">
        <f t="shared" si="185"/>
        <v>5.4903245098648938E-3</v>
      </c>
      <c r="H1510" s="104">
        <f t="shared" si="181"/>
        <v>-45.208039709618959</v>
      </c>
      <c r="I1510" s="104">
        <f t="shared" si="182"/>
        <v>1</v>
      </c>
      <c r="J1510" s="104">
        <f t="shared" si="183"/>
        <v>2.1002607655372292E-5</v>
      </c>
      <c r="K1510" s="104">
        <f t="shared" si="184"/>
        <v>2.1002607655372292E-5</v>
      </c>
      <c r="L1510" s="85"/>
    </row>
    <row r="1511" spans="3:12" x14ac:dyDescent="0.2">
      <c r="C1511" s="103">
        <v>544</v>
      </c>
      <c r="D1511" s="103">
        <f t="shared" si="180"/>
        <v>0.54400000000000004</v>
      </c>
      <c r="E1511" s="104">
        <f t="shared" si="178"/>
        <v>0.99729960247131644</v>
      </c>
      <c r="F1511" s="104">
        <f t="shared" si="179"/>
        <v>7.3032525066048229E-3</v>
      </c>
      <c r="G1511" s="104">
        <f t="shared" si="185"/>
        <v>7.2835308215846353E-3</v>
      </c>
      <c r="H1511" s="104">
        <f t="shared" si="181"/>
        <v>-42.7531607527633</v>
      </c>
      <c r="I1511" s="104">
        <f t="shared" si="182"/>
        <v>1</v>
      </c>
      <c r="J1511" s="104">
        <f t="shared" si="183"/>
        <v>4.0792845007200386E-5</v>
      </c>
      <c r="K1511" s="104">
        <f t="shared" si="184"/>
        <v>4.0792845007200386E-5</v>
      </c>
      <c r="L1511" s="85"/>
    </row>
    <row r="1512" spans="3:12" x14ac:dyDescent="0.2">
      <c r="C1512" s="103">
        <v>545</v>
      </c>
      <c r="D1512" s="103">
        <f t="shared" si="180"/>
        <v>0.54500000000000004</v>
      </c>
      <c r="E1512" s="104">
        <f t="shared" si="178"/>
        <v>0.99728967781471878</v>
      </c>
      <c r="F1512" s="104">
        <f t="shared" si="179"/>
        <v>9.0747965807789887E-3</v>
      </c>
      <c r="G1512" s="104">
        <f t="shared" si="185"/>
        <v>9.0502009582791899E-3</v>
      </c>
      <c r="H1512" s="104">
        <f t="shared" si="181"/>
        <v>-40.866835544950575</v>
      </c>
      <c r="I1512" s="104">
        <f t="shared" si="182"/>
        <v>1</v>
      </c>
      <c r="J1512" s="104">
        <f t="shared" si="183"/>
        <v>6.6697698464133362E-5</v>
      </c>
      <c r="K1512" s="104">
        <f t="shared" si="184"/>
        <v>6.6697698464133362E-5</v>
      </c>
      <c r="L1512" s="85"/>
    </row>
    <row r="1513" spans="3:12" x14ac:dyDescent="0.2">
      <c r="C1513" s="103">
        <v>546</v>
      </c>
      <c r="D1513" s="103">
        <f t="shared" si="180"/>
        <v>0.54600000000000004</v>
      </c>
      <c r="E1513" s="104">
        <f t="shared" si="178"/>
        <v>0.99727973502213019</v>
      </c>
      <c r="F1513" s="104">
        <f t="shared" si="179"/>
        <v>1.0815030735562071E-2</v>
      </c>
      <c r="G1513" s="104">
        <f t="shared" si="185"/>
        <v>1.0785610986217536E-2</v>
      </c>
      <c r="H1513" s="104">
        <f t="shared" si="181"/>
        <v>-39.343104956658671</v>
      </c>
      <c r="I1513" s="104">
        <f t="shared" si="182"/>
        <v>1</v>
      </c>
      <c r="J1513" s="104">
        <f t="shared" si="183"/>
        <v>9.8364858874359744E-5</v>
      </c>
      <c r="K1513" s="104">
        <f t="shared" si="184"/>
        <v>9.8364858874359744E-5</v>
      </c>
      <c r="L1513" s="85"/>
    </row>
    <row r="1514" spans="3:12" x14ac:dyDescent="0.2">
      <c r="C1514" s="103">
        <v>547</v>
      </c>
      <c r="D1514" s="103">
        <f t="shared" si="180"/>
        <v>0.54700000000000004</v>
      </c>
      <c r="E1514" s="104">
        <f t="shared" si="178"/>
        <v>0.99726977409405126</v>
      </c>
      <c r="F1514" s="104">
        <f t="shared" si="179"/>
        <v>1.2519319986593102E-2</v>
      </c>
      <c r="G1514" s="104">
        <f t="shared" si="185"/>
        <v>1.2485139414840843E-2</v>
      </c>
      <c r="H1514" s="104">
        <f t="shared" si="181"/>
        <v>-38.072132075050391</v>
      </c>
      <c r="I1514" s="104">
        <f t="shared" si="182"/>
        <v>1</v>
      </c>
      <c r="J1514" s="104">
        <f t="shared" si="183"/>
        <v>1.3538195605708971E-4</v>
      </c>
      <c r="K1514" s="104">
        <f t="shared" si="184"/>
        <v>1.3538195605708971E-4</v>
      </c>
      <c r="L1514" s="85"/>
    </row>
    <row r="1515" spans="3:12" x14ac:dyDescent="0.2">
      <c r="C1515" s="103">
        <v>548</v>
      </c>
      <c r="D1515" s="103">
        <f t="shared" si="180"/>
        <v>0.54800000000000004</v>
      </c>
      <c r="E1515" s="104">
        <f t="shared" si="178"/>
        <v>0.99725979503098194</v>
      </c>
      <c r="F1515" s="104">
        <f t="shared" si="179"/>
        <v>1.4183144096425309E-2</v>
      </c>
      <c r="G1515" s="104">
        <f t="shared" si="185"/>
        <v>1.4144279374495985E-2</v>
      </c>
      <c r="H1515" s="104">
        <f t="shared" si="181"/>
        <v>-36.988383483266347</v>
      </c>
      <c r="I1515" s="104">
        <f t="shared" si="182"/>
        <v>1</v>
      </c>
      <c r="J1515" s="104">
        <f t="shared" si="183"/>
        <v>1.7728148626447131E-4</v>
      </c>
      <c r="K1515" s="104">
        <f t="shared" si="184"/>
        <v>1.7728148626447131E-4</v>
      </c>
      <c r="L1515" s="85"/>
    </row>
    <row r="1516" spans="3:12" x14ac:dyDescent="0.2">
      <c r="C1516" s="103">
        <v>549</v>
      </c>
      <c r="D1516" s="103">
        <f t="shared" si="180"/>
        <v>0.54900000000000004</v>
      </c>
      <c r="E1516" s="104">
        <f t="shared" si="178"/>
        <v>0.99724979783342593</v>
      </c>
      <c r="F1516" s="104">
        <f t="shared" si="179"/>
        <v>1.5802109435163879E-2</v>
      </c>
      <c r="G1516" s="104">
        <f t="shared" si="185"/>
        <v>1.575865043955885E-2</v>
      </c>
      <c r="H1516" s="104">
        <f t="shared" si="181"/>
        <v>-36.049619558945466</v>
      </c>
      <c r="I1516" s="104">
        <f t="shared" si="182"/>
        <v>1</v>
      </c>
      <c r="J1516" s="104">
        <f t="shared" si="183"/>
        <v>2.2354630286607239E-4</v>
      </c>
      <c r="K1516" s="104">
        <f t="shared" si="184"/>
        <v>2.2354630286607239E-4</v>
      </c>
      <c r="L1516" s="85"/>
    </row>
    <row r="1517" spans="3:12" x14ac:dyDescent="0.2">
      <c r="C1517" s="103">
        <v>550</v>
      </c>
      <c r="D1517" s="103">
        <f t="shared" si="180"/>
        <v>0.55000000000000004</v>
      </c>
      <c r="E1517" s="104">
        <f t="shared" si="178"/>
        <v>0.99723978250188716</v>
      </c>
      <c r="F1517" s="104">
        <f t="shared" si="179"/>
        <v>1.7371960455483639E-2</v>
      </c>
      <c r="G1517" s="104">
        <f t="shared" si="185"/>
        <v>1.7324010066257889E-2</v>
      </c>
      <c r="H1517" s="104">
        <f t="shared" si="181"/>
        <v>-35.227031451835146</v>
      </c>
      <c r="I1517" s="104">
        <f t="shared" si="182"/>
        <v>1</v>
      </c>
      <c r="J1517" s="104">
        <f t="shared" si="183"/>
        <v>2.7361560653578162E-4</v>
      </c>
      <c r="K1517" s="104">
        <f t="shared" si="184"/>
        <v>2.7361560653578162E-4</v>
      </c>
      <c r="L1517" s="85"/>
    </row>
    <row r="1518" spans="3:12" x14ac:dyDescent="0.2">
      <c r="C1518" s="103">
        <v>551</v>
      </c>
      <c r="D1518" s="103">
        <f t="shared" si="180"/>
        <v>0.55100000000000005</v>
      </c>
      <c r="E1518" s="104">
        <f t="shared" si="178"/>
        <v>0.99722974903686878</v>
      </c>
      <c r="F1518" s="104">
        <f t="shared" si="179"/>
        <v>1.8888590752381442E-2</v>
      </c>
      <c r="G1518" s="104">
        <f t="shared" si="185"/>
        <v>1.8836264615657464E-2</v>
      </c>
      <c r="H1518" s="104">
        <f t="shared" si="181"/>
        <v>-34.500104342593694</v>
      </c>
      <c r="I1518" s="104">
        <f t="shared" si="182"/>
        <v>1</v>
      </c>
      <c r="J1518" s="104">
        <f t="shared" si="183"/>
        <v>3.2689136626789204E-4</v>
      </c>
      <c r="K1518" s="104">
        <f t="shared" si="184"/>
        <v>3.2689136626789204E-4</v>
      </c>
      <c r="L1518" s="85"/>
    </row>
    <row r="1519" spans="3:12" x14ac:dyDescent="0.2">
      <c r="C1519" s="103">
        <v>552</v>
      </c>
      <c r="D1519" s="103">
        <f t="shared" si="180"/>
        <v>0.55200000000000005</v>
      </c>
      <c r="E1519" s="104">
        <f t="shared" si="178"/>
        <v>0.99721969743887751</v>
      </c>
      <c r="F1519" s="104">
        <f t="shared" si="179"/>
        <v>2.0348053679241113E-2</v>
      </c>
      <c r="G1519" s="104">
        <f t="shared" si="185"/>
        <v>2.0291479933482862E-2</v>
      </c>
      <c r="H1519" s="104">
        <f t="shared" si="181"/>
        <v>-33.853725541830485</v>
      </c>
      <c r="I1519" s="104">
        <f t="shared" si="182"/>
        <v>1</v>
      </c>
      <c r="J1519" s="104">
        <f t="shared" si="183"/>
        <v>3.8274509837569505E-4</v>
      </c>
      <c r="K1519" s="104">
        <f t="shared" si="184"/>
        <v>3.8274509837569505E-4</v>
      </c>
      <c r="L1519" s="85"/>
    </row>
    <row r="1520" spans="3:12" x14ac:dyDescent="0.2">
      <c r="C1520" s="103">
        <v>553</v>
      </c>
      <c r="D1520" s="103">
        <f t="shared" si="180"/>
        <v>0.55300000000000005</v>
      </c>
      <c r="E1520" s="104">
        <f t="shared" si="178"/>
        <v>0.99720962770841948</v>
      </c>
      <c r="F1520" s="104">
        <f t="shared" si="179"/>
        <v>2.1746572493085051E-2</v>
      </c>
      <c r="G1520" s="104">
        <f t="shared" si="185"/>
        <v>2.16858914597635E-2</v>
      </c>
      <c r="H1520" s="104">
        <f t="shared" si="181"/>
        <v>-33.276454404961115</v>
      </c>
      <c r="I1520" s="104">
        <f t="shared" si="182"/>
        <v>1</v>
      </c>
      <c r="J1520" s="104">
        <f t="shared" si="183"/>
        <v>4.4052492727163456E-4</v>
      </c>
      <c r="K1520" s="104">
        <f t="shared" si="184"/>
        <v>4.4052492727163456E-4</v>
      </c>
      <c r="L1520" s="85"/>
    </row>
    <row r="1521" spans="3:12" x14ac:dyDescent="0.2">
      <c r="C1521" s="103">
        <v>554</v>
      </c>
      <c r="D1521" s="103">
        <f t="shared" si="180"/>
        <v>0.55400000000000005</v>
      </c>
      <c r="E1521" s="104">
        <f t="shared" si="178"/>
        <v>0.99719953984599941</v>
      </c>
      <c r="F1521" s="104">
        <f t="shared" si="179"/>
        <v>2.3080550003251037E-2</v>
      </c>
      <c r="G1521" s="104">
        <f t="shared" si="185"/>
        <v>2.3015913842634513E-2</v>
      </c>
      <c r="H1521" s="104">
        <f t="shared" si="181"/>
        <v>-32.759435536899659</v>
      </c>
      <c r="I1521" s="104">
        <f t="shared" si="182"/>
        <v>1</v>
      </c>
      <c r="J1521" s="104">
        <f t="shared" si="183"/>
        <v>4.9956284932337481E-4</v>
      </c>
      <c r="K1521" s="104">
        <f t="shared" si="184"/>
        <v>4.9956284932337481E-4</v>
      </c>
      <c r="L1521" s="85"/>
    </row>
    <row r="1522" spans="3:12" x14ac:dyDescent="0.2">
      <c r="C1522" s="103">
        <v>555</v>
      </c>
      <c r="D1522" s="103">
        <f t="shared" si="180"/>
        <v>0.55500000000000005</v>
      </c>
      <c r="E1522" s="104">
        <f t="shared" si="178"/>
        <v>0.99718943385212921</v>
      </c>
      <c r="F1522" s="104">
        <f t="shared" si="179"/>
        <v>2.4346577699162156E-2</v>
      </c>
      <c r="G1522" s="104">
        <f t="shared" si="185"/>
        <v>2.4278150032064384E-2</v>
      </c>
      <c r="H1522" s="104">
        <f t="shared" si="181"/>
        <v>-32.295688181816679</v>
      </c>
      <c r="I1522" s="104">
        <f t="shared" si="182"/>
        <v>1</v>
      </c>
      <c r="J1522" s="104">
        <f t="shared" si="183"/>
        <v>5.5918211944602477E-4</v>
      </c>
      <c r="K1522" s="104">
        <f t="shared" si="184"/>
        <v>5.5918211944602477E-4</v>
      </c>
      <c r="L1522" s="85"/>
    </row>
    <row r="1523" spans="3:12" x14ac:dyDescent="0.2">
      <c r="C1523" s="103">
        <v>556</v>
      </c>
      <c r="D1523" s="103">
        <f t="shared" si="180"/>
        <v>0.55600000000000005</v>
      </c>
      <c r="E1523" s="104">
        <f t="shared" si="178"/>
        <v>0.99717930972731428</v>
      </c>
      <c r="F1523" s="104">
        <f t="shared" si="179"/>
        <v>2.5541444334346658E-2</v>
      </c>
      <c r="G1523" s="104">
        <f t="shared" si="185"/>
        <v>2.5469399830762421E-2</v>
      </c>
      <c r="H1523" s="104">
        <f t="shared" si="181"/>
        <v>-31.879625775450187</v>
      </c>
      <c r="I1523" s="104">
        <f t="shared" si="182"/>
        <v>1</v>
      </c>
      <c r="J1523" s="104">
        <f t="shared" si="183"/>
        <v>6.1870467933860987E-4</v>
      </c>
      <c r="K1523" s="104">
        <f t="shared" si="184"/>
        <v>6.1870467933860987E-4</v>
      </c>
      <c r="L1523" s="85"/>
    </row>
    <row r="1524" spans="3:12" x14ac:dyDescent="0.2">
      <c r="C1524" s="103">
        <v>557</v>
      </c>
      <c r="D1524" s="103">
        <f t="shared" si="180"/>
        <v>0.55700000000000005</v>
      </c>
      <c r="E1524" s="104">
        <f t="shared" si="178"/>
        <v>0.9971691674720663</v>
      </c>
      <c r="F1524" s="104">
        <f t="shared" si="179"/>
        <v>2.6662143945413934E-2</v>
      </c>
      <c r="G1524" s="104">
        <f t="shared" si="185"/>
        <v>2.6586667881068806E-2</v>
      </c>
      <c r="H1524" s="104">
        <f t="shared" si="181"/>
        <v>-31.506721791574922</v>
      </c>
      <c r="I1524" s="104">
        <f t="shared" si="182"/>
        <v>1</v>
      </c>
      <c r="J1524" s="104">
        <f t="shared" si="183"/>
        <v>6.7745854640468954E-4</v>
      </c>
      <c r="K1524" s="104">
        <f t="shared" si="184"/>
        <v>6.7745854640468954E-4</v>
      </c>
      <c r="L1524" s="85"/>
    </row>
    <row r="1525" spans="3:12" x14ac:dyDescent="0.2">
      <c r="C1525" s="103">
        <v>558</v>
      </c>
      <c r="D1525" s="103">
        <f t="shared" si="180"/>
        <v>0.55800000000000005</v>
      </c>
      <c r="E1525" s="104">
        <f t="shared" si="178"/>
        <v>0.99715900708689642</v>
      </c>
      <c r="F1525" s="104">
        <f t="shared" si="179"/>
        <v>2.7705883286283626E-2</v>
      </c>
      <c r="G1525" s="104">
        <f t="shared" si="185"/>
        <v>2.7627171068216019E-2</v>
      </c>
      <c r="H1525" s="104">
        <f t="shared" si="181"/>
        <v>-31.173271662772258</v>
      </c>
      <c r="I1525" s="104">
        <f t="shared" si="182"/>
        <v>1</v>
      </c>
      <c r="J1525" s="104">
        <f t="shared" si="183"/>
        <v>7.3478508340474812E-4</v>
      </c>
      <c r="K1525" s="104">
        <f t="shared" si="184"/>
        <v>7.3478508340474812E-4</v>
      </c>
      <c r="L1525" s="85"/>
    </row>
    <row r="1526" spans="3:12" x14ac:dyDescent="0.2">
      <c r="C1526" s="103">
        <v>559</v>
      </c>
      <c r="D1526" s="103">
        <f t="shared" si="180"/>
        <v>0.55900000000000005</v>
      </c>
      <c r="E1526" s="104">
        <f t="shared" si="178"/>
        <v>0.99714882857231435</v>
      </c>
      <c r="F1526" s="104">
        <f t="shared" si="179"/>
        <v>2.8670088659621885E-2</v>
      </c>
      <c r="G1526" s="104">
        <f t="shared" si="185"/>
        <v>2.8588345322006357E-2</v>
      </c>
      <c r="H1526" s="104">
        <f t="shared" si="181"/>
        <v>-30.8762196128949</v>
      </c>
      <c r="I1526" s="104">
        <f t="shared" si="182"/>
        <v>1</v>
      </c>
      <c r="J1526" s="104">
        <f t="shared" si="183"/>
        <v>7.9004607075484012E-4</v>
      </c>
      <c r="K1526" s="104">
        <f t="shared" si="184"/>
        <v>7.9004607075484012E-4</v>
      </c>
      <c r="L1526" s="85"/>
    </row>
    <row r="1527" spans="3:12" x14ac:dyDescent="0.2">
      <c r="C1527" s="103">
        <v>560</v>
      </c>
      <c r="D1527" s="103">
        <f t="shared" si="180"/>
        <v>0.56000000000000005</v>
      </c>
      <c r="E1527" s="104">
        <f t="shared" si="178"/>
        <v>0.99713863192883445</v>
      </c>
      <c r="F1527" s="104">
        <f t="shared" si="179"/>
        <v>2.9552412129114854E-2</v>
      </c>
      <c r="G1527" s="104">
        <f t="shared" si="185"/>
        <v>2.9467851800622679E-2</v>
      </c>
      <c r="H1527" s="104">
        <f t="shared" si="181"/>
        <v>-30.613030459208304</v>
      </c>
      <c r="I1527" s="104">
        <f t="shared" si="182"/>
        <v>1</v>
      </c>
      <c r="J1527" s="104">
        <f t="shared" si="183"/>
        <v>8.4263050608538999E-4</v>
      </c>
      <c r="K1527" s="104">
        <f t="shared" si="184"/>
        <v>8.4263050608538999E-4</v>
      </c>
      <c r="L1527" s="85"/>
    </row>
    <row r="1528" spans="3:12" x14ac:dyDescent="0.2">
      <c r="C1528" s="103">
        <v>561</v>
      </c>
      <c r="D1528" s="103">
        <f t="shared" si="180"/>
        <v>0.56100000000000005</v>
      </c>
      <c r="E1528" s="104">
        <f t="shared" si="178"/>
        <v>0.99712841715697065</v>
      </c>
      <c r="F1528" s="104">
        <f t="shared" si="179"/>
        <v>3.035073709794801E-2</v>
      </c>
      <c r="G1528" s="104">
        <f t="shared" si="185"/>
        <v>3.0263582442024248E-2</v>
      </c>
      <c r="H1528" s="104">
        <f t="shared" si="181"/>
        <v>-30.381593275950291</v>
      </c>
      <c r="I1528" s="104">
        <f t="shared" si="182"/>
        <v>1</v>
      </c>
      <c r="J1528" s="104">
        <f t="shared" si="183"/>
        <v>8.9196105917091354E-4</v>
      </c>
      <c r="K1528" s="104">
        <f t="shared" si="184"/>
        <v>8.9196105917091354E-4</v>
      </c>
      <c r="L1528" s="85"/>
    </row>
    <row r="1529" spans="3:12" x14ac:dyDescent="0.2">
      <c r="C1529" s="103">
        <v>562</v>
      </c>
      <c r="D1529" s="103">
        <f t="shared" si="180"/>
        <v>0.56200000000000006</v>
      </c>
      <c r="E1529" s="104">
        <f t="shared" si="178"/>
        <v>0.99711818425723564</v>
      </c>
      <c r="F1529" s="104">
        <f t="shared" si="179"/>
        <v>3.1063183240610803E-2</v>
      </c>
      <c r="G1529" s="104">
        <f t="shared" si="185"/>
        <v>3.0973664870127638E-2</v>
      </c>
      <c r="H1529" s="104">
        <f t="shared" si="181"/>
        <v>-30.180148099059348</v>
      </c>
      <c r="I1529" s="104">
        <f t="shared" si="182"/>
        <v>1</v>
      </c>
      <c r="J1529" s="104">
        <f t="shared" si="183"/>
        <v>9.3750011459241321E-4</v>
      </c>
      <c r="K1529" s="104">
        <f t="shared" si="184"/>
        <v>9.3750011459241321E-4</v>
      </c>
      <c r="L1529" s="85"/>
    </row>
    <row r="1530" spans="3:12" x14ac:dyDescent="0.2">
      <c r="C1530" s="103">
        <v>563</v>
      </c>
      <c r="D1530" s="103">
        <f t="shared" si="180"/>
        <v>0.56299999999999994</v>
      </c>
      <c r="E1530" s="104">
        <f t="shared" si="178"/>
        <v>0.9971079332301449</v>
      </c>
      <c r="F1530" s="104">
        <f t="shared" si="179"/>
        <v>3.168811077694364E-2</v>
      </c>
      <c r="G1530" s="104">
        <f t="shared" si="185"/>
        <v>3.1596466644766154E-2</v>
      </c>
      <c r="H1530" s="104">
        <f t="shared" si="181"/>
        <v>-30.007229615023114</v>
      </c>
      <c r="I1530" s="104">
        <f t="shared" si="182"/>
        <v>1</v>
      </c>
      <c r="J1530" s="104">
        <f t="shared" si="183"/>
        <v>9.7875533944777652E-4</v>
      </c>
      <c r="K1530" s="104">
        <f t="shared" si="184"/>
        <v>9.7875533944777652E-4</v>
      </c>
      <c r="L1530" s="85"/>
    </row>
    <row r="1531" spans="3:12" x14ac:dyDescent="0.2">
      <c r="C1531" s="103">
        <v>564</v>
      </c>
      <c r="D1531" s="103">
        <f t="shared" si="180"/>
        <v>0.56399999999999995</v>
      </c>
      <c r="E1531" s="104">
        <f t="shared" si="178"/>
        <v>0.99709766407621614</v>
      </c>
      <c r="F1531" s="104">
        <f t="shared" si="179"/>
        <v>3.2224124079150152E-2</v>
      </c>
      <c r="G1531" s="104">
        <f t="shared" si="185"/>
        <v>3.2130598846222769E-2</v>
      </c>
      <c r="H1531" s="104">
        <f t="shared" si="181"/>
        <v>-29.861623600898422</v>
      </c>
      <c r="I1531" s="104">
        <f t="shared" si="182"/>
        <v>1</v>
      </c>
      <c r="J1531" s="104">
        <f t="shared" si="183"/>
        <v>1.0152847190231975E-3</v>
      </c>
      <c r="K1531" s="104">
        <f t="shared" si="184"/>
        <v>1.0152847190231975E-3</v>
      </c>
      <c r="L1531" s="85"/>
    </row>
    <row r="1532" spans="3:12" x14ac:dyDescent="0.2">
      <c r="C1532" s="103">
        <v>565</v>
      </c>
      <c r="D1532" s="103">
        <f t="shared" si="180"/>
        <v>0.56499999999999995</v>
      </c>
      <c r="E1532" s="104">
        <f t="shared" si="178"/>
        <v>0.9970873767959656</v>
      </c>
      <c r="F1532" s="104">
        <f t="shared" si="179"/>
        <v>3.2670074604334916E-2</v>
      </c>
      <c r="G1532" s="104">
        <f t="shared" si="185"/>
        <v>3.2574918986964796E-2</v>
      </c>
      <c r="H1532" s="104">
        <f t="shared" si="181"/>
        <v>-29.742333113878022</v>
      </c>
      <c r="I1532" s="104">
        <f t="shared" si="182"/>
        <v>1</v>
      </c>
      <c r="J1532" s="104">
        <f t="shared" si="183"/>
        <v>1.0467010095152386E-3</v>
      </c>
      <c r="K1532" s="104">
        <f t="shared" si="184"/>
        <v>1.0467010095152386E-3</v>
      </c>
      <c r="L1532" s="85"/>
    </row>
    <row r="1533" spans="3:12" x14ac:dyDescent="0.2">
      <c r="C1533" s="103">
        <v>566</v>
      </c>
      <c r="D1533" s="103">
        <f t="shared" si="180"/>
        <v>0.56599999999999995</v>
      </c>
      <c r="E1533" s="104">
        <f t="shared" si="178"/>
        <v>0.9970770713899112</v>
      </c>
      <c r="F1533" s="104">
        <f t="shared" si="179"/>
        <v>3.3025063146969638E-2</v>
      </c>
      <c r="G1533" s="104">
        <f t="shared" si="185"/>
        <v>3.2928533245047374E-2</v>
      </c>
      <c r="H1533" s="104">
        <f t="shared" si="181"/>
        <v>-29.648552277817256</v>
      </c>
      <c r="I1533" s="104">
        <f t="shared" si="182"/>
        <v>1</v>
      </c>
      <c r="J1533" s="104">
        <f t="shared" si="183"/>
        <v>1.0726755635778753E-3</v>
      </c>
      <c r="K1533" s="104">
        <f t="shared" si="184"/>
        <v>1.0726755635778753E-3</v>
      </c>
      <c r="L1533" s="85"/>
    </row>
    <row r="1534" spans="3:12" x14ac:dyDescent="0.2">
      <c r="C1534" s="103">
        <v>567</v>
      </c>
      <c r="D1534" s="103">
        <f t="shared" si="180"/>
        <v>0.56699999999999995</v>
      </c>
      <c r="E1534" s="104">
        <f t="shared" si="178"/>
        <v>0.99706674785857108</v>
      </c>
      <c r="F1534" s="104">
        <f t="shared" si="179"/>
        <v>3.3288441407545631E-2</v>
      </c>
      <c r="G1534" s="104">
        <f t="shared" si="185"/>
        <v>3.3190798015502114E-2</v>
      </c>
      <c r="H1534" s="104">
        <f t="shared" si="181"/>
        <v>-29.579646112079431</v>
      </c>
      <c r="I1534" s="104">
        <f t="shared" si="182"/>
        <v>1</v>
      </c>
      <c r="J1534" s="104">
        <f t="shared" si="183"/>
        <v>1.0929414915855692E-3</v>
      </c>
      <c r="K1534" s="104">
        <f t="shared" si="184"/>
        <v>1.0929414915855692E-3</v>
      </c>
      <c r="L1534" s="85"/>
    </row>
    <row r="1535" spans="3:12" x14ac:dyDescent="0.2">
      <c r="C1535" s="103">
        <v>568</v>
      </c>
      <c r="D1535" s="103">
        <f t="shared" si="180"/>
        <v>0.56799999999999995</v>
      </c>
      <c r="E1535" s="104">
        <f t="shared" si="178"/>
        <v>0.99705640620246749</v>
      </c>
      <c r="F1535" s="104">
        <f t="shared" si="179"/>
        <v>3.3459812875530417E-2</v>
      </c>
      <c r="G1535" s="104">
        <f t="shared" si="185"/>
        <v>3.336132077788341E-2</v>
      </c>
      <c r="H1535" s="104">
        <f t="shared" si="181"/>
        <v>-29.535135278676464</v>
      </c>
      <c r="I1535" s="104">
        <f t="shared" si="182"/>
        <v>1</v>
      </c>
      <c r="J1535" s="104">
        <f t="shared" si="183"/>
        <v>1.1072961289722244E-3</v>
      </c>
      <c r="K1535" s="104">
        <f t="shared" si="184"/>
        <v>1.1072961289722244E-3</v>
      </c>
      <c r="L1535" s="85"/>
    </row>
    <row r="1536" spans="3:12" x14ac:dyDescent="0.2">
      <c r="C1536" s="103">
        <v>569</v>
      </c>
      <c r="D1536" s="103">
        <f t="shared" si="180"/>
        <v>0.56899999999999995</v>
      </c>
      <c r="E1536" s="104">
        <f t="shared" si="178"/>
        <v>0.99704604642211925</v>
      </c>
      <c r="F1536" s="104">
        <f t="shared" si="179"/>
        <v>3.3539033026601162E-2</v>
      </c>
      <c r="G1536" s="104">
        <f t="shared" si="185"/>
        <v>3.3439960279993575E-2</v>
      </c>
      <c r="H1536" s="104">
        <f t="shared" si="181"/>
        <v>-29.514684941759622</v>
      </c>
      <c r="I1536" s="104">
        <f t="shared" si="182"/>
        <v>1</v>
      </c>
      <c r="J1536" s="104">
        <f t="shared" si="183"/>
        <v>1.1156027877433686E-3</v>
      </c>
      <c r="K1536" s="104">
        <f t="shared" si="184"/>
        <v>1.1156027877433686E-3</v>
      </c>
      <c r="L1536" s="85"/>
    </row>
    <row r="1537" spans="3:12" x14ac:dyDescent="0.2">
      <c r="C1537" s="103">
        <v>570</v>
      </c>
      <c r="D1537" s="103">
        <f t="shared" si="180"/>
        <v>0.56999999999999995</v>
      </c>
      <c r="E1537" s="104">
        <f t="shared" si="178"/>
        <v>0.99703566851804826</v>
      </c>
      <c r="F1537" s="104">
        <f t="shared" si="179"/>
        <v>3.3526208835980849E-2</v>
      </c>
      <c r="G1537" s="104">
        <f t="shared" si="185"/>
        <v>3.342682603965786E-2</v>
      </c>
      <c r="H1537" s="104">
        <f t="shared" si="181"/>
        <v>-29.518097175838214</v>
      </c>
      <c r="I1537" s="104">
        <f t="shared" si="182"/>
        <v>1</v>
      </c>
      <c r="J1537" s="104">
        <f t="shared" si="183"/>
        <v>1.1177917781794808E-3</v>
      </c>
      <c r="K1537" s="104">
        <f t="shared" si="184"/>
        <v>1.1177917781794808E-3</v>
      </c>
      <c r="L1537" s="85"/>
    </row>
    <row r="1538" spans="3:12" x14ac:dyDescent="0.2">
      <c r="C1538" s="103">
        <v>571</v>
      </c>
      <c r="D1538" s="103">
        <f t="shared" si="180"/>
        <v>0.57099999999999995</v>
      </c>
      <c r="E1538" s="104">
        <f t="shared" si="178"/>
        <v>0.99702527249077755</v>
      </c>
      <c r="F1538" s="104">
        <f t="shared" si="179"/>
        <v>3.3421697611541408E-2</v>
      </c>
      <c r="G1538" s="104">
        <f t="shared" si="185"/>
        <v>3.3322277168251445E-2</v>
      </c>
      <c r="H1538" s="104">
        <f t="shared" si="181"/>
        <v>-29.545306551179245</v>
      </c>
      <c r="I1538" s="104">
        <f t="shared" si="182"/>
        <v>1</v>
      </c>
      <c r="J1538" s="104">
        <f t="shared" si="183"/>
        <v>1.1138606947650321E-3</v>
      </c>
      <c r="K1538" s="104">
        <f t="shared" si="184"/>
        <v>1.1138606947650321E-3</v>
      </c>
      <c r="L1538" s="85"/>
    </row>
    <row r="1539" spans="3:12" x14ac:dyDescent="0.2">
      <c r="C1539" s="103">
        <v>572</v>
      </c>
      <c r="D1539" s="103">
        <f t="shared" si="180"/>
        <v>0.57199999999999995</v>
      </c>
      <c r="E1539" s="104">
        <f t="shared" si="178"/>
        <v>0.9970148583408307</v>
      </c>
      <c r="F1539" s="104">
        <f t="shared" si="179"/>
        <v>3.3226105152163045E-2</v>
      </c>
      <c r="G1539" s="104">
        <f t="shared" si="185"/>
        <v>3.3126920521501381E-2</v>
      </c>
      <c r="H1539" s="104">
        <f t="shared" si="181"/>
        <v>-29.596378685125387</v>
      </c>
      <c r="I1539" s="104">
        <f t="shared" si="182"/>
        <v>1</v>
      </c>
      <c r="J1539" s="104">
        <f t="shared" si="183"/>
        <v>1.1038739684029631E-3</v>
      </c>
      <c r="K1539" s="104">
        <f t="shared" si="184"/>
        <v>1.1038739684029631E-3</v>
      </c>
      <c r="L1539" s="85"/>
    </row>
    <row r="1540" spans="3:12" x14ac:dyDescent="0.2">
      <c r="C1540" s="103">
        <v>573</v>
      </c>
      <c r="D1540" s="103">
        <f t="shared" si="180"/>
        <v>0.57299999999999995</v>
      </c>
      <c r="E1540" s="104">
        <f t="shared" ref="E1540:E1603" si="186">ABS(SIN((($A$68*PI()*$C1540*VLOOKUP($D$12,$C$18:$D$33,2,FALSE))/($D$16*1000000)))/(VLOOKUP($D$12,$C$18:$D$33,2,FALSE)*SIN((($A$68*PI()*$C1540)/($D$16*1000000)))))^$A$72</f>
        <v>0.99700442606873219</v>
      </c>
      <c r="F1540" s="104">
        <f t="shared" ref="F1540:F1603" si="187">ABS(SIN((($A$68*VLOOKUP($D$12,$C$18:$D$33,2,FALSE)*PI()*$C1540*VLOOKUP($D$12,$C$18:$E$33,3,FALSE))/($D$16*1000000)))/(VLOOKUP($D$12,$C$18:$E$33,3,FALSE)*SIN((($A$68*VLOOKUP($D$12,$C$18:$D$33,2,FALSE)*PI()*$C1540)/($D$16*1000000)))))^$A$76</f>
        <v>3.2940283238641427E-2</v>
      </c>
      <c r="G1540" s="104">
        <f t="shared" si="185"/>
        <v>3.2841608184883173E-2</v>
      </c>
      <c r="H1540" s="104">
        <f t="shared" si="181"/>
        <v>-29.671511690783888</v>
      </c>
      <c r="I1540" s="104">
        <f t="shared" si="182"/>
        <v>1</v>
      </c>
      <c r="J1540" s="104">
        <f t="shared" si="183"/>
        <v>1.0879616949212711E-3</v>
      </c>
      <c r="K1540" s="104">
        <f t="shared" si="184"/>
        <v>1.0879616949212711E-3</v>
      </c>
      <c r="L1540" s="85"/>
    </row>
    <row r="1541" spans="3:12" x14ac:dyDescent="0.2">
      <c r="C1541" s="103">
        <v>574</v>
      </c>
      <c r="D1541" s="103">
        <f t="shared" ref="D1541:D1604" si="188">C1541/1000</f>
        <v>0.57399999999999995</v>
      </c>
      <c r="E1541" s="104">
        <f t="shared" si="186"/>
        <v>0.99699397567500669</v>
      </c>
      <c r="F1541" s="104">
        <f t="shared" si="187"/>
        <v>3.2565326466211526E-2</v>
      </c>
      <c r="G1541" s="104">
        <f t="shared" si="185"/>
        <v>3.2467434302702748E-2</v>
      </c>
      <c r="H1541" s="104">
        <f t="shared" ref="H1541:H1604" si="189">20*LOG10(G1541)</f>
        <v>-29.771040591634005</v>
      </c>
      <c r="I1541" s="104">
        <f t="shared" ref="I1541:I1604" si="190">C1541-C1540</f>
        <v>1</v>
      </c>
      <c r="J1541" s="104">
        <f t="shared" si="183"/>
        <v>1.066317757661326E-3</v>
      </c>
      <c r="K1541" s="104">
        <f t="shared" si="184"/>
        <v>1.066317757661326E-3</v>
      </c>
      <c r="L1541" s="85"/>
    </row>
    <row r="1542" spans="3:12" x14ac:dyDescent="0.2">
      <c r="C1542" s="103">
        <v>575</v>
      </c>
      <c r="D1542" s="103">
        <f t="shared" si="188"/>
        <v>0.57499999999999996</v>
      </c>
      <c r="E1542" s="104">
        <f t="shared" si="186"/>
        <v>0.99698350716018125</v>
      </c>
      <c r="F1542" s="104">
        <f t="shared" si="187"/>
        <v>3.2102568429505235E-2</v>
      </c>
      <c r="G1542" s="104">
        <f t="shared" si="185"/>
        <v>3.200573126169784E-2</v>
      </c>
      <c r="H1542" s="104">
        <f t="shared" si="189"/>
        <v>-29.895444913314989</v>
      </c>
      <c r="I1542" s="104">
        <f t="shared" si="190"/>
        <v>1</v>
      </c>
      <c r="J1542" s="104">
        <f t="shared" ref="J1542:J1605" si="191">((G1542+G1541)/2)^2</f>
        <v>1.0391972694736521E-3</v>
      </c>
      <c r="K1542" s="104">
        <f t="shared" ref="K1542:K1605" si="192">I1542*J1542</f>
        <v>1.0391972694736521E-3</v>
      </c>
      <c r="L1542" s="85"/>
    </row>
    <row r="1543" spans="3:12" x14ac:dyDescent="0.2">
      <c r="C1543" s="103">
        <v>576</v>
      </c>
      <c r="D1543" s="103">
        <f t="shared" si="188"/>
        <v>0.57599999999999996</v>
      </c>
      <c r="E1543" s="104">
        <f t="shared" si="186"/>
        <v>0.99697302052478265</v>
      </c>
      <c r="F1543" s="104">
        <f t="shared" si="187"/>
        <v>3.1553577272469414E-2</v>
      </c>
      <c r="G1543" s="104">
        <f t="shared" si="185"/>
        <v>3.1458065241695962E-2</v>
      </c>
      <c r="H1543" s="104">
        <f t="shared" si="189"/>
        <v>-30.045359824142579</v>
      </c>
      <c r="I1543" s="104">
        <f t="shared" si="190"/>
        <v>1</v>
      </c>
      <c r="J1543" s="104">
        <f t="shared" si="191"/>
        <v>1.0069133666560448E-3</v>
      </c>
      <c r="K1543" s="104">
        <f t="shared" si="192"/>
        <v>1.0069133666560448E-3</v>
      </c>
      <c r="L1543" s="85"/>
    </row>
    <row r="1544" spans="3:12" x14ac:dyDescent="0.2">
      <c r="C1544" s="103">
        <v>577</v>
      </c>
      <c r="D1544" s="103">
        <f t="shared" si="188"/>
        <v>0.57699999999999996</v>
      </c>
      <c r="E1544" s="104">
        <f t="shared" si="186"/>
        <v>0.99696251576933848</v>
      </c>
      <c r="F1544" s="104">
        <f t="shared" si="187"/>
        <v>3.0920150617447285E-2</v>
      </c>
      <c r="G1544" s="104">
        <f t="shared" si="185"/>
        <v>3.082623114753711E-2</v>
      </c>
      <c r="H1544" s="104">
        <f t="shared" si="189"/>
        <v>-30.221591387975018</v>
      </c>
      <c r="I1544" s="104">
        <f t="shared" si="190"/>
        <v>1</v>
      </c>
      <c r="J1544" s="104">
        <f t="shared" si="191"/>
        <v>9.6983339417545803E-4</v>
      </c>
      <c r="K1544" s="104">
        <f t="shared" si="192"/>
        <v>9.6983339417545803E-4</v>
      </c>
      <c r="L1544" s="85"/>
    </row>
    <row r="1545" spans="3:12" x14ac:dyDescent="0.2">
      <c r="C1545" s="103">
        <v>578</v>
      </c>
      <c r="D1545" s="103">
        <f t="shared" si="188"/>
        <v>0.57799999999999996</v>
      </c>
      <c r="E1545" s="104">
        <f t="shared" si="186"/>
        <v>0.99695199289437841</v>
      </c>
      <c r="F1545" s="104">
        <f t="shared" si="187"/>
        <v>3.0204309889250523E-2</v>
      </c>
      <c r="G1545" s="104">
        <f t="shared" si="185"/>
        <v>3.011224693808769E-2</v>
      </c>
      <c r="H1545" s="104">
        <f t="shared" si="189"/>
        <v>-30.425136735374807</v>
      </c>
      <c r="I1545" s="104">
        <f t="shared" si="190"/>
        <v>1</v>
      </c>
      <c r="J1545" s="104">
        <f t="shared" si="191"/>
        <v>9.2837452784804363E-4</v>
      </c>
      <c r="K1545" s="104">
        <f t="shared" si="192"/>
        <v>9.2837452784804363E-4</v>
      </c>
      <c r="L1545" s="85"/>
    </row>
    <row r="1546" spans="3:12" x14ac:dyDescent="0.2">
      <c r="C1546" s="103">
        <v>579</v>
      </c>
      <c r="D1546" s="103">
        <f t="shared" si="188"/>
        <v>0.57899999999999996</v>
      </c>
      <c r="E1546" s="104">
        <f t="shared" si="186"/>
        <v>0.99694145190043137</v>
      </c>
      <c r="F1546" s="104">
        <f t="shared" si="187"/>
        <v>2.9408294051634139E-2</v>
      </c>
      <c r="G1546" s="104">
        <f t="shared" si="185"/>
        <v>2.9318347369750957E-2</v>
      </c>
      <c r="H1546" s="104">
        <f t="shared" si="189"/>
        <v>-30.657210277088879</v>
      </c>
      <c r="I1546" s="104">
        <f t="shared" si="190"/>
        <v>1</v>
      </c>
      <c r="J1546" s="104">
        <f t="shared" si="191"/>
        <v>8.8299888494572582E-4</v>
      </c>
      <c r="K1546" s="104">
        <f t="shared" si="192"/>
        <v>8.8299888494572582E-4</v>
      </c>
      <c r="L1546" s="85"/>
    </row>
    <row r="1547" spans="3:12" x14ac:dyDescent="0.2">
      <c r="C1547" s="103">
        <v>580</v>
      </c>
      <c r="D1547" s="103">
        <f t="shared" si="188"/>
        <v>0.57999999999999996</v>
      </c>
      <c r="E1547" s="104">
        <f t="shared" si="186"/>
        <v>0.99693089278803049</v>
      </c>
      <c r="F1547" s="104">
        <f t="shared" si="187"/>
        <v>2.8534552775112201E-2</v>
      </c>
      <c r="G1547" s="104">
        <f t="shared" si="185"/>
        <v>2.8446977173399779E-2</v>
      </c>
      <c r="H1547" s="104">
        <f t="shared" si="189"/>
        <v>-30.919277514488801</v>
      </c>
      <c r="I1547" s="104">
        <f t="shared" si="190"/>
        <v>1</v>
      </c>
      <c r="J1547" s="104">
        <f t="shared" si="191"/>
        <v>8.3420817989388334E-4</v>
      </c>
      <c r="K1547" s="104">
        <f t="shared" si="192"/>
        <v>8.3420817989388334E-4</v>
      </c>
      <c r="L1547" s="85"/>
    </row>
    <row r="1548" spans="3:12" x14ac:dyDescent="0.2">
      <c r="C1548" s="103">
        <v>581</v>
      </c>
      <c r="D1548" s="103">
        <f t="shared" si="188"/>
        <v>0.58099999999999996</v>
      </c>
      <c r="E1548" s="104">
        <f t="shared" si="186"/>
        <v>0.99692031555770477</v>
      </c>
      <c r="F1548" s="104">
        <f t="shared" si="187"/>
        <v>2.758573905652624E-2</v>
      </c>
      <c r="G1548" s="104">
        <f t="shared" si="185"/>
        <v>2.7500783685124642E-2</v>
      </c>
      <c r="H1548" s="104">
        <f t="shared" si="189"/>
        <v>-31.213098599557885</v>
      </c>
      <c r="I1548" s="104">
        <f t="shared" si="190"/>
        <v>1</v>
      </c>
      <c r="J1548" s="104">
        <f t="shared" si="191"/>
        <v>7.8253798627065925E-4</v>
      </c>
      <c r="K1548" s="104">
        <f t="shared" si="192"/>
        <v>7.8253798627065925E-4</v>
      </c>
      <c r="L1548" s="85"/>
    </row>
    <row r="1549" spans="3:12" x14ac:dyDescent="0.2">
      <c r="C1549" s="103">
        <v>582</v>
      </c>
      <c r="D1549" s="103">
        <f t="shared" si="188"/>
        <v>0.58199999999999996</v>
      </c>
      <c r="E1549" s="104">
        <f t="shared" si="186"/>
        <v>0.9969097202099878</v>
      </c>
      <c r="F1549" s="104">
        <f t="shared" si="187"/>
        <v>2.6564701312190277E-2</v>
      </c>
      <c r="G1549" s="104">
        <f t="shared" si="185"/>
        <v>2.6482608952597506E-2</v>
      </c>
      <c r="H1549" s="104">
        <f t="shared" si="189"/>
        <v>-31.540784646049303</v>
      </c>
      <c r="I1549" s="104">
        <f t="shared" si="190"/>
        <v>1</v>
      </c>
      <c r="J1549" s="104">
        <f t="shared" si="191"/>
        <v>7.2855167016961839E-4</v>
      </c>
      <c r="K1549" s="104">
        <f t="shared" si="192"/>
        <v>7.2855167016961839E-4</v>
      </c>
      <c r="L1549" s="85"/>
    </row>
    <row r="1550" spans="3:12" x14ac:dyDescent="0.2">
      <c r="C1550" s="103">
        <v>583</v>
      </c>
      <c r="D1550" s="103">
        <f t="shared" si="188"/>
        <v>0.58299999999999996</v>
      </c>
      <c r="E1550" s="104">
        <f t="shared" si="186"/>
        <v>0.99689910674541371</v>
      </c>
      <c r="F1550" s="104">
        <f t="shared" si="187"/>
        <v>2.5474474967785456E-2</v>
      </c>
      <c r="G1550" s="104">
        <f t="shared" ref="G1550:G1613" si="193">E1550*F1550</f>
        <v>2.5395481340193721E-2</v>
      </c>
      <c r="H1550" s="104">
        <f t="shared" si="189"/>
        <v>-31.904871024765193</v>
      </c>
      <c r="I1550" s="104">
        <f t="shared" si="190"/>
        <v>1</v>
      </c>
      <c r="J1550" s="104">
        <f t="shared" si="191"/>
        <v>6.7283406310674973E-4</v>
      </c>
      <c r="K1550" s="104">
        <f t="shared" si="192"/>
        <v>6.7283406310674973E-4</v>
      </c>
      <c r="L1550" s="85"/>
    </row>
    <row r="1551" spans="3:12" x14ac:dyDescent="0.2">
      <c r="C1551" s="103">
        <v>584</v>
      </c>
      <c r="D1551" s="103">
        <f t="shared" si="188"/>
        <v>0.58399999999999996</v>
      </c>
      <c r="E1551" s="104">
        <f t="shared" si="186"/>
        <v>0.99688847516451529</v>
      </c>
      <c r="F1551" s="104">
        <f t="shared" si="187"/>
        <v>2.4318273569461334E-2</v>
      </c>
      <c r="G1551" s="104">
        <f t="shared" si="193"/>
        <v>2.4242606657293844E-2</v>
      </c>
      <c r="H1551" s="104">
        <f t="shared" si="189"/>
        <v>-32.308413700003463</v>
      </c>
      <c r="I1551" s="104">
        <f t="shared" si="190"/>
        <v>1</v>
      </c>
      <c r="J1551" s="104">
        <f t="shared" si="191"/>
        <v>6.1598494501157971E-4</v>
      </c>
      <c r="K1551" s="104">
        <f t="shared" si="192"/>
        <v>6.1598494501157971E-4</v>
      </c>
      <c r="L1551" s="85"/>
    </row>
    <row r="1552" spans="3:12" x14ac:dyDescent="0.2">
      <c r="C1552" s="103">
        <v>585</v>
      </c>
      <c r="D1552" s="103">
        <f t="shared" si="188"/>
        <v>0.58499999999999996</v>
      </c>
      <c r="E1552" s="104">
        <f t="shared" si="186"/>
        <v>0.99687782546783044</v>
      </c>
      <c r="F1552" s="104">
        <f t="shared" si="187"/>
        <v>2.3099479441808159E-2</v>
      </c>
      <c r="G1552" s="104">
        <f t="shared" si="193"/>
        <v>2.3027358835388572E-2</v>
      </c>
      <c r="H1552" s="104">
        <f t="shared" si="189"/>
        <v>-32.755117427424125</v>
      </c>
      <c r="I1552" s="104">
        <f t="shared" si="190"/>
        <v>1</v>
      </c>
      <c r="J1552" s="104">
        <f t="shared" si="191"/>
        <v>5.5861240941984666E-4</v>
      </c>
      <c r="K1552" s="104">
        <f t="shared" si="192"/>
        <v>5.5861240941984666E-4</v>
      </c>
      <c r="L1552" s="85"/>
    </row>
    <row r="1553" spans="3:12" x14ac:dyDescent="0.2">
      <c r="C1553" s="103">
        <v>586</v>
      </c>
      <c r="D1553" s="103">
        <f t="shared" si="188"/>
        <v>0.58599999999999997</v>
      </c>
      <c r="E1553" s="104">
        <f t="shared" si="186"/>
        <v>0.99686715765589295</v>
      </c>
      <c r="F1553" s="104">
        <f t="shared" si="187"/>
        <v>2.1821633919512105E-2</v>
      </c>
      <c r="G1553" s="104">
        <f t="shared" si="193"/>
        <v>2.1753270180751454E-2</v>
      </c>
      <c r="H1553" s="104">
        <f t="shared" si="189"/>
        <v>-33.249508921590547</v>
      </c>
      <c r="I1553" s="104">
        <f t="shared" si="190"/>
        <v>1</v>
      </c>
      <c r="J1553" s="104">
        <f t="shared" si="191"/>
        <v>5.013261837702904E-4</v>
      </c>
      <c r="K1553" s="104">
        <f t="shared" si="192"/>
        <v>5.013261837702904E-4</v>
      </c>
      <c r="L1553" s="85"/>
    </row>
    <row r="1554" spans="3:12" x14ac:dyDescent="0.2">
      <c r="C1554" s="103">
        <v>587</v>
      </c>
      <c r="D1554" s="103">
        <f t="shared" si="188"/>
        <v>0.58699999999999997</v>
      </c>
      <c r="E1554" s="104">
        <f t="shared" si="186"/>
        <v>0.99685647172924119</v>
      </c>
      <c r="F1554" s="104">
        <f t="shared" si="187"/>
        <v>2.0488427180556747E-2</v>
      </c>
      <c r="G1554" s="104">
        <f t="shared" si="193"/>
        <v>2.0424021230491283E-2</v>
      </c>
      <c r="H1554" s="104">
        <f t="shared" si="189"/>
        <v>-33.797174935207714</v>
      </c>
      <c r="I1554" s="104">
        <f t="shared" si="190"/>
        <v>1</v>
      </c>
      <c r="J1554" s="104">
        <f t="shared" si="191"/>
        <v>4.4473097769722267E-4</v>
      </c>
      <c r="K1554" s="104">
        <f t="shared" si="192"/>
        <v>4.4473097769722267E-4</v>
      </c>
      <c r="L1554" s="85"/>
    </row>
    <row r="1555" spans="3:12" x14ac:dyDescent="0.2">
      <c r="C1555" s="103">
        <v>588</v>
      </c>
      <c r="D1555" s="103">
        <f t="shared" si="188"/>
        <v>0.58799999999999997</v>
      </c>
      <c r="E1555" s="104">
        <f t="shared" si="186"/>
        <v>0.99684576768841326</v>
      </c>
      <c r="F1555" s="104">
        <f t="shared" si="187"/>
        <v>1.9103687709831105E-2</v>
      </c>
      <c r="G1555" s="104">
        <f t="shared" si="193"/>
        <v>1.9043430240786294E-2</v>
      </c>
      <c r="H1555" s="104">
        <f t="shared" si="189"/>
        <v>-34.405096412658914</v>
      </c>
      <c r="I1555" s="104">
        <f t="shared" si="190"/>
        <v>1</v>
      </c>
      <c r="J1555" s="104">
        <f t="shared" si="191"/>
        <v>3.8941993140941255E-4</v>
      </c>
      <c r="K1555" s="104">
        <f t="shared" si="192"/>
        <v>3.8941993140941255E-4</v>
      </c>
      <c r="L1555" s="85"/>
    </row>
    <row r="1556" spans="3:12" x14ac:dyDescent="0.2">
      <c r="C1556" s="103">
        <v>589</v>
      </c>
      <c r="D1556" s="103">
        <f t="shared" si="188"/>
        <v>0.58899999999999997</v>
      </c>
      <c r="E1556" s="104">
        <f t="shared" si="186"/>
        <v>0.99683504553394786</v>
      </c>
      <c r="F1556" s="104">
        <f t="shared" si="187"/>
        <v>1.7671371422896324E-2</v>
      </c>
      <c r="G1556" s="104">
        <f t="shared" si="193"/>
        <v>1.7615442336990163E-2</v>
      </c>
      <c r="H1556" s="104">
        <f t="shared" si="189"/>
        <v>-35.08212893770245</v>
      </c>
      <c r="I1556" s="104">
        <f t="shared" si="190"/>
        <v>1</v>
      </c>
      <c r="J1556" s="104">
        <f t="shared" si="191"/>
        <v>3.3596823466841276E-4</v>
      </c>
      <c r="K1556" s="104">
        <f t="shared" si="192"/>
        <v>3.3596823466841276E-4</v>
      </c>
      <c r="L1556" s="85"/>
    </row>
    <row r="1557" spans="3:12" x14ac:dyDescent="0.2">
      <c r="C1557" s="103">
        <v>590</v>
      </c>
      <c r="D1557" s="103">
        <f t="shared" si="188"/>
        <v>0.59</v>
      </c>
      <c r="E1557" s="104">
        <f t="shared" si="186"/>
        <v>0.99682430526638488</v>
      </c>
      <c r="F1557" s="104">
        <f t="shared" si="187"/>
        <v>1.619555048049235E-2</v>
      </c>
      <c r="G1557" s="104">
        <f t="shared" si="193"/>
        <v>1.6144118356123453E-2</v>
      </c>
      <c r="H1557" s="104">
        <f t="shared" si="189"/>
        <v>-35.839713343720476</v>
      </c>
      <c r="I1557" s="104">
        <f t="shared" si="190"/>
        <v>1</v>
      </c>
      <c r="J1557" s="104">
        <f t="shared" si="191"/>
        <v>2.8492698454800548E-4</v>
      </c>
      <c r="K1557" s="104">
        <f t="shared" si="192"/>
        <v>2.8492698454800548E-4</v>
      </c>
      <c r="L1557" s="85"/>
    </row>
    <row r="1558" spans="3:12" x14ac:dyDescent="0.2">
      <c r="C1558" s="103">
        <v>591</v>
      </c>
      <c r="D1558" s="103">
        <f t="shared" si="188"/>
        <v>0.59099999999999997</v>
      </c>
      <c r="E1558" s="104">
        <f t="shared" si="186"/>
        <v>0.99681354688626411</v>
      </c>
      <c r="F1558" s="104">
        <f t="shared" si="187"/>
        <v>1.4680401825095311E-2</v>
      </c>
      <c r="G1558" s="104">
        <f t="shared" si="193"/>
        <v>1.4633623412988841E-2</v>
      </c>
      <c r="H1558" s="104">
        <f t="shared" si="189"/>
        <v>-36.692962509033663</v>
      </c>
      <c r="I1558" s="104">
        <f t="shared" si="190"/>
        <v>1</v>
      </c>
      <c r="J1558" s="104">
        <f t="shared" si="191"/>
        <v>2.3681734710153987E-4</v>
      </c>
      <c r="K1558" s="104">
        <f t="shared" si="192"/>
        <v>2.3681734710153987E-4</v>
      </c>
      <c r="L1558" s="85"/>
    </row>
    <row r="1559" spans="3:12" x14ac:dyDescent="0.2">
      <c r="C1559" s="103">
        <v>592</v>
      </c>
      <c r="D1559" s="103">
        <f t="shared" si="188"/>
        <v>0.59199999999999997</v>
      </c>
      <c r="E1559" s="104">
        <f t="shared" si="186"/>
        <v>0.99680277039413023</v>
      </c>
      <c r="F1559" s="104">
        <f t="shared" si="187"/>
        <v>1.3130195471487064E-2</v>
      </c>
      <c r="G1559" s="104">
        <f t="shared" si="193"/>
        <v>1.3088215221794769E-2</v>
      </c>
      <c r="H1559" s="104">
        <f t="shared" si="189"/>
        <v>-37.662391442053234</v>
      </c>
      <c r="I1559" s="104">
        <f t="shared" si="190"/>
        <v>1</v>
      </c>
      <c r="J1559" s="104">
        <f t="shared" si="191"/>
        <v>1.9212508432324529E-4</v>
      </c>
      <c r="K1559" s="104">
        <f t="shared" si="192"/>
        <v>1.9212508432324529E-4</v>
      </c>
      <c r="L1559" s="85"/>
    </row>
    <row r="1560" spans="3:12" x14ac:dyDescent="0.2">
      <c r="C1560" s="103">
        <v>593</v>
      </c>
      <c r="D1560" s="103">
        <f t="shared" si="188"/>
        <v>0.59299999999999997</v>
      </c>
      <c r="E1560" s="104">
        <f t="shared" si="186"/>
        <v>0.99679197579052292</v>
      </c>
      <c r="F1560" s="104">
        <f t="shared" si="187"/>
        <v>1.1549282583857744E-2</v>
      </c>
      <c r="G1560" s="104">
        <f t="shared" si="193"/>
        <v>1.1512232205726636E-2</v>
      </c>
      <c r="H1560" s="104">
        <f t="shared" si="189"/>
        <v>-38.776809182247838</v>
      </c>
      <c r="I1560" s="104">
        <f t="shared" si="190"/>
        <v>1</v>
      </c>
      <c r="J1560" s="104">
        <f t="shared" si="191"/>
        <v>1.5129550340856111E-4</v>
      </c>
      <c r="K1560" s="104">
        <f t="shared" si="192"/>
        <v>1.5129550340856111E-4</v>
      </c>
      <c r="L1560" s="85"/>
    </row>
    <row r="1561" spans="3:12" x14ac:dyDescent="0.2">
      <c r="C1561" s="103">
        <v>594</v>
      </c>
      <c r="D1561" s="103">
        <f t="shared" si="188"/>
        <v>0.59399999999999997</v>
      </c>
      <c r="E1561" s="104">
        <f t="shared" si="186"/>
        <v>0.99678116307598608</v>
      </c>
      <c r="F1561" s="104">
        <f t="shared" si="187"/>
        <v>9.9420833724324763E-3</v>
      </c>
      <c r="G1561" s="104">
        <f t="shared" si="193"/>
        <v>9.9100814273716652E-3</v>
      </c>
      <c r="H1561" s="104">
        <f t="shared" si="189"/>
        <v>-40.07845554134817</v>
      </c>
      <c r="I1561" s="104">
        <f t="shared" si="190"/>
        <v>1</v>
      </c>
      <c r="J1561" s="104">
        <f t="shared" si="191"/>
        <v>1.1472888034870733E-4</v>
      </c>
      <c r="K1561" s="104">
        <f t="shared" si="192"/>
        <v>1.1472888034870733E-4</v>
      </c>
      <c r="L1561" s="85"/>
    </row>
    <row r="1562" spans="3:12" x14ac:dyDescent="0.2">
      <c r="C1562" s="103">
        <v>595</v>
      </c>
      <c r="D1562" s="103">
        <f t="shared" si="188"/>
        <v>0.59499999999999997</v>
      </c>
      <c r="E1562" s="104">
        <f t="shared" si="186"/>
        <v>0.99677033225106482</v>
      </c>
      <c r="F1562" s="104">
        <f t="shared" si="187"/>
        <v>8.3130748429936559E-3</v>
      </c>
      <c r="G1562" s="104">
        <f t="shared" si="193"/>
        <v>8.2862263732787541E-3</v>
      </c>
      <c r="H1562" s="104">
        <f t="shared" si="189"/>
        <v>-41.632864125743907</v>
      </c>
      <c r="I1562" s="104">
        <f t="shared" si="190"/>
        <v>1</v>
      </c>
      <c r="J1562" s="104">
        <f t="shared" si="191"/>
        <v>8.277640439400283E-5</v>
      </c>
      <c r="K1562" s="104">
        <f t="shared" si="192"/>
        <v>8.277640439400283E-5</v>
      </c>
      <c r="L1562" s="85"/>
    </row>
    <row r="1563" spans="3:12" x14ac:dyDescent="0.2">
      <c r="C1563" s="103">
        <v>596</v>
      </c>
      <c r="D1563" s="103">
        <f t="shared" si="188"/>
        <v>0.59599999999999997</v>
      </c>
      <c r="E1563" s="104">
        <f t="shared" si="186"/>
        <v>0.99675948331630415</v>
      </c>
      <c r="F1563" s="104">
        <f t="shared" si="187"/>
        <v>6.6667784329579377E-3</v>
      </c>
      <c r="G1563" s="104">
        <f t="shared" si="193"/>
        <v>6.6451746262194342E-3</v>
      </c>
      <c r="H1563" s="104">
        <f t="shared" si="189"/>
        <v>-43.549872037970474</v>
      </c>
      <c r="I1563" s="104">
        <f t="shared" si="190"/>
        <v>1</v>
      </c>
      <c r="J1563" s="104">
        <f t="shared" si="191"/>
        <v>5.5736683951953873E-5</v>
      </c>
      <c r="K1563" s="104">
        <f t="shared" si="192"/>
        <v>5.5736683951953873E-5</v>
      </c>
      <c r="L1563" s="85"/>
    </row>
    <row r="1564" spans="3:12" x14ac:dyDescent="0.2">
      <c r="C1564" s="103">
        <v>597</v>
      </c>
      <c r="D1564" s="103">
        <f t="shared" si="188"/>
        <v>0.59699999999999998</v>
      </c>
      <c r="E1564" s="104">
        <f t="shared" si="186"/>
        <v>0.99674861627225164</v>
      </c>
      <c r="F1564" s="104">
        <f t="shared" si="187"/>
        <v>5.0077475678664161E-3</v>
      </c>
      <c r="G1564" s="104">
        <f t="shared" si="193"/>
        <v>4.9914654589115837E-3</v>
      </c>
      <c r="H1564" s="104">
        <f t="shared" si="189"/>
        <v>-46.035438597422512</v>
      </c>
      <c r="I1564" s="104">
        <f t="shared" si="190"/>
        <v>1</v>
      </c>
      <c r="J1564" s="104">
        <f t="shared" si="191"/>
        <v>3.3852848117719501E-5</v>
      </c>
      <c r="K1564" s="104">
        <f t="shared" si="192"/>
        <v>3.3852848117719501E-5</v>
      </c>
      <c r="L1564" s="85"/>
    </row>
    <row r="1565" spans="3:12" x14ac:dyDescent="0.2">
      <c r="C1565" s="103">
        <v>598</v>
      </c>
      <c r="D1565" s="103">
        <f t="shared" si="188"/>
        <v>0.59799999999999998</v>
      </c>
      <c r="E1565" s="104">
        <f t="shared" si="186"/>
        <v>0.99673773111945263</v>
      </c>
      <c r="F1565" s="104">
        <f t="shared" si="187"/>
        <v>3.340555172247689E-3</v>
      </c>
      <c r="G1565" s="104">
        <f t="shared" si="193"/>
        <v>3.329657383065514E-3</v>
      </c>
      <c r="H1565" s="104">
        <f t="shared" si="189"/>
        <v>-49.552009049388744</v>
      </c>
      <c r="I1565" s="104">
        <f t="shared" si="190"/>
        <v>1</v>
      </c>
      <c r="J1565" s="104">
        <f t="shared" si="191"/>
        <v>1.7310271337818254E-5</v>
      </c>
      <c r="K1565" s="104">
        <f t="shared" si="192"/>
        <v>1.7310271337818254E-5</v>
      </c>
      <c r="L1565" s="85"/>
    </row>
    <row r="1566" spans="3:12" x14ac:dyDescent="0.2">
      <c r="C1566" s="103">
        <v>599</v>
      </c>
      <c r="D1566" s="103">
        <f t="shared" si="188"/>
        <v>0.59899999999999998</v>
      </c>
      <c r="E1566" s="104">
        <f t="shared" si="186"/>
        <v>0.99672682785845557</v>
      </c>
      <c r="F1566" s="104">
        <f t="shared" si="187"/>
        <v>1.6697811688302889E-3</v>
      </c>
      <c r="G1566" s="104">
        <f t="shared" si="193"/>
        <v>1.664315687625998E-3</v>
      </c>
      <c r="H1566" s="104">
        <f t="shared" si="189"/>
        <v>-55.575285863905314</v>
      </c>
      <c r="I1566" s="104">
        <f t="shared" si="190"/>
        <v>1</v>
      </c>
      <c r="J1566" s="104">
        <f t="shared" si="191"/>
        <v>6.2349417576980026E-6</v>
      </c>
      <c r="K1566" s="104">
        <f t="shared" si="192"/>
        <v>6.2349417576980026E-6</v>
      </c>
      <c r="L1566" s="85"/>
    </row>
    <row r="1567" spans="3:12" x14ac:dyDescent="0.2">
      <c r="C1567" s="103">
        <v>600</v>
      </c>
      <c r="D1567" s="103">
        <f t="shared" si="188"/>
        <v>0.6</v>
      </c>
      <c r="E1567" s="104">
        <f t="shared" si="186"/>
        <v>0.99671590648980968</v>
      </c>
      <c r="F1567" s="104">
        <f t="shared" si="187"/>
        <v>3.9023357796447817E-17</v>
      </c>
      <c r="G1567" s="104">
        <f t="shared" si="193"/>
        <v>3.8895201440362671E-17</v>
      </c>
      <c r="H1567" s="104">
        <f t="shared" si="189"/>
        <v>-328.20207949868825</v>
      </c>
      <c r="I1567" s="104">
        <f t="shared" si="190"/>
        <v>1</v>
      </c>
      <c r="J1567" s="104">
        <f t="shared" si="191"/>
        <v>6.9248667701953194E-7</v>
      </c>
      <c r="K1567" s="104">
        <f t="shared" si="192"/>
        <v>6.9248667701953194E-7</v>
      </c>
      <c r="L1567" s="85"/>
    </row>
    <row r="1568" spans="3:12" x14ac:dyDescent="0.2">
      <c r="C1568" s="103">
        <v>601</v>
      </c>
      <c r="D1568" s="103">
        <f t="shared" si="188"/>
        <v>0.60099999999999998</v>
      </c>
      <c r="E1568" s="104">
        <f t="shared" si="186"/>
        <v>0.99670496701406619</v>
      </c>
      <c r="F1568" s="104">
        <f t="shared" si="187"/>
        <v>1.6642317947711742E-3</v>
      </c>
      <c r="G1568" s="104">
        <f t="shared" si="193"/>
        <v>1.6587480961111633E-3</v>
      </c>
      <c r="H1568" s="104">
        <f t="shared" si="189"/>
        <v>-55.604391252092171</v>
      </c>
      <c r="I1568" s="104">
        <f t="shared" si="190"/>
        <v>1</v>
      </c>
      <c r="J1568" s="104">
        <f t="shared" si="191"/>
        <v>6.8786131158813453E-7</v>
      </c>
      <c r="K1568" s="104">
        <f t="shared" si="192"/>
        <v>6.8786131158813453E-7</v>
      </c>
      <c r="L1568" s="85"/>
    </row>
    <row r="1569" spans="3:12" x14ac:dyDescent="0.2">
      <c r="C1569" s="103">
        <v>602</v>
      </c>
      <c r="D1569" s="103">
        <f t="shared" si="188"/>
        <v>0.60199999999999998</v>
      </c>
      <c r="E1569" s="104">
        <f t="shared" si="186"/>
        <v>0.99669400943177422</v>
      </c>
      <c r="F1569" s="104">
        <f t="shared" si="187"/>
        <v>3.3183879120591716E-3</v>
      </c>
      <c r="G1569" s="104">
        <f t="shared" si="193"/>
        <v>3.3074173529201896E-3</v>
      </c>
      <c r="H1569" s="104">
        <f t="shared" si="189"/>
        <v>-49.610219986613671</v>
      </c>
      <c r="I1569" s="104">
        <f t="shared" si="190"/>
        <v>1</v>
      </c>
      <c r="J1569" s="104">
        <f t="shared" si="191"/>
        <v>6.1656998167881941E-6</v>
      </c>
      <c r="K1569" s="104">
        <f t="shared" si="192"/>
        <v>6.1656998167881941E-6</v>
      </c>
      <c r="L1569" s="85"/>
    </row>
    <row r="1570" spans="3:12" x14ac:dyDescent="0.2">
      <c r="C1570" s="103">
        <v>603</v>
      </c>
      <c r="D1570" s="103">
        <f t="shared" si="188"/>
        <v>0.60299999999999998</v>
      </c>
      <c r="E1570" s="104">
        <f t="shared" si="186"/>
        <v>0.99668303374348544</v>
      </c>
      <c r="F1570" s="104">
        <f t="shared" si="187"/>
        <v>4.9579844950675342E-3</v>
      </c>
      <c r="G1570" s="104">
        <f t="shared" si="193"/>
        <v>4.9415390277970728E-3</v>
      </c>
      <c r="H1570" s="104">
        <f t="shared" si="189"/>
        <v>-46.122755405394642</v>
      </c>
      <c r="I1570" s="104">
        <f t="shared" si="190"/>
        <v>1</v>
      </c>
      <c r="J1570" s="104">
        <f t="shared" si="191"/>
        <v>1.7011320342744007E-5</v>
      </c>
      <c r="K1570" s="104">
        <f t="shared" si="192"/>
        <v>1.7011320342744007E-5</v>
      </c>
      <c r="L1570" s="85"/>
    </row>
    <row r="1571" spans="3:12" x14ac:dyDescent="0.2">
      <c r="C1571" s="103">
        <v>604</v>
      </c>
      <c r="D1571" s="103">
        <f t="shared" si="188"/>
        <v>0.60399999999999998</v>
      </c>
      <c r="E1571" s="104">
        <f t="shared" si="186"/>
        <v>0.99667203994975251</v>
      </c>
      <c r="F1571" s="104">
        <f t="shared" si="187"/>
        <v>6.5785921889756887E-3</v>
      </c>
      <c r="G1571" s="104">
        <f t="shared" si="193"/>
        <v>6.556698896983907E-3</v>
      </c>
      <c r="H1571" s="104">
        <f t="shared" si="189"/>
        <v>-43.666295199266742</v>
      </c>
      <c r="I1571" s="104">
        <f t="shared" si="190"/>
        <v>1</v>
      </c>
      <c r="J1571" s="104">
        <f t="shared" si="191"/>
        <v>3.3052368843717899E-5</v>
      </c>
      <c r="K1571" s="104">
        <f t="shared" si="192"/>
        <v>3.3052368843717899E-5</v>
      </c>
      <c r="L1571" s="85"/>
    </row>
    <row r="1572" spans="3:12" x14ac:dyDescent="0.2">
      <c r="C1572" s="103">
        <v>605</v>
      </c>
      <c r="D1572" s="103">
        <f t="shared" si="188"/>
        <v>0.60499999999999998</v>
      </c>
      <c r="E1572" s="104">
        <f t="shared" si="186"/>
        <v>0.99666102805112844</v>
      </c>
      <c r="F1572" s="104">
        <f t="shared" si="187"/>
        <v>8.1758480089014901E-3</v>
      </c>
      <c r="G1572" s="104">
        <f t="shared" si="193"/>
        <v>8.1485490817415299E-3</v>
      </c>
      <c r="H1572" s="104">
        <f t="shared" si="189"/>
        <v>-41.778394283825342</v>
      </c>
      <c r="I1572" s="104">
        <f t="shared" si="190"/>
        <v>1</v>
      </c>
      <c r="J1572" s="104">
        <f t="shared" si="191"/>
        <v>5.4061079528952139E-5</v>
      </c>
      <c r="K1572" s="104">
        <f t="shared" si="192"/>
        <v>5.4061079528952139E-5</v>
      </c>
      <c r="L1572" s="85"/>
    </row>
    <row r="1573" spans="3:12" x14ac:dyDescent="0.2">
      <c r="C1573" s="103">
        <v>606</v>
      </c>
      <c r="D1573" s="103">
        <f t="shared" si="188"/>
        <v>0.60599999999999998</v>
      </c>
      <c r="E1573" s="104">
        <f t="shared" si="186"/>
        <v>0.99664999804817012</v>
      </c>
      <c r="F1573" s="104">
        <f t="shared" si="187"/>
        <v>9.7454669889354851E-3</v>
      </c>
      <c r="G1573" s="104">
        <f t="shared" si="193"/>
        <v>9.7128196555010572E-3</v>
      </c>
      <c r="H1573" s="104">
        <f t="shared" si="189"/>
        <v>-40.253093500580867</v>
      </c>
      <c r="I1573" s="104">
        <f t="shared" si="190"/>
        <v>1</v>
      </c>
      <c r="J1573" s="104">
        <f t="shared" si="191"/>
        <v>7.9757123291936734E-5</v>
      </c>
      <c r="K1573" s="104">
        <f t="shared" si="192"/>
        <v>7.9757123291936734E-5</v>
      </c>
      <c r="L1573" s="85"/>
    </row>
    <row r="1574" spans="3:12" x14ac:dyDescent="0.2">
      <c r="C1574" s="103">
        <v>607</v>
      </c>
      <c r="D1574" s="103">
        <f t="shared" si="188"/>
        <v>0.60699999999999998</v>
      </c>
      <c r="E1574" s="104">
        <f t="shared" si="186"/>
        <v>0.99663894994143121</v>
      </c>
      <c r="F1574" s="104">
        <f t="shared" si="187"/>
        <v>1.1283253581394778E-2</v>
      </c>
      <c r="G1574" s="104">
        <f t="shared" si="193"/>
        <v>1.1245330001284184E-2</v>
      </c>
      <c r="H1574" s="104">
        <f t="shared" si="189"/>
        <v>-38.980555907930523</v>
      </c>
      <c r="I1574" s="104">
        <f t="shared" si="190"/>
        <v>1</v>
      </c>
      <c r="J1574" s="104">
        <f t="shared" si="191"/>
        <v>1.0981100925905181E-4</v>
      </c>
      <c r="K1574" s="104">
        <f t="shared" si="192"/>
        <v>1.0981100925905181E-4</v>
      </c>
      <c r="L1574" s="85"/>
    </row>
    <row r="1575" spans="3:12" x14ac:dyDescent="0.2">
      <c r="C1575" s="103">
        <v>608</v>
      </c>
      <c r="D1575" s="103">
        <f t="shared" si="188"/>
        <v>0.60799999999999998</v>
      </c>
      <c r="E1575" s="104">
        <f t="shared" si="186"/>
        <v>0.99662788373146782</v>
      </c>
      <c r="F1575" s="104">
        <f t="shared" si="187"/>
        <v>1.2785112776222546E-2</v>
      </c>
      <c r="G1575" s="104">
        <f t="shared" si="193"/>
        <v>1.2741999889434827E-2</v>
      </c>
      <c r="H1575" s="104">
        <f t="shared" si="189"/>
        <v>-37.895248060448949</v>
      </c>
      <c r="I1575" s="104">
        <f t="shared" si="190"/>
        <v>1</v>
      </c>
      <c r="J1575" s="104">
        <f t="shared" si="191"/>
        <v>1.4384799882154542E-4</v>
      </c>
      <c r="K1575" s="104">
        <f t="shared" si="192"/>
        <v>1.4384799882154542E-4</v>
      </c>
      <c r="L1575" s="85"/>
    </row>
    <row r="1576" spans="3:12" x14ac:dyDescent="0.2">
      <c r="C1576" s="103">
        <v>609</v>
      </c>
      <c r="D1576" s="103">
        <f t="shared" si="188"/>
        <v>0.60899999999999999</v>
      </c>
      <c r="E1576" s="104">
        <f t="shared" si="186"/>
        <v>0.99661679941883796</v>
      </c>
      <c r="F1576" s="104">
        <f t="shared" si="187"/>
        <v>1.4247060911308227E-2</v>
      </c>
      <c r="G1576" s="104">
        <f t="shared" si="193"/>
        <v>1.4198860246553239E-2</v>
      </c>
      <c r="H1576" s="104">
        <f t="shared" si="189"/>
        <v>-36.954930307407437</v>
      </c>
      <c r="I1576" s="104">
        <f t="shared" si="190"/>
        <v>1</v>
      </c>
      <c r="J1576" s="104">
        <f t="shared" si="191"/>
        <v>1.8145248621671771E-4</v>
      </c>
      <c r="K1576" s="104">
        <f t="shared" si="192"/>
        <v>1.8145248621671771E-4</v>
      </c>
      <c r="L1576" s="85"/>
    </row>
    <row r="1577" spans="3:12" x14ac:dyDescent="0.2">
      <c r="C1577" s="103">
        <v>610</v>
      </c>
      <c r="D1577" s="103">
        <f t="shared" si="188"/>
        <v>0.61</v>
      </c>
      <c r="E1577" s="104">
        <f t="shared" si="186"/>
        <v>0.99660569700409707</v>
      </c>
      <c r="F1577" s="104">
        <f t="shared" si="187"/>
        <v>1.5665236145434976E-2</v>
      </c>
      <c r="G1577" s="104">
        <f t="shared" si="193"/>
        <v>1.5612063587454999E-2</v>
      </c>
      <c r="H1577" s="104">
        <f t="shared" si="189"/>
        <v>-36.130793770382283</v>
      </c>
      <c r="I1577" s="104">
        <f t="shared" si="190"/>
        <v>1</v>
      </c>
      <c r="J1577" s="104">
        <f t="shared" si="191"/>
        <v>2.221727949592601E-4</v>
      </c>
      <c r="K1577" s="104">
        <f t="shared" si="192"/>
        <v>2.221727949592601E-4</v>
      </c>
      <c r="L1577" s="85"/>
    </row>
    <row r="1578" spans="3:12" x14ac:dyDescent="0.2">
      <c r="C1578" s="103">
        <v>611</v>
      </c>
      <c r="D1578" s="103">
        <f t="shared" si="188"/>
        <v>0.61099999999999999</v>
      </c>
      <c r="E1578" s="104">
        <f t="shared" si="186"/>
        <v>0.99659457648780803</v>
      </c>
      <c r="F1578" s="104">
        <f t="shared" si="187"/>
        <v>1.7035908566561946E-2</v>
      </c>
      <c r="G1578" s="104">
        <f t="shared" si="193"/>
        <v>1.6977894082977823E-2</v>
      </c>
      <c r="H1578" s="104">
        <f t="shared" si="189"/>
        <v>-35.402323602055603</v>
      </c>
      <c r="I1578" s="104">
        <f t="shared" si="190"/>
        <v>1</v>
      </c>
      <c r="J1578" s="104">
        <f t="shared" si="191"/>
        <v>2.6552633524015078E-4</v>
      </c>
      <c r="K1578" s="104">
        <f t="shared" si="192"/>
        <v>2.6552633524015078E-4</v>
      </c>
      <c r="L1578" s="85"/>
    </row>
    <row r="1579" spans="3:12" x14ac:dyDescent="0.2">
      <c r="C1579" s="103">
        <v>612</v>
      </c>
      <c r="D1579" s="103">
        <f t="shared" si="188"/>
        <v>0.61199999999999999</v>
      </c>
      <c r="E1579" s="104">
        <f t="shared" si="186"/>
        <v>0.99658343787052761</v>
      </c>
      <c r="F1579" s="104">
        <f t="shared" si="187"/>
        <v>1.8355489909224944E-2</v>
      </c>
      <c r="G1579" s="104">
        <f t="shared" si="193"/>
        <v>1.8292777237533173E-2</v>
      </c>
      <c r="H1579" s="104">
        <f t="shared" si="189"/>
        <v>-34.754407085253483</v>
      </c>
      <c r="I1579" s="104">
        <f t="shared" si="190"/>
        <v>1</v>
      </c>
      <c r="J1579" s="104">
        <f t="shared" si="191"/>
        <v>3.1100506384987921E-4</v>
      </c>
      <c r="K1579" s="104">
        <f t="shared" si="192"/>
        <v>3.1100506384987921E-4</v>
      </c>
      <c r="L1579" s="85"/>
    </row>
    <row r="1580" spans="3:12" x14ac:dyDescent="0.2">
      <c r="C1580" s="103">
        <v>613</v>
      </c>
      <c r="D1580" s="103">
        <f t="shared" si="188"/>
        <v>0.61299999999999999</v>
      </c>
      <c r="E1580" s="104">
        <f t="shared" si="186"/>
        <v>0.99657228115281737</v>
      </c>
      <c r="F1580" s="104">
        <f t="shared" si="187"/>
        <v>1.962054285597328E-2</v>
      </c>
      <c r="G1580" s="104">
        <f t="shared" si="193"/>
        <v>1.9553289151433905E-2</v>
      </c>
      <c r="H1580" s="104">
        <f t="shared" si="189"/>
        <v>-34.175603547800023</v>
      </c>
      <c r="I1580" s="104">
        <f t="shared" si="190"/>
        <v>1</v>
      </c>
      <c r="J1580" s="104">
        <f t="shared" si="191"/>
        <v>3.5808118527952588E-4</v>
      </c>
      <c r="K1580" s="104">
        <f t="shared" si="192"/>
        <v>3.5808118527952588E-4</v>
      </c>
      <c r="L1580" s="85"/>
    </row>
    <row r="1581" spans="3:12" x14ac:dyDescent="0.2">
      <c r="C1581" s="103">
        <v>614</v>
      </c>
      <c r="D1581" s="103">
        <f t="shared" si="188"/>
        <v>0.61399999999999999</v>
      </c>
      <c r="E1581" s="104">
        <f t="shared" si="186"/>
        <v>0.99656110633524086</v>
      </c>
      <c r="F1581" s="104">
        <f t="shared" si="187"/>
        <v>2.0827789898975185E-2</v>
      </c>
      <c r="G1581" s="104">
        <f t="shared" si="193"/>
        <v>2.0756165344240664E-2</v>
      </c>
      <c r="H1581" s="104">
        <f t="shared" si="189"/>
        <v>-33.657057567207154</v>
      </c>
      <c r="I1581" s="104">
        <f t="shared" si="190"/>
        <v>1</v>
      </c>
      <c r="J1581" s="104">
        <f t="shared" si="191"/>
        <v>4.0621303043471459E-4</v>
      </c>
      <c r="K1581" s="104">
        <f t="shared" si="192"/>
        <v>4.0621303043471459E-4</v>
      </c>
      <c r="L1581" s="85"/>
    </row>
    <row r="1582" spans="3:12" x14ac:dyDescent="0.2">
      <c r="C1582" s="103">
        <v>615</v>
      </c>
      <c r="D1582" s="103">
        <f t="shared" si="188"/>
        <v>0.61499999999999999</v>
      </c>
      <c r="E1582" s="104">
        <f t="shared" si="186"/>
        <v>0.99654991341835841</v>
      </c>
      <c r="F1582" s="104">
        <f t="shared" si="187"/>
        <v>2.1974121739176063E-2</v>
      </c>
      <c r="G1582" s="104">
        <f t="shared" si="193"/>
        <v>2.1898309116620374E-2</v>
      </c>
      <c r="H1582" s="104">
        <f t="shared" si="189"/>
        <v>-33.191788360432113</v>
      </c>
      <c r="I1582" s="104">
        <f t="shared" si="190"/>
        <v>1</v>
      </c>
      <c r="J1582" s="104">
        <f t="shared" si="191"/>
        <v>4.5485104788306171E-4</v>
      </c>
      <c r="K1582" s="104">
        <f t="shared" si="192"/>
        <v>4.5485104788306171E-4</v>
      </c>
      <c r="L1582" s="85"/>
    </row>
    <row r="1583" spans="3:12" x14ac:dyDescent="0.2">
      <c r="C1583" s="103">
        <v>616</v>
      </c>
      <c r="D1583" s="103">
        <f t="shared" si="188"/>
        <v>0.61599999999999999</v>
      </c>
      <c r="E1583" s="104">
        <f t="shared" si="186"/>
        <v>0.99653870240273368</v>
      </c>
      <c r="F1583" s="104">
        <f t="shared" si="187"/>
        <v>2.3056605201732503E-2</v>
      </c>
      <c r="G1583" s="104">
        <f t="shared" si="193"/>
        <v>2.2976799429546627E-2</v>
      </c>
      <c r="H1583" s="104">
        <f t="shared" si="189"/>
        <v>-32.774209336185486</v>
      </c>
      <c r="I1583" s="104">
        <f t="shared" si="190"/>
        <v>1</v>
      </c>
      <c r="J1583" s="104">
        <f t="shared" si="191"/>
        <v>5.0344384175756752E-4</v>
      </c>
      <c r="K1583" s="104">
        <f t="shared" si="192"/>
        <v>5.0344384175756752E-4</v>
      </c>
      <c r="L1583" s="85"/>
    </row>
    <row r="1584" spans="3:12" x14ac:dyDescent="0.2">
      <c r="C1584" s="103">
        <v>617</v>
      </c>
      <c r="D1584" s="103">
        <f t="shared" si="188"/>
        <v>0.61699999999999999</v>
      </c>
      <c r="E1584" s="104">
        <f t="shared" si="186"/>
        <v>0.99652747328893276</v>
      </c>
      <c r="F1584" s="104">
        <f t="shared" si="187"/>
        <v>2.407249064780315E-2</v>
      </c>
      <c r="G1584" s="104">
        <f t="shared" si="193"/>
        <v>2.3988898281026738E-2</v>
      </c>
      <c r="H1584" s="104">
        <f t="shared" si="189"/>
        <v>-32.399793941400112</v>
      </c>
      <c r="I1584" s="104">
        <f t="shared" si="190"/>
        <v>1</v>
      </c>
      <c r="J1584" s="104">
        <f t="shared" si="191"/>
        <v>5.5144419036023907E-4</v>
      </c>
      <c r="K1584" s="104">
        <f t="shared" si="192"/>
        <v>5.5144419036023907E-4</v>
      </c>
      <c r="L1584" s="85"/>
    </row>
    <row r="1585" spans="3:12" x14ac:dyDescent="0.2">
      <c r="C1585" s="103">
        <v>618</v>
      </c>
      <c r="D1585" s="103">
        <f t="shared" si="188"/>
        <v>0.61799999999999999</v>
      </c>
      <c r="E1585" s="104">
        <f t="shared" si="186"/>
        <v>0.99651622607751855</v>
      </c>
      <c r="F1585" s="104">
        <f t="shared" si="187"/>
        <v>2.5019218864217999E-2</v>
      </c>
      <c r="G1585" s="104">
        <f t="shared" si="193"/>
        <v>2.4932057561977979E-2</v>
      </c>
      <c r="H1585" s="104">
        <f t="shared" si="189"/>
        <v>-32.064837581998546</v>
      </c>
      <c r="I1585" s="104">
        <f t="shared" si="190"/>
        <v>1</v>
      </c>
      <c r="J1585" s="104">
        <f t="shared" si="191"/>
        <v>5.9831498014830428E-4</v>
      </c>
      <c r="K1585" s="104">
        <f t="shared" si="192"/>
        <v>5.9831498014830428E-4</v>
      </c>
      <c r="L1585" s="85"/>
    </row>
    <row r="1586" spans="3:12" x14ac:dyDescent="0.2">
      <c r="C1586" s="103">
        <v>619</v>
      </c>
      <c r="D1586" s="103">
        <f t="shared" si="188"/>
        <v>0.61899999999999999</v>
      </c>
      <c r="E1586" s="104">
        <f t="shared" si="186"/>
        <v>0.99650496076906081</v>
      </c>
      <c r="F1586" s="104">
        <f t="shared" si="187"/>
        <v>2.5894427414008488E-2</v>
      </c>
      <c r="G1586" s="104">
        <f t="shared" si="193"/>
        <v>2.5803925374333823E-2</v>
      </c>
      <c r="H1586" s="104">
        <f t="shared" si="189"/>
        <v>-31.766284455356605</v>
      </c>
      <c r="I1586" s="104">
        <f t="shared" si="190"/>
        <v>1</v>
      </c>
      <c r="J1586" s="104">
        <f t="shared" si="191"/>
        <v>6.4353499112843071E-4</v>
      </c>
      <c r="K1586" s="104">
        <f t="shared" si="192"/>
        <v>6.4353499112843071E-4</v>
      </c>
      <c r="L1586" s="85"/>
    </row>
    <row r="1587" spans="3:12" x14ac:dyDescent="0.2">
      <c r="C1587" s="103">
        <v>620</v>
      </c>
      <c r="D1587" s="103">
        <f t="shared" si="188"/>
        <v>0.62</v>
      </c>
      <c r="E1587" s="104">
        <f t="shared" si="186"/>
        <v>0.99649367736412275</v>
      </c>
      <c r="F1587" s="104">
        <f t="shared" si="187"/>
        <v>2.6695956432296376E-2</v>
      </c>
      <c r="G1587" s="104">
        <f t="shared" si="193"/>
        <v>2.660235179597142E-2</v>
      </c>
      <c r="H1587" s="104">
        <f t="shared" si="189"/>
        <v>-31.501599352443218</v>
      </c>
      <c r="I1587" s="104">
        <f t="shared" si="190"/>
        <v>1</v>
      </c>
      <c r="J1587" s="104">
        <f t="shared" si="191"/>
        <v>6.8660447171271408E-4</v>
      </c>
      <c r="K1587" s="104">
        <f t="shared" si="192"/>
        <v>6.8660447171271408E-4</v>
      </c>
      <c r="L1587" s="85"/>
    </row>
    <row r="1588" spans="3:12" x14ac:dyDescent="0.2">
      <c r="C1588" s="103">
        <v>621</v>
      </c>
      <c r="D1588" s="103">
        <f t="shared" si="188"/>
        <v>0.621</v>
      </c>
      <c r="E1588" s="104">
        <f t="shared" si="186"/>
        <v>0.99648237586327548</v>
      </c>
      <c r="F1588" s="104">
        <f t="shared" si="187"/>
        <v>2.7421853853590406E-2</v>
      </c>
      <c r="G1588" s="104">
        <f t="shared" si="193"/>
        <v>2.7325394078601285E-2</v>
      </c>
      <c r="H1588" s="104">
        <f t="shared" si="189"/>
        <v>-31.268671321378285</v>
      </c>
      <c r="I1588" s="104">
        <f t="shared" si="190"/>
        <v>1</v>
      </c>
      <c r="J1588" s="104">
        <f t="shared" si="191"/>
        <v>7.2705044377812333E-4</v>
      </c>
      <c r="K1588" s="104">
        <f t="shared" si="192"/>
        <v>7.2705044377812333E-4</v>
      </c>
      <c r="L1588" s="85"/>
    </row>
    <row r="1589" spans="3:12" x14ac:dyDescent="0.2">
      <c r="C1589" s="103">
        <v>622</v>
      </c>
      <c r="D1589" s="103">
        <f t="shared" si="188"/>
        <v>0.622</v>
      </c>
      <c r="E1589" s="104">
        <f t="shared" si="186"/>
        <v>0.99647105626708543</v>
      </c>
      <c r="F1589" s="104">
        <f t="shared" si="187"/>
        <v>2.8070380058115862E-2</v>
      </c>
      <c r="G1589" s="104">
        <f t="shared" si="193"/>
        <v>2.7971321266329244E-2</v>
      </c>
      <c r="H1589" s="104">
        <f t="shared" si="189"/>
        <v>-31.065740372159645</v>
      </c>
      <c r="I1589" s="104">
        <f t="shared" si="190"/>
        <v>1</v>
      </c>
      <c r="J1589" s="104">
        <f t="shared" si="191"/>
        <v>7.6443168198456874E-4</v>
      </c>
      <c r="K1589" s="104">
        <f t="shared" si="192"/>
        <v>7.6443168198456874E-4</v>
      </c>
      <c r="L1589" s="85"/>
    </row>
    <row r="1590" spans="3:12" x14ac:dyDescent="0.2">
      <c r="C1590" s="103">
        <v>623</v>
      </c>
      <c r="D1590" s="103">
        <f t="shared" si="188"/>
        <v>0.623</v>
      </c>
      <c r="E1590" s="104">
        <f t="shared" si="186"/>
        <v>0.99645971857612425</v>
      </c>
      <c r="F1590" s="104">
        <f t="shared" si="187"/>
        <v>2.864001192642044E-2</v>
      </c>
      <c r="G1590" s="104">
        <f t="shared" si="193"/>
        <v>2.8538618224217754E-2</v>
      </c>
      <c r="H1590" s="104">
        <f t="shared" si="189"/>
        <v>-30.891341165510067</v>
      </c>
      <c r="I1590" s="104">
        <f t="shared" si="190"/>
        <v>1</v>
      </c>
      <c r="J1590" s="104">
        <f t="shared" si="191"/>
        <v>7.9834331530632084E-4</v>
      </c>
      <c r="K1590" s="104">
        <f t="shared" si="192"/>
        <v>7.9834331530632084E-4</v>
      </c>
      <c r="L1590" s="85"/>
    </row>
    <row r="1591" spans="3:12" x14ac:dyDescent="0.2">
      <c r="C1591" s="103">
        <v>624</v>
      </c>
      <c r="D1591" s="103">
        <f t="shared" si="188"/>
        <v>0.624</v>
      </c>
      <c r="E1591" s="104">
        <f t="shared" si="186"/>
        <v>0.99644836279096183</v>
      </c>
      <c r="F1591" s="104">
        <f t="shared" si="187"/>
        <v>2.9129446293128358E-2</v>
      </c>
      <c r="G1591" s="104">
        <f t="shared" si="193"/>
        <v>2.9025989067795004E-2</v>
      </c>
      <c r="H1591" s="104">
        <f t="shared" si="189"/>
        <v>-30.74425945289574</v>
      </c>
      <c r="I1591" s="104">
        <f t="shared" si="190"/>
        <v>1</v>
      </c>
      <c r="J1591" s="104">
        <f t="shared" si="191"/>
        <v>8.2842100317091208E-4</v>
      </c>
      <c r="K1591" s="104">
        <f t="shared" si="192"/>
        <v>8.2842100317091208E-4</v>
      </c>
      <c r="L1591" s="85"/>
    </row>
    <row r="1592" spans="3:12" x14ac:dyDescent="0.2">
      <c r="C1592" s="103">
        <v>625</v>
      </c>
      <c r="D1592" s="103">
        <f t="shared" si="188"/>
        <v>0.625</v>
      </c>
      <c r="E1592" s="104">
        <f t="shared" si="186"/>
        <v>0.99643698891217058</v>
      </c>
      <c r="F1592" s="104">
        <f t="shared" si="187"/>
        <v>2.9537602792371928E-2</v>
      </c>
      <c r="G1592" s="104">
        <f t="shared" si="193"/>
        <v>2.9432359986114806E-2</v>
      </c>
      <c r="H1592" s="104">
        <f t="shared" si="189"/>
        <v>-30.623498266091506</v>
      </c>
      <c r="I1592" s="104">
        <f t="shared" si="190"/>
        <v>1</v>
      </c>
      <c r="J1592" s="104">
        <f t="shared" si="191"/>
        <v>8.5434464352718959E-4</v>
      </c>
      <c r="K1592" s="104">
        <f t="shared" si="192"/>
        <v>8.5434464352718959E-4</v>
      </c>
      <c r="L1592" s="85"/>
    </row>
    <row r="1593" spans="3:12" x14ac:dyDescent="0.2">
      <c r="C1593" s="103">
        <v>626</v>
      </c>
      <c r="D1593" s="103">
        <f t="shared" si="188"/>
        <v>0.626</v>
      </c>
      <c r="E1593" s="104">
        <f t="shared" si="186"/>
        <v>0.99642559694032184</v>
      </c>
      <c r="F1593" s="104">
        <f t="shared" si="187"/>
        <v>2.9863626089098379E-2</v>
      </c>
      <c r="G1593" s="104">
        <f t="shared" si="193"/>
        <v>2.975688145263242E-2</v>
      </c>
      <c r="H1593" s="104">
        <f t="shared" si="189"/>
        <v>-30.528251703706168</v>
      </c>
      <c r="I1593" s="104">
        <f t="shared" si="190"/>
        <v>1</v>
      </c>
      <c r="J1593" s="104">
        <f t="shared" si="191"/>
        <v>8.7584157552357783E-4</v>
      </c>
      <c r="K1593" s="104">
        <f t="shared" si="192"/>
        <v>8.7584157552357783E-4</v>
      </c>
      <c r="L1593" s="85"/>
    </row>
    <row r="1594" spans="3:12" x14ac:dyDescent="0.2">
      <c r="C1594" s="103">
        <v>627</v>
      </c>
      <c r="D1594" s="103">
        <f t="shared" si="188"/>
        <v>0.627</v>
      </c>
      <c r="E1594" s="104">
        <f t="shared" si="186"/>
        <v>0.99641418687599081</v>
      </c>
      <c r="F1594" s="104">
        <f t="shared" si="187"/>
        <v>3.0106887492129735E-2</v>
      </c>
      <c r="G1594" s="104">
        <f t="shared" si="193"/>
        <v>2.999892981983739E-2</v>
      </c>
      <c r="H1594" s="104">
        <f t="shared" si="189"/>
        <v>-30.457884760026293</v>
      </c>
      <c r="I1594" s="104">
        <f t="shared" si="190"/>
        <v>1</v>
      </c>
      <c r="J1594" s="104">
        <f t="shared" si="191"/>
        <v>8.9268924520775753E-4</v>
      </c>
      <c r="K1594" s="104">
        <f t="shared" si="192"/>
        <v>8.9268924520775753E-4</v>
      </c>
      <c r="L1594" s="85"/>
    </row>
    <row r="1595" spans="3:12" x14ac:dyDescent="0.2">
      <c r="C1595" s="103">
        <v>628</v>
      </c>
      <c r="D1595" s="103">
        <f t="shared" si="188"/>
        <v>0.628</v>
      </c>
      <c r="E1595" s="104">
        <f t="shared" si="186"/>
        <v>0.99640275871975137</v>
      </c>
      <c r="F1595" s="104">
        <f t="shared" si="187"/>
        <v>3.0266985946539395E-2</v>
      </c>
      <c r="G1595" s="104">
        <f t="shared" si="193"/>
        <v>3.0158108295263799E-2</v>
      </c>
      <c r="H1595" s="104">
        <f t="shared" si="189"/>
        <v>-30.411918072155597</v>
      </c>
      <c r="I1595" s="104">
        <f t="shared" si="190"/>
        <v>1</v>
      </c>
      <c r="J1595" s="104">
        <f t="shared" si="191"/>
        <v>9.0471730869543432E-4</v>
      </c>
      <c r="K1595" s="104">
        <f t="shared" si="192"/>
        <v>9.0471730869543432E-4</v>
      </c>
      <c r="L1595" s="85"/>
    </row>
    <row r="1596" spans="3:12" x14ac:dyDescent="0.2">
      <c r="C1596" s="103">
        <v>629</v>
      </c>
      <c r="D1596" s="103">
        <f t="shared" si="188"/>
        <v>0.629</v>
      </c>
      <c r="E1596" s="104">
        <f t="shared" si="186"/>
        <v>0.99639131247217749</v>
      </c>
      <c r="F1596" s="104">
        <f t="shared" si="187"/>
        <v>3.0343748404596319E-2</v>
      </c>
      <c r="G1596" s="104">
        <f t="shared" si="193"/>
        <v>3.0234247298181267E-2</v>
      </c>
      <c r="H1596" s="104">
        <f t="shared" si="189"/>
        <v>-30.390016779504091</v>
      </c>
      <c r="I1596" s="104">
        <f t="shared" si="190"/>
        <v>1</v>
      </c>
      <c r="J1596" s="104">
        <f t="shared" si="191"/>
        <v>9.1180915353127891E-4</v>
      </c>
      <c r="K1596" s="104">
        <f t="shared" si="192"/>
        <v>9.1180915353127891E-4</v>
      </c>
      <c r="L1596" s="85"/>
    </row>
    <row r="1597" spans="3:12" x14ac:dyDescent="0.2">
      <c r="C1597" s="103">
        <v>630</v>
      </c>
      <c r="D1597" s="103">
        <f t="shared" si="188"/>
        <v>0.63</v>
      </c>
      <c r="E1597" s="104">
        <f t="shared" si="186"/>
        <v>0.99637984813384595</v>
      </c>
      <c r="F1597" s="104">
        <f t="shared" si="187"/>
        <v>3.0337229576211978E-2</v>
      </c>
      <c r="G1597" s="104">
        <f t="shared" si="193"/>
        <v>3.022740419794771E-2</v>
      </c>
      <c r="H1597" s="104">
        <f t="shared" si="189"/>
        <v>-30.391982932005519</v>
      </c>
      <c r="I1597" s="104">
        <f t="shared" si="190"/>
        <v>1</v>
      </c>
      <c r="J1597" s="104">
        <f t="shared" si="191"/>
        <v>9.1390282540983886E-4</v>
      </c>
      <c r="K1597" s="104">
        <f t="shared" si="192"/>
        <v>9.1390282540983886E-4</v>
      </c>
      <c r="L1597" s="85"/>
    </row>
    <row r="1598" spans="3:12" x14ac:dyDescent="0.2">
      <c r="C1598" s="103">
        <v>631</v>
      </c>
      <c r="D1598" s="103">
        <f t="shared" si="188"/>
        <v>0.63100000000000001</v>
      </c>
      <c r="E1598" s="104">
        <f t="shared" si="186"/>
        <v>0.99636836570533527</v>
      </c>
      <c r="F1598" s="104">
        <f t="shared" si="187"/>
        <v>3.0247711061501582E-2</v>
      </c>
      <c r="G1598" s="104">
        <f t="shared" si="193"/>
        <v>3.0137862436675524E-2</v>
      </c>
      <c r="H1598" s="104">
        <f t="shared" si="189"/>
        <v>-30.417751075515515</v>
      </c>
      <c r="I1598" s="104">
        <f t="shared" si="190"/>
        <v>1</v>
      </c>
      <c r="J1598" s="104">
        <f t="shared" si="191"/>
        <v>9.1099135396728917E-4</v>
      </c>
      <c r="K1598" s="104">
        <f t="shared" si="192"/>
        <v>9.1099135396728917E-4</v>
      </c>
      <c r="L1598" s="85"/>
    </row>
    <row r="1599" spans="3:12" x14ac:dyDescent="0.2">
      <c r="C1599" s="103">
        <v>632</v>
      </c>
      <c r="D1599" s="103">
        <f t="shared" si="188"/>
        <v>0.63200000000000001</v>
      </c>
      <c r="E1599" s="104">
        <f t="shared" si="186"/>
        <v>0.99635686518722233</v>
      </c>
      <c r="F1599" s="104">
        <f t="shared" si="187"/>
        <v>3.0075699869735475E-2</v>
      </c>
      <c r="G1599" s="104">
        <f t="shared" si="193"/>
        <v>2.9966130040521389E-2</v>
      </c>
      <c r="H1599" s="104">
        <f t="shared" si="189"/>
        <v>-30.467386803128313</v>
      </c>
      <c r="I1599" s="104">
        <f t="shared" si="190"/>
        <v>1</v>
      </c>
      <c r="J1599" s="104">
        <f t="shared" si="191"/>
        <v>9.0312247792473583E-4</v>
      </c>
      <c r="K1599" s="104">
        <f t="shared" si="192"/>
        <v>9.0312247792473583E-4</v>
      </c>
      <c r="L1599" s="85"/>
    </row>
    <row r="1600" spans="3:12" x14ac:dyDescent="0.2">
      <c r="C1600" s="103">
        <v>633</v>
      </c>
      <c r="D1600" s="103">
        <f t="shared" si="188"/>
        <v>0.63300000000000001</v>
      </c>
      <c r="E1600" s="104">
        <f t="shared" si="186"/>
        <v>0.99634534658008711</v>
      </c>
      <c r="F1600" s="104">
        <f t="shared" si="187"/>
        <v>2.9821926330604227E-2</v>
      </c>
      <c r="G1600" s="104">
        <f t="shared" si="193"/>
        <v>2.9712937525551694E-2</v>
      </c>
      <c r="H1600" s="104">
        <f t="shared" si="189"/>
        <v>-30.541088203864216</v>
      </c>
      <c r="I1600" s="104">
        <f t="shared" si="190"/>
        <v>1</v>
      </c>
      <c r="J1600" s="104">
        <f t="shared" si="191"/>
        <v>8.9039777638897895E-4</v>
      </c>
      <c r="K1600" s="104">
        <f t="shared" si="192"/>
        <v>8.9039777638897895E-4</v>
      </c>
      <c r="L1600" s="85"/>
    </row>
    <row r="1601" spans="3:12" x14ac:dyDescent="0.2">
      <c r="C1601" s="103">
        <v>634</v>
      </c>
      <c r="D1601" s="103">
        <f t="shared" si="188"/>
        <v>0.63400000000000001</v>
      </c>
      <c r="E1601" s="104">
        <f t="shared" si="186"/>
        <v>0.99633380988450782</v>
      </c>
      <c r="F1601" s="104">
        <f t="shared" si="187"/>
        <v>2.9487341405347475E-2</v>
      </c>
      <c r="G1601" s="104">
        <f t="shared" si="193"/>
        <v>2.9379235205755045E-2</v>
      </c>
      <c r="H1601" s="104">
        <f t="shared" si="189"/>
        <v>-30.639190277275709</v>
      </c>
      <c r="I1601" s="104">
        <f t="shared" si="190"/>
        <v>1</v>
      </c>
      <c r="J1601" s="104">
        <f t="shared" si="191"/>
        <v>8.7297121952664789E-4</v>
      </c>
      <c r="K1601" s="104">
        <f t="shared" si="192"/>
        <v>8.7297121952664789E-4</v>
      </c>
      <c r="L1601" s="85"/>
    </row>
    <row r="1602" spans="3:12" x14ac:dyDescent="0.2">
      <c r="C1602" s="103">
        <v>635</v>
      </c>
      <c r="D1602" s="103">
        <f t="shared" si="188"/>
        <v>0.63500000000000001</v>
      </c>
      <c r="E1602" s="104">
        <f t="shared" si="186"/>
        <v>0.99632225510106576</v>
      </c>
      <c r="F1602" s="104">
        <f t="shared" si="187"/>
        <v>2.9073113406898238E-2</v>
      </c>
      <c r="G1602" s="104">
        <f t="shared" si="193"/>
        <v>2.8966189912369881E-2</v>
      </c>
      <c r="H1602" s="104">
        <f t="shared" si="189"/>
        <v>-30.762172525234128</v>
      </c>
      <c r="I1602" s="104">
        <f t="shared" si="190"/>
        <v>1</v>
      </c>
      <c r="J1602" s="104">
        <f t="shared" si="191"/>
        <v>8.5104715805368078E-4</v>
      </c>
      <c r="K1602" s="104">
        <f t="shared" si="192"/>
        <v>8.5104715805368078E-4</v>
      </c>
      <c r="L1602" s="85"/>
    </row>
    <row r="1603" spans="3:12" x14ac:dyDescent="0.2">
      <c r="C1603" s="103">
        <v>636</v>
      </c>
      <c r="D1603" s="103">
        <f t="shared" si="188"/>
        <v>0.63600000000000001</v>
      </c>
      <c r="E1603" s="104">
        <f t="shared" si="186"/>
        <v>0.99631068223034303</v>
      </c>
      <c r="F1603" s="104">
        <f t="shared" si="187"/>
        <v>2.8580624139765219E-2</v>
      </c>
      <c r="G1603" s="104">
        <f t="shared" si="193"/>
        <v>2.8475181135258498E-2</v>
      </c>
      <c r="H1603" s="104">
        <f t="shared" si="189"/>
        <v>-30.910670092444814</v>
      </c>
      <c r="I1603" s="104">
        <f t="shared" si="190"/>
        <v>1</v>
      </c>
      <c r="J1603" s="104">
        <f t="shared" si="191"/>
        <v>8.248777769578299E-4</v>
      </c>
      <c r="K1603" s="104">
        <f t="shared" si="192"/>
        <v>8.248777769578299E-4</v>
      </c>
      <c r="L1603" s="85"/>
    </row>
    <row r="1604" spans="3:12" x14ac:dyDescent="0.2">
      <c r="C1604" s="103">
        <v>637</v>
      </c>
      <c r="D1604" s="103">
        <f t="shared" si="188"/>
        <v>0.63700000000000001</v>
      </c>
      <c r="E1604" s="104">
        <f t="shared" ref="E1604:E1667" si="194">ABS(SIN((($A$68*PI()*$C1604*VLOOKUP($D$12,$C$18:$D$33,2,FALSE))/($D$16*1000000)))/(VLOOKUP($D$12,$C$18:$D$33,2,FALSE)*SIN((($A$68*PI()*$C1604)/($D$16*1000000)))))^$A$72</f>
        <v>0.9962990912729216</v>
      </c>
      <c r="F1604" s="104">
        <f t="shared" ref="F1604:F1667" si="195">ABS(SIN((($A$68*VLOOKUP($D$12,$C$18:$D$33,2,FALSE)*PI()*$C1604*VLOOKUP($D$12,$C$18:$E$33,3,FALSE))/($D$16*1000000)))/(VLOOKUP($D$12,$C$18:$E$33,3,FALSE)*SIN((($A$68*VLOOKUP($D$12,$C$18:$D$33,2,FALSE)*PI()*$C1604)/($D$16*1000000)))))^$A$76</f>
        <v>2.8011464471915718E-2</v>
      </c>
      <c r="G1604" s="104">
        <f t="shared" si="193"/>
        <v>2.7907796598593358E-2</v>
      </c>
      <c r="H1604" s="104">
        <f t="shared" si="189"/>
        <v>-31.085489019311815</v>
      </c>
      <c r="I1604" s="104">
        <f t="shared" si="190"/>
        <v>1</v>
      </c>
      <c r="J1604" s="104">
        <f t="shared" si="191"/>
        <v>7.9476004453400847E-4</v>
      </c>
      <c r="K1604" s="104">
        <f t="shared" si="192"/>
        <v>7.9476004453400847E-4</v>
      </c>
      <c r="L1604" s="85"/>
    </row>
    <row r="1605" spans="3:12" x14ac:dyDescent="0.2">
      <c r="C1605" s="103">
        <v>638</v>
      </c>
      <c r="D1605" s="103">
        <f t="shared" ref="D1605:D1668" si="196">C1605/1000</f>
        <v>0.63800000000000001</v>
      </c>
      <c r="E1605" s="104">
        <f t="shared" si="194"/>
        <v>0.99628748222938612</v>
      </c>
      <c r="F1605" s="104">
        <f t="shared" si="195"/>
        <v>2.7367429352417715E-2</v>
      </c>
      <c r="G1605" s="104">
        <f t="shared" si="193"/>
        <v>2.7265827284610845E-2</v>
      </c>
      <c r="H1605" s="104">
        <f t="shared" ref="H1605:H1668" si="197">20*LOG10(G1605)</f>
        <v>-31.287626413098465</v>
      </c>
      <c r="I1605" s="104">
        <f t="shared" ref="I1605:I1668" si="198">C1605-C1604</f>
        <v>1</v>
      </c>
      <c r="J1605" s="104">
        <f t="shared" si="191"/>
        <v>7.6103219310132033E-4</v>
      </c>
      <c r="K1605" s="104">
        <f t="shared" si="192"/>
        <v>7.6103219310132033E-4</v>
      </c>
      <c r="L1605" s="85"/>
    </row>
    <row r="1606" spans="3:12" x14ac:dyDescent="0.2">
      <c r="C1606" s="103">
        <v>639</v>
      </c>
      <c r="D1606" s="103">
        <f t="shared" si="196"/>
        <v>0.63900000000000001</v>
      </c>
      <c r="E1606" s="104">
        <f t="shared" si="194"/>
        <v>0.99627585510031991</v>
      </c>
      <c r="F1606" s="104">
        <f t="shared" si="195"/>
        <v>2.6650512290064723E-2</v>
      </c>
      <c r="G1606" s="104">
        <f t="shared" si="193"/>
        <v>2.6551261920645816E-2</v>
      </c>
      <c r="H1606" s="104">
        <f t="shared" si="197"/>
        <v>-31.518296661406019</v>
      </c>
      <c r="I1606" s="104">
        <f t="shared" si="198"/>
        <v>1</v>
      </c>
      <c r="J1606" s="104">
        <f t="shared" ref="J1606:J1669" si="199">((G1606+G1605)/2)^2</f>
        <v>7.2406977263163818E-4</v>
      </c>
      <c r="K1606" s="104">
        <f t="shared" ref="K1606:K1669" si="200">I1606*J1606</f>
        <v>7.2406977263163818E-4</v>
      </c>
      <c r="L1606" s="85"/>
    </row>
    <row r="1607" spans="3:12" x14ac:dyDescent="0.2">
      <c r="C1607" s="103">
        <v>640</v>
      </c>
      <c r="D1607" s="103">
        <f t="shared" si="196"/>
        <v>0.64</v>
      </c>
      <c r="E1607" s="104">
        <f t="shared" si="194"/>
        <v>0.99626420988630715</v>
      </c>
      <c r="F1607" s="104">
        <f t="shared" si="195"/>
        <v>2.586289930961147E-2</v>
      </c>
      <c r="G1607" s="104">
        <f t="shared" si="193"/>
        <v>2.5766280946059188E-2</v>
      </c>
      <c r="H1607" s="104">
        <f t="shared" si="197"/>
        <v>-31.778965242612962</v>
      </c>
      <c r="I1607" s="104">
        <f t="shared" si="198"/>
        <v>1</v>
      </c>
      <c r="J1607" s="104">
        <f t="shared" si="199"/>
        <v>6.8428132290237901E-4</v>
      </c>
      <c r="K1607" s="104">
        <f t="shared" si="200"/>
        <v>6.8428132290237901E-4</v>
      </c>
      <c r="L1607" s="85"/>
    </row>
    <row r="1608" spans="3:12" x14ac:dyDescent="0.2">
      <c r="C1608" s="103">
        <v>641</v>
      </c>
      <c r="D1608" s="103">
        <f t="shared" si="196"/>
        <v>0.64100000000000001</v>
      </c>
      <c r="E1608" s="104">
        <f t="shared" si="194"/>
        <v>0.99625254658793716</v>
      </c>
      <c r="F1608" s="104">
        <f t="shared" si="195"/>
        <v>2.500696240362129E-2</v>
      </c>
      <c r="G1608" s="104">
        <f t="shared" si="193"/>
        <v>2.4913249977036513E-2</v>
      </c>
      <c r="H1608" s="104">
        <f t="shared" si="197"/>
        <v>-32.071392285860483</v>
      </c>
      <c r="I1608" s="104">
        <f t="shared" si="198"/>
        <v>1</v>
      </c>
      <c r="J1608" s="104">
        <f t="shared" si="199"/>
        <v>6.421037136462533E-4</v>
      </c>
      <c r="K1608" s="104">
        <f t="shared" si="200"/>
        <v>6.421037136462533E-4</v>
      </c>
      <c r="L1608" s="85"/>
    </row>
    <row r="1609" spans="3:12" x14ac:dyDescent="0.2">
      <c r="C1609" s="103">
        <v>642</v>
      </c>
      <c r="D1609" s="103">
        <f t="shared" si="196"/>
        <v>0.64200000000000002</v>
      </c>
      <c r="E1609" s="104">
        <f t="shared" si="194"/>
        <v>0.99624086520579469</v>
      </c>
      <c r="F1609" s="104">
        <f t="shared" si="195"/>
        <v>2.4085252499229035E-2</v>
      </c>
      <c r="G1609" s="104">
        <f t="shared" si="193"/>
        <v>2.3994712788531963E-2</v>
      </c>
      <c r="H1609" s="104">
        <f t="shared" si="197"/>
        <v>-32.397688882209636</v>
      </c>
      <c r="I1609" s="104">
        <f t="shared" si="198"/>
        <v>1</v>
      </c>
      <c r="J1609" s="104">
        <f t="shared" si="199"/>
        <v>5.979972054695581E-4</v>
      </c>
      <c r="K1609" s="104">
        <f t="shared" si="200"/>
        <v>5.979972054695581E-4</v>
      </c>
      <c r="L1609" s="85"/>
    </row>
    <row r="1610" spans="3:12" x14ac:dyDescent="0.2">
      <c r="C1610" s="103">
        <v>643</v>
      </c>
      <c r="D1610" s="103">
        <f t="shared" si="196"/>
        <v>0.64300000000000002</v>
      </c>
      <c r="E1610" s="104">
        <f t="shared" si="194"/>
        <v>0.99622916574046827</v>
      </c>
      <c r="F1610" s="104">
        <f t="shared" si="195"/>
        <v>2.3100491960383305E-2</v>
      </c>
      <c r="G1610" s="104">
        <f t="shared" si="193"/>
        <v>2.3013383833887055E-2</v>
      </c>
      <c r="H1610" s="104">
        <f t="shared" si="197"/>
        <v>-32.760390379919002</v>
      </c>
      <c r="I1610" s="104">
        <f t="shared" si="198"/>
        <v>1</v>
      </c>
      <c r="J1610" s="104">
        <f t="shared" si="199"/>
        <v>5.5244028701567063E-4</v>
      </c>
      <c r="K1610" s="104">
        <f t="shared" si="200"/>
        <v>5.5244028701567063E-4</v>
      </c>
      <c r="L1610" s="85"/>
    </row>
    <row r="1611" spans="3:12" x14ac:dyDescent="0.2">
      <c r="C1611" s="103">
        <v>644</v>
      </c>
      <c r="D1611" s="103">
        <f t="shared" si="196"/>
        <v>0.64400000000000002</v>
      </c>
      <c r="E1611" s="104">
        <f t="shared" si="194"/>
        <v>0.99621744819254732</v>
      </c>
      <c r="F1611" s="104">
        <f t="shared" si="195"/>
        <v>2.2055566647325206E-2</v>
      </c>
      <c r="G1611" s="104">
        <f t="shared" si="193"/>
        <v>2.1972140323838974E-2</v>
      </c>
      <c r="H1611" s="104">
        <f t="shared" si="197"/>
        <v>-33.162552720890559</v>
      </c>
      <c r="I1611" s="104">
        <f t="shared" si="198"/>
        <v>1</v>
      </c>
      <c r="J1611" s="104">
        <f t="shared" si="199"/>
        <v>5.05924345936338E-4</v>
      </c>
      <c r="K1611" s="104">
        <f t="shared" si="200"/>
        <v>5.05924345936338E-4</v>
      </c>
      <c r="L1611" s="85"/>
    </row>
    <row r="1612" spans="3:12" x14ac:dyDescent="0.2">
      <c r="C1612" s="103">
        <v>645</v>
      </c>
      <c r="D1612" s="103">
        <f t="shared" si="196"/>
        <v>0.64500000000000002</v>
      </c>
      <c r="E1612" s="104">
        <f t="shared" si="194"/>
        <v>0.99620571256262025</v>
      </c>
      <c r="F1612" s="104">
        <f t="shared" si="195"/>
        <v>2.0953517556194148E-2</v>
      </c>
      <c r="G1612" s="104">
        <f t="shared" si="193"/>
        <v>2.0874013887761764E-2</v>
      </c>
      <c r="H1612" s="104">
        <f t="shared" si="197"/>
        <v>-33.607880638534404</v>
      </c>
      <c r="I1612" s="104">
        <f t="shared" si="198"/>
        <v>1</v>
      </c>
      <c r="J1612" s="104">
        <f t="shared" si="199"/>
        <v>4.5894823268106781E-4</v>
      </c>
      <c r="K1612" s="104">
        <f t="shared" si="200"/>
        <v>4.5894823268106781E-4</v>
      </c>
      <c r="L1612" s="85"/>
    </row>
    <row r="1613" spans="3:12" x14ac:dyDescent="0.2">
      <c r="C1613" s="103">
        <v>646</v>
      </c>
      <c r="D1613" s="103">
        <f t="shared" si="196"/>
        <v>0.64600000000000002</v>
      </c>
      <c r="E1613" s="104">
        <f t="shared" si="194"/>
        <v>0.99619395885127859</v>
      </c>
      <c r="F1613" s="104">
        <f t="shared" si="195"/>
        <v>1.9797532062719194E-2</v>
      </c>
      <c r="G1613" s="104">
        <f t="shared" si="193"/>
        <v>1.9722181841045353E-2</v>
      </c>
      <c r="H1613" s="104">
        <f t="shared" si="197"/>
        <v>-34.100900825309274</v>
      </c>
      <c r="I1613" s="104">
        <f t="shared" si="198"/>
        <v>1</v>
      </c>
      <c r="J1613" s="104">
        <f t="shared" si="199"/>
        <v>4.1201277691290425E-4</v>
      </c>
      <c r="K1613" s="104">
        <f t="shared" si="200"/>
        <v>4.1201277691290425E-4</v>
      </c>
      <c r="L1613" s="85"/>
    </row>
    <row r="1614" spans="3:12" x14ac:dyDescent="0.2">
      <c r="C1614" s="103">
        <v>647</v>
      </c>
      <c r="D1614" s="103">
        <f t="shared" si="196"/>
        <v>0.64700000000000002</v>
      </c>
      <c r="E1614" s="104">
        <f t="shared" si="194"/>
        <v>0.99618218705911488</v>
      </c>
      <c r="F1614" s="104">
        <f t="shared" si="195"/>
        <v>1.8590934794954193E-2</v>
      </c>
      <c r="G1614" s="104">
        <f t="shared" ref="G1614:G1677" si="201">E1614*F1614</f>
        <v>1.8519958083510864E-2</v>
      </c>
      <c r="H1614" s="104">
        <f t="shared" si="197"/>
        <v>-34.647200011959157</v>
      </c>
      <c r="I1614" s="104">
        <f t="shared" si="198"/>
        <v>1</v>
      </c>
      <c r="J1614" s="104">
        <f t="shared" si="199"/>
        <v>3.6561531650233418E-4</v>
      </c>
      <c r="K1614" s="104">
        <f t="shared" si="200"/>
        <v>3.6561531650233418E-4</v>
      </c>
      <c r="L1614" s="85"/>
    </row>
    <row r="1615" spans="3:12" x14ac:dyDescent="0.2">
      <c r="C1615" s="103">
        <v>648</v>
      </c>
      <c r="D1615" s="103">
        <f t="shared" si="196"/>
        <v>0.64800000000000002</v>
      </c>
      <c r="E1615" s="104">
        <f t="shared" si="194"/>
        <v>0.99617039718672151</v>
      </c>
      <c r="F1615" s="104">
        <f t="shared" si="195"/>
        <v>1.733717816094436E-2</v>
      </c>
      <c r="G1615" s="104">
        <f t="shared" si="201"/>
        <v>1.7270783654684898E-2</v>
      </c>
      <c r="H1615" s="104">
        <f t="shared" si="197"/>
        <v>-35.253759121049285</v>
      </c>
      <c r="I1615" s="104">
        <f t="shared" si="198"/>
        <v>1</v>
      </c>
      <c r="J1615" s="104">
        <f t="shared" si="199"/>
        <v>3.2024429854255707E-4</v>
      </c>
      <c r="K1615" s="104">
        <f t="shared" si="200"/>
        <v>3.2024429854255707E-4</v>
      </c>
      <c r="L1615" s="85"/>
    </row>
    <row r="1616" spans="3:12" x14ac:dyDescent="0.2">
      <c r="C1616" s="103">
        <v>649</v>
      </c>
      <c r="D1616" s="103">
        <f t="shared" si="196"/>
        <v>0.64900000000000002</v>
      </c>
      <c r="E1616" s="104">
        <f t="shared" si="194"/>
        <v>0.99615858923469158</v>
      </c>
      <c r="F1616" s="104">
        <f t="shared" si="195"/>
        <v>1.6039832558068515E-2</v>
      </c>
      <c r="G1616" s="104">
        <f t="shared" si="201"/>
        <v>1.5978216972606207E-2</v>
      </c>
      <c r="H1616" s="104">
        <f t="shared" si="197"/>
        <v>-35.929433714661322</v>
      </c>
      <c r="I1616" s="104">
        <f t="shared" si="198"/>
        <v>1</v>
      </c>
      <c r="J1616" s="104">
        <f t="shared" si="199"/>
        <v>2.7637401067840111E-4</v>
      </c>
      <c r="K1616" s="104">
        <f t="shared" si="200"/>
        <v>2.7637401067840111E-4</v>
      </c>
      <c r="L1616" s="85"/>
    </row>
    <row r="1617" spans="3:12" x14ac:dyDescent="0.2">
      <c r="C1617" s="103">
        <v>650</v>
      </c>
      <c r="D1617" s="103">
        <f t="shared" si="196"/>
        <v>0.65</v>
      </c>
      <c r="E1617" s="104">
        <f t="shared" si="194"/>
        <v>0.99614676320361784</v>
      </c>
      <c r="F1617" s="104">
        <f t="shared" si="195"/>
        <v>1.4702576291582956E-2</v>
      </c>
      <c r="G1617" s="104">
        <f t="shared" si="201"/>
        <v>1.4645923783614612E-2</v>
      </c>
      <c r="H1617" s="104">
        <f t="shared" si="197"/>
        <v>-36.68566460464119</v>
      </c>
      <c r="I1617" s="104">
        <f t="shared" si="198"/>
        <v>1</v>
      </c>
      <c r="J1617" s="104">
        <f t="shared" si="199"/>
        <v>2.3445949926420627E-4</v>
      </c>
      <c r="K1617" s="104">
        <f t="shared" si="200"/>
        <v>2.3445949926420627E-4</v>
      </c>
      <c r="L1617" s="85"/>
    </row>
    <row r="1618" spans="3:12" x14ac:dyDescent="0.2">
      <c r="C1618" s="103">
        <v>651</v>
      </c>
      <c r="D1618" s="103">
        <f t="shared" si="196"/>
        <v>0.65100000000000002</v>
      </c>
      <c r="E1618" s="104">
        <f t="shared" si="194"/>
        <v>0.99613491909409846</v>
      </c>
      <c r="F1618" s="104">
        <f t="shared" si="195"/>
        <v>1.3329185230598088E-2</v>
      </c>
      <c r="G1618" s="104">
        <f t="shared" si="201"/>
        <v>1.3277666851272078E-2</v>
      </c>
      <c r="H1618" s="104">
        <f t="shared" si="197"/>
        <v>-37.537564647912575</v>
      </c>
      <c r="I1618" s="104">
        <f t="shared" si="198"/>
        <v>1</v>
      </c>
      <c r="J1618" s="104">
        <f t="shared" si="199"/>
        <v>1.9493172848618291E-4</v>
      </c>
      <c r="K1618" s="104">
        <f t="shared" si="200"/>
        <v>1.9493172848618291E-4</v>
      </c>
      <c r="L1618" s="85"/>
    </row>
    <row r="1619" spans="3:12" x14ac:dyDescent="0.2">
      <c r="C1619" s="103">
        <v>652</v>
      </c>
      <c r="D1619" s="103">
        <f t="shared" si="196"/>
        <v>0.65200000000000002</v>
      </c>
      <c r="E1619" s="104">
        <f t="shared" si="194"/>
        <v>0.99612305690672587</v>
      </c>
      <c r="F1619" s="104">
        <f t="shared" si="195"/>
        <v>1.1923522230345407E-2</v>
      </c>
      <c r="G1619" s="104">
        <f t="shared" si="201"/>
        <v>1.1877295413186969E-2</v>
      </c>
      <c r="H1619" s="104">
        <f t="shared" si="197"/>
        <v>-38.505648831627795</v>
      </c>
      <c r="I1619" s="104">
        <f t="shared" si="198"/>
        <v>1</v>
      </c>
      <c r="J1619" s="104">
        <f t="shared" si="199"/>
        <v>1.5819303163158968E-4</v>
      </c>
      <c r="K1619" s="104">
        <f t="shared" si="200"/>
        <v>1.5819303163158968E-4</v>
      </c>
      <c r="L1619" s="85"/>
    </row>
    <row r="1620" spans="3:12" x14ac:dyDescent="0.2">
      <c r="C1620" s="103">
        <v>653</v>
      </c>
      <c r="D1620" s="103">
        <f t="shared" si="196"/>
        <v>0.65300000000000002</v>
      </c>
      <c r="E1620" s="104">
        <f t="shared" si="194"/>
        <v>0.99611117664210103</v>
      </c>
      <c r="F1620" s="104">
        <f t="shared" si="195"/>
        <v>1.0489526350137874E-2</v>
      </c>
      <c r="G1620" s="104">
        <f t="shared" si="201"/>
        <v>1.0448734435054161E-2</v>
      </c>
      <c r="H1620" s="104">
        <f t="shared" si="197"/>
        <v>-39.618726174134068</v>
      </c>
      <c r="I1620" s="104">
        <f t="shared" si="198"/>
        <v>1</v>
      </c>
      <c r="J1620" s="104">
        <f t="shared" si="199"/>
        <v>1.2461290219613843E-4</v>
      </c>
      <c r="K1620" s="104">
        <f t="shared" si="200"/>
        <v>1.2461290219613843E-4</v>
      </c>
      <c r="L1620" s="85"/>
    </row>
    <row r="1621" spans="3:12" x14ac:dyDescent="0.2">
      <c r="C1621" s="103">
        <v>654</v>
      </c>
      <c r="D1621" s="103">
        <f t="shared" si="196"/>
        <v>0.65400000000000003</v>
      </c>
      <c r="E1621" s="104">
        <f t="shared" si="194"/>
        <v>0.9960992783008199</v>
      </c>
      <c r="F1621" s="104">
        <f t="shared" si="195"/>
        <v>9.031201896897505E-3</v>
      </c>
      <c r="G1621" s="104">
        <f t="shared" si="201"/>
        <v>8.9959736916885996E-3</v>
      </c>
      <c r="H1621" s="104">
        <f t="shared" si="197"/>
        <v>-40.919036466175811</v>
      </c>
      <c r="I1621" s="104">
        <f t="shared" si="198"/>
        <v>1</v>
      </c>
      <c r="J1621" s="104">
        <f t="shared" si="199"/>
        <v>9.452416853355398E-5</v>
      </c>
      <c r="K1621" s="104">
        <f t="shared" si="200"/>
        <v>9.452416853355398E-5</v>
      </c>
      <c r="L1621" s="85"/>
    </row>
    <row r="1622" spans="3:12" x14ac:dyDescent="0.2">
      <c r="C1622" s="103">
        <v>655</v>
      </c>
      <c r="D1622" s="103">
        <f t="shared" si="196"/>
        <v>0.65500000000000003</v>
      </c>
      <c r="E1622" s="104">
        <f t="shared" si="194"/>
        <v>0.99608736188348179</v>
      </c>
      <c r="F1622" s="104">
        <f t="shared" si="195"/>
        <v>7.5526073244965913E-3</v>
      </c>
      <c r="G1622" s="104">
        <f t="shared" si="201"/>
        <v>7.5230567051996714E-3</v>
      </c>
      <c r="H1622" s="104">
        <f t="shared" si="197"/>
        <v>-42.472113293291905</v>
      </c>
      <c r="I1622" s="104">
        <f t="shared" si="198"/>
        <v>1</v>
      </c>
      <c r="J1622" s="104">
        <f t="shared" si="199"/>
        <v>6.8219591313329659E-5</v>
      </c>
      <c r="K1622" s="104">
        <f t="shared" si="200"/>
        <v>6.8219591313329659E-5</v>
      </c>
      <c r="L1622" s="85"/>
    </row>
    <row r="1623" spans="3:12" x14ac:dyDescent="0.2">
      <c r="C1623" s="103">
        <v>656</v>
      </c>
      <c r="D1623" s="103">
        <f t="shared" si="196"/>
        <v>0.65600000000000003</v>
      </c>
      <c r="E1623" s="104">
        <f t="shared" si="194"/>
        <v>0.99607542739068677</v>
      </c>
      <c r="F1623" s="104">
        <f t="shared" si="195"/>
        <v>6.0578440194732231E-3</v>
      </c>
      <c r="G1623" s="104">
        <f t="shared" si="201"/>
        <v>6.034069570762907E-3</v>
      </c>
      <c r="H1623" s="104">
        <f t="shared" si="197"/>
        <v>-44.387793737299987</v>
      </c>
      <c r="I1623" s="104">
        <f t="shared" si="198"/>
        <v>1</v>
      </c>
      <c r="J1623" s="104">
        <f t="shared" si="199"/>
        <v>4.5948918215598744E-5</v>
      </c>
      <c r="K1623" s="104">
        <f t="shared" si="200"/>
        <v>4.5948918215598744E-5</v>
      </c>
      <c r="L1623" s="85"/>
    </row>
    <row r="1624" spans="3:12" x14ac:dyDescent="0.2">
      <c r="C1624" s="103">
        <v>657</v>
      </c>
      <c r="D1624" s="103">
        <f t="shared" si="196"/>
        <v>0.65700000000000003</v>
      </c>
      <c r="E1624" s="104">
        <f t="shared" si="194"/>
        <v>0.99606347482303426</v>
      </c>
      <c r="F1624" s="104">
        <f t="shared" si="195"/>
        <v>4.5510450038861953E-3</v>
      </c>
      <c r="G1624" s="104">
        <f t="shared" si="201"/>
        <v>4.5331297006468933E-3</v>
      </c>
      <c r="H1624" s="104">
        <f t="shared" si="197"/>
        <v>-46.872037097011052</v>
      </c>
      <c r="I1624" s="104">
        <f t="shared" si="198"/>
        <v>1</v>
      </c>
      <c r="J1624" s="104">
        <f t="shared" si="199"/>
        <v>2.7916425110420954E-5</v>
      </c>
      <c r="K1624" s="104">
        <f t="shared" si="200"/>
        <v>2.7916425110420954E-5</v>
      </c>
      <c r="L1624" s="85"/>
    </row>
    <row r="1625" spans="3:12" x14ac:dyDescent="0.2">
      <c r="C1625" s="103">
        <v>658</v>
      </c>
      <c r="D1625" s="103">
        <f t="shared" si="196"/>
        <v>0.65800000000000003</v>
      </c>
      <c r="E1625" s="104">
        <f t="shared" si="194"/>
        <v>0.99605150418112787</v>
      </c>
      <c r="F1625" s="104">
        <f t="shared" si="195"/>
        <v>3.0363635862185492E-3</v>
      </c>
      <c r="G1625" s="104">
        <f t="shared" si="201"/>
        <v>3.0243745172937896E-3</v>
      </c>
      <c r="H1625" s="104">
        <f t="shared" si="197"/>
        <v>-50.387288597259953</v>
      </c>
      <c r="I1625" s="104">
        <f t="shared" si="198"/>
        <v>1</v>
      </c>
      <c r="J1625" s="104">
        <f t="shared" si="199"/>
        <v>1.4278967501047801E-5</v>
      </c>
      <c r="K1625" s="104">
        <f t="shared" si="200"/>
        <v>1.4278967501047801E-5</v>
      </c>
      <c r="L1625" s="85"/>
    </row>
    <row r="1626" spans="3:12" x14ac:dyDescent="0.2">
      <c r="C1626" s="103">
        <v>659</v>
      </c>
      <c r="D1626" s="103">
        <f t="shared" si="196"/>
        <v>0.65900000000000003</v>
      </c>
      <c r="E1626" s="104">
        <f t="shared" si="194"/>
        <v>0.99603951546556746</v>
      </c>
      <c r="F1626" s="104">
        <f t="shared" si="195"/>
        <v>1.517961991275441E-3</v>
      </c>
      <c r="G1626" s="104">
        <f t="shared" si="201"/>
        <v>1.5119501262851381E-3</v>
      </c>
      <c r="H1626" s="104">
        <f t="shared" si="197"/>
        <v>-56.409250687759638</v>
      </c>
      <c r="I1626" s="104">
        <f t="shared" si="198"/>
        <v>1</v>
      </c>
      <c r="J1626" s="104">
        <f t="shared" si="199"/>
        <v>5.144560317985371E-6</v>
      </c>
      <c r="K1626" s="104">
        <f t="shared" si="200"/>
        <v>5.144560317985371E-6</v>
      </c>
      <c r="L1626" s="85"/>
    </row>
    <row r="1627" spans="3:12" x14ac:dyDescent="0.2">
      <c r="C1627" s="103">
        <v>660</v>
      </c>
      <c r="D1627" s="103">
        <f t="shared" si="196"/>
        <v>0.66</v>
      </c>
      <c r="E1627" s="104">
        <f t="shared" si="194"/>
        <v>0.99602750867695866</v>
      </c>
      <c r="F1627" s="104">
        <f t="shared" si="195"/>
        <v>1.4191645394009097E-16</v>
      </c>
      <c r="G1627" s="104">
        <f t="shared" si="201"/>
        <v>1.4135269205821716E-16</v>
      </c>
      <c r="H1627" s="104">
        <f t="shared" si="197"/>
        <v>-316.99391831937953</v>
      </c>
      <c r="I1627" s="104">
        <f t="shared" si="198"/>
        <v>1</v>
      </c>
      <c r="J1627" s="104">
        <f t="shared" si="199"/>
        <v>5.7149829609351817E-7</v>
      </c>
      <c r="K1627" s="104">
        <f t="shared" si="200"/>
        <v>5.7149829609351817E-7</v>
      </c>
      <c r="L1627" s="85"/>
    </row>
    <row r="1628" spans="3:12" x14ac:dyDescent="0.2">
      <c r="C1628" s="103">
        <v>661</v>
      </c>
      <c r="D1628" s="103">
        <f t="shared" si="196"/>
        <v>0.66100000000000003</v>
      </c>
      <c r="E1628" s="104">
        <f t="shared" si="194"/>
        <v>0.99601548381590588</v>
      </c>
      <c r="F1628" s="104">
        <f t="shared" si="195"/>
        <v>1.5133763699935233E-3</v>
      </c>
      <c r="G1628" s="104">
        <f t="shared" si="201"/>
        <v>1.5073462973546586E-3</v>
      </c>
      <c r="H1628" s="104">
        <f t="shared" si="197"/>
        <v>-56.435739230375646</v>
      </c>
      <c r="I1628" s="104">
        <f t="shared" si="198"/>
        <v>1</v>
      </c>
      <c r="J1628" s="104">
        <f t="shared" si="199"/>
        <v>5.6802321503730623E-7</v>
      </c>
      <c r="K1628" s="104">
        <f t="shared" si="200"/>
        <v>5.6802321503730623E-7</v>
      </c>
      <c r="L1628" s="85"/>
    </row>
    <row r="1629" spans="3:12" x14ac:dyDescent="0.2">
      <c r="C1629" s="103">
        <v>662</v>
      </c>
      <c r="D1629" s="103">
        <f t="shared" si="196"/>
        <v>0.66200000000000003</v>
      </c>
      <c r="E1629" s="104">
        <f t="shared" si="194"/>
        <v>0.99600344088301396</v>
      </c>
      <c r="F1629" s="104">
        <f t="shared" si="195"/>
        <v>3.01804611257518E-3</v>
      </c>
      <c r="G1629" s="104">
        <f t="shared" si="201"/>
        <v>3.0059843128684835E-3</v>
      </c>
      <c r="H1629" s="104">
        <f t="shared" si="197"/>
        <v>-50.440265803341703</v>
      </c>
      <c r="I1629" s="104">
        <f t="shared" si="198"/>
        <v>1</v>
      </c>
      <c r="J1629" s="104">
        <f t="shared" si="199"/>
        <v>5.0925382992943008E-6</v>
      </c>
      <c r="K1629" s="104">
        <f t="shared" si="200"/>
        <v>5.0925382992943008E-6</v>
      </c>
      <c r="L1629" s="85"/>
    </row>
    <row r="1630" spans="3:12" x14ac:dyDescent="0.2">
      <c r="C1630" s="103">
        <v>663</v>
      </c>
      <c r="D1630" s="103">
        <f t="shared" si="196"/>
        <v>0.66300000000000003</v>
      </c>
      <c r="E1630" s="104">
        <f t="shared" si="194"/>
        <v>0.99599137987888819</v>
      </c>
      <c r="F1630" s="104">
        <f t="shared" si="195"/>
        <v>4.5099243796248327E-3</v>
      </c>
      <c r="G1630" s="104">
        <f t="shared" si="201"/>
        <v>4.4918458060119763E-3</v>
      </c>
      <c r="H1630" s="104">
        <f t="shared" si="197"/>
        <v>-46.951503208262849</v>
      </c>
      <c r="I1630" s="104">
        <f t="shared" si="198"/>
        <v>1</v>
      </c>
      <c r="J1630" s="104">
        <f t="shared" si="199"/>
        <v>1.4054364122897742E-5</v>
      </c>
      <c r="K1630" s="104">
        <f t="shared" si="200"/>
        <v>1.4054364122897742E-5</v>
      </c>
      <c r="L1630" s="85"/>
    </row>
    <row r="1631" spans="3:12" x14ac:dyDescent="0.2">
      <c r="C1631" s="103">
        <v>664</v>
      </c>
      <c r="D1631" s="103">
        <f t="shared" si="196"/>
        <v>0.66400000000000003</v>
      </c>
      <c r="E1631" s="104">
        <f t="shared" si="194"/>
        <v>0.99597930080413632</v>
      </c>
      <c r="F1631" s="104">
        <f t="shared" si="195"/>
        <v>5.9849734959766879E-3</v>
      </c>
      <c r="G1631" s="104">
        <f t="shared" si="201"/>
        <v>5.9609097178541489E-3</v>
      </c>
      <c r="H1631" s="104">
        <f t="shared" si="197"/>
        <v>-44.493749116286409</v>
      </c>
      <c r="I1631" s="104">
        <f t="shared" si="198"/>
        <v>1</v>
      </c>
      <c r="J1631" s="104">
        <f t="shared" si="199"/>
        <v>2.7315024510428448E-5</v>
      </c>
      <c r="K1631" s="104">
        <f t="shared" si="200"/>
        <v>2.7315024510428448E-5</v>
      </c>
      <c r="L1631" s="85"/>
    </row>
    <row r="1632" spans="3:12" x14ac:dyDescent="0.2">
      <c r="C1632" s="103">
        <v>665</v>
      </c>
      <c r="D1632" s="103">
        <f t="shared" si="196"/>
        <v>0.66500000000000004</v>
      </c>
      <c r="E1632" s="104">
        <f t="shared" si="194"/>
        <v>0.99596720365936509</v>
      </c>
      <c r="F1632" s="104">
        <f t="shared" si="195"/>
        <v>7.4392138132799582E-3</v>
      </c>
      <c r="G1632" s="104">
        <f t="shared" si="201"/>
        <v>7.409212979036562E-3</v>
      </c>
      <c r="H1632" s="104">
        <f t="shared" si="197"/>
        <v>-42.604558423447685</v>
      </c>
      <c r="I1632" s="104">
        <f t="shared" si="198"/>
        <v>1</v>
      </c>
      <c r="J1632" s="104">
        <f t="shared" si="199"/>
        <v>4.4690045232478029E-5</v>
      </c>
      <c r="K1632" s="104">
        <f t="shared" si="200"/>
        <v>4.4690045232478029E-5</v>
      </c>
      <c r="L1632" s="85"/>
    </row>
    <row r="1633" spans="3:12" x14ac:dyDescent="0.2">
      <c r="C1633" s="103">
        <v>666</v>
      </c>
      <c r="D1633" s="103">
        <f t="shared" si="196"/>
        <v>0.66600000000000004</v>
      </c>
      <c r="E1633" s="104">
        <f t="shared" si="194"/>
        <v>0.9959550884451851</v>
      </c>
      <c r="F1633" s="104">
        <f t="shared" si="195"/>
        <v>8.8687343737925937E-3</v>
      </c>
      <c r="G1633" s="104">
        <f t="shared" si="201"/>
        <v>8.832861127647456E-3</v>
      </c>
      <c r="H1633" s="104">
        <f t="shared" si="197"/>
        <v>-41.077971951820047</v>
      </c>
      <c r="I1633" s="104">
        <f t="shared" si="198"/>
        <v>1</v>
      </c>
      <c r="J1633" s="104">
        <f t="shared" si="199"/>
        <v>6.5951242821753853E-5</v>
      </c>
      <c r="K1633" s="104">
        <f t="shared" si="200"/>
        <v>6.5951242821753853E-5</v>
      </c>
      <c r="L1633" s="85"/>
    </row>
    <row r="1634" spans="3:12" x14ac:dyDescent="0.2">
      <c r="C1634" s="103">
        <v>667</v>
      </c>
      <c r="D1634" s="103">
        <f t="shared" si="196"/>
        <v>0.66700000000000004</v>
      </c>
      <c r="E1634" s="104">
        <f t="shared" si="194"/>
        <v>0.99594295516220532</v>
      </c>
      <c r="F1634" s="104">
        <f t="shared" si="195"/>
        <v>1.026970335572403E-2</v>
      </c>
      <c r="G1634" s="104">
        <f t="shared" si="201"/>
        <v>1.0228038708739007E-2</v>
      </c>
      <c r="H1634" s="104">
        <f t="shared" si="197"/>
        <v>-39.804152740485527</v>
      </c>
      <c r="I1634" s="104">
        <f t="shared" si="198"/>
        <v>1</v>
      </c>
      <c r="J1634" s="104">
        <f t="shared" si="199"/>
        <v>9.0829475643189366E-5</v>
      </c>
      <c r="K1634" s="104">
        <f t="shared" si="200"/>
        <v>9.0829475643189366E-5</v>
      </c>
      <c r="L1634" s="85"/>
    </row>
    <row r="1635" spans="3:12" x14ac:dyDescent="0.2">
      <c r="C1635" s="103">
        <v>668</v>
      </c>
      <c r="D1635" s="103">
        <f t="shared" si="196"/>
        <v>0.66800000000000004</v>
      </c>
      <c r="E1635" s="104">
        <f t="shared" si="194"/>
        <v>0.99593080381103749</v>
      </c>
      <c r="F1635" s="104">
        <f t="shared" si="195"/>
        <v>1.1638378272419375E-2</v>
      </c>
      <c r="G1635" s="104">
        <f t="shared" si="201"/>
        <v>1.1591019427907542E-2</v>
      </c>
      <c r="H1635" s="104">
        <f t="shared" si="197"/>
        <v>-38.717567324825957</v>
      </c>
      <c r="I1635" s="104">
        <f t="shared" si="198"/>
        <v>1</v>
      </c>
      <c r="J1635" s="104">
        <f t="shared" si="199"/>
        <v>1.1901782449259051E-4</v>
      </c>
      <c r="K1635" s="104">
        <f t="shared" si="200"/>
        <v>1.1901782449259051E-4</v>
      </c>
      <c r="L1635" s="85"/>
    </row>
    <row r="1636" spans="3:12" x14ac:dyDescent="0.2">
      <c r="C1636" s="103">
        <v>669</v>
      </c>
      <c r="D1636" s="103">
        <f t="shared" si="196"/>
        <v>0.66900000000000004</v>
      </c>
      <c r="E1636" s="104">
        <f t="shared" si="194"/>
        <v>0.99591863439229067</v>
      </c>
      <c r="F1636" s="104">
        <f t="shared" si="195"/>
        <v>1.2971115898428458E-2</v>
      </c>
      <c r="G1636" s="104">
        <f t="shared" si="201"/>
        <v>1.2918176032107001E-2</v>
      </c>
      <c r="H1636" s="104">
        <f t="shared" si="197"/>
        <v>-37.775976035040188</v>
      </c>
      <c r="I1636" s="104">
        <f t="shared" si="198"/>
        <v>1</v>
      </c>
      <c r="J1636" s="104">
        <f t="shared" si="199"/>
        <v>1.501751655242994E-4</v>
      </c>
      <c r="K1636" s="104">
        <f t="shared" si="200"/>
        <v>1.501751655242994E-4</v>
      </c>
      <c r="L1636" s="85"/>
    </row>
    <row r="1637" spans="3:12" x14ac:dyDescent="0.2">
      <c r="C1637" s="103">
        <v>670</v>
      </c>
      <c r="D1637" s="103">
        <f t="shared" si="196"/>
        <v>0.67</v>
      </c>
      <c r="E1637" s="104">
        <f t="shared" si="194"/>
        <v>0.99590644690657992</v>
      </c>
      <c r="F1637" s="104">
        <f t="shared" si="195"/>
        <v>1.4264381896316508E-2</v>
      </c>
      <c r="G1637" s="104">
        <f t="shared" si="201"/>
        <v>1.4205989891679116E-2</v>
      </c>
      <c r="H1637" s="104">
        <f t="shared" si="197"/>
        <v>-36.950569973751669</v>
      </c>
      <c r="I1637" s="104">
        <f t="shared" si="198"/>
        <v>1</v>
      </c>
      <c r="J1637" s="104">
        <f t="shared" si="199"/>
        <v>1.8393009426526997E-4</v>
      </c>
      <c r="K1637" s="104">
        <f t="shared" si="200"/>
        <v>1.8393009426526997E-4</v>
      </c>
      <c r="L1637" s="85"/>
    </row>
    <row r="1638" spans="3:12" x14ac:dyDescent="0.2">
      <c r="C1638" s="103">
        <v>671</v>
      </c>
      <c r="D1638" s="103">
        <f t="shared" si="196"/>
        <v>0.67100000000000004</v>
      </c>
      <c r="E1638" s="104">
        <f t="shared" si="194"/>
        <v>0.99589424135451654</v>
      </c>
      <c r="F1638" s="104">
        <f t="shared" si="195"/>
        <v>1.5514760118964441E-2</v>
      </c>
      <c r="G1638" s="104">
        <f t="shared" si="201"/>
        <v>1.5451060258473402E-2</v>
      </c>
      <c r="H1638" s="104">
        <f t="shared" si="197"/>
        <v>-36.220834274808311</v>
      </c>
      <c r="I1638" s="104">
        <f t="shared" si="198"/>
        <v>1</v>
      </c>
      <c r="J1638" s="104">
        <f t="shared" si="199"/>
        <v>2.198851559021654E-4</v>
      </c>
      <c r="K1638" s="104">
        <f t="shared" si="200"/>
        <v>2.198851559021654E-4</v>
      </c>
      <c r="L1638" s="85"/>
    </row>
    <row r="1639" spans="3:12" x14ac:dyDescent="0.2">
      <c r="C1639" s="103">
        <v>672</v>
      </c>
      <c r="D1639" s="103">
        <f t="shared" si="196"/>
        <v>0.67200000000000004</v>
      </c>
      <c r="E1639" s="104">
        <f t="shared" si="194"/>
        <v>0.99588201773671714</v>
      </c>
      <c r="F1639" s="104">
        <f t="shared" si="195"/>
        <v>1.6718961563058441E-2</v>
      </c>
      <c r="G1639" s="104">
        <f t="shared" si="201"/>
        <v>1.6650113175881259E-2</v>
      </c>
      <c r="H1639" s="104">
        <f t="shared" si="197"/>
        <v>-35.571656202319993</v>
      </c>
      <c r="I1639" s="104">
        <f t="shared" si="198"/>
        <v>1</v>
      </c>
      <c r="J1639" s="104">
        <f t="shared" si="199"/>
        <v>2.5762133396562933E-4</v>
      </c>
      <c r="K1639" s="104">
        <f t="shared" si="200"/>
        <v>2.5762133396562933E-4</v>
      </c>
      <c r="L1639" s="85"/>
    </row>
    <row r="1640" spans="3:12" x14ac:dyDescent="0.2">
      <c r="C1640" s="103">
        <v>673</v>
      </c>
      <c r="D1640" s="103">
        <f t="shared" si="196"/>
        <v>0.67300000000000004</v>
      </c>
      <c r="E1640" s="104">
        <f t="shared" si="194"/>
        <v>0.99586977605379468</v>
      </c>
      <c r="F1640" s="104">
        <f t="shared" si="195"/>
        <v>1.7873832950484649E-2</v>
      </c>
      <c r="G1640" s="104">
        <f t="shared" si="201"/>
        <v>1.7800010017622082E-2</v>
      </c>
      <c r="H1640" s="104">
        <f t="shared" si="197"/>
        <v>-34.991595065511149</v>
      </c>
      <c r="I1640" s="104">
        <f t="shared" si="198"/>
        <v>1</v>
      </c>
      <c r="J1640" s="104">
        <f t="shared" si="199"/>
        <v>2.9670274701188917E-4</v>
      </c>
      <c r="K1640" s="104">
        <f t="shared" si="200"/>
        <v>2.9670274701188917E-4</v>
      </c>
      <c r="L1640" s="85"/>
    </row>
    <row r="1641" spans="3:12" x14ac:dyDescent="0.2">
      <c r="C1641" s="103">
        <v>674</v>
      </c>
      <c r="D1641" s="103">
        <f t="shared" si="196"/>
        <v>0.67400000000000004</v>
      </c>
      <c r="E1641" s="104">
        <f t="shared" si="194"/>
        <v>0.99585751630636532</v>
      </c>
      <c r="F1641" s="104">
        <f t="shared" si="195"/>
        <v>1.8976364915421019E-2</v>
      </c>
      <c r="G1641" s="104">
        <f t="shared" si="201"/>
        <v>1.8897755633194426E-2</v>
      </c>
      <c r="H1641" s="104">
        <f t="shared" si="197"/>
        <v>-34.471795423410427</v>
      </c>
      <c r="I1641" s="104">
        <f t="shared" si="198"/>
        <v>1</v>
      </c>
      <c r="J1641" s="104">
        <f t="shared" si="199"/>
        <v>3.3668150094056195E-4</v>
      </c>
      <c r="K1641" s="104">
        <f t="shared" si="200"/>
        <v>3.3668150094056195E-4</v>
      </c>
      <c r="L1641" s="85"/>
    </row>
    <row r="1642" spans="3:12" x14ac:dyDescent="0.2">
      <c r="C1642" s="103">
        <v>675</v>
      </c>
      <c r="D1642" s="103">
        <f t="shared" si="196"/>
        <v>0.67500000000000004</v>
      </c>
      <c r="E1642" s="104">
        <f t="shared" si="194"/>
        <v>0.99584523849504836</v>
      </c>
      <c r="F1642" s="104">
        <f t="shared" si="195"/>
        <v>2.0023699776051642E-2</v>
      </c>
      <c r="G1642" s="104">
        <f t="shared" si="201"/>
        <v>1.9940506079035393E-2</v>
      </c>
      <c r="H1642" s="104">
        <f t="shared" si="197"/>
        <v>-34.005276474606205</v>
      </c>
      <c r="I1642" s="104">
        <f t="shared" si="198"/>
        <v>1</v>
      </c>
      <c r="J1642" s="104">
        <f t="shared" si="199"/>
        <v>3.7710264320691409E-4</v>
      </c>
      <c r="K1642" s="104">
        <f t="shared" si="200"/>
        <v>3.7710264320691409E-4</v>
      </c>
      <c r="L1642" s="85"/>
    </row>
    <row r="1643" spans="3:12" x14ac:dyDescent="0.2">
      <c r="C1643" s="103">
        <v>676</v>
      </c>
      <c r="D1643" s="103">
        <f t="shared" si="196"/>
        <v>0.67600000000000005</v>
      </c>
      <c r="E1643" s="104">
        <f t="shared" si="194"/>
        <v>0.9958329426204604</v>
      </c>
      <c r="F1643" s="104">
        <f t="shared" si="195"/>
        <v>2.1013138871014539E-2</v>
      </c>
      <c r="G1643" s="104">
        <f t="shared" si="201"/>
        <v>2.0925575915614787E-2</v>
      </c>
      <c r="H1643" s="104">
        <f t="shared" si="197"/>
        <v>-33.586451609555084</v>
      </c>
      <c r="I1643" s="104">
        <f t="shared" si="198"/>
        <v>1</v>
      </c>
      <c r="J1643" s="104">
        <f t="shared" si="199"/>
        <v>4.175091643983679E-4</v>
      </c>
      <c r="K1643" s="104">
        <f t="shared" si="200"/>
        <v>4.175091643983679E-4</v>
      </c>
      <c r="L1643" s="85"/>
    </row>
    <row r="1644" spans="3:12" x14ac:dyDescent="0.2">
      <c r="C1644" s="103">
        <v>677</v>
      </c>
      <c r="D1644" s="103">
        <f t="shared" si="196"/>
        <v>0.67700000000000005</v>
      </c>
      <c r="E1644" s="104">
        <f t="shared" si="194"/>
        <v>0.99582062868321963</v>
      </c>
      <c r="F1644" s="104">
        <f t="shared" si="195"/>
        <v>2.1942149441935534E-2</v>
      </c>
      <c r="G1644" s="104">
        <f t="shared" si="201"/>
        <v>2.1850445051929401E-2</v>
      </c>
      <c r="H1644" s="104">
        <f t="shared" si="197"/>
        <v>-33.210794257048597</v>
      </c>
      <c r="I1644" s="104">
        <f t="shared" si="198"/>
        <v>1</v>
      </c>
      <c r="J1644" s="104">
        <f t="shared" si="199"/>
        <v>4.5744699245394501E-4</v>
      </c>
      <c r="K1644" s="104">
        <f t="shared" si="200"/>
        <v>4.5744699245394501E-4</v>
      </c>
      <c r="L1644" s="85"/>
    </row>
    <row r="1645" spans="3:12" x14ac:dyDescent="0.2">
      <c r="C1645" s="103">
        <v>678</v>
      </c>
      <c r="D1645" s="103">
        <f t="shared" si="196"/>
        <v>0.67800000000000005</v>
      </c>
      <c r="E1645" s="104">
        <f t="shared" si="194"/>
        <v>0.9958082966839461</v>
      </c>
      <c r="F1645" s="104">
        <f t="shared" si="195"/>
        <v>2.2808371044676656E-2</v>
      </c>
      <c r="G1645" s="104">
        <f t="shared" si="201"/>
        <v>2.2712765120134898E-2</v>
      </c>
      <c r="H1645" s="104">
        <f t="shared" si="197"/>
        <v>-32.874599804980662</v>
      </c>
      <c r="I1645" s="104">
        <f t="shared" si="198"/>
        <v>1</v>
      </c>
      <c r="J1645" s="104">
        <f t="shared" si="199"/>
        <v>4.9646992520989376E-4</v>
      </c>
      <c r="K1645" s="104">
        <f t="shared" si="200"/>
        <v>4.9646992520989376E-4</v>
      </c>
      <c r="L1645" s="85"/>
    </row>
    <row r="1646" spans="3:12" x14ac:dyDescent="0.2">
      <c r="C1646" s="103">
        <v>679</v>
      </c>
      <c r="D1646" s="103">
        <f t="shared" si="196"/>
        <v>0.67900000000000005</v>
      </c>
      <c r="E1646" s="104">
        <f t="shared" si="194"/>
        <v>0.99579594662326065</v>
      </c>
      <c r="F1646" s="104">
        <f t="shared" si="195"/>
        <v>2.3609621473266507E-2</v>
      </c>
      <c r="G1646" s="104">
        <f t="shared" si="201"/>
        <v>2.3510365364388282E-2</v>
      </c>
      <c r="H1646" s="104">
        <f t="shared" si="197"/>
        <v>-32.5748124328098</v>
      </c>
      <c r="I1646" s="104">
        <f t="shared" si="198"/>
        <v>1</v>
      </c>
      <c r="J1646" s="104">
        <f t="shared" si="199"/>
        <v>5.3414444794731397E-4</v>
      </c>
      <c r="K1646" s="104">
        <f t="shared" si="200"/>
        <v>5.3414444794731397E-4</v>
      </c>
      <c r="L1646" s="85"/>
    </row>
    <row r="1647" spans="3:12" x14ac:dyDescent="0.2">
      <c r="C1647" s="103">
        <v>680</v>
      </c>
      <c r="D1647" s="103">
        <f t="shared" si="196"/>
        <v>0.68</v>
      </c>
      <c r="E1647" s="104">
        <f t="shared" si="194"/>
        <v>0.99578357850178512</v>
      </c>
      <c r="F1647" s="104">
        <f t="shared" si="195"/>
        <v>2.4343902181834926E-2</v>
      </c>
      <c r="G1647" s="104">
        <f t="shared" si="201"/>
        <v>2.4241258029324995E-2</v>
      </c>
      <c r="H1647" s="104">
        <f t="shared" si="197"/>
        <v>-32.308896913698533</v>
      </c>
      <c r="I1647" s="104">
        <f t="shared" si="198"/>
        <v>1</v>
      </c>
      <c r="J1647" s="104">
        <f t="shared" si="199"/>
        <v>5.7005438418375627E-4</v>
      </c>
      <c r="K1647" s="104">
        <f t="shared" si="200"/>
        <v>5.7005438418375627E-4</v>
      </c>
      <c r="L1647" s="85"/>
    </row>
    <row r="1648" spans="3:12" x14ac:dyDescent="0.2">
      <c r="C1648" s="103">
        <v>681</v>
      </c>
      <c r="D1648" s="103">
        <f t="shared" si="196"/>
        <v>0.68100000000000005</v>
      </c>
      <c r="E1648" s="104">
        <f t="shared" si="194"/>
        <v>0.99577119232014188</v>
      </c>
      <c r="F1648" s="104">
        <f t="shared" si="195"/>
        <v>2.5009403191291541E-2</v>
      </c>
      <c r="G1648" s="104">
        <f t="shared" si="201"/>
        <v>2.4903643235007541E-2</v>
      </c>
      <c r="H1648" s="104">
        <f t="shared" si="197"/>
        <v>-32.07474227806992</v>
      </c>
      <c r="I1648" s="104">
        <f t="shared" si="198"/>
        <v>1</v>
      </c>
      <c r="J1648" s="104">
        <f t="shared" si="199"/>
        <v>6.0380533007024838E-4</v>
      </c>
      <c r="K1648" s="104">
        <f t="shared" si="200"/>
        <v>6.0380533007024838E-4</v>
      </c>
      <c r="L1648" s="85"/>
    </row>
    <row r="1649" spans="3:12" x14ac:dyDescent="0.2">
      <c r="C1649" s="103">
        <v>682</v>
      </c>
      <c r="D1649" s="103">
        <f t="shared" si="196"/>
        <v>0.68200000000000005</v>
      </c>
      <c r="E1649" s="104">
        <f t="shared" si="194"/>
        <v>0.99575878807895235</v>
      </c>
      <c r="F1649" s="104">
        <f t="shared" si="195"/>
        <v>2.5604507468905545E-2</v>
      </c>
      <c r="G1649" s="104">
        <f t="shared" si="201"/>
        <v>2.549591332659587E-2</v>
      </c>
      <c r="H1649" s="104">
        <f t="shared" si="197"/>
        <v>-31.870588518334046</v>
      </c>
      <c r="I1649" s="104">
        <f t="shared" si="198"/>
        <v>1</v>
      </c>
      <c r="J1649" s="104">
        <f t="shared" si="199"/>
        <v>6.350288254015655E-4</v>
      </c>
      <c r="K1649" s="104">
        <f t="shared" si="200"/>
        <v>6.350288254015655E-4</v>
      </c>
      <c r="L1649" s="85"/>
    </row>
    <row r="1650" spans="3:12" x14ac:dyDescent="0.2">
      <c r="C1650" s="103">
        <v>683</v>
      </c>
      <c r="D1650" s="103">
        <f t="shared" si="196"/>
        <v>0.68300000000000005</v>
      </c>
      <c r="E1650" s="104">
        <f t="shared" si="194"/>
        <v>0.99574636577884512</v>
      </c>
      <c r="F1650" s="104">
        <f t="shared" si="195"/>
        <v>2.6127794770424668E-2</v>
      </c>
      <c r="G1650" s="104">
        <f t="shared" si="201"/>
        <v>2.6016656688465877E-2</v>
      </c>
      <c r="H1650" s="104">
        <f t="shared" si="197"/>
        <v>-31.694970277733972</v>
      </c>
      <c r="I1650" s="104">
        <f t="shared" si="198"/>
        <v>1</v>
      </c>
      <c r="J1650" s="104">
        <f t="shared" si="199"/>
        <v>6.633862173891597E-4</v>
      </c>
      <c r="K1650" s="104">
        <f t="shared" si="200"/>
        <v>6.633862173891597E-4</v>
      </c>
      <c r="L1650" s="85"/>
    </row>
    <row r="1651" spans="3:12" x14ac:dyDescent="0.2">
      <c r="C1651" s="103">
        <v>684</v>
      </c>
      <c r="D1651" s="103">
        <f t="shared" si="196"/>
        <v>0.68400000000000005</v>
      </c>
      <c r="E1651" s="104">
        <f t="shared" si="194"/>
        <v>0.99573392542044037</v>
      </c>
      <c r="F1651" s="104">
        <f t="shared" si="195"/>
        <v>2.6578044935844876E-2</v>
      </c>
      <c r="G1651" s="104">
        <f t="shared" si="201"/>
        <v>2.6464661013969673E-2</v>
      </c>
      <c r="H1651" s="104">
        <f t="shared" si="197"/>
        <v>-31.546673290363604</v>
      </c>
      <c r="I1651" s="104">
        <f t="shared" si="198"/>
        <v>1</v>
      </c>
      <c r="J1651" s="104">
        <f t="shared" si="199"/>
        <v>6.8857217694599381E-4</v>
      </c>
      <c r="K1651" s="104">
        <f t="shared" si="200"/>
        <v>6.8857217694599381E-4</v>
      </c>
      <c r="L1651" s="85"/>
    </row>
    <row r="1652" spans="3:12" x14ac:dyDescent="0.2">
      <c r="C1652" s="103">
        <v>685</v>
      </c>
      <c r="D1652" s="103">
        <f t="shared" si="196"/>
        <v>0.68500000000000005</v>
      </c>
      <c r="E1652" s="104">
        <f t="shared" si="194"/>
        <v>0.99572146700436825</v>
      </c>
      <c r="F1652" s="104">
        <f t="shared" si="195"/>
        <v>2.6954240631457026E-2</v>
      </c>
      <c r="G1652" s="104">
        <f t="shared" si="201"/>
        <v>2.6838916023543141E-2</v>
      </c>
      <c r="H1652" s="104">
        <f t="shared" si="197"/>
        <v>-31.424700570731762</v>
      </c>
      <c r="I1652" s="104">
        <f t="shared" si="198"/>
        <v>1</v>
      </c>
      <c r="J1652" s="104">
        <f t="shared" si="199"/>
        <v>7.103178312485159E-4</v>
      </c>
      <c r="K1652" s="104">
        <f t="shared" si="200"/>
        <v>7.103178312485159E-4</v>
      </c>
      <c r="L1652" s="85"/>
    </row>
    <row r="1653" spans="3:12" x14ac:dyDescent="0.2">
      <c r="C1653" s="103">
        <v>686</v>
      </c>
      <c r="D1653" s="103">
        <f t="shared" si="196"/>
        <v>0.68600000000000005</v>
      </c>
      <c r="E1653" s="104">
        <f t="shared" si="194"/>
        <v>0.99570899053125173</v>
      </c>
      <c r="F1653" s="104">
        <f t="shared" si="195"/>
        <v>2.7255569532313652E-2</v>
      </c>
      <c r="G1653" s="104">
        <f t="shared" si="201"/>
        <v>2.7138615625374368E-2</v>
      </c>
      <c r="H1653" s="104">
        <f t="shared" si="197"/>
        <v>-31.328246200287012</v>
      </c>
      <c r="I1653" s="104">
        <f t="shared" si="198"/>
        <v>1</v>
      </c>
      <c r="J1653" s="104">
        <f t="shared" si="199"/>
        <v>7.2839348072747294E-4</v>
      </c>
      <c r="K1653" s="104">
        <f t="shared" si="200"/>
        <v>7.2839348072747294E-4</v>
      </c>
      <c r="L1653" s="85"/>
    </row>
    <row r="1654" spans="3:12" x14ac:dyDescent="0.2">
      <c r="C1654" s="103">
        <v>687</v>
      </c>
      <c r="D1654" s="103">
        <f t="shared" si="196"/>
        <v>0.68700000000000006</v>
      </c>
      <c r="E1654" s="104">
        <f t="shared" si="194"/>
        <v>0.99569649600172272</v>
      </c>
      <c r="F1654" s="104">
        <f t="shared" si="195"/>
        <v>2.7481425940797808E-2</v>
      </c>
      <c r="G1654" s="104">
        <f t="shared" si="201"/>
        <v>2.7363159514383225E-2</v>
      </c>
      <c r="H1654" s="104">
        <f t="shared" si="197"/>
        <v>-31.256675156260513</v>
      </c>
      <c r="I1654" s="104">
        <f t="shared" si="198"/>
        <v>1</v>
      </c>
      <c r="J1654" s="104">
        <f t="shared" si="199"/>
        <v>7.4261087334617478E-4</v>
      </c>
      <c r="K1654" s="104">
        <f t="shared" si="200"/>
        <v>7.4261087334617478E-4</v>
      </c>
      <c r="L1654" s="85"/>
    </row>
    <row r="1655" spans="3:12" x14ac:dyDescent="0.2">
      <c r="C1655" s="103">
        <v>688</v>
      </c>
      <c r="D1655" s="103">
        <f t="shared" si="196"/>
        <v>0.68799999999999994</v>
      </c>
      <c r="E1655" s="104">
        <f t="shared" si="194"/>
        <v>0.99568398341640652</v>
      </c>
      <c r="F1655" s="104">
        <f t="shared" si="195"/>
        <v>2.763141183851445E-2</v>
      </c>
      <c r="G1655" s="104">
        <f t="shared" si="201"/>
        <v>2.7512154206791321E-2</v>
      </c>
      <c r="H1655" s="104">
        <f t="shared" si="197"/>
        <v>-31.209508058804563</v>
      </c>
      <c r="I1655" s="104">
        <f t="shared" si="198"/>
        <v>1</v>
      </c>
      <c r="J1655" s="104">
        <f t="shared" si="199"/>
        <v>7.5282501399933179E-4</v>
      </c>
      <c r="K1655" s="104">
        <f t="shared" si="200"/>
        <v>7.5282501399933179E-4</v>
      </c>
      <c r="L1655" s="85"/>
    </row>
    <row r="1656" spans="3:12" x14ac:dyDescent="0.2">
      <c r="C1656" s="103">
        <v>689</v>
      </c>
      <c r="D1656" s="103">
        <f t="shared" si="196"/>
        <v>0.68899999999999995</v>
      </c>
      <c r="E1656" s="104">
        <f t="shared" si="194"/>
        <v>0.99567145277593616</v>
      </c>
      <c r="F1656" s="104">
        <f t="shared" si="195"/>
        <v>2.7705337370268979E-2</v>
      </c>
      <c r="G1656" s="104">
        <f t="shared" si="201"/>
        <v>2.7585413509103148E-2</v>
      </c>
      <c r="H1656" s="104">
        <f t="shared" si="197"/>
        <v>-31.186410030481028</v>
      </c>
      <c r="I1656" s="104">
        <f t="shared" si="198"/>
        <v>1</v>
      </c>
      <c r="J1656" s="104">
        <f t="shared" si="199"/>
        <v>7.589354920518941E-4</v>
      </c>
      <c r="K1656" s="104">
        <f t="shared" si="200"/>
        <v>7.589354920518941E-4</v>
      </c>
      <c r="L1656" s="85"/>
    </row>
    <row r="1657" spans="3:12" x14ac:dyDescent="0.2">
      <c r="C1657" s="103">
        <v>690</v>
      </c>
      <c r="D1657" s="103">
        <f t="shared" si="196"/>
        <v>0.69</v>
      </c>
      <c r="E1657" s="104">
        <f t="shared" si="194"/>
        <v>0.99565890408093904</v>
      </c>
      <c r="F1657" s="104">
        <f t="shared" si="195"/>
        <v>2.7703220760443698E-2</v>
      </c>
      <c r="G1657" s="104">
        <f t="shared" si="201"/>
        <v>2.758295842185569E-2</v>
      </c>
      <c r="H1657" s="104">
        <f t="shared" si="197"/>
        <v>-31.187183104477995</v>
      </c>
      <c r="I1657" s="104">
        <f t="shared" si="198"/>
        <v>1</v>
      </c>
      <c r="J1657" s="104">
        <f t="shared" si="199"/>
        <v>7.6088731537815178E-4</v>
      </c>
      <c r="K1657" s="104">
        <f t="shared" si="200"/>
        <v>7.6088731537815178E-4</v>
      </c>
      <c r="L1657" s="85"/>
    </row>
    <row r="1658" spans="3:12" x14ac:dyDescent="0.2">
      <c r="C1658" s="103">
        <v>691</v>
      </c>
      <c r="D1658" s="103">
        <f t="shared" si="196"/>
        <v>0.69099999999999995</v>
      </c>
      <c r="E1658" s="104">
        <f t="shared" si="194"/>
        <v>0.99564633733204921</v>
      </c>
      <c r="F1658" s="104">
        <f t="shared" si="195"/>
        <v>2.762528766361853E-2</v>
      </c>
      <c r="G1658" s="104">
        <f t="shared" si="201"/>
        <v>2.7505016480026033E-2</v>
      </c>
      <c r="H1658" s="104">
        <f t="shared" si="197"/>
        <v>-31.211761810007101</v>
      </c>
      <c r="I1658" s="104">
        <f t="shared" si="198"/>
        <v>1</v>
      </c>
      <c r="J1658" s="104">
        <f t="shared" si="199"/>
        <v>7.5867124469758754E-4</v>
      </c>
      <c r="K1658" s="104">
        <f t="shared" si="200"/>
        <v>7.5867124469758754E-4</v>
      </c>
      <c r="L1658" s="85"/>
    </row>
    <row r="1659" spans="3:12" x14ac:dyDescent="0.2">
      <c r="C1659" s="103">
        <v>692</v>
      </c>
      <c r="D1659" s="103">
        <f t="shared" si="196"/>
        <v>0.69199999999999995</v>
      </c>
      <c r="E1659" s="104">
        <f t="shared" si="194"/>
        <v>0.99563375252989705</v>
      </c>
      <c r="F1659" s="104">
        <f t="shared" si="195"/>
        <v>2.747196995281322E-2</v>
      </c>
      <c r="G1659" s="104">
        <f t="shared" si="201"/>
        <v>2.7352020533508006E-2</v>
      </c>
      <c r="H1659" s="104">
        <f t="shared" si="197"/>
        <v>-31.260211723619502</v>
      </c>
      <c r="I1659" s="104">
        <f t="shared" si="198"/>
        <v>1</v>
      </c>
      <c r="J1659" s="104">
        <f t="shared" si="199"/>
        <v>7.5232362747606086E-4</v>
      </c>
      <c r="K1659" s="104">
        <f t="shared" si="200"/>
        <v>7.5232362747606086E-4</v>
      </c>
      <c r="L1659" s="85"/>
    </row>
    <row r="1660" spans="3:12" x14ac:dyDescent="0.2">
      <c r="C1660" s="103">
        <v>693</v>
      </c>
      <c r="D1660" s="103">
        <f t="shared" si="196"/>
        <v>0.69299999999999995</v>
      </c>
      <c r="E1660" s="104">
        <f t="shared" si="194"/>
        <v>0.99562114967511772</v>
      </c>
      <c r="F1660" s="104">
        <f t="shared" si="195"/>
        <v>2.7243903950242811E-2</v>
      </c>
      <c r="G1660" s="104">
        <f t="shared" si="201"/>
        <v>2.7124606972579228E-2</v>
      </c>
      <c r="H1660" s="104">
        <f t="shared" si="197"/>
        <v>-31.332730917892569</v>
      </c>
      <c r="I1660" s="104">
        <f t="shared" si="198"/>
        <v>1</v>
      </c>
      <c r="J1660" s="104">
        <f t="shared" si="199"/>
        <v>7.4192573610924511E-4</v>
      </c>
      <c r="K1660" s="104">
        <f t="shared" si="200"/>
        <v>7.4192573610924511E-4</v>
      </c>
      <c r="L1660" s="85"/>
    </row>
    <row r="1661" spans="3:12" x14ac:dyDescent="0.2">
      <c r="C1661" s="103">
        <v>694</v>
      </c>
      <c r="D1661" s="103">
        <f t="shared" si="196"/>
        <v>0.69399999999999995</v>
      </c>
      <c r="E1661" s="104">
        <f t="shared" si="194"/>
        <v>0.99560852876834383</v>
      </c>
      <c r="F1661" s="104">
        <f t="shared" si="195"/>
        <v>2.6941928106977011E-2</v>
      </c>
      <c r="G1661" s="104">
        <f t="shared" si="201"/>
        <v>2.6823613404769873E-2</v>
      </c>
      <c r="H1661" s="104">
        <f t="shared" si="197"/>
        <v>-31.42965437603527</v>
      </c>
      <c r="I1661" s="104">
        <f t="shared" si="198"/>
        <v>1</v>
      </c>
      <c r="J1661" s="104">
        <f t="shared" si="199"/>
        <v>7.276026204707562E-4</v>
      </c>
      <c r="K1661" s="104">
        <f t="shared" si="200"/>
        <v>7.276026204707562E-4</v>
      </c>
      <c r="L1661" s="85"/>
    </row>
    <row r="1662" spans="3:12" x14ac:dyDescent="0.2">
      <c r="C1662" s="103">
        <v>695</v>
      </c>
      <c r="D1662" s="103">
        <f t="shared" si="196"/>
        <v>0.69499999999999995</v>
      </c>
      <c r="E1662" s="104">
        <f t="shared" si="194"/>
        <v>0.99559588981021063</v>
      </c>
      <c r="F1662" s="104">
        <f t="shared" si="195"/>
        <v>2.6567080139370449E-2</v>
      </c>
      <c r="G1662" s="104">
        <f t="shared" si="201"/>
        <v>2.6450075791015697E-2</v>
      </c>
      <c r="H1662" s="104">
        <f t="shared" si="197"/>
        <v>-31.55146158367403</v>
      </c>
      <c r="I1662" s="104">
        <f t="shared" si="198"/>
        <v>1</v>
      </c>
      <c r="J1662" s="104">
        <f t="shared" si="199"/>
        <v>7.0952149013228996E-4</v>
      </c>
      <c r="K1662" s="104">
        <f t="shared" si="200"/>
        <v>7.0952149013228996E-4</v>
      </c>
      <c r="L1662" s="85"/>
    </row>
    <row r="1663" spans="3:12" x14ac:dyDescent="0.2">
      <c r="C1663" s="103">
        <v>696</v>
      </c>
      <c r="D1663" s="103">
        <f t="shared" si="196"/>
        <v>0.69599999999999995</v>
      </c>
      <c r="E1663" s="104">
        <f t="shared" si="194"/>
        <v>0.99558323280135563</v>
      </c>
      <c r="F1663" s="104">
        <f t="shared" si="195"/>
        <v>2.6120593631581111E-2</v>
      </c>
      <c r="G1663" s="104">
        <f t="shared" si="201"/>
        <v>2.6005225050420026E-2</v>
      </c>
      <c r="H1663" s="104">
        <f t="shared" si="197"/>
        <v>-31.698787669367174</v>
      </c>
      <c r="I1663" s="104">
        <f t="shared" si="198"/>
        <v>1</v>
      </c>
      <c r="J1663" s="104">
        <f t="shared" si="199"/>
        <v>6.878896465913818E-4</v>
      </c>
      <c r="K1663" s="104">
        <f t="shared" si="200"/>
        <v>6.878896465913818E-4</v>
      </c>
      <c r="L1663" s="85"/>
    </row>
    <row r="1664" spans="3:12" x14ac:dyDescent="0.2">
      <c r="C1664" s="103">
        <v>697</v>
      </c>
      <c r="D1664" s="103">
        <f t="shared" si="196"/>
        <v>0.69699999999999995</v>
      </c>
      <c r="E1664" s="104">
        <f t="shared" si="194"/>
        <v>0.99557055774241299</v>
      </c>
      <c r="F1664" s="104">
        <f t="shared" si="195"/>
        <v>2.5603894114918611E-2</v>
      </c>
      <c r="G1664" s="104">
        <f t="shared" si="201"/>
        <v>2.5490483144367207E-2</v>
      </c>
      <c r="H1664" s="104">
        <f t="shared" si="197"/>
        <v>-31.872438657469019</v>
      </c>
      <c r="I1664" s="104">
        <f t="shared" si="198"/>
        <v>1</v>
      </c>
      <c r="J1664" s="104">
        <f t="shared" si="199"/>
        <v>6.629519906206691E-4</v>
      </c>
      <c r="K1664" s="104">
        <f t="shared" si="200"/>
        <v>6.629519906206691E-4</v>
      </c>
      <c r="L1664" s="85"/>
    </row>
    <row r="1665" spans="3:12" x14ac:dyDescent="0.2">
      <c r="C1665" s="103">
        <v>698</v>
      </c>
      <c r="D1665" s="103">
        <f t="shared" si="196"/>
        <v>0.69799999999999995</v>
      </c>
      <c r="E1665" s="104">
        <f t="shared" si="194"/>
        <v>0.99555786463402363</v>
      </c>
      <c r="F1665" s="104">
        <f t="shared" si="195"/>
        <v>2.501859463614993E-2</v>
      </c>
      <c r="G1665" s="104">
        <f t="shared" si="201"/>
        <v>2.4907458652109662E-2</v>
      </c>
      <c r="H1665" s="104">
        <f t="shared" si="197"/>
        <v>-32.073411639289347</v>
      </c>
      <c r="I1665" s="104">
        <f t="shared" si="198"/>
        <v>1</v>
      </c>
      <c r="J1665" s="104">
        <f t="shared" si="199"/>
        <v>6.3498813433026757E-4</v>
      </c>
      <c r="K1665" s="104">
        <f t="shared" si="200"/>
        <v>6.3498813433026757E-4</v>
      </c>
      <c r="L1665" s="85"/>
    </row>
    <row r="1666" spans="3:12" x14ac:dyDescent="0.2">
      <c r="C1666" s="103">
        <v>699</v>
      </c>
      <c r="D1666" s="103">
        <f t="shared" si="196"/>
        <v>0.69899999999999995</v>
      </c>
      <c r="E1666" s="104">
        <f t="shared" si="194"/>
        <v>0.99554515347682482</v>
      </c>
      <c r="F1666" s="104">
        <f t="shared" si="195"/>
        <v>2.4366490828244009E-2</v>
      </c>
      <c r="G1666" s="104">
        <f t="shared" si="201"/>
        <v>2.4257941851295827E-2</v>
      </c>
      <c r="H1666" s="104">
        <f t="shared" si="197"/>
        <v>-32.302920986571792</v>
      </c>
      <c r="I1666" s="104">
        <f t="shared" si="198"/>
        <v>1</v>
      </c>
      <c r="J1666" s="104">
        <f t="shared" si="199"/>
        <v>6.0430915166506617E-4</v>
      </c>
      <c r="K1666" s="104">
        <f t="shared" si="200"/>
        <v>6.0430915166506617E-4</v>
      </c>
      <c r="L1666" s="85"/>
    </row>
    <row r="1667" spans="3:12" x14ac:dyDescent="0.2">
      <c r="C1667" s="103">
        <v>700</v>
      </c>
      <c r="D1667" s="103">
        <f t="shared" si="196"/>
        <v>0.7</v>
      </c>
      <c r="E1667" s="104">
        <f t="shared" si="194"/>
        <v>0.99553242427145583</v>
      </c>
      <c r="F1667" s="104">
        <f t="shared" si="195"/>
        <v>2.3649555498348112E-2</v>
      </c>
      <c r="G1667" s="104">
        <f t="shared" si="201"/>
        <v>2.3543899318212835E-2</v>
      </c>
      <c r="H1667" s="104">
        <f t="shared" si="197"/>
        <v>-32.562432161932151</v>
      </c>
      <c r="I1667" s="104">
        <f t="shared" si="198"/>
        <v>1</v>
      </c>
      <c r="J1667" s="104">
        <f t="shared" si="199"/>
        <v>5.7125400479873334E-4</v>
      </c>
      <c r="K1667" s="104">
        <f t="shared" si="200"/>
        <v>5.7125400479873334E-4</v>
      </c>
      <c r="L1667" s="85"/>
    </row>
    <row r="1668" spans="3:12" x14ac:dyDescent="0.2">
      <c r="C1668" s="103">
        <v>701</v>
      </c>
      <c r="D1668" s="103">
        <f t="shared" si="196"/>
        <v>0.70099999999999996</v>
      </c>
      <c r="E1668" s="104">
        <f t="shared" ref="E1668:E1731" si="202">ABS(SIN((($A$68*PI()*$C1668*VLOOKUP($D$12,$C$18:$D$33,2,FALSE))/($D$16*1000000)))/(VLOOKUP($D$12,$C$18:$D$33,2,FALSE)*SIN((($A$68*PI()*$C1668)/($D$16*1000000)))))^$A$72</f>
        <v>0.99551967701855903</v>
      </c>
      <c r="F1668" s="104">
        <f t="shared" ref="F1668:F1731" si="203">ABS(SIN((($A$68*VLOOKUP($D$12,$C$18:$D$33,2,FALSE)*PI()*$C1668*VLOOKUP($D$12,$C$18:$E$33,3,FALSE))/($D$16*1000000)))/(VLOOKUP($D$12,$C$18:$E$33,3,FALSE)*SIN((($A$68*VLOOKUP($D$12,$C$18:$D$33,2,FALSE)*PI()*$C1668)/($D$16*1000000)))))^$A$76</f>
        <v>2.2869932749058623E-2</v>
      </c>
      <c r="G1668" s="104">
        <f t="shared" si="201"/>
        <v>2.2767468063779005E-2</v>
      </c>
      <c r="H1668" s="104">
        <f t="shared" si="197"/>
        <v>-32.853705278843222</v>
      </c>
      <c r="I1668" s="104">
        <f t="shared" si="198"/>
        <v>1</v>
      </c>
      <c r="J1668" s="104">
        <f t="shared" si="199"/>
        <v>5.3618568719745443E-4</v>
      </c>
      <c r="K1668" s="104">
        <f t="shared" si="200"/>
        <v>5.3618568719745443E-4</v>
      </c>
      <c r="L1668" s="85"/>
    </row>
    <row r="1669" spans="3:12" x14ac:dyDescent="0.2">
      <c r="C1669" s="103">
        <v>702</v>
      </c>
      <c r="D1669" s="103">
        <f t="shared" ref="D1669:D1732" si="204">C1669/1000</f>
        <v>0.70199999999999996</v>
      </c>
      <c r="E1669" s="104">
        <f t="shared" si="202"/>
        <v>0.99550691171877226</v>
      </c>
      <c r="F1669" s="104">
        <f t="shared" si="203"/>
        <v>2.2029931650266524E-2</v>
      </c>
      <c r="G1669" s="104">
        <f t="shared" si="201"/>
        <v>2.1930949222532463E-2</v>
      </c>
      <c r="H1669" s="104">
        <f t="shared" ref="H1669:H1732" si="205">20*LOG10(G1669)</f>
        <v>-33.178851412791161</v>
      </c>
      <c r="I1669" s="104">
        <f t="shared" ref="I1669:I1732" si="206">C1669-C1668</f>
        <v>1</v>
      </c>
      <c r="J1669" s="104">
        <f t="shared" si="199"/>
        <v>4.9948712697530685E-4</v>
      </c>
      <c r="K1669" s="104">
        <f t="shared" si="200"/>
        <v>4.9948712697530685E-4</v>
      </c>
      <c r="L1669" s="85"/>
    </row>
    <row r="1670" spans="3:12" x14ac:dyDescent="0.2">
      <c r="C1670" s="103">
        <v>703</v>
      </c>
      <c r="D1670" s="103">
        <f t="shared" si="204"/>
        <v>0.70299999999999996</v>
      </c>
      <c r="E1670" s="104">
        <f t="shared" si="202"/>
        <v>0.9954941283727412</v>
      </c>
      <c r="F1670" s="104">
        <f t="shared" si="203"/>
        <v>2.1132019480031683E-2</v>
      </c>
      <c r="G1670" s="104">
        <f t="shared" si="201"/>
        <v>2.1036801313029929E-2</v>
      </c>
      <c r="H1670" s="104">
        <f t="shared" si="205"/>
        <v>-33.540405896552528</v>
      </c>
      <c r="I1670" s="104">
        <f t="shared" si="206"/>
        <v>1</v>
      </c>
      <c r="J1670" s="104">
        <f t="shared" ref="J1670:J1733" si="207">((G1670+G1669)/2)^2</f>
        <v>4.6155689652158056E-4</v>
      </c>
      <c r="K1670" s="104">
        <f t="shared" ref="K1670:K1733" si="208">I1670*J1670</f>
        <v>4.6155689652158056E-4</v>
      </c>
      <c r="L1670" s="85"/>
    </row>
    <row r="1671" spans="3:12" x14ac:dyDescent="0.2">
      <c r="C1671" s="103">
        <v>704</v>
      </c>
      <c r="D1671" s="103">
        <f t="shared" si="204"/>
        <v>0.70399999999999996</v>
      </c>
      <c r="E1671" s="104">
        <f t="shared" si="202"/>
        <v>0.99548132698110692</v>
      </c>
      <c r="F1671" s="104">
        <f t="shared" si="203"/>
        <v>2.0178814554057609E-2</v>
      </c>
      <c r="G1671" s="104">
        <f t="shared" si="201"/>
        <v>2.0087633089178943E-2</v>
      </c>
      <c r="H1671" s="104">
        <f t="shared" si="205"/>
        <v>-33.94142465663964</v>
      </c>
      <c r="I1671" s="104">
        <f t="shared" si="206"/>
        <v>1</v>
      </c>
      <c r="J1671" s="104">
        <f t="shared" si="207"/>
        <v>4.2280477622539514E-4</v>
      </c>
      <c r="K1671" s="104">
        <f t="shared" si="208"/>
        <v>4.2280477622539514E-4</v>
      </c>
      <c r="L1671" s="85"/>
    </row>
    <row r="1672" spans="3:12" x14ac:dyDescent="0.2">
      <c r="C1672" s="103">
        <v>705</v>
      </c>
      <c r="D1672" s="103">
        <f t="shared" si="204"/>
        <v>0.70499999999999996</v>
      </c>
      <c r="E1672" s="104">
        <f t="shared" si="202"/>
        <v>0.99546850754451588</v>
      </c>
      <c r="F1672" s="104">
        <f t="shared" si="203"/>
        <v>1.9173078664399691E-2</v>
      </c>
      <c r="G1672" s="104">
        <f t="shared" si="201"/>
        <v>1.9086196003083561E-2</v>
      </c>
      <c r="H1672" s="104">
        <f t="shared" si="205"/>
        <v>-34.385612411164303</v>
      </c>
      <c r="I1672" s="104">
        <f t="shared" si="206"/>
        <v>1</v>
      </c>
      <c r="J1672" s="104">
        <f t="shared" si="207"/>
        <v>3.83647221437448E-4</v>
      </c>
      <c r="K1672" s="104">
        <f t="shared" si="208"/>
        <v>3.83647221437448E-4</v>
      </c>
      <c r="L1672" s="85"/>
    </row>
    <row r="1673" spans="3:12" x14ac:dyDescent="0.2">
      <c r="C1673" s="103">
        <v>706</v>
      </c>
      <c r="D1673" s="103">
        <f t="shared" si="204"/>
        <v>0.70599999999999996</v>
      </c>
      <c r="E1673" s="104">
        <f t="shared" si="202"/>
        <v>0.99545567006361146</v>
      </c>
      <c r="F1673" s="104">
        <f t="shared" si="203"/>
        <v>1.8117709149041816E-2</v>
      </c>
      <c r="G1673" s="104">
        <f t="shared" si="201"/>
        <v>1.8035376300977044E-2</v>
      </c>
      <c r="H1673" s="104">
        <f t="shared" si="205"/>
        <v>-34.877495837377623</v>
      </c>
      <c r="I1673" s="104">
        <f t="shared" si="206"/>
        <v>1</v>
      </c>
      <c r="J1673" s="104">
        <f t="shared" si="207"/>
        <v>3.4450278258139981E-4</v>
      </c>
      <c r="K1673" s="104">
        <f t="shared" si="208"/>
        <v>3.4450278258139981E-4</v>
      </c>
      <c r="L1673" s="85"/>
    </row>
    <row r="1674" spans="3:12" x14ac:dyDescent="0.2">
      <c r="C1674" s="103">
        <v>707</v>
      </c>
      <c r="D1674" s="103">
        <f t="shared" si="204"/>
        <v>0.70699999999999996</v>
      </c>
      <c r="E1674" s="104">
        <f t="shared" si="202"/>
        <v>0.99544281453903971</v>
      </c>
      <c r="F1674" s="104">
        <f t="shared" si="203"/>
        <v>1.7015730614917252E-2</v>
      </c>
      <c r="G1674" s="104">
        <f t="shared" si="201"/>
        <v>1.6938186774751333E-2</v>
      </c>
      <c r="H1674" s="104">
        <f t="shared" si="205"/>
        <v>-35.422661650906463</v>
      </c>
      <c r="I1674" s="104">
        <f t="shared" si="206"/>
        <v>1</v>
      </c>
      <c r="J1674" s="104">
        <f t="shared" si="207"/>
        <v>3.0578752855298791E-4</v>
      </c>
      <c r="K1674" s="104">
        <f t="shared" si="208"/>
        <v>3.0578752855298791E-4</v>
      </c>
      <c r="L1674" s="85"/>
    </row>
    <row r="1675" spans="3:12" x14ac:dyDescent="0.2">
      <c r="C1675" s="103">
        <v>708</v>
      </c>
      <c r="D1675" s="103">
        <f t="shared" si="204"/>
        <v>0.70799999999999996</v>
      </c>
      <c r="E1675" s="104">
        <f t="shared" si="202"/>
        <v>0.99542994097144744</v>
      </c>
      <c r="F1675" s="104">
        <f t="shared" si="203"/>
        <v>1.5870286337832544E-2</v>
      </c>
      <c r="G1675" s="104">
        <f t="shared" si="201"/>
        <v>1.5797758192468619E-2</v>
      </c>
      <c r="H1675" s="104">
        <f t="shared" si="205"/>
        <v>-36.028090759288261</v>
      </c>
      <c r="I1675" s="104">
        <f t="shared" si="206"/>
        <v>1</v>
      </c>
      <c r="J1675" s="104">
        <f t="shared" si="207"/>
        <v>2.6791052322421336E-4</v>
      </c>
      <c r="K1675" s="104">
        <f t="shared" si="208"/>
        <v>2.6791052322421336E-4</v>
      </c>
      <c r="L1675" s="85"/>
    </row>
    <row r="1676" spans="3:12" x14ac:dyDescent="0.2">
      <c r="C1676" s="103">
        <v>709</v>
      </c>
      <c r="D1676" s="103">
        <f t="shared" si="204"/>
        <v>0.70899999999999996</v>
      </c>
      <c r="E1676" s="104">
        <f t="shared" si="202"/>
        <v>0.99541704936148323</v>
      </c>
      <c r="F1676" s="104">
        <f t="shared" si="203"/>
        <v>1.4684629363557423E-2</v>
      </c>
      <c r="G1676" s="104">
        <f t="shared" si="201"/>
        <v>1.4617330432039326E-2</v>
      </c>
      <c r="H1676" s="104">
        <f t="shared" si="205"/>
        <v>-36.702638709665493</v>
      </c>
      <c r="I1676" s="104">
        <f t="shared" si="206"/>
        <v>1</v>
      </c>
      <c r="J1676" s="104">
        <f t="shared" si="207"/>
        <v>2.3126940400916815E-4</v>
      </c>
      <c r="K1676" s="104">
        <f t="shared" si="208"/>
        <v>2.3126940400916815E-4</v>
      </c>
      <c r="L1676" s="85"/>
    </row>
    <row r="1677" spans="3:12" x14ac:dyDescent="0.2">
      <c r="C1677" s="103">
        <v>710</v>
      </c>
      <c r="D1677" s="103">
        <f t="shared" si="204"/>
        <v>0.71</v>
      </c>
      <c r="E1677" s="104">
        <f t="shared" si="202"/>
        <v>0.99540413970979469</v>
      </c>
      <c r="F1677" s="104">
        <f t="shared" si="203"/>
        <v>1.346211333509168E-2</v>
      </c>
      <c r="G1677" s="104">
        <f t="shared" si="201"/>
        <v>1.3400243342992689E-2</v>
      </c>
      <c r="H1677" s="104">
        <f t="shared" si="205"/>
        <v>-37.457746299033168</v>
      </c>
      <c r="I1677" s="104">
        <f t="shared" si="206"/>
        <v>1</v>
      </c>
      <c r="J1677" s="104">
        <f t="shared" si="207"/>
        <v>1.9624611005984044E-4</v>
      </c>
      <c r="K1677" s="104">
        <f t="shared" si="208"/>
        <v>1.9624611005984044E-4</v>
      </c>
      <c r="L1677" s="85"/>
    </row>
    <row r="1678" spans="3:12" x14ac:dyDescent="0.2">
      <c r="C1678" s="103">
        <v>711</v>
      </c>
      <c r="D1678" s="103">
        <f t="shared" si="204"/>
        <v>0.71099999999999997</v>
      </c>
      <c r="E1678" s="104">
        <f t="shared" si="202"/>
        <v>0.99539121201703351</v>
      </c>
      <c r="F1678" s="104">
        <f t="shared" si="203"/>
        <v>1.220618307179467E-2</v>
      </c>
      <c r="G1678" s="104">
        <f t="shared" ref="G1678:G1741" si="209">E1678*F1678</f>
        <v>1.2149927361935493E-2</v>
      </c>
      <c r="H1678" s="104">
        <f t="shared" si="205"/>
        <v>-38.308526369551885</v>
      </c>
      <c r="I1678" s="104">
        <f t="shared" si="206"/>
        <v>1</v>
      </c>
      <c r="J1678" s="104">
        <f t="shared" si="207"/>
        <v>1.6320280576274257E-4</v>
      </c>
      <c r="K1678" s="104">
        <f t="shared" si="208"/>
        <v>1.6320280576274257E-4</v>
      </c>
      <c r="L1678" s="85"/>
    </row>
    <row r="1679" spans="3:12" x14ac:dyDescent="0.2">
      <c r="C1679" s="103">
        <v>712</v>
      </c>
      <c r="D1679" s="103">
        <f t="shared" si="204"/>
        <v>0.71199999999999997</v>
      </c>
      <c r="E1679" s="104">
        <f t="shared" si="202"/>
        <v>0.99537826628384651</v>
      </c>
      <c r="F1679" s="104">
        <f t="shared" si="203"/>
        <v>1.0920364926664502E-2</v>
      </c>
      <c r="G1679" s="104">
        <f t="shared" si="209"/>
        <v>1.0869893907890237E-2</v>
      </c>
      <c r="H1679" s="104">
        <f t="shared" si="205"/>
        <v>-39.27549389369765</v>
      </c>
      <c r="I1679" s="104">
        <f t="shared" si="206"/>
        <v>1</v>
      </c>
      <c r="J1679" s="104">
        <f t="shared" si="207"/>
        <v>1.3247804282368029E-4</v>
      </c>
      <c r="K1679" s="104">
        <f t="shared" si="208"/>
        <v>1.3247804282368029E-4</v>
      </c>
      <c r="L1679" s="85"/>
    </row>
    <row r="1680" spans="3:12" x14ac:dyDescent="0.2">
      <c r="C1680" s="103">
        <v>713</v>
      </c>
      <c r="D1680" s="103">
        <f t="shared" si="204"/>
        <v>0.71299999999999997</v>
      </c>
      <c r="E1680" s="104">
        <f t="shared" si="202"/>
        <v>0.99536530251088839</v>
      </c>
      <c r="F1680" s="104">
        <f t="shared" si="203"/>
        <v>9.6082569485822483E-3</v>
      </c>
      <c r="G1680" s="104">
        <f t="shared" si="209"/>
        <v>9.5637255842279147E-3</v>
      </c>
      <c r="H1680" s="104">
        <f t="shared" si="205"/>
        <v>-40.387457875226779</v>
      </c>
      <c r="I1680" s="104">
        <f t="shared" si="206"/>
        <v>1</v>
      </c>
      <c r="J1680" s="104">
        <f t="shared" si="207"/>
        <v>1.0438320138716772E-4</v>
      </c>
      <c r="K1680" s="104">
        <f t="shared" si="208"/>
        <v>1.0438320138716772E-4</v>
      </c>
      <c r="L1680" s="85"/>
    </row>
    <row r="1681" spans="3:12" x14ac:dyDescent="0.2">
      <c r="C1681" s="103">
        <v>714</v>
      </c>
      <c r="D1681" s="103">
        <f t="shared" si="204"/>
        <v>0.71399999999999997</v>
      </c>
      <c r="E1681" s="104">
        <f t="shared" si="202"/>
        <v>0.99535232069880941</v>
      </c>
      <c r="F1681" s="104">
        <f t="shared" si="203"/>
        <v>8.2735188767932462E-3</v>
      </c>
      <c r="G1681" s="104">
        <f t="shared" si="209"/>
        <v>8.2350662143615642E-3</v>
      </c>
      <c r="H1681" s="104">
        <f t="shared" si="205"/>
        <v>-41.686658090379396</v>
      </c>
      <c r="I1681" s="104">
        <f t="shared" si="206"/>
        <v>1</v>
      </c>
      <c r="J1681" s="104">
        <f t="shared" si="207"/>
        <v>7.9199247372384036E-5</v>
      </c>
      <c r="K1681" s="104">
        <f t="shared" si="208"/>
        <v>7.9199247372384036E-5</v>
      </c>
      <c r="L1681" s="85"/>
    </row>
    <row r="1682" spans="3:12" x14ac:dyDescent="0.2">
      <c r="C1682" s="103">
        <v>715</v>
      </c>
      <c r="D1682" s="103">
        <f t="shared" si="204"/>
        <v>0.71499999999999997</v>
      </c>
      <c r="E1682" s="104">
        <f t="shared" si="202"/>
        <v>0.99533932084826438</v>
      </c>
      <c r="F1682" s="104">
        <f t="shared" si="203"/>
        <v>6.9198619952794502E-3</v>
      </c>
      <c r="G1682" s="104">
        <f t="shared" si="209"/>
        <v>6.8876107387451637E-3</v>
      </c>
      <c r="H1682" s="104">
        <f t="shared" si="205"/>
        <v>-43.238628110275158</v>
      </c>
      <c r="I1682" s="104">
        <f t="shared" si="206"/>
        <v>1</v>
      </c>
      <c r="J1682" s="104">
        <f t="shared" si="207"/>
        <v>5.7173839557006343E-5</v>
      </c>
      <c r="K1682" s="104">
        <f t="shared" si="208"/>
        <v>5.7173839557006343E-5</v>
      </c>
      <c r="L1682" s="85"/>
    </row>
    <row r="1683" spans="3:12" x14ac:dyDescent="0.2">
      <c r="C1683" s="103">
        <v>716</v>
      </c>
      <c r="D1683" s="103">
        <f t="shared" si="204"/>
        <v>0.71599999999999997</v>
      </c>
      <c r="E1683" s="104">
        <f t="shared" si="202"/>
        <v>0.99532630295990632</v>
      </c>
      <c r="F1683" s="104">
        <f t="shared" si="203"/>
        <v>5.5510388749812553E-3</v>
      </c>
      <c r="G1683" s="104">
        <f t="shared" si="209"/>
        <v>5.5250950010218101E-3</v>
      </c>
      <c r="H1683" s="104">
        <f t="shared" si="205"/>
        <v>-45.153205002396092</v>
      </c>
      <c r="I1683" s="104">
        <f t="shared" si="206"/>
        <v>1</v>
      </c>
      <c r="J1683" s="104">
        <f t="shared" si="207"/>
        <v>3.8518815945510985E-5</v>
      </c>
      <c r="K1683" s="104">
        <f t="shared" si="208"/>
        <v>3.8518815945510985E-5</v>
      </c>
      <c r="L1683" s="85"/>
    </row>
    <row r="1684" spans="3:12" x14ac:dyDescent="0.2">
      <c r="C1684" s="103">
        <v>717</v>
      </c>
      <c r="D1684" s="103">
        <f t="shared" si="204"/>
        <v>0.71699999999999997</v>
      </c>
      <c r="E1684" s="104">
        <f t="shared" si="202"/>
        <v>0.99531326703438983</v>
      </c>
      <c r="F1684" s="104">
        <f t="shared" si="203"/>
        <v>4.1708330320485605E-3</v>
      </c>
      <c r="G1684" s="104">
        <f t="shared" si="209"/>
        <v>4.1512854513832027E-3</v>
      </c>
      <c r="H1684" s="104">
        <f t="shared" si="205"/>
        <v>-47.636348051300928</v>
      </c>
      <c r="I1684" s="104">
        <f t="shared" si="206"/>
        <v>1</v>
      </c>
      <c r="J1684" s="104">
        <f t="shared" si="207"/>
        <v>2.340808466492146E-5</v>
      </c>
      <c r="K1684" s="104">
        <f t="shared" si="208"/>
        <v>2.340808466492146E-5</v>
      </c>
      <c r="L1684" s="85"/>
    </row>
    <row r="1685" spans="3:12" x14ac:dyDescent="0.2">
      <c r="C1685" s="103">
        <v>718</v>
      </c>
      <c r="D1685" s="103">
        <f t="shared" si="204"/>
        <v>0.71799999999999997</v>
      </c>
      <c r="E1685" s="104">
        <f t="shared" si="202"/>
        <v>0.99530021307237082</v>
      </c>
      <c r="F1685" s="104">
        <f t="shared" si="203"/>
        <v>2.7830485304634481E-3</v>
      </c>
      <c r="G1685" s="104">
        <f t="shared" si="209"/>
        <v>2.7699687953610182E-3</v>
      </c>
      <c r="H1685" s="104">
        <f t="shared" si="205"/>
        <v>-51.150502467655812</v>
      </c>
      <c r="I1685" s="104">
        <f t="shared" si="206"/>
        <v>1</v>
      </c>
      <c r="J1685" s="104">
        <f t="shared" si="207"/>
        <v>1.1975940087018726E-5</v>
      </c>
      <c r="K1685" s="104">
        <f t="shared" si="208"/>
        <v>1.1975940087018726E-5</v>
      </c>
      <c r="L1685" s="85"/>
    </row>
    <row r="1686" spans="3:12" x14ac:dyDescent="0.2">
      <c r="C1686" s="103">
        <v>719</v>
      </c>
      <c r="D1686" s="103">
        <f t="shared" si="204"/>
        <v>0.71899999999999997</v>
      </c>
      <c r="E1686" s="104">
        <f t="shared" si="202"/>
        <v>0.99528714107450766</v>
      </c>
      <c r="F1686" s="104">
        <f t="shared" si="203"/>
        <v>1.3914995574378212E-3</v>
      </c>
      <c r="G1686" s="104">
        <f t="shared" si="209"/>
        <v>1.3849416163287318E-3</v>
      </c>
      <c r="H1686" s="104">
        <f t="shared" si="205"/>
        <v>-57.171370687091098</v>
      </c>
      <c r="I1686" s="104">
        <f t="shared" si="206"/>
        <v>1</v>
      </c>
      <c r="J1686" s="104">
        <f t="shared" si="207"/>
        <v>4.3158201322919706E-6</v>
      </c>
      <c r="K1686" s="104">
        <f t="shared" si="208"/>
        <v>4.3158201322919706E-6</v>
      </c>
      <c r="L1686" s="85"/>
    </row>
    <row r="1687" spans="3:12" x14ac:dyDescent="0.2">
      <c r="C1687" s="103">
        <v>720</v>
      </c>
      <c r="D1687" s="103">
        <f t="shared" si="204"/>
        <v>0.72</v>
      </c>
      <c r="E1687" s="104">
        <f t="shared" si="202"/>
        <v>0.99527405104145761</v>
      </c>
      <c r="F1687" s="104">
        <f t="shared" si="203"/>
        <v>3.9034660651981898E-17</v>
      </c>
      <c r="G1687" s="104">
        <f t="shared" si="209"/>
        <v>3.8850184838126608E-17</v>
      </c>
      <c r="H1687" s="104">
        <f t="shared" si="205"/>
        <v>-328.21213821217128</v>
      </c>
      <c r="I1687" s="104">
        <f t="shared" si="206"/>
        <v>1</v>
      </c>
      <c r="J1687" s="104">
        <f t="shared" si="207"/>
        <v>4.7951582015983684E-7</v>
      </c>
      <c r="K1687" s="104">
        <f t="shared" si="208"/>
        <v>4.7951582015983684E-7</v>
      </c>
      <c r="L1687" s="85"/>
    </row>
    <row r="1688" spans="3:12" x14ac:dyDescent="0.2">
      <c r="C1688" s="103">
        <v>721</v>
      </c>
      <c r="D1688" s="103">
        <f t="shared" si="204"/>
        <v>0.72099999999999997</v>
      </c>
      <c r="E1688" s="104">
        <f t="shared" si="202"/>
        <v>0.99526094297387779</v>
      </c>
      <c r="F1688" s="104">
        <f t="shared" si="203"/>
        <v>1.387646948914432E-3</v>
      </c>
      <c r="G1688" s="104">
        <f t="shared" si="209"/>
        <v>1.3810708108914021E-3</v>
      </c>
      <c r="H1688" s="104">
        <f t="shared" si="205"/>
        <v>-57.195681070121857</v>
      </c>
      <c r="I1688" s="104">
        <f t="shared" si="206"/>
        <v>1</v>
      </c>
      <c r="J1688" s="104">
        <f t="shared" si="207"/>
        <v>4.7683914617408555E-7</v>
      </c>
      <c r="K1688" s="104">
        <f t="shared" si="208"/>
        <v>4.7683914617408555E-7</v>
      </c>
      <c r="L1688" s="85"/>
    </row>
    <row r="1689" spans="3:12" x14ac:dyDescent="0.2">
      <c r="C1689" s="103">
        <v>722</v>
      </c>
      <c r="D1689" s="103">
        <f t="shared" si="204"/>
        <v>0.72199999999999998</v>
      </c>
      <c r="E1689" s="104">
        <f t="shared" si="202"/>
        <v>0.99524781687242814</v>
      </c>
      <c r="F1689" s="104">
        <f t="shared" si="203"/>
        <v>2.7676591266902967E-3</v>
      </c>
      <c r="G1689" s="104">
        <f t="shared" si="209"/>
        <v>2.7545067036855689E-3</v>
      </c>
      <c r="H1689" s="104">
        <f t="shared" si="205"/>
        <v>-51.199123326803516</v>
      </c>
      <c r="I1689" s="104">
        <f t="shared" si="206"/>
        <v>1</v>
      </c>
      <c r="J1689" s="104">
        <f t="shared" si="207"/>
        <v>4.2757503447686588E-6</v>
      </c>
      <c r="K1689" s="104">
        <f t="shared" si="208"/>
        <v>4.2757503447686588E-6</v>
      </c>
      <c r="L1689" s="85"/>
    </row>
    <row r="1690" spans="3:12" x14ac:dyDescent="0.2">
      <c r="C1690" s="103">
        <v>723</v>
      </c>
      <c r="D1690" s="103">
        <f t="shared" si="204"/>
        <v>0.72299999999999998</v>
      </c>
      <c r="E1690" s="104">
        <f t="shared" si="202"/>
        <v>0.99523467273777166</v>
      </c>
      <c r="F1690" s="104">
        <f t="shared" si="203"/>
        <v>4.1362856516485458E-3</v>
      </c>
      <c r="G1690" s="104">
        <f t="shared" si="209"/>
        <v>4.1165748968683812E-3</v>
      </c>
      <c r="H1690" s="104">
        <f t="shared" si="205"/>
        <v>-47.709279572736577</v>
      </c>
      <c r="I1690" s="104">
        <f t="shared" si="206"/>
        <v>1</v>
      </c>
      <c r="J1690" s="104">
        <f t="shared" si="207"/>
        <v>1.1802940590367757E-5</v>
      </c>
      <c r="K1690" s="104">
        <f t="shared" si="208"/>
        <v>1.1802940590367757E-5</v>
      </c>
      <c r="L1690" s="85"/>
    </row>
    <row r="1691" spans="3:12" x14ac:dyDescent="0.2">
      <c r="C1691" s="103">
        <v>724</v>
      </c>
      <c r="D1691" s="103">
        <f t="shared" si="204"/>
        <v>0.72399999999999998</v>
      </c>
      <c r="E1691" s="104">
        <f t="shared" si="202"/>
        <v>0.99522151057056574</v>
      </c>
      <c r="F1691" s="104">
        <f t="shared" si="203"/>
        <v>5.48981706041858E-3</v>
      </c>
      <c r="G1691" s="104">
        <f t="shared" si="209"/>
        <v>5.4635840276258422E-3</v>
      </c>
      <c r="H1691" s="104">
        <f t="shared" si="205"/>
        <v>-45.250447465387182</v>
      </c>
      <c r="I1691" s="104">
        <f t="shared" si="206"/>
        <v>1</v>
      </c>
      <c r="J1691" s="104">
        <f t="shared" si="207"/>
        <v>2.2944861254641575E-5</v>
      </c>
      <c r="K1691" s="104">
        <f t="shared" si="208"/>
        <v>2.2944861254641575E-5</v>
      </c>
      <c r="L1691" s="85"/>
    </row>
    <row r="1692" spans="3:12" x14ac:dyDescent="0.2">
      <c r="C1692" s="103">
        <v>725</v>
      </c>
      <c r="D1692" s="103">
        <f t="shared" si="204"/>
        <v>0.72499999999999998</v>
      </c>
      <c r="E1692" s="104">
        <f t="shared" si="202"/>
        <v>0.99520833037147449</v>
      </c>
      <c r="F1692" s="104">
        <f t="shared" si="203"/>
        <v>6.8245953048276121E-3</v>
      </c>
      <c r="G1692" s="104">
        <f t="shared" si="209"/>
        <v>6.791894098778492E-3</v>
      </c>
      <c r="H1692" s="104">
        <f t="shared" si="205"/>
        <v>-43.360181887186336</v>
      </c>
      <c r="I1692" s="104">
        <f t="shared" si="206"/>
        <v>1</v>
      </c>
      <c r="J1692" s="104">
        <f t="shared" si="207"/>
        <v>3.754918602669378E-5</v>
      </c>
      <c r="K1692" s="104">
        <f t="shared" si="208"/>
        <v>3.754918602669378E-5</v>
      </c>
      <c r="L1692" s="85"/>
    </row>
    <row r="1693" spans="3:12" x14ac:dyDescent="0.2">
      <c r="C1693" s="103">
        <v>726</v>
      </c>
      <c r="D1693" s="103">
        <f t="shared" si="204"/>
        <v>0.72599999999999998</v>
      </c>
      <c r="E1693" s="104">
        <f t="shared" si="202"/>
        <v>0.99519513214116129</v>
      </c>
      <c r="F1693" s="104">
        <f t="shared" si="203"/>
        <v>8.1370235815118094E-3</v>
      </c>
      <c r="G1693" s="104">
        <f t="shared" si="209"/>
        <v>8.0979262584383906E-3</v>
      </c>
      <c r="H1693" s="104">
        <f t="shared" si="205"/>
        <v>-41.832523646682091</v>
      </c>
      <c r="I1693" s="104">
        <f t="shared" si="206"/>
        <v>1</v>
      </c>
      <c r="J1693" s="104">
        <f t="shared" si="207"/>
        <v>5.5426687567547576E-5</v>
      </c>
      <c r="K1693" s="104">
        <f t="shared" si="208"/>
        <v>5.5426687567547576E-5</v>
      </c>
      <c r="L1693" s="85"/>
    </row>
    <row r="1694" spans="3:12" x14ac:dyDescent="0.2">
      <c r="C1694" s="103">
        <v>727</v>
      </c>
      <c r="D1694" s="103">
        <f t="shared" si="204"/>
        <v>0.72699999999999998</v>
      </c>
      <c r="E1694" s="104">
        <f t="shared" si="202"/>
        <v>0.99518191588029048</v>
      </c>
      <c r="F1694" s="104">
        <f t="shared" si="203"/>
        <v>9.4235759679853499E-3</v>
      </c>
      <c r="G1694" s="104">
        <f t="shared" si="209"/>
        <v>9.3781723862631228E-3</v>
      </c>
      <c r="H1694" s="104">
        <f t="shared" si="205"/>
        <v>-40.557635769510583</v>
      </c>
      <c r="I1694" s="104">
        <f t="shared" si="206"/>
        <v>1</v>
      </c>
      <c r="J1694" s="104">
        <f t="shared" si="207"/>
        <v>7.6353505959834514E-5</v>
      </c>
      <c r="K1694" s="104">
        <f t="shared" si="208"/>
        <v>7.6353505959834514E-5</v>
      </c>
      <c r="L1694" s="85"/>
    </row>
    <row r="1695" spans="3:12" x14ac:dyDescent="0.2">
      <c r="C1695" s="103">
        <v>728</v>
      </c>
      <c r="D1695" s="103">
        <f t="shared" si="204"/>
        <v>0.72799999999999998</v>
      </c>
      <c r="E1695" s="104">
        <f t="shared" si="202"/>
        <v>0.99516868158952487</v>
      </c>
      <c r="F1695" s="104">
        <f t="shared" si="203"/>
        <v>1.0680806839504713E-2</v>
      </c>
      <c r="G1695" s="104">
        <f t="shared" si="209"/>
        <v>1.0629204460782285E-2</v>
      </c>
      <c r="H1695" s="104">
        <f t="shared" si="205"/>
        <v>-39.469984777683493</v>
      </c>
      <c r="I1695" s="104">
        <f t="shared" si="206"/>
        <v>1</v>
      </c>
      <c r="J1695" s="104">
        <f t="shared" si="207"/>
        <v>1.0007378207492215E-4</v>
      </c>
      <c r="K1695" s="104">
        <f t="shared" si="208"/>
        <v>1.0007378207492215E-4</v>
      </c>
      <c r="L1695" s="85"/>
    </row>
    <row r="1696" spans="3:12" x14ac:dyDescent="0.2">
      <c r="C1696" s="103">
        <v>729</v>
      </c>
      <c r="D1696" s="103">
        <f t="shared" si="204"/>
        <v>0.72899999999999998</v>
      </c>
      <c r="E1696" s="104">
        <f t="shared" si="202"/>
        <v>0.99515542926953338</v>
      </c>
      <c r="F1696" s="104">
        <f t="shared" si="203"/>
        <v>1.1905360041718188E-2</v>
      </c>
      <c r="G1696" s="104">
        <f t="shared" si="209"/>
        <v>1.1847683682924413E-2</v>
      </c>
      <c r="H1696" s="104">
        <f t="shared" si="205"/>
        <v>-38.527330988106819</v>
      </c>
      <c r="I1696" s="104">
        <f t="shared" si="206"/>
        <v>1</v>
      </c>
      <c r="J1696" s="104">
        <f t="shared" si="207"/>
        <v>1.263026251561757E-4</v>
      </c>
      <c r="K1696" s="104">
        <f t="shared" si="208"/>
        <v>1.263026251561757E-4</v>
      </c>
      <c r="L1696" s="85"/>
    </row>
    <row r="1697" spans="3:12" x14ac:dyDescent="0.2">
      <c r="C1697" s="103">
        <v>730</v>
      </c>
      <c r="D1697" s="103">
        <f t="shared" si="204"/>
        <v>0.73</v>
      </c>
      <c r="E1697" s="104">
        <f t="shared" si="202"/>
        <v>0.99514215892098046</v>
      </c>
      <c r="F1697" s="104">
        <f t="shared" si="203"/>
        <v>1.3093977794832288E-2</v>
      </c>
      <c r="G1697" s="104">
        <f t="shared" si="209"/>
        <v>1.3030369331612782E-2</v>
      </c>
      <c r="H1697" s="104">
        <f t="shared" si="205"/>
        <v>-37.700865490186928</v>
      </c>
      <c r="I1697" s="104">
        <f t="shared" si="206"/>
        <v>1</v>
      </c>
      <c r="J1697" s="104">
        <f t="shared" si="207"/>
        <v>1.5472938044853079E-4</v>
      </c>
      <c r="K1697" s="104">
        <f t="shared" si="208"/>
        <v>1.5472938044853079E-4</v>
      </c>
      <c r="L1697" s="85"/>
    </row>
    <row r="1698" spans="3:12" x14ac:dyDescent="0.2">
      <c r="C1698" s="103">
        <v>731</v>
      </c>
      <c r="D1698" s="103">
        <f t="shared" si="204"/>
        <v>0.73099999999999998</v>
      </c>
      <c r="E1698" s="104">
        <f t="shared" si="202"/>
        <v>0.99512887054453314</v>
      </c>
      <c r="F1698" s="104">
        <f t="shared" si="203"/>
        <v>1.4243509305810748E-2</v>
      </c>
      <c r="G1698" s="104">
        <f t="shared" si="209"/>
        <v>1.4174127328081997E-2</v>
      </c>
      <c r="H1698" s="104">
        <f t="shared" si="205"/>
        <v>-36.970073404630966</v>
      </c>
      <c r="I1698" s="104">
        <f t="shared" si="206"/>
        <v>1</v>
      </c>
      <c r="J1698" s="104">
        <f t="shared" si="207"/>
        <v>1.8502115962683611E-4</v>
      </c>
      <c r="K1698" s="104">
        <f t="shared" si="208"/>
        <v>1.8502115962683611E-4</v>
      </c>
      <c r="L1698" s="85"/>
    </row>
    <row r="1699" spans="3:12" x14ac:dyDescent="0.2">
      <c r="C1699" s="103">
        <v>732</v>
      </c>
      <c r="D1699" s="103">
        <f t="shared" si="204"/>
        <v>0.73199999999999998</v>
      </c>
      <c r="E1699" s="104">
        <f t="shared" si="202"/>
        <v>0.99511556414086244</v>
      </c>
      <c r="F1699" s="104">
        <f t="shared" si="203"/>
        <v>1.5350919065988348E-2</v>
      </c>
      <c r="G1699" s="104">
        <f t="shared" si="209"/>
        <v>1.5275938486431715E-2</v>
      </c>
      <c r="H1699" s="104">
        <f t="shared" si="205"/>
        <v>-36.319841982482714</v>
      </c>
      <c r="I1699" s="104">
        <f t="shared" si="206"/>
        <v>1</v>
      </c>
      <c r="J1699" s="104">
        <f t="shared" si="207"/>
        <v>2.1682659411979729E-4</v>
      </c>
      <c r="K1699" s="104">
        <f t="shared" si="208"/>
        <v>2.1682659411979729E-4</v>
      </c>
      <c r="L1699" s="85"/>
    </row>
    <row r="1700" spans="3:12" x14ac:dyDescent="0.2">
      <c r="C1700" s="103">
        <v>733</v>
      </c>
      <c r="D1700" s="103">
        <f t="shared" si="204"/>
        <v>0.73299999999999998</v>
      </c>
      <c r="E1700" s="104">
        <f t="shared" si="202"/>
        <v>0.99510223971063694</v>
      </c>
      <c r="F1700" s="104">
        <f t="shared" si="203"/>
        <v>1.641329481238446E-2</v>
      </c>
      <c r="G1700" s="104">
        <f t="shared" si="209"/>
        <v>1.6332906428834754E-2</v>
      </c>
      <c r="H1700" s="104">
        <f t="shared" si="205"/>
        <v>-35.738730519975228</v>
      </c>
      <c r="I1700" s="104">
        <f t="shared" si="206"/>
        <v>1</v>
      </c>
      <c r="J1700" s="104">
        <f t="shared" si="207"/>
        <v>2.4977976921934176E-4</v>
      </c>
      <c r="K1700" s="104">
        <f t="shared" si="208"/>
        <v>2.4977976921934176E-4</v>
      </c>
      <c r="L1700" s="85"/>
    </row>
    <row r="1701" spans="3:12" x14ac:dyDescent="0.2">
      <c r="C1701" s="103">
        <v>734</v>
      </c>
      <c r="D1701" s="103">
        <f t="shared" si="204"/>
        <v>0.73399999999999999</v>
      </c>
      <c r="E1701" s="104">
        <f t="shared" si="202"/>
        <v>0.99508889725452521</v>
      </c>
      <c r="F1701" s="104">
        <f t="shared" si="203"/>
        <v>1.7427855131982566E-2</v>
      </c>
      <c r="G1701" s="104">
        <f t="shared" si="209"/>
        <v>1.734226514479615E-2</v>
      </c>
      <c r="H1701" s="104">
        <f t="shared" si="205"/>
        <v>-35.217883563219566</v>
      </c>
      <c r="I1701" s="104">
        <f t="shared" si="206"/>
        <v>1</v>
      </c>
      <c r="J1701" s="104">
        <f t="shared" si="207"/>
        <v>2.8350429512836973E-4</v>
      </c>
      <c r="K1701" s="104">
        <f t="shared" si="208"/>
        <v>2.8350429512836973E-4</v>
      </c>
      <c r="L1701" s="85"/>
    </row>
    <row r="1702" spans="3:12" x14ac:dyDescent="0.2">
      <c r="C1702" s="103">
        <v>735</v>
      </c>
      <c r="D1702" s="103">
        <f t="shared" si="204"/>
        <v>0.73499999999999999</v>
      </c>
      <c r="E1702" s="104">
        <f t="shared" si="202"/>
        <v>0.99507553677320093</v>
      </c>
      <c r="F1702" s="104">
        <f t="shared" si="203"/>
        <v>1.8391956689258297E-2</v>
      </c>
      <c r="G1702" s="104">
        <f t="shared" si="209"/>
        <v>1.8301386174873164E-2</v>
      </c>
      <c r="H1702" s="104">
        <f t="shared" si="205"/>
        <v>-34.750320297960499</v>
      </c>
      <c r="I1702" s="104">
        <f t="shared" si="206"/>
        <v>1</v>
      </c>
      <c r="J1702" s="104">
        <f t="shared" si="207"/>
        <v>3.1761746984954107E-4</v>
      </c>
      <c r="K1702" s="104">
        <f t="shared" si="208"/>
        <v>3.1761746984954107E-4</v>
      </c>
      <c r="L1702" s="85"/>
    </row>
    <row r="1703" spans="3:12" x14ac:dyDescent="0.2">
      <c r="C1703" s="103">
        <v>736</v>
      </c>
      <c r="D1703" s="103">
        <f t="shared" si="204"/>
        <v>0.73599999999999999</v>
      </c>
      <c r="E1703" s="104">
        <f t="shared" si="202"/>
        <v>0.9950621582673348</v>
      </c>
      <c r="F1703" s="104">
        <f t="shared" si="203"/>
        <v>1.9303101058323141E-2</v>
      </c>
      <c r="G1703" s="104">
        <f t="shared" si="209"/>
        <v>1.92077854003475E-2</v>
      </c>
      <c r="H1703" s="104">
        <f t="shared" si="205"/>
        <v>-34.330454101883483</v>
      </c>
      <c r="I1703" s="104">
        <f t="shared" si="206"/>
        <v>1</v>
      </c>
      <c r="J1703" s="104">
        <f t="shared" si="207"/>
        <v>3.5173448806483543E-4</v>
      </c>
      <c r="K1703" s="104">
        <f t="shared" si="208"/>
        <v>3.5173448806483543E-4</v>
      </c>
      <c r="L1703" s="85"/>
    </row>
    <row r="1704" spans="3:12" x14ac:dyDescent="0.2">
      <c r="C1704" s="103">
        <v>737</v>
      </c>
      <c r="D1704" s="103">
        <f t="shared" si="204"/>
        <v>0.73699999999999999</v>
      </c>
      <c r="E1704" s="104">
        <f t="shared" si="202"/>
        <v>0.99504876173759971</v>
      </c>
      <c r="F1704" s="104">
        <f t="shared" si="203"/>
        <v>2.015894114216412E-2</v>
      </c>
      <c r="G1704" s="104">
        <f t="shared" si="209"/>
        <v>2.0059129421451563E-2</v>
      </c>
      <c r="H1704" s="104">
        <f t="shared" si="205"/>
        <v>-33.953758391081848</v>
      </c>
      <c r="I1704" s="104">
        <f t="shared" si="206"/>
        <v>1</v>
      </c>
      <c r="J1704" s="104">
        <f t="shared" si="207"/>
        <v>3.8547264990560566E-4</v>
      </c>
      <c r="K1704" s="104">
        <f t="shared" si="208"/>
        <v>3.8547264990560566E-4</v>
      </c>
      <c r="L1704" s="85"/>
    </row>
    <row r="1705" spans="3:12" x14ac:dyDescent="0.2">
      <c r="C1705" s="103">
        <v>738</v>
      </c>
      <c r="D1705" s="103">
        <f t="shared" si="204"/>
        <v>0.73799999999999999</v>
      </c>
      <c r="E1705" s="104">
        <f t="shared" si="202"/>
        <v>0.99503534718467157</v>
      </c>
      <c r="F1705" s="104">
        <f t="shared" si="203"/>
        <v>2.0957287162635264E-2</v>
      </c>
      <c r="G1705" s="104">
        <f t="shared" si="209"/>
        <v>2.085324150792164E-2</v>
      </c>
      <c r="H1705" s="104">
        <f t="shared" si="205"/>
        <v>-33.616528540822955</v>
      </c>
      <c r="I1705" s="104">
        <f t="shared" si="206"/>
        <v>1</v>
      </c>
      <c r="J1705" s="104">
        <f t="shared" si="207"/>
        <v>4.1845552376565544E-4</v>
      </c>
      <c r="K1705" s="104">
        <f t="shared" si="208"/>
        <v>4.1845552376565544E-4</v>
      </c>
      <c r="L1705" s="85"/>
    </row>
    <row r="1706" spans="3:12" x14ac:dyDescent="0.2">
      <c r="C1706" s="103">
        <v>739</v>
      </c>
      <c r="D1706" s="103">
        <f t="shared" si="204"/>
        <v>0.73899999999999999</v>
      </c>
      <c r="E1706" s="104">
        <f t="shared" si="202"/>
        <v>0.99502191460922329</v>
      </c>
      <c r="F1706" s="104">
        <f t="shared" si="203"/>
        <v>2.1696112206062258E-2</v>
      </c>
      <c r="G1706" s="104">
        <f t="shared" si="209"/>
        <v>2.1588107106852605E-2</v>
      </c>
      <c r="H1706" s="104">
        <f t="shared" si="205"/>
        <v>-33.31570871801042</v>
      </c>
      <c r="I1706" s="104">
        <f t="shared" si="206"/>
        <v>1</v>
      </c>
      <c r="J1706" s="104">
        <f t="shared" si="207"/>
        <v>4.5031701806020003E-4</v>
      </c>
      <c r="K1706" s="104">
        <f t="shared" si="208"/>
        <v>4.5031701806020003E-4</v>
      </c>
      <c r="L1706" s="85"/>
    </row>
    <row r="1707" spans="3:12" x14ac:dyDescent="0.2">
      <c r="C1707" s="103">
        <v>740</v>
      </c>
      <c r="D1707" s="103">
        <f t="shared" si="204"/>
        <v>0.74</v>
      </c>
      <c r="E1707" s="104">
        <f t="shared" si="202"/>
        <v>0.99500846401192977</v>
      </c>
      <c r="F1707" s="104">
        <f t="shared" si="203"/>
        <v>2.2373557310567484E-2</v>
      </c>
      <c r="G1707" s="104">
        <f t="shared" si="209"/>
        <v>2.2261878894070636E-2</v>
      </c>
      <c r="H1707" s="104">
        <f t="shared" si="205"/>
        <v>-33.048763683322505</v>
      </c>
      <c r="I1707" s="104">
        <f t="shared" si="206"/>
        <v>1</v>
      </c>
      <c r="J1707" s="104">
        <f t="shared" si="207"/>
        <v>4.8070531807029108E-4</v>
      </c>
      <c r="K1707" s="104">
        <f t="shared" si="208"/>
        <v>4.8070531807029108E-4</v>
      </c>
      <c r="L1707" s="85"/>
    </row>
    <row r="1708" spans="3:12" x14ac:dyDescent="0.2">
      <c r="C1708" s="103">
        <v>741</v>
      </c>
      <c r="D1708" s="103">
        <f t="shared" si="204"/>
        <v>0.74099999999999999</v>
      </c>
      <c r="E1708" s="104">
        <f t="shared" si="202"/>
        <v>0.99499499539347114</v>
      </c>
      <c r="F1708" s="104">
        <f t="shared" si="203"/>
        <v>2.2987936082508077E-2</v>
      </c>
      <c r="G1708" s="104">
        <f t="shared" si="209"/>
        <v>2.2872881356520533E-2</v>
      </c>
      <c r="H1708" s="104">
        <f t="shared" si="205"/>
        <v>-32.813582454768756</v>
      </c>
      <c r="I1708" s="104">
        <f t="shared" si="206"/>
        <v>1</v>
      </c>
      <c r="J1708" s="104">
        <f t="shared" si="207"/>
        <v>5.0928664571958616E-4</v>
      </c>
      <c r="K1708" s="104">
        <f t="shared" si="208"/>
        <v>5.0928664571958616E-4</v>
      </c>
      <c r="L1708" s="85"/>
    </row>
    <row r="1709" spans="3:12" x14ac:dyDescent="0.2">
      <c r="C1709" s="103">
        <v>742</v>
      </c>
      <c r="D1709" s="103">
        <f t="shared" si="204"/>
        <v>0.74199999999999999</v>
      </c>
      <c r="E1709" s="104">
        <f t="shared" si="202"/>
        <v>0.99498150875452263</v>
      </c>
      <c r="F1709" s="104">
        <f t="shared" si="203"/>
        <v>2.3537738830725342E-2</v>
      </c>
      <c r="G1709" s="104">
        <f t="shared" si="209"/>
        <v>2.3419614894465014E-2</v>
      </c>
      <c r="H1709" s="104">
        <f t="shared" si="205"/>
        <v>-32.608405012415631</v>
      </c>
      <c r="I1709" s="104">
        <f t="shared" si="206"/>
        <v>1</v>
      </c>
      <c r="J1709" s="104">
        <f t="shared" si="207"/>
        <v>5.3574880228687773E-4</v>
      </c>
      <c r="K1709" s="104">
        <f t="shared" si="208"/>
        <v>5.3574880228687773E-4</v>
      </c>
      <c r="L1709" s="85"/>
    </row>
    <row r="1710" spans="3:12" x14ac:dyDescent="0.2">
      <c r="C1710" s="103">
        <v>743</v>
      </c>
      <c r="D1710" s="103">
        <f t="shared" si="204"/>
        <v>0.74299999999999999</v>
      </c>
      <c r="E1710" s="104">
        <f t="shared" si="202"/>
        <v>0.99496800409576125</v>
      </c>
      <c r="F1710" s="104">
        <f t="shared" si="203"/>
        <v>2.4021636208650467E-2</v>
      </c>
      <c r="G1710" s="104">
        <f t="shared" si="209"/>
        <v>2.3900759433635423E-2</v>
      </c>
      <c r="H1710" s="104">
        <f t="shared" si="205"/>
        <v>-32.431765987231984</v>
      </c>
      <c r="I1710" s="104">
        <f t="shared" si="206"/>
        <v>1</v>
      </c>
      <c r="J1710" s="104">
        <f t="shared" si="207"/>
        <v>5.5980445663788669E-4</v>
      </c>
      <c r="K1710" s="104">
        <f t="shared" si="208"/>
        <v>5.5980445663788669E-4</v>
      </c>
      <c r="L1710" s="85"/>
    </row>
    <row r="1711" spans="3:12" x14ac:dyDescent="0.2">
      <c r="C1711" s="103">
        <v>744</v>
      </c>
      <c r="D1711" s="103">
        <f t="shared" si="204"/>
        <v>0.74399999999999999</v>
      </c>
      <c r="E1711" s="104">
        <f t="shared" si="202"/>
        <v>0.99495448141786968</v>
      </c>
      <c r="F1711" s="104">
        <f t="shared" si="203"/>
        <v>2.4438482355667E-2</v>
      </c>
      <c r="G1711" s="104">
        <f t="shared" si="209"/>
        <v>2.4315177538822418E-2</v>
      </c>
      <c r="H1711" s="104">
        <f t="shared" si="205"/>
        <v>-32.282451101106361</v>
      </c>
      <c r="I1711" s="104">
        <f t="shared" si="206"/>
        <v>1</v>
      </c>
      <c r="J1711" s="104">
        <f t="shared" si="207"/>
        <v>5.811941445330067E-4</v>
      </c>
      <c r="K1711" s="104">
        <f t="shared" si="208"/>
        <v>5.811941445330067E-4</v>
      </c>
      <c r="L1711" s="85"/>
    </row>
    <row r="1712" spans="3:12" x14ac:dyDescent="0.2">
      <c r="C1712" s="103">
        <v>745</v>
      </c>
      <c r="D1712" s="103">
        <f t="shared" si="204"/>
        <v>0.745</v>
      </c>
      <c r="E1712" s="104">
        <f t="shared" si="202"/>
        <v>0.9949409407215255</v>
      </c>
      <c r="F1712" s="104">
        <f t="shared" si="203"/>
        <v>2.4787317530518837E-2</v>
      </c>
      <c r="G1712" s="104">
        <f t="shared" si="209"/>
        <v>2.4661917021777571E-2</v>
      </c>
      <c r="H1712" s="104">
        <f t="shared" si="205"/>
        <v>-32.159463356410889</v>
      </c>
      <c r="I1712" s="104">
        <f t="shared" si="206"/>
        <v>1</v>
      </c>
      <c r="J1712" s="104">
        <f t="shared" si="207"/>
        <v>5.996889478994882E-4</v>
      </c>
      <c r="K1712" s="104">
        <f t="shared" si="208"/>
        <v>5.996889478994882E-4</v>
      </c>
      <c r="L1712" s="85"/>
    </row>
    <row r="1713" spans="3:12" x14ac:dyDescent="0.2">
      <c r="C1713" s="103">
        <v>746</v>
      </c>
      <c r="D1713" s="103">
        <f t="shared" si="204"/>
        <v>0.746</v>
      </c>
      <c r="E1713" s="104">
        <f t="shared" si="202"/>
        <v>0.99492738200741082</v>
      </c>
      <c r="F1713" s="104">
        <f t="shared" si="203"/>
        <v>2.5067370230946441E-2</v>
      </c>
      <c r="G1713" s="104">
        <f t="shared" si="209"/>
        <v>2.4940213037686048E-2</v>
      </c>
      <c r="H1713" s="104">
        <f t="shared" si="205"/>
        <v>-32.061996822525359</v>
      </c>
      <c r="I1713" s="104">
        <f t="shared" si="206"/>
        <v>1</v>
      </c>
      <c r="J1713" s="104">
        <f t="shared" si="207"/>
        <v>6.1509282660898615E-4</v>
      </c>
      <c r="K1713" s="104">
        <f t="shared" si="208"/>
        <v>6.1509282660898615E-4</v>
      </c>
      <c r="L1713" s="85"/>
    </row>
    <row r="1714" spans="3:12" x14ac:dyDescent="0.2">
      <c r="C1714" s="103">
        <v>747</v>
      </c>
      <c r="D1714" s="103">
        <f t="shared" si="204"/>
        <v>0.747</v>
      </c>
      <c r="E1714" s="104">
        <f t="shared" si="202"/>
        <v>0.99491380527620854</v>
      </c>
      <c r="F1714" s="104">
        <f t="shared" si="203"/>
        <v>2.5278058795148835E-2</v>
      </c>
      <c r="G1714" s="104">
        <f t="shared" si="209"/>
        <v>2.514948966587726E-2</v>
      </c>
      <c r="H1714" s="104">
        <f t="shared" si="205"/>
        <v>-31.989416464679671</v>
      </c>
      <c r="I1714" s="104">
        <f t="shared" si="206"/>
        <v>1</v>
      </c>
      <c r="J1714" s="104">
        <f t="shared" si="207"/>
        <v>6.2724457923283921E-4</v>
      </c>
      <c r="K1714" s="104">
        <f t="shared" si="208"/>
        <v>6.2724457923283921E-4</v>
      </c>
      <c r="L1714" s="85"/>
    </row>
    <row r="1715" spans="3:12" x14ac:dyDescent="0.2">
      <c r="C1715" s="103">
        <v>748</v>
      </c>
      <c r="D1715" s="103">
        <f t="shared" si="204"/>
        <v>0.748</v>
      </c>
      <c r="E1715" s="104">
        <f t="shared" si="202"/>
        <v>0.99490021052859989</v>
      </c>
      <c r="F1715" s="104">
        <f t="shared" si="203"/>
        <v>2.541899248208343E-2</v>
      </c>
      <c r="G1715" s="104">
        <f t="shared" si="209"/>
        <v>2.5289360971849702E-2</v>
      </c>
      <c r="H1715" s="104">
        <f t="shared" si="205"/>
        <v>-31.941242891091967</v>
      </c>
      <c r="I1715" s="104">
        <f t="shared" si="206"/>
        <v>1</v>
      </c>
      <c r="J1715" s="104">
        <f t="shared" si="207"/>
        <v>6.3601941341373243E-4</v>
      </c>
      <c r="K1715" s="104">
        <f t="shared" si="208"/>
        <v>6.3601941341373243E-4</v>
      </c>
      <c r="L1715" s="85"/>
    </row>
    <row r="1716" spans="3:12" x14ac:dyDescent="0.2">
      <c r="C1716" s="103">
        <v>749</v>
      </c>
      <c r="D1716" s="103">
        <f t="shared" si="204"/>
        <v>0.749</v>
      </c>
      <c r="E1716" s="104">
        <f t="shared" si="202"/>
        <v>0.99488659776527089</v>
      </c>
      <c r="F1716" s="104">
        <f t="shared" si="203"/>
        <v>2.5489972029042157E-2</v>
      </c>
      <c r="G1716" s="104">
        <f t="shared" si="209"/>
        <v>2.5359631549105671E-2</v>
      </c>
      <c r="H1716" s="104">
        <f t="shared" si="205"/>
        <v>-31.917141212456489</v>
      </c>
      <c r="I1716" s="104">
        <f t="shared" si="206"/>
        <v>1</v>
      </c>
      <c r="J1716" s="104">
        <f t="shared" si="207"/>
        <v>6.4133011084694833E-4</v>
      </c>
      <c r="K1716" s="104">
        <f t="shared" si="208"/>
        <v>6.4133011084694833E-4</v>
      </c>
      <c r="L1716" s="85"/>
    </row>
    <row r="1717" spans="3:12" x14ac:dyDescent="0.2">
      <c r="C1717" s="103">
        <v>750</v>
      </c>
      <c r="D1717" s="103">
        <f t="shared" si="204"/>
        <v>0.75</v>
      </c>
      <c r="E1717" s="104">
        <f t="shared" si="202"/>
        <v>0.99487296698690486</v>
      </c>
      <c r="F1717" s="104">
        <f t="shared" si="203"/>
        <v>2.5490989686364752E-2</v>
      </c>
      <c r="G1717" s="104">
        <f t="shared" si="209"/>
        <v>2.5360296540706293E-2</v>
      </c>
      <c r="H1717" s="104">
        <f t="shared" si="205"/>
        <v>-31.916913450159846</v>
      </c>
      <c r="I1717" s="104">
        <f t="shared" si="206"/>
        <v>1</v>
      </c>
      <c r="J1717" s="104">
        <f t="shared" si="207"/>
        <v>6.4312777635892404E-4</v>
      </c>
      <c r="K1717" s="104">
        <f t="shared" si="208"/>
        <v>6.4312777635892404E-4</v>
      </c>
      <c r="L1717" s="85"/>
    </row>
    <row r="1718" spans="3:12" x14ac:dyDescent="0.2">
      <c r="C1718" s="103">
        <v>751</v>
      </c>
      <c r="D1718" s="103">
        <f t="shared" si="204"/>
        <v>0.751</v>
      </c>
      <c r="E1718" s="104">
        <f t="shared" si="202"/>
        <v>0.99485931819418727</v>
      </c>
      <c r="F1718" s="104">
        <f t="shared" si="203"/>
        <v>2.542222873057064E-2</v>
      </c>
      <c r="G1718" s="104">
        <f t="shared" si="209"/>
        <v>2.5291541141872185E-2</v>
      </c>
      <c r="H1718" s="104">
        <f t="shared" si="205"/>
        <v>-31.940494121677901</v>
      </c>
      <c r="I1718" s="104">
        <f t="shared" si="206"/>
        <v>1</v>
      </c>
      <c r="J1718" s="104">
        <f t="shared" si="207"/>
        <v>6.4140216515556924E-4</v>
      </c>
      <c r="K1718" s="104">
        <f t="shared" si="208"/>
        <v>6.4140216515556924E-4</v>
      </c>
      <c r="L1718" s="85"/>
    </row>
    <row r="1719" spans="3:12" x14ac:dyDescent="0.2">
      <c r="C1719" s="103">
        <v>752</v>
      </c>
      <c r="D1719" s="103">
        <f t="shared" si="204"/>
        <v>0.752</v>
      </c>
      <c r="E1719" s="104">
        <f t="shared" si="202"/>
        <v>0.99484565138780578</v>
      </c>
      <c r="F1719" s="104">
        <f t="shared" si="203"/>
        <v>2.5284062458604397E-2</v>
      </c>
      <c r="G1719" s="104">
        <f t="shared" si="209"/>
        <v>2.5153739586360257E-2</v>
      </c>
      <c r="H1719" s="104">
        <f t="shared" si="205"/>
        <v>-31.987948791891164</v>
      </c>
      <c r="I1719" s="104">
        <f t="shared" si="206"/>
        <v>1</v>
      </c>
      <c r="J1719" s="104">
        <f t="shared" si="207"/>
        <v>6.3618158693754488E-4</v>
      </c>
      <c r="K1719" s="104">
        <f t="shared" si="208"/>
        <v>6.3618158693754488E-4</v>
      </c>
      <c r="L1719" s="85"/>
    </row>
    <row r="1720" spans="3:12" x14ac:dyDescent="0.2">
      <c r="C1720" s="103">
        <v>753</v>
      </c>
      <c r="D1720" s="103">
        <f t="shared" si="204"/>
        <v>0.753</v>
      </c>
      <c r="E1720" s="104">
        <f t="shared" si="202"/>
        <v>0.99483196656844686</v>
      </c>
      <c r="F1720" s="104">
        <f t="shared" si="203"/>
        <v>2.507705266729186E-2</v>
      </c>
      <c r="G1720" s="104">
        <f t="shared" si="209"/>
        <v>2.4947453620742476E-2</v>
      </c>
      <c r="H1720" s="104">
        <f t="shared" si="205"/>
        <v>-32.059475521771184</v>
      </c>
      <c r="I1720" s="104">
        <f t="shared" si="206"/>
        <v>1</v>
      </c>
      <c r="J1720" s="104">
        <f t="shared" si="207"/>
        <v>6.275323901938593E-4</v>
      </c>
      <c r="K1720" s="104">
        <f t="shared" si="208"/>
        <v>6.275323901938593E-4</v>
      </c>
      <c r="L1720" s="85"/>
    </row>
    <row r="1721" spans="3:12" x14ac:dyDescent="0.2">
      <c r="C1721" s="103">
        <v>754</v>
      </c>
      <c r="D1721" s="103">
        <f t="shared" si="204"/>
        <v>0.754</v>
      </c>
      <c r="E1721" s="104">
        <f t="shared" si="202"/>
        <v>0.99481826373679905</v>
      </c>
      <c r="F1721" s="104">
        <f t="shared" si="203"/>
        <v>2.480194762349152E-2</v>
      </c>
      <c r="G1721" s="104">
        <f t="shared" si="209"/>
        <v>2.4673430472092864E-2</v>
      </c>
      <c r="H1721" s="104">
        <f t="shared" si="205"/>
        <v>-32.155409282985346</v>
      </c>
      <c r="I1721" s="104">
        <f t="shared" si="206"/>
        <v>1</v>
      </c>
      <c r="J1721" s="104">
        <f t="shared" si="207"/>
        <v>6.1555803453864982E-4</v>
      </c>
      <c r="K1721" s="104">
        <f t="shared" si="208"/>
        <v>6.1555803453864982E-4</v>
      </c>
      <c r="L1721" s="85"/>
    </row>
    <row r="1722" spans="3:12" x14ac:dyDescent="0.2">
      <c r="C1722" s="103">
        <v>755</v>
      </c>
      <c r="D1722" s="103">
        <f t="shared" si="204"/>
        <v>0.755</v>
      </c>
      <c r="E1722" s="104">
        <f t="shared" si="202"/>
        <v>0.99480454289355225</v>
      </c>
      <c r="F1722" s="104">
        <f t="shared" si="203"/>
        <v>2.4459679531795227E-2</v>
      </c>
      <c r="G1722" s="104">
        <f t="shared" si="209"/>
        <v>2.4332600315950328E-2</v>
      </c>
      <c r="H1722" s="104">
        <f t="shared" si="205"/>
        <v>-32.276229549682427</v>
      </c>
      <c r="I1722" s="104">
        <f t="shared" si="206"/>
        <v>1</v>
      </c>
      <c r="J1722" s="104">
        <f t="shared" si="207"/>
        <v>6.0039776339965937E-4</v>
      </c>
      <c r="K1722" s="104">
        <f t="shared" si="208"/>
        <v>6.0039776339965937E-4</v>
      </c>
      <c r="L1722" s="85"/>
    </row>
    <row r="1723" spans="3:12" x14ac:dyDescent="0.2">
      <c r="C1723" s="103">
        <v>756</v>
      </c>
      <c r="D1723" s="103">
        <f t="shared" si="204"/>
        <v>0.75600000000000001</v>
      </c>
      <c r="E1723" s="104">
        <f t="shared" si="202"/>
        <v>0.99479080403939557</v>
      </c>
      <c r="F1723" s="104">
        <f t="shared" si="203"/>
        <v>2.4051361507978847E-2</v>
      </c>
      <c r="G1723" s="104">
        <f t="shared" si="209"/>
        <v>2.3926073252764447E-2</v>
      </c>
      <c r="H1723" s="104">
        <f t="shared" si="205"/>
        <v>-32.422571439006475</v>
      </c>
      <c r="I1723" s="104">
        <f t="shared" si="206"/>
        <v>1</v>
      </c>
      <c r="J1723" s="104">
        <f t="shared" si="207"/>
        <v>5.8222489365294245E-4</v>
      </c>
      <c r="K1723" s="104">
        <f t="shared" si="208"/>
        <v>5.8222489365294245E-4</v>
      </c>
      <c r="L1723" s="85"/>
    </row>
    <row r="1724" spans="3:12" x14ac:dyDescent="0.2">
      <c r="C1724" s="103">
        <v>757</v>
      </c>
      <c r="D1724" s="103">
        <f t="shared" si="204"/>
        <v>0.75700000000000001</v>
      </c>
      <c r="E1724" s="104">
        <f t="shared" si="202"/>
        <v>0.99477704717502191</v>
      </c>
      <c r="F1724" s="104">
        <f t="shared" si="203"/>
        <v>2.3578284067725021E-2</v>
      </c>
      <c r="G1724" s="104">
        <f t="shared" si="209"/>
        <v>2.3455135802345362E-2</v>
      </c>
      <c r="H1724" s="104">
        <f t="shared" si="205"/>
        <v>-32.595240963960435</v>
      </c>
      <c r="I1724" s="104">
        <f t="shared" si="206"/>
        <v>1</v>
      </c>
      <c r="J1724" s="104">
        <f t="shared" si="207"/>
        <v>5.61244742881005E-4</v>
      </c>
      <c r="K1724" s="104">
        <f t="shared" si="208"/>
        <v>5.61244742881005E-4</v>
      </c>
      <c r="L1724" s="85"/>
    </row>
    <row r="1725" spans="3:12" x14ac:dyDescent="0.2">
      <c r="C1725" s="103">
        <v>758</v>
      </c>
      <c r="D1725" s="103">
        <f t="shared" si="204"/>
        <v>0.75800000000000001</v>
      </c>
      <c r="E1725" s="104">
        <f t="shared" si="202"/>
        <v>0.9947632723011216</v>
      </c>
      <c r="F1725" s="104">
        <f t="shared" si="203"/>
        <v>2.304191114143183E-2</v>
      </c>
      <c r="G1725" s="104">
        <f t="shared" si="209"/>
        <v>2.2921246927122399E-2</v>
      </c>
      <c r="H1725" s="104">
        <f t="shared" si="205"/>
        <v>-32.795235204565486</v>
      </c>
      <c r="I1725" s="104">
        <f t="shared" si="206"/>
        <v>1</v>
      </c>
      <c r="J1725" s="104">
        <f t="shared" si="207"/>
        <v>5.3769221876751884E-4</v>
      </c>
      <c r="K1725" s="104">
        <f t="shared" si="208"/>
        <v>5.3769221876751884E-4</v>
      </c>
      <c r="L1725" s="85"/>
    </row>
    <row r="1726" spans="3:12" x14ac:dyDescent="0.2">
      <c r="C1726" s="103">
        <v>759</v>
      </c>
      <c r="D1726" s="103">
        <f t="shared" si="204"/>
        <v>0.75900000000000001</v>
      </c>
      <c r="E1726" s="104">
        <f t="shared" si="202"/>
        <v>0.99474947941838787</v>
      </c>
      <c r="F1726" s="104">
        <f t="shared" si="203"/>
        <v>2.2443875627181618E-2</v>
      </c>
      <c r="G1726" s="104">
        <f t="shared" si="209"/>
        <v>2.2326033596269959E-2</v>
      </c>
      <c r="H1726" s="104">
        <f t="shared" si="205"/>
        <v>-33.023768521338638</v>
      </c>
      <c r="I1726" s="104">
        <f t="shared" si="206"/>
        <v>1</v>
      </c>
      <c r="J1726" s="104">
        <f t="shared" si="207"/>
        <v>5.118290986906404E-4</v>
      </c>
      <c r="K1726" s="104">
        <f t="shared" si="208"/>
        <v>5.118290986906404E-4</v>
      </c>
      <c r="L1726" s="85"/>
    </row>
    <row r="1727" spans="3:12" x14ac:dyDescent="0.2">
      <c r="C1727" s="103">
        <v>760</v>
      </c>
      <c r="D1727" s="103">
        <f t="shared" si="204"/>
        <v>0.76</v>
      </c>
      <c r="E1727" s="104">
        <f t="shared" si="202"/>
        <v>0.99473566852751494</v>
      </c>
      <c r="F1727" s="104">
        <f t="shared" si="203"/>
        <v>2.1785974495165773E-2</v>
      </c>
      <c r="G1727" s="104">
        <f t="shared" si="209"/>
        <v>2.1671285903972114E-2</v>
      </c>
      <c r="H1727" s="104">
        <f t="shared" si="205"/>
        <v>-33.282306365730648</v>
      </c>
      <c r="I1727" s="104">
        <f t="shared" si="206"/>
        <v>1</v>
      </c>
      <c r="J1727" s="104">
        <f t="shared" si="207"/>
        <v>4.8394103080159543E-4</v>
      </c>
      <c r="K1727" s="104">
        <f t="shared" si="208"/>
        <v>4.8394103080159543E-4</v>
      </c>
      <c r="L1727" s="85"/>
    </row>
    <row r="1728" spans="3:12" x14ac:dyDescent="0.2">
      <c r="C1728" s="103">
        <v>761</v>
      </c>
      <c r="D1728" s="103">
        <f t="shared" si="204"/>
        <v>0.76100000000000001</v>
      </c>
      <c r="E1728" s="104">
        <f t="shared" si="202"/>
        <v>0.99472183962919758</v>
      </c>
      <c r="F1728" s="104">
        <f t="shared" si="203"/>
        <v>2.1070163458047127E-2</v>
      </c>
      <c r="G1728" s="104">
        <f t="shared" si="209"/>
        <v>2.0958951756276534E-2</v>
      </c>
      <c r="H1728" s="104">
        <f t="shared" si="205"/>
        <v>-33.572608840110661</v>
      </c>
      <c r="I1728" s="104">
        <f t="shared" si="206"/>
        <v>1</v>
      </c>
      <c r="J1728" s="104">
        <f t="shared" si="207"/>
        <v>4.5433429074232055E-4</v>
      </c>
      <c r="K1728" s="104">
        <f t="shared" si="208"/>
        <v>4.5433429074232055E-4</v>
      </c>
      <c r="L1728" s="85"/>
    </row>
    <row r="1729" spans="3:12" x14ac:dyDescent="0.2">
      <c r="C1729" s="103">
        <v>762</v>
      </c>
      <c r="D1729" s="103">
        <f t="shared" si="204"/>
        <v>0.76200000000000001</v>
      </c>
      <c r="E1729" s="104">
        <f t="shared" si="202"/>
        <v>0.99470799272413069</v>
      </c>
      <c r="F1729" s="104">
        <f t="shared" si="203"/>
        <v>2.0298551222882686E-2</v>
      </c>
      <c r="G1729" s="104">
        <f t="shared" si="209"/>
        <v>2.0191131142121586E-2</v>
      </c>
      <c r="H1729" s="104">
        <f t="shared" si="205"/>
        <v>-33.896787008922068</v>
      </c>
      <c r="I1729" s="104">
        <f t="shared" si="206"/>
        <v>1</v>
      </c>
      <c r="J1729" s="104">
        <f t="shared" si="207"/>
        <v>4.2333233063625942E-4</v>
      </c>
      <c r="K1729" s="104">
        <f t="shared" si="208"/>
        <v>4.2333233063625942E-4</v>
      </c>
      <c r="L1729" s="85"/>
    </row>
    <row r="1730" spans="3:12" x14ac:dyDescent="0.2">
      <c r="C1730" s="103">
        <v>763</v>
      </c>
      <c r="D1730" s="103">
        <f t="shared" si="204"/>
        <v>0.76300000000000001</v>
      </c>
      <c r="E1730" s="104">
        <f t="shared" si="202"/>
        <v>0.99469412781301136</v>
      </c>
      <c r="F1730" s="104">
        <f t="shared" si="203"/>
        <v>1.947339334132597E-2</v>
      </c>
      <c r="G1730" s="104">
        <f t="shared" si="209"/>
        <v>1.937007000520994E-2</v>
      </c>
      <c r="H1730" s="104">
        <f t="shared" si="205"/>
        <v>-34.257376193959097</v>
      </c>
      <c r="I1730" s="104">
        <f t="shared" si="206"/>
        <v>1</v>
      </c>
      <c r="J1730" s="104">
        <f t="shared" si="207"/>
        <v>3.9127215905490631E-4</v>
      </c>
      <c r="K1730" s="104">
        <f t="shared" si="208"/>
        <v>3.9127215905490631E-4</v>
      </c>
      <c r="L1730" s="85"/>
    </row>
    <row r="1731" spans="3:12" x14ac:dyDescent="0.2">
      <c r="C1731" s="103">
        <v>764</v>
      </c>
      <c r="D1731" s="103">
        <f t="shared" si="204"/>
        <v>0.76400000000000001</v>
      </c>
      <c r="E1731" s="104">
        <f t="shared" si="202"/>
        <v>0.99468024489653661</v>
      </c>
      <c r="F1731" s="104">
        <f t="shared" si="203"/>
        <v>1.8597085675876736E-2</v>
      </c>
      <c r="G1731" s="104">
        <f t="shared" si="209"/>
        <v>1.8498153734442944E-2</v>
      </c>
      <c r="H1731" s="104">
        <f t="shared" si="205"/>
        <v>-34.657432310811551</v>
      </c>
      <c r="I1731" s="104">
        <f t="shared" si="206"/>
        <v>1</v>
      </c>
      <c r="J1731" s="104">
        <f t="shared" si="207"/>
        <v>3.585005922991026E-4</v>
      </c>
      <c r="K1731" s="104">
        <f t="shared" si="208"/>
        <v>3.585005922991026E-4</v>
      </c>
      <c r="L1731" s="85"/>
    </row>
    <row r="1732" spans="3:12" x14ac:dyDescent="0.2">
      <c r="C1732" s="103">
        <v>765</v>
      </c>
      <c r="D1732" s="103">
        <f t="shared" si="204"/>
        <v>0.76500000000000001</v>
      </c>
      <c r="E1732" s="104">
        <f t="shared" ref="E1732:E1795" si="210">ABS(SIN((($A$68*PI()*$C1732*VLOOKUP($D$12,$C$18:$D$33,2,FALSE))/($D$16*1000000)))/(VLOOKUP($D$12,$C$18:$D$33,2,FALSE)*SIN((($A$68*PI()*$C1732)/($D$16*1000000)))))^$A$72</f>
        <v>0.99466634397540499</v>
      </c>
      <c r="F1732" s="104">
        <f t="shared" ref="F1732:F1795" si="211">ABS(SIN((($A$68*VLOOKUP($D$12,$C$18:$D$33,2,FALSE)*PI()*$C1732*VLOOKUP($D$12,$C$18:$E$33,3,FALSE))/($D$16*1000000)))/(VLOOKUP($D$12,$C$18:$E$33,3,FALSE)*SIN((($A$68*VLOOKUP($D$12,$C$18:$D$33,2,FALSE)*PI()*$C1732)/($D$16*1000000)))))^$A$76</f>
        <v>1.7672157500943204E-2</v>
      </c>
      <c r="G1732" s="104">
        <f t="shared" si="209"/>
        <v>1.7577900291620707E-2</v>
      </c>
      <c r="H1732" s="104">
        <f t="shared" si="205"/>
        <v>-35.10066006672848</v>
      </c>
      <c r="I1732" s="104">
        <f t="shared" si="206"/>
        <v>1</v>
      </c>
      <c r="J1732" s="104">
        <f t="shared" si="207"/>
        <v>3.2537041852286579E-4</v>
      </c>
      <c r="K1732" s="104">
        <f t="shared" si="208"/>
        <v>3.2537041852286579E-4</v>
      </c>
      <c r="L1732" s="85"/>
    </row>
    <row r="1733" spans="3:12" x14ac:dyDescent="0.2">
      <c r="C1733" s="103">
        <v>766</v>
      </c>
      <c r="D1733" s="103">
        <f t="shared" ref="D1733:D1796" si="212">C1733/1000</f>
        <v>0.76600000000000001</v>
      </c>
      <c r="E1733" s="104">
        <f t="shared" si="210"/>
        <v>0.99465242505031493</v>
      </c>
      <c r="F1733" s="104">
        <f t="shared" si="211"/>
        <v>1.6701264258426145E-2</v>
      </c>
      <c r="G1733" s="104">
        <f t="shared" si="209"/>
        <v>1.6611952996049714E-2</v>
      </c>
      <c r="H1733" s="104">
        <f t="shared" ref="H1733:H1796" si="213">20*LOG10(G1733)</f>
        <v>-35.591586128157608</v>
      </c>
      <c r="I1733" s="104">
        <f t="shared" ref="I1733:I1796" si="214">C1733-C1732</f>
        <v>1</v>
      </c>
      <c r="J1733" s="104">
        <f t="shared" si="207"/>
        <v>2.9223651695810699E-4</v>
      </c>
      <c r="K1733" s="104">
        <f t="shared" si="208"/>
        <v>2.9223651695810699E-4</v>
      </c>
      <c r="L1733" s="85"/>
    </row>
    <row r="1734" spans="3:12" x14ac:dyDescent="0.2">
      <c r="C1734" s="103">
        <v>767</v>
      </c>
      <c r="D1734" s="103">
        <f t="shared" si="212"/>
        <v>0.76700000000000002</v>
      </c>
      <c r="E1734" s="104">
        <f t="shared" si="210"/>
        <v>0.99463848812196809</v>
      </c>
      <c r="F1734" s="104">
        <f t="shared" si="211"/>
        <v>1.5687179988421982E-2</v>
      </c>
      <c r="G1734" s="104">
        <f t="shared" si="209"/>
        <v>1.5603072986581232E-2</v>
      </c>
      <c r="H1734" s="104">
        <f t="shared" si="213"/>
        <v>-36.135797199980843</v>
      </c>
      <c r="I1734" s="104">
        <f t="shared" si="214"/>
        <v>1</v>
      </c>
      <c r="J1734" s="104">
        <f t="shared" ref="J1734:J1797" si="215">((G1734+G1733)/2)^2</f>
        <v>2.5945197476539672E-4</v>
      </c>
      <c r="K1734" s="104">
        <f t="shared" ref="K1734:K1797" si="216">I1734*J1734</f>
        <v>2.5945197476539672E-4</v>
      </c>
      <c r="L1734" s="85"/>
    </row>
    <row r="1735" spans="3:12" x14ac:dyDescent="0.2">
      <c r="C1735" s="103">
        <v>768</v>
      </c>
      <c r="D1735" s="103">
        <f t="shared" si="212"/>
        <v>0.76800000000000002</v>
      </c>
      <c r="E1735" s="104">
        <f t="shared" si="210"/>
        <v>0.99462453319106425</v>
      </c>
      <c r="F1735" s="104">
        <f t="shared" si="211"/>
        <v>1.4632789456472324E-2</v>
      </c>
      <c r="G1735" s="104">
        <f t="shared" si="209"/>
        <v>1.4554131382426911E-2</v>
      </c>
      <c r="H1735" s="104">
        <f t="shared" si="213"/>
        <v>-36.74027417904923</v>
      </c>
      <c r="I1735" s="104">
        <f t="shared" si="214"/>
        <v>1</v>
      </c>
      <c r="J1735" s="104">
        <f t="shared" si="215"/>
        <v>2.2736424383853096E-4</v>
      </c>
      <c r="K1735" s="104">
        <f t="shared" si="216"/>
        <v>2.2736424383853096E-4</v>
      </c>
      <c r="L1735" s="85"/>
    </row>
    <row r="1736" spans="3:12" x14ac:dyDescent="0.2">
      <c r="C1736" s="103">
        <v>769</v>
      </c>
      <c r="D1736" s="103">
        <f t="shared" si="212"/>
        <v>0.76900000000000002</v>
      </c>
      <c r="E1736" s="104">
        <f t="shared" si="210"/>
        <v>0.99461056025830608</v>
      </c>
      <c r="F1736" s="104">
        <f t="shared" si="211"/>
        <v>1.3541079999556871E-2</v>
      </c>
      <c r="G1736" s="104">
        <f t="shared" si="209"/>
        <v>1.3468101164861803E-2</v>
      </c>
      <c r="H1736" s="104">
        <f t="shared" si="213"/>
        <v>-37.413872601877031</v>
      </c>
      <c r="I1736" s="104">
        <f t="shared" si="214"/>
        <v>1</v>
      </c>
      <c r="J1736" s="104">
        <f t="shared" si="215"/>
        <v>1.9631137923358175E-4</v>
      </c>
      <c r="K1736" s="104">
        <f t="shared" si="216"/>
        <v>1.9631137923358175E-4</v>
      </c>
      <c r="L1736" s="85"/>
    </row>
    <row r="1737" spans="3:12" x14ac:dyDescent="0.2">
      <c r="C1737" s="103">
        <v>770</v>
      </c>
      <c r="D1737" s="103">
        <f t="shared" si="212"/>
        <v>0.77</v>
      </c>
      <c r="E1737" s="104">
        <f t="shared" si="210"/>
        <v>0.99459656932439477</v>
      </c>
      <c r="F1737" s="104">
        <f t="shared" si="211"/>
        <v>1.2415133113734123E-2</v>
      </c>
      <c r="G1737" s="104">
        <f t="shared" si="209"/>
        <v>1.234804880262565E-2</v>
      </c>
      <c r="H1737" s="104">
        <f t="shared" si="213"/>
        <v>-38.168033254888677</v>
      </c>
      <c r="I1737" s="104">
        <f t="shared" si="214"/>
        <v>1</v>
      </c>
      <c r="J1737" s="104">
        <f t="shared" si="215"/>
        <v>1.6661839978595062E-4</v>
      </c>
      <c r="K1737" s="104">
        <f t="shared" si="216"/>
        <v>1.6661839978595062E-4</v>
      </c>
      <c r="L1737" s="85"/>
    </row>
    <row r="1738" spans="3:12" x14ac:dyDescent="0.2">
      <c r="C1738" s="103">
        <v>771</v>
      </c>
      <c r="D1738" s="103">
        <f t="shared" si="212"/>
        <v>0.77100000000000002</v>
      </c>
      <c r="E1738" s="104">
        <f t="shared" si="210"/>
        <v>0.99458256039003545</v>
      </c>
      <c r="F1738" s="104">
        <f t="shared" si="211"/>
        <v>1.1258115806979106E-2</v>
      </c>
      <c r="G1738" s="104">
        <f t="shared" si="209"/>
        <v>1.1197125644472809E-2</v>
      </c>
      <c r="H1738" s="104">
        <f t="shared" si="213"/>
        <v>-39.017868969730671</v>
      </c>
      <c r="I1738" s="104">
        <f t="shared" si="214"/>
        <v>1</v>
      </c>
      <c r="J1738" s="104">
        <f t="shared" si="215"/>
        <v>1.3859380993607454E-4</v>
      </c>
      <c r="K1738" s="104">
        <f t="shared" si="216"/>
        <v>1.3859380993607454E-4</v>
      </c>
      <c r="L1738" s="85"/>
    </row>
    <row r="1739" spans="3:12" x14ac:dyDescent="0.2">
      <c r="C1739" s="103">
        <v>772</v>
      </c>
      <c r="D1739" s="103">
        <f t="shared" si="212"/>
        <v>0.77200000000000002</v>
      </c>
      <c r="E1739" s="104">
        <f t="shared" si="210"/>
        <v>0.99456853345593221</v>
      </c>
      <c r="F1739" s="104">
        <f t="shared" si="211"/>
        <v>1.0073271741340909E-2</v>
      </c>
      <c r="G1739" s="104">
        <f t="shared" si="209"/>
        <v>1.0018559102888512E-2</v>
      </c>
      <c r="H1739" s="104">
        <f t="shared" si="213"/>
        <v>-39.983894708422582</v>
      </c>
      <c r="I1739" s="104">
        <f t="shared" si="214"/>
        <v>1</v>
      </c>
      <c r="J1739" s="104">
        <f t="shared" si="215"/>
        <v>1.1252631982485494E-4</v>
      </c>
      <c r="K1739" s="104">
        <f t="shared" si="216"/>
        <v>1.1252631982485494E-4</v>
      </c>
      <c r="L1739" s="85"/>
    </row>
    <row r="1740" spans="3:12" x14ac:dyDescent="0.2">
      <c r="C1740" s="103">
        <v>773</v>
      </c>
      <c r="D1740" s="103">
        <f t="shared" si="212"/>
        <v>0.77300000000000002</v>
      </c>
      <c r="E1740" s="104">
        <f t="shared" si="210"/>
        <v>0.99455448852279116</v>
      </c>
      <c r="F1740" s="104">
        <f t="shared" si="211"/>
        <v>8.8639121890628537E-3</v>
      </c>
      <c r="G1740" s="104">
        <f t="shared" si="209"/>
        <v>8.8156436535043407E-3</v>
      </c>
      <c r="H1740" s="104">
        <f t="shared" si="213"/>
        <v>-41.094919464320654</v>
      </c>
      <c r="I1740" s="104">
        <f t="shared" si="214"/>
        <v>1</v>
      </c>
      <c r="J1740" s="104">
        <f t="shared" si="215"/>
        <v>8.868179836722903E-5</v>
      </c>
      <c r="K1740" s="104">
        <f t="shared" si="216"/>
        <v>8.868179836722903E-5</v>
      </c>
      <c r="L1740" s="85"/>
    </row>
    <row r="1741" spans="3:12" x14ac:dyDescent="0.2">
      <c r="C1741" s="103">
        <v>774</v>
      </c>
      <c r="D1741" s="103">
        <f t="shared" si="212"/>
        <v>0.77400000000000002</v>
      </c>
      <c r="E1741" s="104">
        <f t="shared" si="210"/>
        <v>0.9945404255913185</v>
      </c>
      <c r="F1741" s="104">
        <f t="shared" si="211"/>
        <v>7.6334068277399423E-3</v>
      </c>
      <c r="G1741" s="104">
        <f t="shared" si="209"/>
        <v>7.5917316751721586E-3</v>
      </c>
      <c r="H1741" s="104">
        <f t="shared" si="213"/>
        <v>-42.393183003320857</v>
      </c>
      <c r="I1741" s="104">
        <f t="shared" si="214"/>
        <v>1</v>
      </c>
      <c r="J1741" s="104">
        <f t="shared" si="215"/>
        <v>6.7300491294015557E-5</v>
      </c>
      <c r="K1741" s="104">
        <f t="shared" si="216"/>
        <v>6.7300491294015557E-5</v>
      </c>
      <c r="L1741" s="85"/>
    </row>
    <row r="1742" spans="3:12" x14ac:dyDescent="0.2">
      <c r="C1742" s="103">
        <v>775</v>
      </c>
      <c r="D1742" s="103">
        <f t="shared" si="212"/>
        <v>0.77500000000000002</v>
      </c>
      <c r="E1742" s="104">
        <f t="shared" si="210"/>
        <v>0.99452634466222067</v>
      </c>
      <c r="F1742" s="104">
        <f t="shared" si="211"/>
        <v>6.385174399970852E-3</v>
      </c>
      <c r="G1742" s="104">
        <f t="shared" ref="G1742:G1805" si="217">E1742*F1742</f>
        <v>6.3502241560337994E-3</v>
      </c>
      <c r="H1742" s="104">
        <f t="shared" si="213"/>
        <v>-43.9442188862538</v>
      </c>
      <c r="I1742" s="104">
        <f t="shared" si="214"/>
        <v>1</v>
      </c>
      <c r="J1742" s="104">
        <f t="shared" si="215"/>
        <v>4.8594533099824446E-5</v>
      </c>
      <c r="K1742" s="104">
        <f t="shared" si="216"/>
        <v>4.8594533099824446E-5</v>
      </c>
      <c r="L1742" s="85"/>
    </row>
    <row r="1743" spans="3:12" x14ac:dyDescent="0.2">
      <c r="C1743" s="103">
        <v>776</v>
      </c>
      <c r="D1743" s="103">
        <f t="shared" si="212"/>
        <v>0.77600000000000002</v>
      </c>
      <c r="E1743" s="104">
        <f t="shared" si="210"/>
        <v>0.99451224573620689</v>
      </c>
      <c r="F1743" s="104">
        <f t="shared" si="211"/>
        <v>5.1226732632610392E-3</v>
      </c>
      <c r="G1743" s="104">
        <f t="shared" si="217"/>
        <v>5.0945612912185597E-3</v>
      </c>
      <c r="H1743" s="104">
        <f t="shared" si="213"/>
        <v>-45.857864170368856</v>
      </c>
      <c r="I1743" s="104">
        <f t="shared" si="214"/>
        <v>1</v>
      </c>
      <c r="J1743" s="104">
        <f t="shared" si="215"/>
        <v>3.2745778483409849E-5</v>
      </c>
      <c r="K1743" s="104">
        <f t="shared" si="216"/>
        <v>3.2745778483409849E-5</v>
      </c>
      <c r="L1743" s="85"/>
    </row>
    <row r="1744" spans="3:12" x14ac:dyDescent="0.2">
      <c r="C1744" s="103">
        <v>777</v>
      </c>
      <c r="D1744" s="103">
        <f t="shared" si="212"/>
        <v>0.77700000000000002</v>
      </c>
      <c r="E1744" s="104">
        <f t="shared" si="210"/>
        <v>0.99449812881398558</v>
      </c>
      <c r="F1744" s="104">
        <f t="shared" si="211"/>
        <v>3.8493918561679961E-3</v>
      </c>
      <c r="G1744" s="104">
        <f t="shared" si="217"/>
        <v>3.8282129980308668E-3</v>
      </c>
      <c r="H1744" s="104">
        <f t="shared" si="213"/>
        <v>-48.340078130045981</v>
      </c>
      <c r="I1744" s="104">
        <f t="shared" si="214"/>
        <v>1</v>
      </c>
      <c r="J1744" s="104">
        <f t="shared" si="215"/>
        <v>1.9903975254222651E-5</v>
      </c>
      <c r="K1744" s="104">
        <f t="shared" si="216"/>
        <v>1.9903975254222651E-5</v>
      </c>
      <c r="L1744" s="85"/>
    </row>
    <row r="1745" spans="3:12" x14ac:dyDescent="0.2">
      <c r="C1745" s="103">
        <v>778</v>
      </c>
      <c r="D1745" s="103">
        <f t="shared" si="212"/>
        <v>0.77800000000000002</v>
      </c>
      <c r="E1745" s="104">
        <f t="shared" si="210"/>
        <v>0.99448399389626663</v>
      </c>
      <c r="F1745" s="104">
        <f t="shared" si="211"/>
        <v>2.5688391068402964E-3</v>
      </c>
      <c r="G1745" s="104">
        <f t="shared" si="217"/>
        <v>2.5546693746474566E-3</v>
      </c>
      <c r="H1745" s="104">
        <f t="shared" si="213"/>
        <v>-51.853305965829335</v>
      </c>
      <c r="I1745" s="104">
        <f t="shared" si="214"/>
        <v>1</v>
      </c>
      <c r="J1745" s="104">
        <f t="shared" si="215"/>
        <v>1.0185296845861915E-5</v>
      </c>
      <c r="K1745" s="104">
        <f t="shared" si="216"/>
        <v>1.0185296845861915E-5</v>
      </c>
      <c r="L1745" s="85"/>
    </row>
    <row r="1746" spans="3:12" x14ac:dyDescent="0.2">
      <c r="C1746" s="103">
        <v>779</v>
      </c>
      <c r="D1746" s="103">
        <f t="shared" si="212"/>
        <v>0.77900000000000003</v>
      </c>
      <c r="E1746" s="104">
        <f t="shared" si="210"/>
        <v>0.99446984098376157</v>
      </c>
      <c r="F1746" s="104">
        <f t="shared" si="211"/>
        <v>1.2845348101961261E-3</v>
      </c>
      <c r="G1746" s="104">
        <f t="shared" si="217"/>
        <v>1.2774311284338479E-3</v>
      </c>
      <c r="H1746" s="104">
        <f t="shared" si="213"/>
        <v>-57.873250103276746</v>
      </c>
      <c r="I1746" s="104">
        <f t="shared" si="214"/>
        <v>1</v>
      </c>
      <c r="J1746" s="104">
        <f t="shared" si="215"/>
        <v>3.6712485664289971E-6</v>
      </c>
      <c r="K1746" s="104">
        <f t="shared" si="216"/>
        <v>3.6712485664289971E-6</v>
      </c>
      <c r="L1746" s="85"/>
    </row>
    <row r="1747" spans="3:12" x14ac:dyDescent="0.2">
      <c r="C1747" s="103">
        <v>780</v>
      </c>
      <c r="D1747" s="103">
        <f t="shared" si="212"/>
        <v>0.78</v>
      </c>
      <c r="E1747" s="104">
        <f t="shared" si="210"/>
        <v>0.99445567007718194</v>
      </c>
      <c r="F1747" s="104">
        <f t="shared" si="211"/>
        <v>1.2612742008640148E-16</v>
      </c>
      <c r="G1747" s="104">
        <f t="shared" si="217"/>
        <v>1.2542812805712859E-16</v>
      </c>
      <c r="H1747" s="104">
        <f t="shared" si="213"/>
        <v>-318.03210118555216</v>
      </c>
      <c r="I1747" s="104">
        <f t="shared" si="214"/>
        <v>1</v>
      </c>
      <c r="J1747" s="104">
        <f t="shared" si="215"/>
        <v>4.0795757197302352E-7</v>
      </c>
      <c r="K1747" s="104">
        <f t="shared" si="216"/>
        <v>4.0795757197302352E-7</v>
      </c>
      <c r="L1747" s="85"/>
    </row>
    <row r="1748" spans="3:12" x14ac:dyDescent="0.2">
      <c r="C1748" s="103">
        <v>781</v>
      </c>
      <c r="D1748" s="103">
        <f t="shared" si="212"/>
        <v>0.78100000000000003</v>
      </c>
      <c r="E1748" s="104">
        <f t="shared" si="210"/>
        <v>0.99444148117724107</v>
      </c>
      <c r="F1748" s="104">
        <f t="shared" si="211"/>
        <v>1.2812526579491347E-3</v>
      </c>
      <c r="G1748" s="104">
        <f t="shared" si="217"/>
        <v>1.2741307909332146E-3</v>
      </c>
      <c r="H1748" s="104">
        <f t="shared" si="213"/>
        <v>-57.895719778080945</v>
      </c>
      <c r="I1748" s="104">
        <f t="shared" si="214"/>
        <v>1</v>
      </c>
      <c r="J1748" s="104">
        <f t="shared" si="215"/>
        <v>4.0585231810110459E-7</v>
      </c>
      <c r="K1748" s="104">
        <f t="shared" si="216"/>
        <v>4.0585231810110459E-7</v>
      </c>
      <c r="L1748" s="85"/>
    </row>
    <row r="1749" spans="3:12" x14ac:dyDescent="0.2">
      <c r="C1749" s="103">
        <v>782</v>
      </c>
      <c r="D1749" s="103">
        <f t="shared" si="212"/>
        <v>0.78200000000000003</v>
      </c>
      <c r="E1749" s="104">
        <f t="shared" si="210"/>
        <v>0.99442727428465139</v>
      </c>
      <c r="F1749" s="104">
        <f t="shared" si="211"/>
        <v>2.5557284254342162E-3</v>
      </c>
      <c r="G1749" s="104">
        <f t="shared" si="217"/>
        <v>2.5414860519163513E-3</v>
      </c>
      <c r="H1749" s="104">
        <f t="shared" si="213"/>
        <v>-51.898245388652143</v>
      </c>
      <c r="I1749" s="104">
        <f t="shared" si="214"/>
        <v>1</v>
      </c>
      <c r="J1749" s="104">
        <f t="shared" si="215"/>
        <v>3.6397329728593228E-6</v>
      </c>
      <c r="K1749" s="104">
        <f t="shared" si="216"/>
        <v>3.6397329728593228E-6</v>
      </c>
      <c r="L1749" s="85"/>
    </row>
    <row r="1750" spans="3:12" x14ac:dyDescent="0.2">
      <c r="C1750" s="103">
        <v>783</v>
      </c>
      <c r="D1750" s="103">
        <f t="shared" si="212"/>
        <v>0.78300000000000003</v>
      </c>
      <c r="E1750" s="104">
        <f t="shared" si="210"/>
        <v>0.99441304940012765</v>
      </c>
      <c r="F1750" s="104">
        <f t="shared" si="211"/>
        <v>3.8199599783470231E-3</v>
      </c>
      <c r="G1750" s="104">
        <f t="shared" si="217"/>
        <v>3.7986180506545089E-3</v>
      </c>
      <c r="H1750" s="104">
        <f t="shared" si="213"/>
        <v>-48.407487447317479</v>
      </c>
      <c r="I1750" s="104">
        <f t="shared" si="214"/>
        <v>1</v>
      </c>
      <c r="J1750" s="104">
        <f t="shared" si="215"/>
        <v>1.0049230007858965E-5</v>
      </c>
      <c r="K1750" s="104">
        <f t="shared" si="216"/>
        <v>1.0049230007858965E-5</v>
      </c>
      <c r="L1750" s="85"/>
    </row>
    <row r="1751" spans="3:12" x14ac:dyDescent="0.2">
      <c r="C1751" s="103">
        <v>784</v>
      </c>
      <c r="D1751" s="103">
        <f t="shared" si="212"/>
        <v>0.78400000000000003</v>
      </c>
      <c r="E1751" s="104">
        <f t="shared" si="210"/>
        <v>0.9943988065243865</v>
      </c>
      <c r="F1751" s="104">
        <f t="shared" si="211"/>
        <v>5.0705167944948733E-3</v>
      </c>
      <c r="G1751" s="104">
        <f t="shared" si="217"/>
        <v>5.0421158489075604E-3</v>
      </c>
      <c r="H1751" s="104">
        <f t="shared" si="213"/>
        <v>-45.947743601738516</v>
      </c>
      <c r="I1751" s="104">
        <f t="shared" si="214"/>
        <v>1</v>
      </c>
      <c r="J1751" s="104">
        <f t="shared" si="215"/>
        <v>1.9539643970716488E-5</v>
      </c>
      <c r="K1751" s="104">
        <f t="shared" si="216"/>
        <v>1.9539643970716488E-5</v>
      </c>
      <c r="L1751" s="85"/>
    </row>
    <row r="1752" spans="3:12" x14ac:dyDescent="0.2">
      <c r="C1752" s="103">
        <v>785</v>
      </c>
      <c r="D1752" s="103">
        <f t="shared" si="212"/>
        <v>0.78500000000000003</v>
      </c>
      <c r="E1752" s="104">
        <f t="shared" si="210"/>
        <v>0.99438454565814227</v>
      </c>
      <c r="F1752" s="104">
        <f t="shared" si="211"/>
        <v>6.3040144173939702E-3</v>
      </c>
      <c r="G1752" s="104">
        <f t="shared" si="217"/>
        <v>6.2686145122626815E-3</v>
      </c>
      <c r="H1752" s="104">
        <f t="shared" si="213"/>
        <v>-44.056568724594705</v>
      </c>
      <c r="I1752" s="104">
        <f t="shared" si="214"/>
        <v>1</v>
      </c>
      <c r="J1752" s="104">
        <f t="shared" si="215"/>
        <v>3.198315532577457E-5</v>
      </c>
      <c r="K1752" s="104">
        <f t="shared" si="216"/>
        <v>3.198315532577457E-5</v>
      </c>
      <c r="L1752" s="85"/>
    </row>
    <row r="1753" spans="3:12" x14ac:dyDescent="0.2">
      <c r="C1753" s="103">
        <v>786</v>
      </c>
      <c r="D1753" s="103">
        <f t="shared" si="212"/>
        <v>0.78600000000000003</v>
      </c>
      <c r="E1753" s="104">
        <f t="shared" si="210"/>
        <v>0.99437026680211338</v>
      </c>
      <c r="F1753" s="104">
        <f t="shared" si="211"/>
        <v>7.517123571149152E-3</v>
      </c>
      <c r="G1753" s="104">
        <f t="shared" si="217"/>
        <v>7.4748041710280379E-3</v>
      </c>
      <c r="H1753" s="104">
        <f t="shared" si="213"/>
        <v>-42.528003614735461</v>
      </c>
      <c r="I1753" s="104">
        <f t="shared" si="214"/>
        <v>1</v>
      </c>
      <c r="J1753" s="104">
        <f t="shared" si="215"/>
        <v>4.7220389276056104E-5</v>
      </c>
      <c r="K1753" s="104">
        <f t="shared" si="216"/>
        <v>4.7220389276056104E-5</v>
      </c>
      <c r="L1753" s="85"/>
    </row>
    <row r="1754" spans="3:12" x14ac:dyDescent="0.2">
      <c r="C1754" s="103">
        <v>787</v>
      </c>
      <c r="D1754" s="103">
        <f t="shared" si="212"/>
        <v>0.78700000000000003</v>
      </c>
      <c r="E1754" s="104">
        <f t="shared" si="210"/>
        <v>0.99435596995701803</v>
      </c>
      <c r="F1754" s="104">
        <f t="shared" si="211"/>
        <v>8.706579101995307E-3</v>
      </c>
      <c r="G1754" s="104">
        <f t="shared" si="217"/>
        <v>8.6574389079720464E-3</v>
      </c>
      <c r="H1754" s="104">
        <f t="shared" si="213"/>
        <v>-41.252211288146967</v>
      </c>
      <c r="I1754" s="104">
        <f t="shared" si="214"/>
        <v>1</v>
      </c>
      <c r="J1754" s="104">
        <f t="shared" si="215"/>
        <v>6.506231668998654E-5</v>
      </c>
      <c r="K1754" s="104">
        <f t="shared" si="216"/>
        <v>6.506231668998654E-5</v>
      </c>
      <c r="L1754" s="85"/>
    </row>
    <row r="1755" spans="3:12" x14ac:dyDescent="0.2">
      <c r="C1755" s="103">
        <v>788</v>
      </c>
      <c r="D1755" s="103">
        <f t="shared" si="212"/>
        <v>0.78800000000000003</v>
      </c>
      <c r="E1755" s="104">
        <f t="shared" si="210"/>
        <v>0.9943416551235742</v>
      </c>
      <c r="F1755" s="104">
        <f t="shared" si="211"/>
        <v>9.8691887225972556E-3</v>
      </c>
      <c r="G1755" s="104">
        <f t="shared" si="217"/>
        <v>9.8133454491542687E-3</v>
      </c>
      <c r="H1755" s="104">
        <f t="shared" si="213"/>
        <v>-40.163658257243817</v>
      </c>
      <c r="I1755" s="104">
        <f t="shared" si="214"/>
        <v>1</v>
      </c>
      <c r="J1755" s="104">
        <f t="shared" si="215"/>
        <v>8.5292468691865547E-5</v>
      </c>
      <c r="K1755" s="104">
        <f t="shared" si="216"/>
        <v>8.5292468691865547E-5</v>
      </c>
      <c r="L1755" s="85"/>
    </row>
    <row r="1756" spans="3:12" x14ac:dyDescent="0.2">
      <c r="C1756" s="103">
        <v>789</v>
      </c>
      <c r="D1756" s="103">
        <f t="shared" si="212"/>
        <v>0.78900000000000003</v>
      </c>
      <c r="E1756" s="104">
        <f t="shared" si="210"/>
        <v>0.99432732230250342</v>
      </c>
      <c r="F1756" s="104">
        <f t="shared" si="211"/>
        <v>1.1001841535812599E-2</v>
      </c>
      <c r="G1756" s="104">
        <f t="shared" si="217"/>
        <v>1.0939431634701003E-2</v>
      </c>
      <c r="H1756" s="104">
        <f t="shared" si="213"/>
        <v>-39.220104829384958</v>
      </c>
      <c r="I1756" s="104">
        <f t="shared" si="214"/>
        <v>1</v>
      </c>
      <c r="J1756" s="104">
        <f t="shared" si="215"/>
        <v>1.0766943917304711E-4</v>
      </c>
      <c r="K1756" s="104">
        <f t="shared" si="216"/>
        <v>1.0766943917304711E-4</v>
      </c>
      <c r="L1756" s="85"/>
    </row>
    <row r="1757" spans="3:12" x14ac:dyDescent="0.2">
      <c r="C1757" s="103">
        <v>790</v>
      </c>
      <c r="D1757" s="103">
        <f t="shared" si="212"/>
        <v>0.79</v>
      </c>
      <c r="E1757" s="104">
        <f t="shared" si="210"/>
        <v>0.99431297149452369</v>
      </c>
      <c r="F1757" s="104">
        <f t="shared" si="211"/>
        <v>1.2101516315269048E-2</v>
      </c>
      <c r="G1757" s="104">
        <f t="shared" si="217"/>
        <v>1.2032694647024627E-2</v>
      </c>
      <c r="H1757" s="104">
        <f t="shared" si="213"/>
        <v>-38.392742084481057</v>
      </c>
      <c r="I1757" s="104">
        <f t="shared" si="214"/>
        <v>1</v>
      </c>
      <c r="J1757" s="104">
        <f t="shared" si="215"/>
        <v>1.3192964647588737E-4</v>
      </c>
      <c r="K1757" s="104">
        <f t="shared" si="216"/>
        <v>1.3192964647588737E-4</v>
      </c>
      <c r="L1757" s="85"/>
    </row>
    <row r="1758" spans="3:12" x14ac:dyDescent="0.2">
      <c r="C1758" s="103">
        <v>791</v>
      </c>
      <c r="D1758" s="103">
        <f t="shared" si="212"/>
        <v>0.79100000000000004</v>
      </c>
      <c r="E1758" s="104">
        <f t="shared" si="210"/>
        <v>0.99429860270036075</v>
      </c>
      <c r="F1758" s="104">
        <f t="shared" si="211"/>
        <v>1.3165289520833906E-2</v>
      </c>
      <c r="G1758" s="104">
        <f t="shared" si="217"/>
        <v>1.3090228974710854E-2</v>
      </c>
      <c r="H1758" s="104">
        <f t="shared" si="213"/>
        <v>-37.661055133792082</v>
      </c>
      <c r="I1758" s="104">
        <f t="shared" si="214"/>
        <v>1</v>
      </c>
      <c r="J1758" s="104">
        <f t="shared" si="215"/>
        <v>1.5779032282588865E-4</v>
      </c>
      <c r="K1758" s="104">
        <f t="shared" si="216"/>
        <v>1.5779032282588865E-4</v>
      </c>
      <c r="L1758" s="85"/>
    </row>
    <row r="1759" spans="3:12" x14ac:dyDescent="0.2">
      <c r="C1759" s="103">
        <v>792</v>
      </c>
      <c r="D1759" s="103">
        <f t="shared" si="212"/>
        <v>0.79200000000000004</v>
      </c>
      <c r="E1759" s="104">
        <f t="shared" si="210"/>
        <v>0.99428421592073435</v>
      </c>
      <c r="F1759" s="104">
        <f t="shared" si="211"/>
        <v>1.4190343027818899E-2</v>
      </c>
      <c r="G1759" s="104">
        <f t="shared" si="217"/>
        <v>1.4109234091061174E-2</v>
      </c>
      <c r="H1759" s="104">
        <f t="shared" si="213"/>
        <v>-37.009931218965335</v>
      </c>
      <c r="I1759" s="104">
        <f t="shared" si="214"/>
        <v>1</v>
      </c>
      <c r="J1759" s="104">
        <f t="shared" si="215"/>
        <v>1.8495269776657415E-4</v>
      </c>
      <c r="K1759" s="104">
        <f t="shared" si="216"/>
        <v>1.8495269776657415E-4</v>
      </c>
      <c r="L1759" s="85"/>
    </row>
    <row r="1760" spans="3:12" x14ac:dyDescent="0.2">
      <c r="C1760" s="103">
        <v>793</v>
      </c>
      <c r="D1760" s="103">
        <f t="shared" si="212"/>
        <v>0.79300000000000004</v>
      </c>
      <c r="E1760" s="104">
        <f t="shared" si="210"/>
        <v>0.99426981115636737</v>
      </c>
      <c r="F1760" s="104">
        <f t="shared" si="211"/>
        <v>1.5173971549603897E-2</v>
      </c>
      <c r="G1760" s="104">
        <f t="shared" si="217"/>
        <v>1.5087021827116758E-2</v>
      </c>
      <c r="H1760" s="104">
        <f t="shared" si="213"/>
        <v>-36.427929626886751</v>
      </c>
      <c r="I1760" s="104">
        <f t="shared" si="214"/>
        <v>1</v>
      </c>
      <c r="J1760" s="104">
        <f t="shared" si="215"/>
        <v>2.13105339909935E-4</v>
      </c>
      <c r="K1760" s="104">
        <f t="shared" si="216"/>
        <v>2.13105339909935E-4</v>
      </c>
      <c r="L1760" s="85"/>
    </row>
    <row r="1761" spans="3:12" x14ac:dyDescent="0.2">
      <c r="C1761" s="103">
        <v>794</v>
      </c>
      <c r="D1761" s="103">
        <f t="shared" si="212"/>
        <v>0.79400000000000004</v>
      </c>
      <c r="E1761" s="104">
        <f t="shared" si="210"/>
        <v>0.99425538840798666</v>
      </c>
      <c r="F1761" s="104">
        <f t="shared" si="211"/>
        <v>1.611358973424205E-2</v>
      </c>
      <c r="G1761" s="104">
        <f t="shared" si="217"/>
        <v>1.6021023419865776E-2</v>
      </c>
      <c r="H1761" s="104">
        <f t="shared" si="213"/>
        <v>-35.906194894369101</v>
      </c>
      <c r="I1761" s="104">
        <f t="shared" si="214"/>
        <v>1</v>
      </c>
      <c r="J1761" s="104">
        <f t="shared" si="215"/>
        <v>2.4192761977207813E-4</v>
      </c>
      <c r="K1761" s="104">
        <f t="shared" si="216"/>
        <v>2.4192761977207813E-4</v>
      </c>
      <c r="L1761" s="85"/>
    </row>
    <row r="1762" spans="3:12" x14ac:dyDescent="0.2">
      <c r="C1762" s="103">
        <v>795</v>
      </c>
      <c r="D1762" s="103">
        <f t="shared" si="212"/>
        <v>0.79500000000000004</v>
      </c>
      <c r="E1762" s="104">
        <f t="shared" si="210"/>
        <v>0.99424094767631566</v>
      </c>
      <c r="F1762" s="104">
        <f t="shared" si="211"/>
        <v>1.7006738916540001E-2</v>
      </c>
      <c r="G1762" s="104">
        <f t="shared" si="217"/>
        <v>1.6908796217264408E-2</v>
      </c>
      <c r="H1762" s="104">
        <f t="shared" si="213"/>
        <v>-35.437746197907579</v>
      </c>
      <c r="I1762" s="104">
        <f t="shared" si="214"/>
        <v>1</v>
      </c>
      <c r="J1762" s="104">
        <f t="shared" si="215"/>
        <v>2.7109325533348111E-4</v>
      </c>
      <c r="K1762" s="104">
        <f t="shared" si="216"/>
        <v>2.7109325533348111E-4</v>
      </c>
      <c r="L1762" s="85"/>
    </row>
    <row r="1763" spans="3:12" x14ac:dyDescent="0.2">
      <c r="C1763" s="103">
        <v>796</v>
      </c>
      <c r="D1763" s="103">
        <f t="shared" si="212"/>
        <v>0.79600000000000004</v>
      </c>
      <c r="E1763" s="104">
        <f t="shared" si="210"/>
        <v>0.99422648896208154</v>
      </c>
      <c r="F1763" s="104">
        <f t="shared" si="211"/>
        <v>1.7851093508097556E-2</v>
      </c>
      <c r="G1763" s="104">
        <f t="shared" si="217"/>
        <v>1.774803002268964E-2</v>
      </c>
      <c r="H1763" s="104">
        <f t="shared" si="213"/>
        <v>-35.016996905986581</v>
      </c>
      <c r="I1763" s="104">
        <f t="shared" si="214"/>
        <v>1</v>
      </c>
      <c r="J1763" s="104">
        <f t="shared" si="215"/>
        <v>3.0027390125659181E-4</v>
      </c>
      <c r="K1763" s="104">
        <f t="shared" si="216"/>
        <v>3.0027390125659181E-4</v>
      </c>
      <c r="L1763" s="85"/>
    </row>
    <row r="1764" spans="3:12" x14ac:dyDescent="0.2">
      <c r="C1764" s="103">
        <v>797</v>
      </c>
      <c r="D1764" s="103">
        <f t="shared" si="212"/>
        <v>0.79700000000000004</v>
      </c>
      <c r="E1764" s="104">
        <f t="shared" si="210"/>
        <v>0.99421201226601197</v>
      </c>
      <c r="F1764" s="104">
        <f t="shared" si="211"/>
        <v>1.86444670088101E-2</v>
      </c>
      <c r="G1764" s="104">
        <f t="shared" si="217"/>
        <v>1.8536553062456364E-2</v>
      </c>
      <c r="H1764" s="104">
        <f t="shared" si="213"/>
        <v>-34.639420425546675</v>
      </c>
      <c r="I1764" s="104">
        <f t="shared" si="214"/>
        <v>1</v>
      </c>
      <c r="J1764" s="104">
        <f t="shared" si="215"/>
        <v>3.2914274241571586E-4</v>
      </c>
      <c r="K1764" s="104">
        <f t="shared" si="216"/>
        <v>3.2914274241571586E-4</v>
      </c>
      <c r="L1764" s="85"/>
    </row>
    <row r="1765" spans="3:12" x14ac:dyDescent="0.2">
      <c r="C1765" s="103">
        <v>798</v>
      </c>
      <c r="D1765" s="103">
        <f t="shared" si="212"/>
        <v>0.79800000000000004</v>
      </c>
      <c r="E1765" s="104">
        <f t="shared" si="210"/>
        <v>0.99419751758883224</v>
      </c>
      <c r="F1765" s="104">
        <f t="shared" si="211"/>
        <v>1.9384817624414751E-2</v>
      </c>
      <c r="G1765" s="104">
        <f t="shared" si="217"/>
        <v>1.9272337561105388E-2</v>
      </c>
      <c r="H1765" s="104">
        <f t="shared" si="213"/>
        <v>-34.301312122749799</v>
      </c>
      <c r="I1765" s="104">
        <f t="shared" si="214"/>
        <v>1</v>
      </c>
      <c r="J1765" s="104">
        <f t="shared" si="215"/>
        <v>3.5737805254611399E-4</v>
      </c>
      <c r="K1765" s="104">
        <f t="shared" si="216"/>
        <v>3.5737805254611399E-4</v>
      </c>
      <c r="L1765" s="85"/>
    </row>
    <row r="1766" spans="3:12" x14ac:dyDescent="0.2">
      <c r="C1766" s="103">
        <v>799</v>
      </c>
      <c r="D1766" s="103">
        <f t="shared" si="212"/>
        <v>0.79900000000000004</v>
      </c>
      <c r="E1766" s="104">
        <f t="shared" si="210"/>
        <v>0.99418300493127287</v>
      </c>
      <c r="F1766" s="104">
        <f t="shared" si="211"/>
        <v>2.0070253475760306E-2</v>
      </c>
      <c r="G1766" s="104">
        <f t="shared" si="217"/>
        <v>1.9953504910263705E-2</v>
      </c>
      <c r="H1766" s="104">
        <f t="shared" si="213"/>
        <v>-33.999616155442062</v>
      </c>
      <c r="I1766" s="104">
        <f t="shared" si="214"/>
        <v>1</v>
      </c>
      <c r="J1766" s="104">
        <f t="shared" si="215"/>
        <v>3.8466667939716584E-4</v>
      </c>
      <c r="K1766" s="104">
        <f t="shared" si="216"/>
        <v>3.8466667939716584E-4</v>
      </c>
      <c r="L1766" s="85"/>
    </row>
    <row r="1767" spans="3:12" x14ac:dyDescent="0.2">
      <c r="C1767" s="103">
        <v>800</v>
      </c>
      <c r="D1767" s="103">
        <f t="shared" si="212"/>
        <v>0.8</v>
      </c>
      <c r="E1767" s="104">
        <f t="shared" si="210"/>
        <v>0.99416847429406519</v>
      </c>
      <c r="F1767" s="104">
        <f t="shared" si="211"/>
        <v>2.0699037386638506E-2</v>
      </c>
      <c r="G1767" s="104">
        <f t="shared" si="217"/>
        <v>2.0578330418030217E-2</v>
      </c>
      <c r="H1767" s="104">
        <f t="shared" si="213"/>
        <v>-33.7317972752911</v>
      </c>
      <c r="I1767" s="104">
        <f t="shared" si="214"/>
        <v>1</v>
      </c>
      <c r="J1767" s="104">
        <f t="shared" si="215"/>
        <v>4.1070741876998381E-4</v>
      </c>
      <c r="K1767" s="104">
        <f t="shared" si="216"/>
        <v>4.1070741876998381E-4</v>
      </c>
      <c r="L1767" s="85"/>
    </row>
    <row r="1768" spans="3:12" x14ac:dyDescent="0.2">
      <c r="C1768" s="103">
        <v>801</v>
      </c>
      <c r="D1768" s="103">
        <f t="shared" si="212"/>
        <v>0.80100000000000005</v>
      </c>
      <c r="E1768" s="104">
        <f t="shared" si="210"/>
        <v>0.99415392567793859</v>
      </c>
      <c r="F1768" s="104">
        <f t="shared" si="211"/>
        <v>2.1269591238181181E-2</v>
      </c>
      <c r="G1768" s="104">
        <f t="shared" si="217"/>
        <v>2.1145247627002907E-2</v>
      </c>
      <c r="H1768" s="104">
        <f t="shared" si="213"/>
        <v>-33.495744491343061</v>
      </c>
      <c r="I1768" s="104">
        <f t="shared" si="214"/>
        <v>1</v>
      </c>
      <c r="J1768" s="104">
        <f t="shared" si="215"/>
        <v>4.3521424121999261E-4</v>
      </c>
      <c r="K1768" s="104">
        <f t="shared" si="216"/>
        <v>4.3521424121999261E-4</v>
      </c>
      <c r="L1768" s="85"/>
    </row>
    <row r="1769" spans="3:12" x14ac:dyDescent="0.2">
      <c r="C1769" s="103">
        <v>802</v>
      </c>
      <c r="D1769" s="103">
        <f t="shared" si="212"/>
        <v>0.80200000000000005</v>
      </c>
      <c r="E1769" s="104">
        <f t="shared" si="210"/>
        <v>0.99413935908362383</v>
      </c>
      <c r="F1769" s="104">
        <f t="shared" si="211"/>
        <v>2.1780499879043562E-2</v>
      </c>
      <c r="G1769" s="104">
        <f t="shared" si="217"/>
        <v>2.1652852190273315E-2</v>
      </c>
      <c r="H1769" s="104">
        <f t="shared" si="213"/>
        <v>-33.289697774747083</v>
      </c>
      <c r="I1769" s="104">
        <f t="shared" si="214"/>
        <v>1</v>
      </c>
      <c r="J1769" s="104">
        <f t="shared" si="215"/>
        <v>4.5791933699238483E-4</v>
      </c>
      <c r="K1769" s="104">
        <f t="shared" si="216"/>
        <v>4.5791933699238483E-4</v>
      </c>
      <c r="L1769" s="85"/>
    </row>
    <row r="1770" spans="3:12" x14ac:dyDescent="0.2">
      <c r="C1770" s="103">
        <v>803</v>
      </c>
      <c r="D1770" s="103">
        <f t="shared" si="212"/>
        <v>0.80300000000000005</v>
      </c>
      <c r="E1770" s="104">
        <f t="shared" si="210"/>
        <v>0.99412477451185377</v>
      </c>
      <c r="F1770" s="104">
        <f t="shared" si="211"/>
        <v>2.2230514581822149E-2</v>
      </c>
      <c r="G1770" s="104">
        <f t="shared" si="217"/>
        <v>2.2099905295936421E-2</v>
      </c>
      <c r="H1770" s="104">
        <f t="shared" si="213"/>
        <v>-33.112191747601273</v>
      </c>
      <c r="I1770" s="104">
        <f t="shared" si="214"/>
        <v>1</v>
      </c>
      <c r="J1770" s="104">
        <f t="shared" si="215"/>
        <v>4.7857594691177053E-4</v>
      </c>
      <c r="K1770" s="104">
        <f t="shared" si="216"/>
        <v>4.7857594691177053E-4</v>
      </c>
      <c r="L1770" s="85"/>
    </row>
    <row r="1771" spans="3:12" x14ac:dyDescent="0.2">
      <c r="C1771" s="103">
        <v>804</v>
      </c>
      <c r="D1771" s="103">
        <f t="shared" si="212"/>
        <v>0.80400000000000005</v>
      </c>
      <c r="E1771" s="104">
        <f t="shared" si="210"/>
        <v>0.99411017196336315</v>
      </c>
      <c r="F1771" s="104">
        <f t="shared" si="211"/>
        <v>2.2618556037418018E-2</v>
      </c>
      <c r="G1771" s="104">
        <f t="shared" si="217"/>
        <v>2.248533663192059E-2</v>
      </c>
      <c r="H1771" s="104">
        <f t="shared" si="213"/>
        <v>-32.962012122969341</v>
      </c>
      <c r="I1771" s="104">
        <f t="shared" si="214"/>
        <v>1</v>
      </c>
      <c r="J1771" s="104">
        <f t="shared" si="215"/>
        <v>4.9696094944138474E-4</v>
      </c>
      <c r="K1771" s="104">
        <f t="shared" si="216"/>
        <v>4.9696094944138474E-4</v>
      </c>
      <c r="L1771" s="85"/>
    </row>
    <row r="1772" spans="3:12" x14ac:dyDescent="0.2">
      <c r="C1772" s="103">
        <v>805</v>
      </c>
      <c r="D1772" s="103">
        <f t="shared" si="212"/>
        <v>0.80500000000000005</v>
      </c>
      <c r="E1772" s="104">
        <f t="shared" si="210"/>
        <v>0.99409555143888373</v>
      </c>
      <c r="F1772" s="104">
        <f t="shared" si="211"/>
        <v>2.2943716880329753E-2</v>
      </c>
      <c r="G1772" s="104">
        <f t="shared" si="217"/>
        <v>2.280824688420903E-2</v>
      </c>
      <c r="H1772" s="104">
        <f t="shared" si="213"/>
        <v>-32.838161894444255</v>
      </c>
      <c r="I1772" s="104">
        <f t="shared" si="214"/>
        <v>1</v>
      </c>
      <c r="J1772" s="104">
        <f t="shared" si="215"/>
        <v>5.1287717693315228E-4</v>
      </c>
      <c r="K1772" s="104">
        <f t="shared" si="216"/>
        <v>5.1287717693315228E-4</v>
      </c>
      <c r="L1772" s="85"/>
    </row>
    <row r="1773" spans="3:12" x14ac:dyDescent="0.2">
      <c r="C1773" s="103">
        <v>806</v>
      </c>
      <c r="D1773" s="103">
        <f t="shared" si="212"/>
        <v>0.80600000000000005</v>
      </c>
      <c r="E1773" s="104">
        <f t="shared" si="210"/>
        <v>0.99408091293915357</v>
      </c>
      <c r="F1773" s="104">
        <f t="shared" si="211"/>
        <v>2.3205263739153218E-2</v>
      </c>
      <c r="G1773" s="104">
        <f t="shared" si="217"/>
        <v>2.3067909762811267E-2</v>
      </c>
      <c r="H1773" s="104">
        <f t="shared" si="213"/>
        <v>-32.739835122671892</v>
      </c>
      <c r="I1773" s="104">
        <f t="shared" si="214"/>
        <v>1</v>
      </c>
      <c r="J1773" s="104">
        <f t="shared" si="215"/>
        <v>5.2615543717548618E-4</v>
      </c>
      <c r="K1773" s="104">
        <f t="shared" si="216"/>
        <v>5.2615543717548618E-4</v>
      </c>
      <c r="L1773" s="85"/>
    </row>
    <row r="1774" spans="3:12" x14ac:dyDescent="0.2">
      <c r="C1774" s="103">
        <v>807</v>
      </c>
      <c r="D1774" s="103">
        <f t="shared" si="212"/>
        <v>0.80700000000000005</v>
      </c>
      <c r="E1774" s="104">
        <f t="shared" si="210"/>
        <v>0.99406625646490665</v>
      </c>
      <c r="F1774" s="104">
        <f t="shared" si="211"/>
        <v>2.3402638807870836E-2</v>
      </c>
      <c r="G1774" s="104">
        <f t="shared" si="217"/>
        <v>2.3263773551140506E-2</v>
      </c>
      <c r="H1774" s="104">
        <f t="shared" si="213"/>
        <v>-32.666396764193436</v>
      </c>
      <c r="I1774" s="104">
        <f t="shared" si="214"/>
        <v>1</v>
      </c>
      <c r="J1774" s="104">
        <f t="shared" si="215"/>
        <v>5.3665621967607924E-4</v>
      </c>
      <c r="K1774" s="104">
        <f t="shared" si="216"/>
        <v>5.3665621967607924E-4</v>
      </c>
      <c r="L1774" s="85"/>
    </row>
    <row r="1775" spans="3:12" x14ac:dyDescent="0.2">
      <c r="C1775" s="103">
        <v>808</v>
      </c>
      <c r="D1775" s="103">
        <f t="shared" si="212"/>
        <v>0.80800000000000005</v>
      </c>
      <c r="E1775" s="104">
        <f t="shared" si="210"/>
        <v>0.99405158201688004</v>
      </c>
      <c r="F1775" s="104">
        <f t="shared" si="211"/>
        <v>2.3535460934827192E-2</v>
      </c>
      <c r="G1775" s="104">
        <f t="shared" si="217"/>
        <v>2.3395462175761449E-2</v>
      </c>
      <c r="H1775" s="104">
        <f t="shared" si="213"/>
        <v>-32.617367418583065</v>
      </c>
      <c r="I1775" s="104">
        <f t="shared" si="214"/>
        <v>1</v>
      </c>
      <c r="J1775" s="104">
        <f t="shared" si="215"/>
        <v>5.44271069654651E-4</v>
      </c>
      <c r="K1775" s="104">
        <f t="shared" si="216"/>
        <v>5.44271069654651E-4</v>
      </c>
      <c r="L1775" s="85"/>
    </row>
    <row r="1776" spans="3:12" x14ac:dyDescent="0.2">
      <c r="C1776" s="103">
        <v>809</v>
      </c>
      <c r="D1776" s="103">
        <f t="shared" si="212"/>
        <v>0.80900000000000005</v>
      </c>
      <c r="E1776" s="104">
        <f t="shared" si="210"/>
        <v>0.99403688959581338</v>
      </c>
      <c r="F1776" s="104">
        <f t="shared" si="211"/>
        <v>2.3603526227605916E-2</v>
      </c>
      <c r="G1776" s="104">
        <f t="shared" si="217"/>
        <v>2.3462775794782589E-2</v>
      </c>
      <c r="H1776" s="104">
        <f t="shared" si="213"/>
        <v>-32.592412187935544</v>
      </c>
      <c r="I1776" s="104">
        <f t="shared" si="214"/>
        <v>1</v>
      </c>
      <c r="J1776" s="104">
        <f t="shared" si="215"/>
        <v>5.489236164260338E-4</v>
      </c>
      <c r="K1776" s="104">
        <f t="shared" si="216"/>
        <v>5.489236164260338E-4</v>
      </c>
      <c r="L1776" s="85"/>
    </row>
    <row r="1777" spans="3:12" x14ac:dyDescent="0.2">
      <c r="C1777" s="103">
        <v>810</v>
      </c>
      <c r="D1777" s="103">
        <f t="shared" si="212"/>
        <v>0.81</v>
      </c>
      <c r="E1777" s="104">
        <f t="shared" si="210"/>
        <v>0.99402217920244351</v>
      </c>
      <c r="F1777" s="104">
        <f t="shared" si="211"/>
        <v>2.3606808173343891E-2</v>
      </c>
      <c r="G1777" s="104">
        <f t="shared" si="217"/>
        <v>2.3465690904481348E-2</v>
      </c>
      <c r="H1777" s="104">
        <f t="shared" si="213"/>
        <v>-32.591333085082212</v>
      </c>
      <c r="I1777" s="104">
        <f t="shared" si="214"/>
        <v>1</v>
      </c>
      <c r="J1777" s="104">
        <f t="shared" si="215"/>
        <v>5.5057024668598111E-4</v>
      </c>
      <c r="K1777" s="104">
        <f t="shared" si="216"/>
        <v>5.5057024668598111E-4</v>
      </c>
      <c r="L1777" s="85"/>
    </row>
    <row r="1778" spans="3:12" x14ac:dyDescent="0.2">
      <c r="C1778" s="103">
        <v>811</v>
      </c>
      <c r="D1778" s="103">
        <f t="shared" si="212"/>
        <v>0.81100000000000005</v>
      </c>
      <c r="E1778" s="104">
        <f t="shared" si="210"/>
        <v>0.99400745083751219</v>
      </c>
      <c r="F1778" s="104">
        <f t="shared" si="211"/>
        <v>2.3545457275337658E-2</v>
      </c>
      <c r="G1778" s="104">
        <f t="shared" si="217"/>
        <v>2.340435996506194E-2</v>
      </c>
      <c r="H1778" s="104">
        <f t="shared" si="213"/>
        <v>-32.61406461898757</v>
      </c>
      <c r="I1778" s="104">
        <f t="shared" si="214"/>
        <v>1</v>
      </c>
      <c r="J1778" s="104">
        <f t="shared" si="215"/>
        <v>5.4920041712839391E-4</v>
      </c>
      <c r="K1778" s="104">
        <f t="shared" si="216"/>
        <v>5.4920041712839391E-4</v>
      </c>
      <c r="L1778" s="85"/>
    </row>
    <row r="1779" spans="3:12" x14ac:dyDescent="0.2">
      <c r="C1779" s="103">
        <v>812</v>
      </c>
      <c r="D1779" s="103">
        <f t="shared" si="212"/>
        <v>0.81200000000000006</v>
      </c>
      <c r="E1779" s="104">
        <f t="shared" si="210"/>
        <v>0.99399270450175747</v>
      </c>
      <c r="F1779" s="104">
        <f t="shared" si="211"/>
        <v>2.3419800208110433E-2</v>
      </c>
      <c r="G1779" s="104">
        <f t="shared" si="217"/>
        <v>2.327911054775051E-2</v>
      </c>
      <c r="H1779" s="104">
        <f t="shared" si="213"/>
        <v>-32.660672346064445</v>
      </c>
      <c r="I1779" s="104">
        <f t="shared" si="214"/>
        <v>1</v>
      </c>
      <c r="J1779" s="104">
        <f t="shared" si="215"/>
        <v>5.4483660478015742E-4</v>
      </c>
      <c r="K1779" s="104">
        <f t="shared" si="216"/>
        <v>5.4483660478015742E-4</v>
      </c>
      <c r="L1779" s="85"/>
    </row>
    <row r="1780" spans="3:12" x14ac:dyDescent="0.2">
      <c r="C1780" s="103">
        <v>813</v>
      </c>
      <c r="D1780" s="103">
        <f t="shared" si="212"/>
        <v>0.81299999999999994</v>
      </c>
      <c r="E1780" s="104">
        <f t="shared" si="210"/>
        <v>0.99397794019592201</v>
      </c>
      <c r="F1780" s="104">
        <f t="shared" si="211"/>
        <v>2.3230338494411553E-2</v>
      </c>
      <c r="G1780" s="104">
        <f t="shared" si="217"/>
        <v>2.309044400672923E-2</v>
      </c>
      <c r="H1780" s="104">
        <f t="shared" si="213"/>
        <v>-32.731354318860056</v>
      </c>
      <c r="I1780" s="104">
        <f t="shared" si="214"/>
        <v>1</v>
      </c>
      <c r="J1780" s="104">
        <f t="shared" si="215"/>
        <v>5.3753389739521823E-4</v>
      </c>
      <c r="K1780" s="104">
        <f t="shared" si="216"/>
        <v>5.3753389739521823E-4</v>
      </c>
      <c r="L1780" s="85"/>
    </row>
    <row r="1781" spans="3:12" x14ac:dyDescent="0.2">
      <c r="C1781" s="103">
        <v>814</v>
      </c>
      <c r="D1781" s="103">
        <f t="shared" si="212"/>
        <v>0.81399999999999995</v>
      </c>
      <c r="E1781" s="104">
        <f t="shared" si="210"/>
        <v>0.99396315792074863</v>
      </c>
      <c r="F1781" s="104">
        <f t="shared" si="211"/>
        <v>2.297774670891297E-2</v>
      </c>
      <c r="G1781" s="104">
        <f t="shared" si="217"/>
        <v>2.2839033680694225E-2</v>
      </c>
      <c r="H1781" s="104">
        <f t="shared" si="213"/>
        <v>-32.826445500660554</v>
      </c>
      <c r="I1781" s="104">
        <f t="shared" si="214"/>
        <v>1</v>
      </c>
      <c r="J1781" s="104">
        <f t="shared" si="215"/>
        <v>5.2737923015988228E-4</v>
      </c>
      <c r="K1781" s="104">
        <f t="shared" si="216"/>
        <v>5.2737923015988228E-4</v>
      </c>
      <c r="L1781" s="85"/>
    </row>
    <row r="1782" spans="3:12" x14ac:dyDescent="0.2">
      <c r="C1782" s="103">
        <v>815</v>
      </c>
      <c r="D1782" s="103">
        <f t="shared" si="212"/>
        <v>0.81499999999999995</v>
      </c>
      <c r="E1782" s="104">
        <f t="shared" si="210"/>
        <v>0.99394835767697998</v>
      </c>
      <c r="F1782" s="104">
        <f t="shared" si="211"/>
        <v>2.2662870214642077E-2</v>
      </c>
      <c r="G1782" s="104">
        <f t="shared" si="217"/>
        <v>2.2525722630090037E-2</v>
      </c>
      <c r="H1782" s="104">
        <f t="shared" si="213"/>
        <v>-32.946425357276262</v>
      </c>
      <c r="I1782" s="104">
        <f t="shared" si="214"/>
        <v>1</v>
      </c>
      <c r="J1782" s="104">
        <f t="shared" si="215"/>
        <v>5.1449027878421017E-4</v>
      </c>
      <c r="K1782" s="104">
        <f t="shared" si="216"/>
        <v>5.1449027878421017E-4</v>
      </c>
      <c r="L1782" s="85"/>
    </row>
    <row r="1783" spans="3:12" x14ac:dyDescent="0.2">
      <c r="C1783" s="103">
        <v>816</v>
      </c>
      <c r="D1783" s="103">
        <f t="shared" si="212"/>
        <v>0.81599999999999995</v>
      </c>
      <c r="E1783" s="104">
        <f t="shared" si="210"/>
        <v>0.99393353946535978</v>
      </c>
      <c r="F1783" s="104">
        <f t="shared" si="211"/>
        <v>2.2286722439446526E-2</v>
      </c>
      <c r="G1783" s="104">
        <f t="shared" si="217"/>
        <v>2.2151520917321144E-2</v>
      </c>
      <c r="H1783" s="104">
        <f t="shared" si="213"/>
        <v>-33.091928997555286</v>
      </c>
      <c r="I1783" s="104">
        <f t="shared" si="214"/>
        <v>1</v>
      </c>
      <c r="J1783" s="104">
        <f t="shared" si="215"/>
        <v>4.9901402274867338E-4</v>
      </c>
      <c r="K1783" s="104">
        <f t="shared" si="216"/>
        <v>4.9901402274867338E-4</v>
      </c>
      <c r="L1783" s="85"/>
    </row>
    <row r="1784" spans="3:12" x14ac:dyDescent="0.2">
      <c r="C1784" s="103">
        <v>817</v>
      </c>
      <c r="D1784" s="103">
        <f t="shared" si="212"/>
        <v>0.81699999999999995</v>
      </c>
      <c r="E1784" s="104">
        <f t="shared" si="210"/>
        <v>0.9939187032866349</v>
      </c>
      <c r="F1784" s="104">
        <f t="shared" si="211"/>
        <v>2.1850481701020167E-2</v>
      </c>
      <c r="G1784" s="104">
        <f t="shared" si="217"/>
        <v>2.1717602438466307E-2</v>
      </c>
      <c r="H1784" s="104">
        <f t="shared" si="213"/>
        <v>-33.263762426247041</v>
      </c>
      <c r="I1784" s="104">
        <f t="shared" si="214"/>
        <v>1</v>
      </c>
      <c r="J1784" s="104">
        <f t="shared" si="215"/>
        <v>4.8112499600132399E-4</v>
      </c>
      <c r="K1784" s="104">
        <f t="shared" si="216"/>
        <v>4.8112499600132399E-4</v>
      </c>
      <c r="L1784" s="85"/>
    </row>
    <row r="1785" spans="3:12" x14ac:dyDescent="0.2">
      <c r="C1785" s="103">
        <v>818</v>
      </c>
      <c r="D1785" s="103">
        <f t="shared" si="212"/>
        <v>0.81799999999999995</v>
      </c>
      <c r="E1785" s="104">
        <f t="shared" si="210"/>
        <v>0.99390384914154961</v>
      </c>
      <c r="F1785" s="104">
        <f t="shared" si="211"/>
        <v>2.1355487590227307E-2</v>
      </c>
      <c r="G1785" s="104">
        <f t="shared" si="217"/>
        <v>2.1225301316221516E-2</v>
      </c>
      <c r="H1785" s="104">
        <f t="shared" si="213"/>
        <v>-33.462922715161035</v>
      </c>
      <c r="I1785" s="104">
        <f t="shared" si="214"/>
        <v>1</v>
      </c>
      <c r="J1785" s="104">
        <f t="shared" si="215"/>
        <v>4.610232457210954E-4</v>
      </c>
      <c r="K1785" s="104">
        <f t="shared" si="216"/>
        <v>4.610232457210954E-4</v>
      </c>
      <c r="L1785" s="85"/>
    </row>
    <row r="1786" spans="3:12" x14ac:dyDescent="0.2">
      <c r="C1786" s="103">
        <v>819</v>
      </c>
      <c r="D1786" s="103">
        <f t="shared" si="212"/>
        <v>0.81899999999999995</v>
      </c>
      <c r="E1786" s="104">
        <f t="shared" si="210"/>
        <v>0.99388897703085122</v>
      </c>
      <c r="F1786" s="104">
        <f t="shared" si="211"/>
        <v>2.0803236923638124E-2</v>
      </c>
      <c r="G1786" s="104">
        <f t="shared" si="217"/>
        <v>2.0676107864965126E-2</v>
      </c>
      <c r="H1786" s="104">
        <f t="shared" si="213"/>
        <v>-33.690624216644338</v>
      </c>
      <c r="I1786" s="104">
        <f t="shared" si="214"/>
        <v>1</v>
      </c>
      <c r="J1786" s="104">
        <f t="shared" si="215"/>
        <v>4.3893202284230807E-4</v>
      </c>
      <c r="K1786" s="104">
        <f t="shared" si="216"/>
        <v>4.3893202284230807E-4</v>
      </c>
      <c r="L1786" s="85"/>
    </row>
    <row r="1787" spans="3:12" x14ac:dyDescent="0.2">
      <c r="C1787" s="103">
        <v>820</v>
      </c>
      <c r="D1787" s="103">
        <f t="shared" si="212"/>
        <v>0.82</v>
      </c>
      <c r="E1787" s="104">
        <f t="shared" si="210"/>
        <v>0.99387408695528745</v>
      </c>
      <c r="F1787" s="104">
        <f t="shared" si="211"/>
        <v>2.0195379277335265E-2</v>
      </c>
      <c r="G1787" s="104">
        <f t="shared" si="217"/>
        <v>2.0071664139977321E-2</v>
      </c>
      <c r="H1787" s="104">
        <f t="shared" si="213"/>
        <v>-33.948332374019266</v>
      </c>
      <c r="I1787" s="104">
        <f t="shared" si="214"/>
        <v>1</v>
      </c>
      <c r="J1787" s="104">
        <f t="shared" si="215"/>
        <v>4.1509523084169291E-4</v>
      </c>
      <c r="K1787" s="104">
        <f t="shared" si="216"/>
        <v>4.1509523084169291E-4</v>
      </c>
      <c r="L1787" s="85"/>
    </row>
    <row r="1788" spans="3:12" x14ac:dyDescent="0.2">
      <c r="C1788" s="103">
        <v>821</v>
      </c>
      <c r="D1788" s="103">
        <f t="shared" si="212"/>
        <v>0.82099999999999995</v>
      </c>
      <c r="E1788" s="104">
        <f t="shared" si="210"/>
        <v>0.99385917891560638</v>
      </c>
      <c r="F1788" s="104">
        <f t="shared" si="211"/>
        <v>1.9533712115161403E-2</v>
      </c>
      <c r="G1788" s="104">
        <f t="shared" si="217"/>
        <v>1.9413759083948146E-2</v>
      </c>
      <c r="H1788" s="104">
        <f t="shared" si="213"/>
        <v>-34.237807281567818</v>
      </c>
      <c r="I1788" s="104">
        <f t="shared" si="214"/>
        <v>1</v>
      </c>
      <c r="J1788" s="104">
        <f t="shared" si="215"/>
        <v>3.8977466179312818E-4</v>
      </c>
      <c r="K1788" s="104">
        <f t="shared" si="216"/>
        <v>3.8977466179312818E-4</v>
      </c>
      <c r="L1788" s="85"/>
    </row>
    <row r="1789" spans="3:12" x14ac:dyDescent="0.2">
      <c r="C1789" s="103">
        <v>822</v>
      </c>
      <c r="D1789" s="103">
        <f t="shared" si="212"/>
        <v>0.82199999999999995</v>
      </c>
      <c r="E1789" s="104">
        <f t="shared" si="210"/>
        <v>0.9938442529125594</v>
      </c>
      <c r="F1789" s="104">
        <f t="shared" si="211"/>
        <v>1.8820175525648911E-2</v>
      </c>
      <c r="G1789" s="104">
        <f t="shared" si="217"/>
        <v>1.8704323284971777E-2</v>
      </c>
      <c r="H1789" s="104">
        <f t="shared" si="213"/>
        <v>-34.561159995687078</v>
      </c>
      <c r="I1789" s="104">
        <f t="shared" si="214"/>
        <v>1</v>
      </c>
      <c r="J1789" s="104">
        <f t="shared" si="215"/>
        <v>3.632470508709409E-4</v>
      </c>
      <c r="K1789" s="104">
        <f t="shared" si="216"/>
        <v>3.632470508709409E-4</v>
      </c>
      <c r="L1789" s="85"/>
    </row>
    <row r="1790" spans="3:12" x14ac:dyDescent="0.2">
      <c r="C1790" s="103">
        <v>823</v>
      </c>
      <c r="D1790" s="103">
        <f t="shared" si="212"/>
        <v>0.82299999999999995</v>
      </c>
      <c r="E1790" s="104">
        <f t="shared" si="210"/>
        <v>0.99382930894689425</v>
      </c>
      <c r="F1790" s="104">
        <f t="shared" si="211"/>
        <v>1.8056846582902235E-2</v>
      </c>
      <c r="G1790" s="104">
        <f t="shared" si="217"/>
        <v>1.7945423361245817E-2</v>
      </c>
      <c r="H1790" s="104">
        <f t="shared" si="213"/>
        <v>-34.920925830165586</v>
      </c>
      <c r="I1790" s="104">
        <f t="shared" si="214"/>
        <v>1</v>
      </c>
      <c r="J1790" s="104">
        <f t="shared" si="215"/>
        <v>3.3580098230798439E-4</v>
      </c>
      <c r="K1790" s="104">
        <f t="shared" si="216"/>
        <v>3.3580098230798439E-4</v>
      </c>
      <c r="L1790" s="85"/>
    </row>
    <row r="1791" spans="3:12" x14ac:dyDescent="0.2">
      <c r="C1791" s="103">
        <v>824</v>
      </c>
      <c r="D1791" s="103">
        <f t="shared" si="212"/>
        <v>0.82399999999999995</v>
      </c>
      <c r="E1791" s="104">
        <f t="shared" si="210"/>
        <v>0.99381434701936511</v>
      </c>
      <c r="F1791" s="104">
        <f t="shared" si="211"/>
        <v>1.7245933347690194E-2</v>
      </c>
      <c r="G1791" s="104">
        <f t="shared" si="217"/>
        <v>1.7139255988674225E-2</v>
      </c>
      <c r="H1791" s="104">
        <f t="shared" si="213"/>
        <v>-35.320160692627987</v>
      </c>
      <c r="I1791" s="104">
        <f t="shared" si="214"/>
        <v>1</v>
      </c>
      <c r="J1791" s="104">
        <f t="shared" si="215"/>
        <v>3.0773368127167653E-4</v>
      </c>
      <c r="K1791" s="104">
        <f t="shared" si="216"/>
        <v>3.0773368127167653E-4</v>
      </c>
      <c r="L1791" s="85"/>
    </row>
    <row r="1792" spans="3:12" x14ac:dyDescent="0.2">
      <c r="C1792" s="103">
        <v>825</v>
      </c>
      <c r="D1792" s="103">
        <f t="shared" si="212"/>
        <v>0.82499999999999996</v>
      </c>
      <c r="E1792" s="104">
        <f t="shared" si="210"/>
        <v>0.99379936713072192</v>
      </c>
      <c r="F1792" s="104">
        <f t="shared" si="211"/>
        <v>1.6389768525946296E-2</v>
      </c>
      <c r="G1792" s="104">
        <f t="shared" si="217"/>
        <v>1.6288141588504453E-2</v>
      </c>
      <c r="H1792" s="104">
        <f t="shared" si="213"/>
        <v>-35.762569282398488</v>
      </c>
      <c r="I1792" s="104">
        <f t="shared" si="214"/>
        <v>1</v>
      </c>
      <c r="J1792" s="104">
        <f t="shared" si="215"/>
        <v>2.7934772719569271E-4</v>
      </c>
      <c r="K1792" s="104">
        <f t="shared" si="216"/>
        <v>2.7934772719569271E-4</v>
      </c>
      <c r="L1792" s="85"/>
    </row>
    <row r="1793" spans="3:12" x14ac:dyDescent="0.2">
      <c r="C1793" s="103">
        <v>826</v>
      </c>
      <c r="D1793" s="103">
        <f t="shared" si="212"/>
        <v>0.82599999999999996</v>
      </c>
      <c r="E1793" s="104">
        <f t="shared" si="210"/>
        <v>0.99378436928171954</v>
      </c>
      <c r="F1793" s="104">
        <f t="shared" si="211"/>
        <v>1.549080280276598E-2</v>
      </c>
      <c r="G1793" s="104">
        <f t="shared" si="217"/>
        <v>1.5394517693014283E-2</v>
      </c>
      <c r="H1793" s="104">
        <f t="shared" si="213"/>
        <v>-36.252678258039523</v>
      </c>
      <c r="I1793" s="104">
        <f t="shared" si="214"/>
        <v>1</v>
      </c>
      <c r="J1793" s="104">
        <f t="shared" si="215"/>
        <v>2.5094772478720129E-4</v>
      </c>
      <c r="K1793" s="104">
        <f t="shared" si="216"/>
        <v>2.5094772478720129E-4</v>
      </c>
      <c r="L1793" s="85"/>
    </row>
    <row r="1794" spans="3:12" x14ac:dyDescent="0.2">
      <c r="C1794" s="103">
        <v>827</v>
      </c>
      <c r="D1794" s="103">
        <f t="shared" si="212"/>
        <v>0.82699999999999996</v>
      </c>
      <c r="E1794" s="104">
        <f t="shared" si="210"/>
        <v>0.99376935347311057</v>
      </c>
      <c r="F1794" s="104">
        <f t="shared" si="211"/>
        <v>1.455159787082543E-2</v>
      </c>
      <c r="G1794" s="104">
        <f t="shared" si="217"/>
        <v>1.446093200809088E-2</v>
      </c>
      <c r="H1794" s="104">
        <f t="shared" si="213"/>
        <v>-36.7960743165876</v>
      </c>
      <c r="I1794" s="104">
        <f t="shared" si="214"/>
        <v>1</v>
      </c>
      <c r="J1794" s="104">
        <f t="shared" si="215"/>
        <v>2.228369692138051E-4</v>
      </c>
      <c r="K1794" s="104">
        <f t="shared" si="216"/>
        <v>2.228369692138051E-4</v>
      </c>
      <c r="L1794" s="85"/>
    </row>
    <row r="1795" spans="3:12" x14ac:dyDescent="0.2">
      <c r="C1795" s="103">
        <v>828</v>
      </c>
      <c r="D1795" s="103">
        <f t="shared" si="212"/>
        <v>0.82799999999999996</v>
      </c>
      <c r="E1795" s="104">
        <f t="shared" si="210"/>
        <v>0.99375431970565187</v>
      </c>
      <c r="F1795" s="104">
        <f t="shared" si="211"/>
        <v>1.3574819172938787E-2</v>
      </c>
      <c r="G1795" s="104">
        <f t="shared" si="217"/>
        <v>1.3490035192331024E-2</v>
      </c>
      <c r="H1795" s="104">
        <f t="shared" si="213"/>
        <v>-37.39973834708789</v>
      </c>
      <c r="I1795" s="104">
        <f t="shared" si="214"/>
        <v>1</v>
      </c>
      <c r="J1795" s="104">
        <f t="shared" si="215"/>
        <v>1.9531414185976523E-4</v>
      </c>
      <c r="K1795" s="104">
        <f t="shared" si="216"/>
        <v>1.9531414185976523E-4</v>
      </c>
      <c r="L1795" s="85"/>
    </row>
    <row r="1796" spans="3:12" x14ac:dyDescent="0.2">
      <c r="C1796" s="103">
        <v>829</v>
      </c>
      <c r="D1796" s="103">
        <f t="shared" si="212"/>
        <v>0.82899999999999996</v>
      </c>
      <c r="E1796" s="104">
        <f t="shared" ref="E1796:E1859" si="218">ABS(SIN((($A$68*PI()*$C1796*VLOOKUP($D$12,$C$18:$D$33,2,FALSE))/($D$16*1000000)))/(VLOOKUP($D$12,$C$18:$D$33,2,FALSE)*SIN((($A$68*PI()*$C1796)/($D$16*1000000)))))^$A$72</f>
        <v>0.99373926798009693</v>
      </c>
      <c r="F1796" s="104">
        <f t="shared" ref="F1796:F1859" si="219">ABS(SIN((($A$68*VLOOKUP($D$12,$C$18:$D$33,2,FALSE)*PI()*$C1796*VLOOKUP($D$12,$C$18:$E$33,3,FALSE))/($D$16*1000000)))/(VLOOKUP($D$12,$C$18:$E$33,3,FALSE)*SIN((($A$68*VLOOKUP($D$12,$C$18:$D$33,2,FALSE)*PI()*$C1796)/($D$16*1000000)))))^$A$76</f>
        <v>1.2563228379197764E-2</v>
      </c>
      <c r="G1796" s="104">
        <f t="shared" si="217"/>
        <v>1.2484573373010765E-2</v>
      </c>
      <c r="H1796" s="104">
        <f t="shared" si="213"/>
        <v>-38.07252587828787</v>
      </c>
      <c r="I1796" s="104">
        <f t="shared" si="214"/>
        <v>1</v>
      </c>
      <c r="J1796" s="104">
        <f t="shared" si="215"/>
        <v>1.6867007253068179E-4</v>
      </c>
      <c r="K1796" s="104">
        <f t="shared" si="216"/>
        <v>1.6867007253068179E-4</v>
      </c>
      <c r="L1796" s="85"/>
    </row>
    <row r="1797" spans="3:12" x14ac:dyDescent="0.2">
      <c r="C1797" s="103">
        <v>830</v>
      </c>
      <c r="D1797" s="103">
        <f t="shared" ref="D1797:D1860" si="220">C1797/1000</f>
        <v>0.83</v>
      </c>
      <c r="E1797" s="104">
        <f t="shared" si="218"/>
        <v>0.99372419829720338</v>
      </c>
      <c r="F1797" s="104">
        <f t="shared" si="219"/>
        <v>1.1519675619810798E-2</v>
      </c>
      <c r="G1797" s="104">
        <f t="shared" si="217"/>
        <v>1.1447380419940326E-2</v>
      </c>
      <c r="H1797" s="104">
        <f t="shared" ref="H1797:H1860" si="221">20*LOG10(G1797)</f>
        <v>-38.825877688883764</v>
      </c>
      <c r="I1797" s="104">
        <f t="shared" ref="I1797:I1860" si="222">C1797-C1796</f>
        <v>1</v>
      </c>
      <c r="J1797" s="104">
        <f t="shared" si="215"/>
        <v>1.4318460308698655E-4</v>
      </c>
      <c r="K1797" s="104">
        <f t="shared" si="216"/>
        <v>1.4318460308698655E-4</v>
      </c>
      <c r="L1797" s="85"/>
    </row>
    <row r="1798" spans="3:12" x14ac:dyDescent="0.2">
      <c r="C1798" s="103">
        <v>831</v>
      </c>
      <c r="D1798" s="103">
        <f t="shared" si="220"/>
        <v>0.83099999999999996</v>
      </c>
      <c r="E1798" s="104">
        <f t="shared" si="218"/>
        <v>0.99370911065772982</v>
      </c>
      <c r="F1798" s="104">
        <f t="shared" si="219"/>
        <v>1.0447091495374122E-2</v>
      </c>
      <c r="G1798" s="104">
        <f t="shared" si="217"/>
        <v>1.0381369998828152E-2</v>
      </c>
      <c r="H1798" s="104">
        <f t="shared" si="221"/>
        <v>-39.674906602833147</v>
      </c>
      <c r="I1798" s="104">
        <f t="shared" si="222"/>
        <v>1</v>
      </c>
      <c r="J1798" s="104">
        <f t="shared" ref="J1798:J1861" si="223">((G1798+G1797)/2)^2</f>
        <v>1.1912358621122127E-4</v>
      </c>
      <c r="K1798" s="104">
        <f t="shared" ref="K1798:K1861" si="224">I1798*J1798</f>
        <v>1.1912358621122127E-4</v>
      </c>
      <c r="L1798" s="85"/>
    </row>
    <row r="1799" spans="3:12" x14ac:dyDescent="0.2">
      <c r="C1799" s="103">
        <v>832</v>
      </c>
      <c r="D1799" s="103">
        <f t="shared" si="220"/>
        <v>0.83199999999999996</v>
      </c>
      <c r="E1799" s="104">
        <f t="shared" si="218"/>
        <v>0.99369400506243366</v>
      </c>
      <c r="F1799" s="104">
        <f t="shared" si="219"/>
        <v>9.3484788868621899E-3</v>
      </c>
      <c r="G1799" s="104">
        <f t="shared" si="217"/>
        <v>9.2895274263276907E-3</v>
      </c>
      <c r="H1799" s="104">
        <f t="shared" si="221"/>
        <v>-40.640127574504859</v>
      </c>
      <c r="I1799" s="104">
        <f t="shared" si="222"/>
        <v>1</v>
      </c>
      <c r="J1799" s="104">
        <f t="shared" si="223"/>
        <v>9.6736051377750677E-5</v>
      </c>
      <c r="K1799" s="104">
        <f t="shared" si="224"/>
        <v>9.6736051377750677E-5</v>
      </c>
      <c r="L1799" s="85"/>
    </row>
    <row r="1800" spans="3:12" x14ac:dyDescent="0.2">
      <c r="C1800" s="103">
        <v>833</v>
      </c>
      <c r="D1800" s="103">
        <f t="shared" si="220"/>
        <v>0.83299999999999996</v>
      </c>
      <c r="E1800" s="104">
        <f t="shared" si="218"/>
        <v>0.99367888151207406</v>
      </c>
      <c r="F1800" s="104">
        <f t="shared" si="219"/>
        <v>8.226904588117253E-3</v>
      </c>
      <c r="G1800" s="104">
        <f t="shared" si="217"/>
        <v>8.1749013494269024E-3</v>
      </c>
      <c r="H1800" s="104">
        <f t="shared" si="221"/>
        <v>-41.750349589642312</v>
      </c>
      <c r="I1800" s="104">
        <f t="shared" si="222"/>
        <v>1</v>
      </c>
      <c r="J1800" s="104">
        <f t="shared" si="223"/>
        <v>7.6251568115851264E-5</v>
      </c>
      <c r="K1800" s="104">
        <f t="shared" si="224"/>
        <v>7.6251568115851264E-5</v>
      </c>
      <c r="L1800" s="85"/>
    </row>
    <row r="1801" spans="3:12" x14ac:dyDescent="0.2">
      <c r="C1801" s="103">
        <v>834</v>
      </c>
      <c r="D1801" s="103">
        <f t="shared" si="220"/>
        <v>0.83399999999999996</v>
      </c>
      <c r="E1801" s="104">
        <f t="shared" si="218"/>
        <v>0.99366374000741298</v>
      </c>
      <c r="F1801" s="104">
        <f t="shared" si="219"/>
        <v>7.085490784041421E-3</v>
      </c>
      <c r="G1801" s="104">
        <f t="shared" si="217"/>
        <v>7.040595272258655E-3</v>
      </c>
      <c r="H1801" s="104">
        <f t="shared" si="221"/>
        <v>-43.047812406566955</v>
      </c>
      <c r="I1801" s="104">
        <f t="shared" si="222"/>
        <v>1</v>
      </c>
      <c r="J1801" s="104">
        <f t="shared" si="223"/>
        <v>5.7877834361131152E-5</v>
      </c>
      <c r="K1801" s="104">
        <f t="shared" si="224"/>
        <v>5.7877834361131152E-5</v>
      </c>
      <c r="L1801" s="85"/>
    </row>
    <row r="1802" spans="3:12" x14ac:dyDescent="0.2">
      <c r="C1802" s="103">
        <v>835</v>
      </c>
      <c r="D1802" s="103">
        <f t="shared" si="220"/>
        <v>0.83499999999999996</v>
      </c>
      <c r="E1802" s="104">
        <f t="shared" si="218"/>
        <v>0.99364858054921035</v>
      </c>
      <c r="F1802" s="104">
        <f t="shared" si="219"/>
        <v>5.9274063980691719E-3</v>
      </c>
      <c r="G1802" s="104">
        <f t="shared" si="217"/>
        <v>5.8897589537797402E-3</v>
      </c>
      <c r="H1802" s="104">
        <f t="shared" si="221"/>
        <v>-44.598049578572059</v>
      </c>
      <c r="I1802" s="104">
        <f t="shared" si="222"/>
        <v>1</v>
      </c>
      <c r="J1802" s="104">
        <f t="shared" si="223"/>
        <v>4.1798515102707242E-5</v>
      </c>
      <c r="K1802" s="104">
        <f t="shared" si="224"/>
        <v>4.1798515102707242E-5</v>
      </c>
      <c r="L1802" s="85"/>
    </row>
    <row r="1803" spans="3:12" x14ac:dyDescent="0.2">
      <c r="C1803" s="103">
        <v>836</v>
      </c>
      <c r="D1803" s="103">
        <f t="shared" si="220"/>
        <v>0.83599999999999997</v>
      </c>
      <c r="E1803" s="104">
        <f t="shared" si="218"/>
        <v>0.99363340313822723</v>
      </c>
      <c r="F1803" s="104">
        <f t="shared" si="219"/>
        <v>4.7558583327878831E-3</v>
      </c>
      <c r="G1803" s="104">
        <f t="shared" si="217"/>
        <v>4.7255797000513196E-3</v>
      </c>
      <c r="H1803" s="104">
        <f t="shared" si="221"/>
        <v>-46.510898155408725</v>
      </c>
      <c r="I1803" s="104">
        <f t="shared" si="222"/>
        <v>1</v>
      </c>
      <c r="J1803" s="104">
        <f t="shared" si="223"/>
        <v>2.8171353683879959E-5</v>
      </c>
      <c r="K1803" s="104">
        <f t="shared" si="224"/>
        <v>2.8171353683879959E-5</v>
      </c>
      <c r="L1803" s="85"/>
    </row>
    <row r="1804" spans="3:12" x14ac:dyDescent="0.2">
      <c r="C1804" s="103">
        <v>837</v>
      </c>
      <c r="D1804" s="103">
        <f t="shared" si="220"/>
        <v>0.83699999999999997</v>
      </c>
      <c r="E1804" s="104">
        <f t="shared" si="218"/>
        <v>0.99361820777522869</v>
      </c>
      <c r="F1804" s="104">
        <f t="shared" si="219"/>
        <v>3.5740826278202751E-3</v>
      </c>
      <c r="G1804" s="104">
        <f t="shared" si="217"/>
        <v>3.5512735750953613E-3</v>
      </c>
      <c r="H1804" s="104">
        <f t="shared" si="221"/>
        <v>-48.992317403994214</v>
      </c>
      <c r="I1804" s="104">
        <f t="shared" si="222"/>
        <v>1</v>
      </c>
      <c r="J1804" s="104">
        <f t="shared" si="223"/>
        <v>1.7126575034576584E-5</v>
      </c>
      <c r="K1804" s="104">
        <f t="shared" si="224"/>
        <v>1.7126575034576584E-5</v>
      </c>
      <c r="L1804" s="85"/>
    </row>
    <row r="1805" spans="3:12" x14ac:dyDescent="0.2">
      <c r="C1805" s="103">
        <v>838</v>
      </c>
      <c r="D1805" s="103">
        <f t="shared" si="220"/>
        <v>0.83799999999999997</v>
      </c>
      <c r="E1805" s="104">
        <f t="shared" si="218"/>
        <v>0.99360299446097888</v>
      </c>
      <c r="F1805" s="104">
        <f t="shared" si="219"/>
        <v>2.3853355592355825E-3</v>
      </c>
      <c r="G1805" s="104">
        <f t="shared" si="217"/>
        <v>2.3700765544507284E-3</v>
      </c>
      <c r="H1805" s="104">
        <f t="shared" si="221"/>
        <v>-52.504752517447187</v>
      </c>
      <c r="I1805" s="104">
        <f t="shared" si="222"/>
        <v>1</v>
      </c>
      <c r="J1805" s="104">
        <f t="shared" si="223"/>
        <v>8.7655968391688734E-6</v>
      </c>
      <c r="K1805" s="104">
        <f t="shared" si="224"/>
        <v>8.7655968391688734E-6</v>
      </c>
      <c r="L1805" s="85"/>
    </row>
    <row r="1806" spans="3:12" x14ac:dyDescent="0.2">
      <c r="C1806" s="103">
        <v>839</v>
      </c>
      <c r="D1806" s="103">
        <f t="shared" si="220"/>
        <v>0.83899999999999997</v>
      </c>
      <c r="E1806" s="104">
        <f t="shared" si="218"/>
        <v>0.99358776319624065</v>
      </c>
      <c r="F1806" s="104">
        <f t="shared" si="219"/>
        <v>1.1928847048751133E-3</v>
      </c>
      <c r="G1806" s="104">
        <f t="shared" ref="G1806:G1869" si="225">E1806*F1806</f>
        <v>1.1852356456678716E-3</v>
      </c>
      <c r="H1806" s="104">
        <f t="shared" si="221"/>
        <v>-58.523905913936446</v>
      </c>
      <c r="I1806" s="104">
        <f t="shared" si="222"/>
        <v>1</v>
      </c>
      <c r="J1806" s="104">
        <f t="shared" si="223"/>
        <v>3.1600612100780403E-6</v>
      </c>
      <c r="K1806" s="104">
        <f t="shared" si="224"/>
        <v>3.1600612100780403E-6</v>
      </c>
      <c r="L1806" s="85"/>
    </row>
    <row r="1807" spans="3:12" x14ac:dyDescent="0.2">
      <c r="C1807" s="103">
        <v>840</v>
      </c>
      <c r="D1807" s="103">
        <f t="shared" si="220"/>
        <v>0.84</v>
      </c>
      <c r="E1807" s="104">
        <f t="shared" si="218"/>
        <v>0.99357251398177948</v>
      </c>
      <c r="F1807" s="104">
        <f t="shared" si="219"/>
        <v>3.9048024482657049E-17</v>
      </c>
      <c r="G1807" s="104">
        <f t="shared" si="225"/>
        <v>3.879704385125564E-17</v>
      </c>
      <c r="H1807" s="104">
        <f t="shared" si="221"/>
        <v>-328.2240272860526</v>
      </c>
      <c r="I1807" s="104">
        <f t="shared" si="222"/>
        <v>1</v>
      </c>
      <c r="J1807" s="104">
        <f t="shared" si="223"/>
        <v>3.511958839404571E-7</v>
      </c>
      <c r="K1807" s="104">
        <f t="shared" si="224"/>
        <v>3.511958839404571E-7</v>
      </c>
      <c r="L1807" s="85"/>
    </row>
    <row r="1808" spans="3:12" x14ac:dyDescent="0.2">
      <c r="C1808" s="103">
        <v>841</v>
      </c>
      <c r="D1808" s="103">
        <f t="shared" si="220"/>
        <v>0.84099999999999997</v>
      </c>
      <c r="E1808" s="104">
        <f t="shared" si="218"/>
        <v>0.99355724681836488</v>
      </c>
      <c r="F1808" s="104">
        <f t="shared" si="219"/>
        <v>1.1900551923516038E-3</v>
      </c>
      <c r="G1808" s="104">
        <f t="shared" si="225"/>
        <v>1.1823879604747592E-3</v>
      </c>
      <c r="H1808" s="104">
        <f t="shared" si="221"/>
        <v>-58.544800021576279</v>
      </c>
      <c r="I1808" s="104">
        <f t="shared" si="222"/>
        <v>1</v>
      </c>
      <c r="J1808" s="104">
        <f t="shared" si="223"/>
        <v>3.4951032226893811E-7</v>
      </c>
      <c r="K1808" s="104">
        <f t="shared" si="224"/>
        <v>3.4951032226893811E-7</v>
      </c>
      <c r="L1808" s="85"/>
    </row>
    <row r="1809" spans="3:12" x14ac:dyDescent="0.2">
      <c r="C1809" s="103">
        <v>842</v>
      </c>
      <c r="D1809" s="103">
        <f t="shared" si="220"/>
        <v>0.84199999999999997</v>
      </c>
      <c r="E1809" s="104">
        <f t="shared" si="218"/>
        <v>0.99354196170676146</v>
      </c>
      <c r="F1809" s="104">
        <f t="shared" si="219"/>
        <v>2.3740329720192735E-3</v>
      </c>
      <c r="G1809" s="104">
        <f t="shared" si="225"/>
        <v>2.3587013761765621E-3</v>
      </c>
      <c r="H1809" s="104">
        <f t="shared" si="221"/>
        <v>-52.546540791343574</v>
      </c>
      <c r="I1809" s="104">
        <f t="shared" si="222"/>
        <v>1</v>
      </c>
      <c r="J1809" s="104">
        <f t="shared" si="223"/>
        <v>3.1348284225364234E-6</v>
      </c>
      <c r="K1809" s="104">
        <f t="shared" si="224"/>
        <v>3.1348284225364234E-6</v>
      </c>
      <c r="L1809" s="85"/>
    </row>
    <row r="1810" spans="3:12" x14ac:dyDescent="0.2">
      <c r="C1810" s="103">
        <v>843</v>
      </c>
      <c r="D1810" s="103">
        <f t="shared" si="220"/>
        <v>0.84299999999999997</v>
      </c>
      <c r="E1810" s="104">
        <f t="shared" si="218"/>
        <v>0.99352665864773948</v>
      </c>
      <c r="F1810" s="104">
        <f t="shared" si="219"/>
        <v>3.5487097292575911E-3</v>
      </c>
      <c r="G1810" s="104">
        <f t="shared" si="225"/>
        <v>3.5257377198200188E-3</v>
      </c>
      <c r="H1810" s="104">
        <f t="shared" si="221"/>
        <v>-49.054999961389342</v>
      </c>
      <c r="I1810" s="104">
        <f t="shared" si="222"/>
        <v>1</v>
      </c>
      <c r="J1810" s="104">
        <f t="shared" si="223"/>
        <v>8.656655868623263E-6</v>
      </c>
      <c r="K1810" s="104">
        <f t="shared" si="224"/>
        <v>8.656655868623263E-6</v>
      </c>
      <c r="L1810" s="85"/>
    </row>
    <row r="1811" spans="3:12" x14ac:dyDescent="0.2">
      <c r="C1811" s="103">
        <v>844</v>
      </c>
      <c r="D1811" s="103">
        <f t="shared" si="220"/>
        <v>0.84399999999999997</v>
      </c>
      <c r="E1811" s="104">
        <f t="shared" si="218"/>
        <v>0.99351133764206701</v>
      </c>
      <c r="F1811" s="104">
        <f t="shared" si="219"/>
        <v>4.7108948852663847E-3</v>
      </c>
      <c r="G1811" s="104">
        <f t="shared" si="225"/>
        <v>4.680327478952178E-3</v>
      </c>
      <c r="H1811" s="104">
        <f t="shared" si="221"/>
        <v>-46.594475172166405</v>
      </c>
      <c r="I1811" s="104">
        <f t="shared" si="222"/>
        <v>1</v>
      </c>
      <c r="J1811" s="104">
        <f t="shared" si="223"/>
        <v>1.6834876511625042E-5</v>
      </c>
      <c r="K1811" s="104">
        <f t="shared" si="224"/>
        <v>1.6834876511625042E-5</v>
      </c>
      <c r="L1811" s="85"/>
    </row>
    <row r="1812" spans="3:12" x14ac:dyDescent="0.2">
      <c r="C1812" s="103">
        <v>845</v>
      </c>
      <c r="D1812" s="103">
        <f t="shared" si="220"/>
        <v>0.84499999999999997</v>
      </c>
      <c r="E1812" s="104">
        <f t="shared" si="218"/>
        <v>0.99349599869051464</v>
      </c>
      <c r="F1812" s="104">
        <f t="shared" si="219"/>
        <v>5.8574395221100755E-3</v>
      </c>
      <c r="G1812" s="104">
        <f t="shared" si="225"/>
        <v>5.8193427277880407E-3</v>
      </c>
      <c r="H1812" s="104">
        <f t="shared" si="221"/>
        <v>-44.702521289182215</v>
      </c>
      <c r="I1812" s="104">
        <f t="shared" si="222"/>
        <v>1</v>
      </c>
      <c r="J1812" s="104">
        <f t="shared" si="223"/>
        <v>2.7560768612577041E-5</v>
      </c>
      <c r="K1812" s="104">
        <f t="shared" si="224"/>
        <v>2.7560768612577041E-5</v>
      </c>
      <c r="L1812" s="85"/>
    </row>
    <row r="1813" spans="3:12" x14ac:dyDescent="0.2">
      <c r="C1813" s="103">
        <v>846</v>
      </c>
      <c r="D1813" s="103">
        <f t="shared" si="220"/>
        <v>0.84599999999999997</v>
      </c>
      <c r="E1813" s="104">
        <f t="shared" si="218"/>
        <v>0.99348064179385398</v>
      </c>
      <c r="F1813" s="104">
        <f t="shared" si="219"/>
        <v>6.9852448787805343E-3</v>
      </c>
      <c r="G1813" s="104">
        <f t="shared" si="225"/>
        <v>6.9397055652581172E-3</v>
      </c>
      <c r="H1813" s="104">
        <f t="shared" si="221"/>
        <v>-43.173179104148652</v>
      </c>
      <c r="I1813" s="104">
        <f t="shared" si="222"/>
        <v>1</v>
      </c>
      <c r="J1813" s="104">
        <f t="shared" si="223"/>
        <v>4.0698328336071028E-5</v>
      </c>
      <c r="K1813" s="104">
        <f t="shared" si="224"/>
        <v>4.0698328336071028E-5</v>
      </c>
      <c r="L1813" s="85"/>
    </row>
    <row r="1814" spans="3:12" x14ac:dyDescent="0.2">
      <c r="C1814" s="103">
        <v>847</v>
      </c>
      <c r="D1814" s="103">
        <f t="shared" si="220"/>
        <v>0.84699999999999998</v>
      </c>
      <c r="E1814" s="104">
        <f t="shared" si="218"/>
        <v>0.9934652669528552</v>
      </c>
      <c r="F1814" s="104">
        <f t="shared" si="219"/>
        <v>8.0912706905767878E-3</v>
      </c>
      <c r="G1814" s="104">
        <f t="shared" si="225"/>
        <v>8.0383963966016818E-3</v>
      </c>
      <c r="H1814" s="104">
        <f t="shared" si="221"/>
        <v>-41.896611625950079</v>
      </c>
      <c r="I1814" s="104">
        <f t="shared" si="222"/>
        <v>1</v>
      </c>
      <c r="J1814" s="104">
        <f t="shared" si="223"/>
        <v>5.608588459496709E-5</v>
      </c>
      <c r="K1814" s="104">
        <f t="shared" si="224"/>
        <v>5.608588459496709E-5</v>
      </c>
      <c r="L1814" s="85"/>
    </row>
    <row r="1815" spans="3:12" x14ac:dyDescent="0.2">
      <c r="C1815" s="103">
        <v>848</v>
      </c>
      <c r="D1815" s="103">
        <f t="shared" si="220"/>
        <v>0.84799999999999998</v>
      </c>
      <c r="E1815" s="104">
        <f t="shared" si="218"/>
        <v>0.99344987416829356</v>
      </c>
      <c r="F1815" s="104">
        <f t="shared" si="219"/>
        <v>9.172543349450191E-3</v>
      </c>
      <c r="G1815" s="104">
        <f t="shared" si="225"/>
        <v>9.1124620363145104E-3</v>
      </c>
      <c r="H1815" s="104">
        <f t="shared" si="221"/>
        <v>-40.80728535993417</v>
      </c>
      <c r="I1815" s="104">
        <f t="shared" si="222"/>
        <v>1</v>
      </c>
      <c r="J1815" s="104">
        <f t="shared" si="223"/>
        <v>7.3537986246483133E-5</v>
      </c>
      <c r="K1815" s="104">
        <f t="shared" si="224"/>
        <v>7.3537986246483133E-5</v>
      </c>
      <c r="L1815" s="85"/>
    </row>
    <row r="1816" spans="3:12" x14ac:dyDescent="0.2">
      <c r="C1816" s="103">
        <v>849</v>
      </c>
      <c r="D1816" s="103">
        <f t="shared" si="220"/>
        <v>0.84899999999999998</v>
      </c>
      <c r="E1816" s="104">
        <f t="shared" si="218"/>
        <v>0.993434463440941</v>
      </c>
      <c r="F1816" s="104">
        <f t="shared" si="219"/>
        <v>1.0226163863511174E-2</v>
      </c>
      <c r="G1816" s="104">
        <f t="shared" si="225"/>
        <v>1.0159023610806363E-2</v>
      </c>
      <c r="H1816" s="104">
        <f t="shared" si="221"/>
        <v>-39.862960606427251</v>
      </c>
      <c r="I1816" s="104">
        <f t="shared" si="222"/>
        <v>1</v>
      </c>
      <c r="J1816" s="104">
        <f t="shared" si="223"/>
        <v>9.2847539761796484E-5</v>
      </c>
      <c r="K1816" s="104">
        <f t="shared" si="224"/>
        <v>9.2847539761796484E-5</v>
      </c>
      <c r="L1816" s="85"/>
    </row>
    <row r="1817" spans="3:12" x14ac:dyDescent="0.2">
      <c r="C1817" s="103">
        <v>850</v>
      </c>
      <c r="D1817" s="103">
        <f t="shared" si="220"/>
        <v>0.85</v>
      </c>
      <c r="E1817" s="104">
        <f t="shared" si="218"/>
        <v>0.99341903477157378</v>
      </c>
      <c r="F1817" s="104">
        <f t="shared" si="219"/>
        <v>1.1249315594479942E-2</v>
      </c>
      <c r="G1817" s="104">
        <f t="shared" si="225"/>
        <v>1.1175284239709076E-2</v>
      </c>
      <c r="H1817" s="104">
        <f t="shared" si="221"/>
        <v>-39.034828438341457</v>
      </c>
      <c r="I1817" s="104">
        <f t="shared" si="222"/>
        <v>1</v>
      </c>
      <c r="J1817" s="104">
        <f t="shared" si="223"/>
        <v>1.1378817286514118E-4</v>
      </c>
      <c r="K1817" s="104">
        <f t="shared" si="224"/>
        <v>1.1378817286514118E-4</v>
      </c>
      <c r="L1817" s="85"/>
    </row>
    <row r="1818" spans="3:12" x14ac:dyDescent="0.2">
      <c r="C1818" s="103">
        <v>851</v>
      </c>
      <c r="D1818" s="103">
        <f t="shared" si="220"/>
        <v>0.85099999999999998</v>
      </c>
      <c r="E1818" s="104">
        <f t="shared" si="218"/>
        <v>0.99340358816096574</v>
      </c>
      <c r="F1818" s="104">
        <f t="shared" si="219"/>
        <v>1.2239271752526574E-2</v>
      </c>
      <c r="G1818" s="104">
        <f t="shared" si="225"/>
        <v>1.215853647543705E-2</v>
      </c>
      <c r="H1818" s="104">
        <f t="shared" si="221"/>
        <v>-38.302373959972826</v>
      </c>
      <c r="I1818" s="104">
        <f t="shared" si="222"/>
        <v>1</v>
      </c>
      <c r="J1818" s="104">
        <f t="shared" si="223"/>
        <v>1.3611679729164564E-4</v>
      </c>
      <c r="K1818" s="104">
        <f t="shared" si="224"/>
        <v>1.3611679729164564E-4</v>
      </c>
      <c r="L1818" s="85"/>
    </row>
    <row r="1819" spans="3:12" x14ac:dyDescent="0.2">
      <c r="C1819" s="103">
        <v>852</v>
      </c>
      <c r="D1819" s="103">
        <f t="shared" si="220"/>
        <v>0.85199999999999998</v>
      </c>
      <c r="E1819" s="104">
        <f t="shared" si="218"/>
        <v>0.99338812360989481</v>
      </c>
      <c r="F1819" s="104">
        <f t="shared" si="219"/>
        <v>1.3193402628645509E-2</v>
      </c>
      <c r="G1819" s="104">
        <f t="shared" si="225"/>
        <v>1.3106169481300016E-2</v>
      </c>
      <c r="H1819" s="104">
        <f t="shared" si="221"/>
        <v>-37.650484406038814</v>
      </c>
      <c r="I1819" s="104">
        <f t="shared" si="222"/>
        <v>1</v>
      </c>
      <c r="J1819" s="104">
        <f t="shared" si="223"/>
        <v>1.5957634177009636E-4</v>
      </c>
      <c r="K1819" s="104">
        <f t="shared" si="224"/>
        <v>1.5957634177009636E-4</v>
      </c>
      <c r="L1819" s="85"/>
    </row>
    <row r="1820" spans="3:12" x14ac:dyDescent="0.2">
      <c r="C1820" s="103">
        <v>853</v>
      </c>
      <c r="D1820" s="103">
        <f t="shared" si="220"/>
        <v>0.85299999999999998</v>
      </c>
      <c r="E1820" s="104">
        <f t="shared" si="218"/>
        <v>0.99337264111913792</v>
      </c>
      <c r="F1820" s="104">
        <f t="shared" si="219"/>
        <v>1.4109182545478422E-2</v>
      </c>
      <c r="G1820" s="104">
        <f t="shared" si="225"/>
        <v>1.4015675929233942E-2</v>
      </c>
      <c r="H1820" s="104">
        <f t="shared" si="221"/>
        <v>-37.067719056528674</v>
      </c>
      <c r="I1820" s="104">
        <f t="shared" si="222"/>
        <v>1</v>
      </c>
      <c r="J1820" s="104">
        <f t="shared" si="223"/>
        <v>1.8389862461822549E-4</v>
      </c>
      <c r="K1820" s="104">
        <f t="shared" si="224"/>
        <v>1.8389862461822549E-4</v>
      </c>
      <c r="L1820" s="85"/>
    </row>
    <row r="1821" spans="3:12" x14ac:dyDescent="0.2">
      <c r="C1821" s="103">
        <v>854</v>
      </c>
      <c r="D1821" s="103">
        <f t="shared" si="220"/>
        <v>0.85399999999999998</v>
      </c>
      <c r="E1821" s="104">
        <f t="shared" si="218"/>
        <v>0.99335714068947212</v>
      </c>
      <c r="F1821" s="104">
        <f t="shared" si="219"/>
        <v>1.4984196508300079E-2</v>
      </c>
      <c r="G1821" s="104">
        <f t="shared" si="225"/>
        <v>1.4884658599014139E-2</v>
      </c>
      <c r="H1821" s="104">
        <f t="shared" si="221"/>
        <v>-36.545222441392681</v>
      </c>
      <c r="I1821" s="104">
        <f t="shared" si="222"/>
        <v>1</v>
      </c>
      <c r="J1821" s="104">
        <f t="shared" si="223"/>
        <v>2.0880733396116204E-4</v>
      </c>
      <c r="K1821" s="104">
        <f t="shared" si="224"/>
        <v>2.0880733396116204E-4</v>
      </c>
      <c r="L1821" s="85"/>
    </row>
    <row r="1822" spans="3:12" x14ac:dyDescent="0.2">
      <c r="C1822" s="103">
        <v>855</v>
      </c>
      <c r="D1822" s="103">
        <f t="shared" si="220"/>
        <v>0.85499999999999998</v>
      </c>
      <c r="E1822" s="104">
        <f t="shared" si="218"/>
        <v>0.99334162232167722</v>
      </c>
      <c r="F1822" s="104">
        <f t="shared" si="219"/>
        <v>1.5816146538747293E-2</v>
      </c>
      <c r="G1822" s="104">
        <f t="shared" si="225"/>
        <v>1.5710836661676615E-2</v>
      </c>
      <c r="H1822" s="104">
        <f t="shared" si="221"/>
        <v>-36.076013730296502</v>
      </c>
      <c r="I1822" s="104">
        <f t="shared" si="222"/>
        <v>1</v>
      </c>
      <c r="J1822" s="104">
        <f t="shared" si="223"/>
        <v>2.3402108256173759E-4</v>
      </c>
      <c r="K1822" s="104">
        <f t="shared" si="224"/>
        <v>2.3402108256173759E-4</v>
      </c>
      <c r="L1822" s="85"/>
    </row>
    <row r="1823" spans="3:12" x14ac:dyDescent="0.2">
      <c r="C1823" s="103">
        <v>856</v>
      </c>
      <c r="D1823" s="103">
        <f t="shared" si="220"/>
        <v>0.85599999999999998</v>
      </c>
      <c r="E1823" s="104">
        <f t="shared" si="218"/>
        <v>0.99332608601653538</v>
      </c>
      <c r="F1823" s="104">
        <f t="shared" si="219"/>
        <v>1.6602857674770936E-2</v>
      </c>
      <c r="G1823" s="104">
        <f t="shared" si="225"/>
        <v>1.6492051630769809E-2</v>
      </c>
      <c r="H1823" s="104">
        <f t="shared" si="221"/>
        <v>-35.654506284928345</v>
      </c>
      <c r="I1823" s="104">
        <f t="shared" si="222"/>
        <v>1</v>
      </c>
      <c r="J1823" s="104">
        <f t="shared" si="223"/>
        <v>2.5925650359394581E-4</v>
      </c>
      <c r="K1823" s="104">
        <f t="shared" si="224"/>
        <v>2.5925650359394581E-4</v>
      </c>
      <c r="L1823" s="85"/>
    </row>
    <row r="1824" spans="3:12" x14ac:dyDescent="0.2">
      <c r="C1824" s="103">
        <v>857</v>
      </c>
      <c r="D1824" s="103">
        <f t="shared" si="220"/>
        <v>0.85699999999999998</v>
      </c>
      <c r="E1824" s="104">
        <f t="shared" si="218"/>
        <v>0.99331053177482354</v>
      </c>
      <c r="F1824" s="104">
        <f t="shared" si="219"/>
        <v>1.7342283621238824E-2</v>
      </c>
      <c r="G1824" s="104">
        <f t="shared" si="225"/>
        <v>1.722627296600255E-2</v>
      </c>
      <c r="H1824" s="104">
        <f t="shared" si="221"/>
        <v>-35.276173505465152</v>
      </c>
      <c r="I1824" s="104">
        <f t="shared" si="222"/>
        <v>1</v>
      </c>
      <c r="J1824" s="104">
        <f t="shared" si="223"/>
        <v>2.84231353403326E-4</v>
      </c>
      <c r="K1824" s="104">
        <f t="shared" si="224"/>
        <v>2.84231353403326E-4</v>
      </c>
      <c r="L1824" s="85"/>
    </row>
    <row r="1825" spans="3:12" x14ac:dyDescent="0.2">
      <c r="C1825" s="103">
        <v>858</v>
      </c>
      <c r="D1825" s="103">
        <f t="shared" si="220"/>
        <v>0.85799999999999998</v>
      </c>
      <c r="E1825" s="104">
        <f t="shared" si="218"/>
        <v>0.99329495959732728</v>
      </c>
      <c r="F1825" s="104">
        <f t="shared" si="219"/>
        <v>1.8032512036601646E-2</v>
      </c>
      <c r="G1825" s="104">
        <f t="shared" si="225"/>
        <v>1.7911603314834549E-2</v>
      </c>
      <c r="H1825" s="104">
        <f t="shared" si="221"/>
        <v>-34.937310751338565</v>
      </c>
      <c r="I1825" s="104">
        <f t="shared" si="222"/>
        <v>1</v>
      </c>
      <c r="J1825" s="104">
        <f t="shared" si="223"/>
        <v>3.0866758738185365E-4</v>
      </c>
      <c r="K1825" s="104">
        <f t="shared" si="224"/>
        <v>3.0866758738185365E-4</v>
      </c>
      <c r="L1825" s="85"/>
    </row>
    <row r="1826" spans="3:12" x14ac:dyDescent="0.2">
      <c r="C1826" s="103">
        <v>859</v>
      </c>
      <c r="D1826" s="103">
        <f t="shared" si="220"/>
        <v>0.85899999999999999</v>
      </c>
      <c r="E1826" s="104">
        <f t="shared" si="218"/>
        <v>0.99327936948482687</v>
      </c>
      <c r="F1826" s="104">
        <f t="shared" si="219"/>
        <v>1.8671769442061649E-2</v>
      </c>
      <c r="G1826" s="104">
        <f t="shared" si="225"/>
        <v>1.8546283378577052E-2</v>
      </c>
      <c r="H1826" s="104">
        <f t="shared" si="221"/>
        <v>-34.634862173696554</v>
      </c>
      <c r="I1826" s="104">
        <f t="shared" si="222"/>
        <v>1</v>
      </c>
      <c r="J1826" s="104">
        <f t="shared" si="223"/>
        <v>3.3229437553740967E-4</v>
      </c>
      <c r="K1826" s="104">
        <f t="shared" si="224"/>
        <v>3.3229437553740967E-4</v>
      </c>
      <c r="L1826" s="85"/>
    </row>
    <row r="1827" spans="3:12" x14ac:dyDescent="0.2">
      <c r="C1827" s="103">
        <v>860</v>
      </c>
      <c r="D1827" s="103">
        <f t="shared" si="220"/>
        <v>0.86</v>
      </c>
      <c r="E1827" s="104">
        <f t="shared" si="218"/>
        <v>0.99326376143810713</v>
      </c>
      <c r="F1827" s="104">
        <f t="shared" si="219"/>
        <v>1.9258425740738473E-2</v>
      </c>
      <c r="G1827" s="104">
        <f t="shared" si="225"/>
        <v>1.9128696390622361E-2</v>
      </c>
      <c r="H1827" s="104">
        <f t="shared" si="221"/>
        <v>-34.366292517541105</v>
      </c>
      <c r="I1827" s="104">
        <f t="shared" si="222"/>
        <v>1</v>
      </c>
      <c r="J1827" s="104">
        <f t="shared" si="223"/>
        <v>3.5485102515239622E-4</v>
      </c>
      <c r="K1827" s="104">
        <f t="shared" si="224"/>
        <v>3.5485102515239622E-4</v>
      </c>
      <c r="L1827" s="85"/>
    </row>
    <row r="1828" spans="3:12" x14ac:dyDescent="0.2">
      <c r="C1828" s="103">
        <v>861</v>
      </c>
      <c r="D1828" s="103">
        <f t="shared" si="220"/>
        <v>0.86099999999999999</v>
      </c>
      <c r="E1828" s="104">
        <f t="shared" si="218"/>
        <v>0.99324813545795221</v>
      </c>
      <c r="F1828" s="104">
        <f t="shared" si="219"/>
        <v>1.9790998335418843E-2</v>
      </c>
      <c r="G1828" s="104">
        <f t="shared" si="225"/>
        <v>1.9657372195506201E-2</v>
      </c>
      <c r="H1828" s="104">
        <f t="shared" si="221"/>
        <v>-34.129490785284709</v>
      </c>
      <c r="I1828" s="104">
        <f t="shared" si="222"/>
        <v>1</v>
      </c>
      <c r="J1828" s="104">
        <f t="shared" si="223"/>
        <v>3.7608977909196723E-4</v>
      </c>
      <c r="K1828" s="104">
        <f t="shared" si="224"/>
        <v>3.7608977909196723E-4</v>
      </c>
      <c r="L1828" s="85"/>
    </row>
    <row r="1829" spans="3:12" x14ac:dyDescent="0.2">
      <c r="C1829" s="103">
        <v>862</v>
      </c>
      <c r="D1829" s="103">
        <f t="shared" si="220"/>
        <v>0.86199999999999999</v>
      </c>
      <c r="E1829" s="104">
        <f t="shared" si="218"/>
        <v>0.99323249154514692</v>
      </c>
      <c r="F1829" s="104">
        <f t="shared" si="219"/>
        <v>2.0268155834594726E-2</v>
      </c>
      <c r="G1829" s="104">
        <f t="shared" si="225"/>
        <v>2.0130990918619827E-2</v>
      </c>
      <c r="H1829" s="104">
        <f t="shared" si="221"/>
        <v>-33.922696941475053</v>
      </c>
      <c r="I1829" s="104">
        <f t="shared" si="222"/>
        <v>1</v>
      </c>
      <c r="J1829" s="104">
        <f t="shared" si="223"/>
        <v>3.9577845982538616E-4</v>
      </c>
      <c r="K1829" s="104">
        <f t="shared" si="224"/>
        <v>3.9577845982538616E-4</v>
      </c>
      <c r="L1829" s="85"/>
    </row>
    <row r="1830" spans="3:12" x14ac:dyDescent="0.2">
      <c r="C1830" s="103">
        <v>863</v>
      </c>
      <c r="D1830" s="103">
        <f t="shared" si="220"/>
        <v>0.86299999999999999</v>
      </c>
      <c r="E1830" s="104">
        <f t="shared" si="218"/>
        <v>0.99321682970047809</v>
      </c>
      <c r="F1830" s="104">
        <f t="shared" si="219"/>
        <v>2.0688721337638497E-2</v>
      </c>
      <c r="G1830" s="104">
        <f t="shared" si="225"/>
        <v>2.0548386217525944E-2</v>
      </c>
      <c r="H1830" s="104">
        <f t="shared" si="221"/>
        <v>-33.744445601640386</v>
      </c>
      <c r="I1830" s="104">
        <f t="shared" si="222"/>
        <v>1</v>
      </c>
      <c r="J1830" s="104">
        <f t="shared" si="223"/>
        <v>4.1370293104619484E-4</v>
      </c>
      <c r="K1830" s="104">
        <f t="shared" si="224"/>
        <v>4.1370293104619484E-4</v>
      </c>
      <c r="L1830" s="85"/>
    </row>
    <row r="1831" spans="3:12" x14ac:dyDescent="0.2">
      <c r="C1831" s="103">
        <v>864</v>
      </c>
      <c r="D1831" s="103">
        <f t="shared" si="220"/>
        <v>0.86399999999999999</v>
      </c>
      <c r="E1831" s="104">
        <f t="shared" si="218"/>
        <v>0.99320114992473441</v>
      </c>
      <c r="F1831" s="104">
        <f t="shared" si="219"/>
        <v>2.1051675291130226E-2</v>
      </c>
      <c r="G1831" s="104">
        <f t="shared" si="225"/>
        <v>2.090854810699266E-2</v>
      </c>
      <c r="H1831" s="104">
        <f t="shared" si="221"/>
        <v>-33.593522472306162</v>
      </c>
      <c r="I1831" s="104">
        <f t="shared" si="222"/>
        <v>1</v>
      </c>
      <c r="J1831" s="104">
        <f t="shared" si="223"/>
        <v>4.2966935089686228E-4</v>
      </c>
      <c r="K1831" s="104">
        <f t="shared" si="224"/>
        <v>4.2966935089686228E-4</v>
      </c>
      <c r="L1831" s="85"/>
    </row>
    <row r="1832" spans="3:12" x14ac:dyDescent="0.2">
      <c r="C1832" s="103">
        <v>865</v>
      </c>
      <c r="D1832" s="103">
        <f t="shared" si="220"/>
        <v>0.86499999999999999</v>
      </c>
      <c r="E1832" s="104">
        <f t="shared" si="218"/>
        <v>0.99318545221870125</v>
      </c>
      <c r="F1832" s="104">
        <f t="shared" si="219"/>
        <v>2.1356157909537422E-2</v>
      </c>
      <c r="G1832" s="104">
        <f t="shared" si="225"/>
        <v>2.1210625351037918E-2</v>
      </c>
      <c r="H1832" s="104">
        <f t="shared" si="221"/>
        <v>-33.468930540558532</v>
      </c>
      <c r="I1832" s="104">
        <f t="shared" si="222"/>
        <v>1</v>
      </c>
      <c r="J1832" s="104">
        <f t="shared" si="223"/>
        <v>4.4350619319691694E-4</v>
      </c>
      <c r="K1832" s="104">
        <f t="shared" si="224"/>
        <v>4.4350619319691694E-4</v>
      </c>
      <c r="L1832" s="85"/>
    </row>
    <row r="1833" spans="3:12" x14ac:dyDescent="0.2">
      <c r="C1833" s="103">
        <v>866</v>
      </c>
      <c r="D1833" s="103">
        <f t="shared" si="220"/>
        <v>0.86599999999999999</v>
      </c>
      <c r="E1833" s="104">
        <f t="shared" si="218"/>
        <v>0.99316973658316876</v>
      </c>
      <c r="F1833" s="104">
        <f t="shared" si="219"/>
        <v>2.1601471154648826E-2</v>
      </c>
      <c r="G1833" s="104">
        <f t="shared" si="225"/>
        <v>2.1453927416471494E-2</v>
      </c>
      <c r="H1833" s="104">
        <f t="shared" si="221"/>
        <v>-33.369863860567754</v>
      </c>
      <c r="I1833" s="104">
        <f t="shared" si="222"/>
        <v>1</v>
      </c>
      <c r="J1833" s="104">
        <f t="shared" si="223"/>
        <v>4.5506601571289877E-4</v>
      </c>
      <c r="K1833" s="104">
        <f t="shared" si="224"/>
        <v>4.5506601571289877E-4</v>
      </c>
      <c r="L1833" s="85"/>
    </row>
    <row r="1834" spans="3:12" x14ac:dyDescent="0.2">
      <c r="C1834" s="103">
        <v>867</v>
      </c>
      <c r="D1834" s="103">
        <f t="shared" si="220"/>
        <v>0.86699999999999999</v>
      </c>
      <c r="E1834" s="104">
        <f t="shared" si="218"/>
        <v>0.9931540030189272</v>
      </c>
      <c r="F1834" s="104">
        <f t="shared" si="219"/>
        <v>2.1787080269377486E-2</v>
      </c>
      <c r="G1834" s="104">
        <f t="shared" si="225"/>
        <v>2.1637925983626936E-2</v>
      </c>
      <c r="H1834" s="104">
        <f t="shared" si="221"/>
        <v>-33.295687382430373</v>
      </c>
      <c r="I1834" s="104">
        <f t="shared" si="222"/>
        <v>1</v>
      </c>
      <c r="J1834" s="104">
        <f t="shared" si="223"/>
        <v>4.6422695736389355E-4</v>
      </c>
      <c r="K1834" s="104">
        <f t="shared" si="224"/>
        <v>4.6422695736389355E-4</v>
      </c>
      <c r="L1834" s="85"/>
    </row>
    <row r="1835" spans="3:12" x14ac:dyDescent="0.2">
      <c r="C1835" s="103">
        <v>868</v>
      </c>
      <c r="D1835" s="103">
        <f t="shared" si="220"/>
        <v>0.86799999999999999</v>
      </c>
      <c r="E1835" s="104">
        <f t="shared" si="218"/>
        <v>0.99313825152676727</v>
      </c>
      <c r="F1835" s="104">
        <f t="shared" si="219"/>
        <v>2.1912614862771317E-2</v>
      </c>
      <c r="G1835" s="104">
        <f t="shared" si="225"/>
        <v>2.1762256011192159E-2</v>
      </c>
      <c r="H1835" s="104">
        <f t="shared" si="221"/>
        <v>-33.245921699306741</v>
      </c>
      <c r="I1835" s="104">
        <f t="shared" si="222"/>
        <v>1</v>
      </c>
      <c r="J1835" s="104">
        <f t="shared" si="223"/>
        <v>4.7089394929585498E-4</v>
      </c>
      <c r="K1835" s="104">
        <f t="shared" si="224"/>
        <v>4.7089394929585498E-4</v>
      </c>
      <c r="L1835" s="85"/>
    </row>
    <row r="1836" spans="3:12" x14ac:dyDescent="0.2">
      <c r="C1836" s="103">
        <v>869</v>
      </c>
      <c r="D1836" s="103">
        <f t="shared" si="220"/>
        <v>0.86899999999999999</v>
      </c>
      <c r="E1836" s="104">
        <f t="shared" si="218"/>
        <v>0.993122482107481</v>
      </c>
      <c r="F1836" s="104">
        <f t="shared" si="219"/>
        <v>2.1977869544297989E-2</v>
      </c>
      <c r="G1836" s="104">
        <f t="shared" si="225"/>
        <v>2.182671635326763E-2</v>
      </c>
      <c r="H1836" s="104">
        <f t="shared" si="221"/>
        <v>-33.220231906908495</v>
      </c>
      <c r="I1836" s="104">
        <f t="shared" si="222"/>
        <v>1</v>
      </c>
      <c r="J1836" s="104">
        <f t="shared" si="223"/>
        <v>4.7499962794740971E-4</v>
      </c>
      <c r="K1836" s="104">
        <f t="shared" si="224"/>
        <v>4.7499962794740971E-4</v>
      </c>
      <c r="L1836" s="85"/>
    </row>
    <row r="1837" spans="3:12" x14ac:dyDescent="0.2">
      <c r="C1837" s="103">
        <v>870</v>
      </c>
      <c r="D1837" s="103">
        <f t="shared" si="220"/>
        <v>0.87</v>
      </c>
      <c r="E1837" s="104">
        <f t="shared" si="218"/>
        <v>0.99310669476186064</v>
      </c>
      <c r="F1837" s="104">
        <f t="shared" si="219"/>
        <v>2.1982804106702197E-2</v>
      </c>
      <c r="G1837" s="104">
        <f t="shared" si="225"/>
        <v>2.1831269928004476E-2</v>
      </c>
      <c r="H1837" s="104">
        <f t="shared" si="221"/>
        <v>-33.218420011714265</v>
      </c>
      <c r="I1837" s="104">
        <f t="shared" si="222"/>
        <v>1</v>
      </c>
      <c r="J1837" s="104">
        <f t="shared" si="223"/>
        <v>4.7650494153393582E-4</v>
      </c>
      <c r="K1837" s="104">
        <f t="shared" si="224"/>
        <v>4.7650494153393582E-4</v>
      </c>
      <c r="L1837" s="85"/>
    </row>
    <row r="1838" spans="3:12" x14ac:dyDescent="0.2">
      <c r="C1838" s="103">
        <v>871</v>
      </c>
      <c r="D1838" s="103">
        <f t="shared" si="220"/>
        <v>0.871</v>
      </c>
      <c r="E1838" s="104">
        <f t="shared" si="218"/>
        <v>0.99309088949069835</v>
      </c>
      <c r="F1838" s="104">
        <f t="shared" si="219"/>
        <v>2.1927543257963721E-2</v>
      </c>
      <c r="G1838" s="104">
        <f t="shared" si="225"/>
        <v>2.1776043438396956E-2</v>
      </c>
      <c r="H1838" s="104">
        <f t="shared" si="221"/>
        <v>-33.240420516366164</v>
      </c>
      <c r="I1838" s="104">
        <f t="shared" si="222"/>
        <v>1</v>
      </c>
      <c r="J1838" s="104">
        <f t="shared" si="223"/>
        <v>4.7539944475888325E-4</v>
      </c>
      <c r="K1838" s="104">
        <f t="shared" si="224"/>
        <v>4.7539944475888325E-4</v>
      </c>
      <c r="L1838" s="85"/>
    </row>
    <row r="1839" spans="3:12" x14ac:dyDescent="0.2">
      <c r="C1839" s="103">
        <v>872</v>
      </c>
      <c r="D1839" s="103">
        <f t="shared" si="220"/>
        <v>0.872</v>
      </c>
      <c r="E1839" s="104">
        <f t="shared" si="218"/>
        <v>0.99307506629478981</v>
      </c>
      <c r="F1839" s="104">
        <f t="shared" si="219"/>
        <v>2.1812375904110823E-2</v>
      </c>
      <c r="G1839" s="104">
        <f t="shared" si="225"/>
        <v>2.1661326647021733E-2</v>
      </c>
      <c r="H1839" s="104">
        <f t="shared" si="221"/>
        <v>-33.286298970984696</v>
      </c>
      <c r="I1839" s="104">
        <f t="shared" si="222"/>
        <v>1</v>
      </c>
      <c r="J1839" s="104">
        <f t="shared" si="223"/>
        <v>4.7170127998440658E-4</v>
      </c>
      <c r="K1839" s="104">
        <f t="shared" si="224"/>
        <v>4.7170127998440658E-4</v>
      </c>
      <c r="L1839" s="85"/>
    </row>
    <row r="1840" spans="3:12" x14ac:dyDescent="0.2">
      <c r="C1840" s="103">
        <v>873</v>
      </c>
      <c r="D1840" s="103">
        <f t="shared" si="220"/>
        <v>0.873</v>
      </c>
      <c r="E1840" s="104">
        <f t="shared" si="218"/>
        <v>0.99305922517493017</v>
      </c>
      <c r="F1840" s="104">
        <f t="shared" si="219"/>
        <v>2.1637753985862148E-2</v>
      </c>
      <c r="G1840" s="104">
        <f t="shared" si="225"/>
        <v>2.1487571207726021E-2</v>
      </c>
      <c r="H1840" s="104">
        <f t="shared" si="221"/>
        <v>-33.356253421854667</v>
      </c>
      <c r="I1840" s="104">
        <f t="shared" si="222"/>
        <v>1</v>
      </c>
      <c r="J1840" s="104">
        <f t="shared" si="223"/>
        <v>4.6545684651986375E-4</v>
      </c>
      <c r="K1840" s="104">
        <f t="shared" si="224"/>
        <v>4.6545684651986375E-4</v>
      </c>
      <c r="L1840" s="85"/>
    </row>
    <row r="1841" spans="3:12" x14ac:dyDescent="0.2">
      <c r="C1841" s="103">
        <v>874</v>
      </c>
      <c r="D1841" s="103">
        <f t="shared" si="220"/>
        <v>0.874</v>
      </c>
      <c r="E1841" s="104">
        <f t="shared" si="218"/>
        <v>0.99304336613191602</v>
      </c>
      <c r="F1841" s="104">
        <f t="shared" si="219"/>
        <v>2.1404290873277984E-2</v>
      </c>
      <c r="G1841" s="104">
        <f t="shared" si="225"/>
        <v>2.1255389058466616E-2</v>
      </c>
      <c r="H1841" s="104">
        <f t="shared" si="221"/>
        <v>-33.450618826029562</v>
      </c>
      <c r="I1841" s="104">
        <f t="shared" si="222"/>
        <v>1</v>
      </c>
      <c r="J1841" s="104">
        <f t="shared" si="223"/>
        <v>4.5674016307933055E-4</v>
      </c>
      <c r="K1841" s="104">
        <f t="shared" si="224"/>
        <v>4.5674016307933055E-4</v>
      </c>
      <c r="L1841" s="85"/>
    </row>
    <row r="1842" spans="3:12" x14ac:dyDescent="0.2">
      <c r="C1842" s="103">
        <v>875</v>
      </c>
      <c r="D1842" s="103">
        <f t="shared" si="220"/>
        <v>0.875</v>
      </c>
      <c r="E1842" s="104">
        <f t="shared" si="218"/>
        <v>0.99302748916654282</v>
      </c>
      <c r="F1842" s="104">
        <f t="shared" si="219"/>
        <v>2.1112759323795617E-2</v>
      </c>
      <c r="G1842" s="104">
        <f t="shared" si="225"/>
        <v>2.0965550380686277E-2</v>
      </c>
      <c r="H1842" s="104">
        <f t="shared" si="221"/>
        <v>-33.569874643116641</v>
      </c>
      <c r="I1842" s="104">
        <f t="shared" si="222"/>
        <v>1</v>
      </c>
      <c r="J1842" s="104">
        <f t="shared" si="223"/>
        <v>4.4565193178115406E-4</v>
      </c>
      <c r="K1842" s="104">
        <f t="shared" si="224"/>
        <v>4.4565193178115406E-4</v>
      </c>
      <c r="L1842" s="85"/>
    </row>
    <row r="1843" spans="3:12" x14ac:dyDescent="0.2">
      <c r="C1843" s="103">
        <v>876</v>
      </c>
      <c r="D1843" s="103">
        <f t="shared" si="220"/>
        <v>0.876</v>
      </c>
      <c r="E1843" s="104">
        <f t="shared" si="218"/>
        <v>0.99301159427961061</v>
      </c>
      <c r="F1843" s="104">
        <f t="shared" si="219"/>
        <v>2.0764089010199483E-2</v>
      </c>
      <c r="G1843" s="104">
        <f t="shared" si="225"/>
        <v>2.0618981131781931E-2</v>
      </c>
      <c r="H1843" s="104">
        <f t="shared" si="221"/>
        <v>-33.7146559757904</v>
      </c>
      <c r="I1843" s="104">
        <f t="shared" si="222"/>
        <v>1</v>
      </c>
      <c r="J1843" s="104">
        <f t="shared" si="223"/>
        <v>4.3231831527786534E-4</v>
      </c>
      <c r="K1843" s="104">
        <f t="shared" si="224"/>
        <v>4.3231831527786534E-4</v>
      </c>
      <c r="L1843" s="85"/>
    </row>
    <row r="1844" spans="3:12" x14ac:dyDescent="0.2">
      <c r="C1844" s="103">
        <v>877</v>
      </c>
      <c r="D1844" s="103">
        <f t="shared" si="220"/>
        <v>0.877</v>
      </c>
      <c r="E1844" s="104">
        <f t="shared" si="218"/>
        <v>0.99299568147191675</v>
      </c>
      <c r="F1844" s="104">
        <f t="shared" si="219"/>
        <v>2.03593636262344E-2</v>
      </c>
      <c r="G1844" s="104">
        <f t="shared" si="225"/>
        <v>2.0216760158367181E-2</v>
      </c>
      <c r="H1844" s="104">
        <f t="shared" si="221"/>
        <v>-33.885768822655592</v>
      </c>
      <c r="I1844" s="104">
        <f t="shared" si="222"/>
        <v>1</v>
      </c>
      <c r="J1844" s="104">
        <f t="shared" si="223"/>
        <v>4.1688944167899718E-4</v>
      </c>
      <c r="K1844" s="104">
        <f t="shared" si="224"/>
        <v>4.1688944167899718E-4</v>
      </c>
      <c r="L1844" s="85"/>
    </row>
    <row r="1845" spans="3:12" x14ac:dyDescent="0.2">
      <c r="C1845" s="103">
        <v>878</v>
      </c>
      <c r="D1845" s="103">
        <f t="shared" si="220"/>
        <v>0.878</v>
      </c>
      <c r="E1845" s="104">
        <f t="shared" si="218"/>
        <v>0.99297975074426137</v>
      </c>
      <c r="F1845" s="104">
        <f t="shared" si="219"/>
        <v>1.9899817578698503E-2</v>
      </c>
      <c r="G1845" s="104">
        <f t="shared" si="225"/>
        <v>1.976011589915231E-2</v>
      </c>
      <c r="H1845" s="104">
        <f t="shared" si="221"/>
        <v>-34.084210249406382</v>
      </c>
      <c r="I1845" s="104">
        <f t="shared" si="222"/>
        <v>1</v>
      </c>
      <c r="J1845" s="104">
        <f t="shared" si="223"/>
        <v>3.9953765482956876E-4</v>
      </c>
      <c r="K1845" s="104">
        <f t="shared" si="224"/>
        <v>3.9953765482956876E-4</v>
      </c>
      <c r="L1845" s="85"/>
    </row>
    <row r="1846" spans="3:12" x14ac:dyDescent="0.2">
      <c r="C1846" s="103">
        <v>879</v>
      </c>
      <c r="D1846" s="103">
        <f t="shared" si="220"/>
        <v>0.879</v>
      </c>
      <c r="E1846" s="104">
        <f t="shared" si="218"/>
        <v>0.99296380209744461</v>
      </c>
      <c r="F1846" s="104">
        <f t="shared" si="219"/>
        <v>1.9386832275965184E-2</v>
      </c>
      <c r="G1846" s="104">
        <f t="shared" si="225"/>
        <v>1.9250422687367846E-2</v>
      </c>
      <c r="H1846" s="104">
        <f t="shared" si="221"/>
        <v>-34.311194602303324</v>
      </c>
      <c r="I1846" s="104">
        <f t="shared" si="222"/>
        <v>1</v>
      </c>
      <c r="J1846" s="104">
        <f t="shared" si="223"/>
        <v>3.8045553020259453E-4</v>
      </c>
      <c r="K1846" s="104">
        <f t="shared" si="224"/>
        <v>3.8045553020259453E-4</v>
      </c>
      <c r="L1846" s="85"/>
    </row>
    <row r="1847" spans="3:12" x14ac:dyDescent="0.2">
      <c r="C1847" s="103">
        <v>880</v>
      </c>
      <c r="D1847" s="103">
        <f t="shared" si="220"/>
        <v>0.88</v>
      </c>
      <c r="E1847" s="104">
        <f t="shared" si="218"/>
        <v>0.99294783553226884</v>
      </c>
      <c r="F1847" s="104">
        <f t="shared" si="219"/>
        <v>1.882193202395201E-2</v>
      </c>
      <c r="G1847" s="104">
        <f t="shared" si="225"/>
        <v>1.8689196663718644E-2</v>
      </c>
      <c r="H1847" s="104">
        <f t="shared" si="221"/>
        <v>-34.56818731861086</v>
      </c>
      <c r="I1847" s="104">
        <f t="shared" si="222"/>
        <v>1</v>
      </c>
      <c r="J1847" s="104">
        <f t="shared" si="223"/>
        <v>3.5985367912633404E-4</v>
      </c>
      <c r="K1847" s="104">
        <f t="shared" si="224"/>
        <v>3.5985367912633404E-4</v>
      </c>
      <c r="L1847" s="85"/>
    </row>
    <row r="1848" spans="3:12" x14ac:dyDescent="0.2">
      <c r="C1848" s="103">
        <v>881</v>
      </c>
      <c r="D1848" s="103">
        <f t="shared" si="220"/>
        <v>0.88100000000000001</v>
      </c>
      <c r="E1848" s="104">
        <f t="shared" si="218"/>
        <v>0.99293185104953641</v>
      </c>
      <c r="F1848" s="104">
        <f t="shared" si="219"/>
        <v>1.8206779541604365E-2</v>
      </c>
      <c r="G1848" s="104">
        <f t="shared" si="225"/>
        <v>1.8078091311896052E-2</v>
      </c>
      <c r="H1848" s="104">
        <f t="shared" si="221"/>
        <v>-34.856948486581594</v>
      </c>
      <c r="I1848" s="104">
        <f t="shared" si="222"/>
        <v>1</v>
      </c>
      <c r="J1848" s="104">
        <f t="shared" si="223"/>
        <v>3.3795836627044525E-4</v>
      </c>
      <c r="K1848" s="104">
        <f t="shared" si="224"/>
        <v>3.3795836627044525E-4</v>
      </c>
      <c r="L1848" s="85"/>
    </row>
    <row r="1849" spans="3:12" x14ac:dyDescent="0.2">
      <c r="C1849" s="103">
        <v>882</v>
      </c>
      <c r="D1849" s="103">
        <f t="shared" si="220"/>
        <v>0.88200000000000001</v>
      </c>
      <c r="E1849" s="104">
        <f t="shared" si="218"/>
        <v>0.99291584865004978</v>
      </c>
      <c r="F1849" s="104">
        <f t="shared" si="219"/>
        <v>1.7543171108967508E-2</v>
      </c>
      <c r="G1849" s="104">
        <f t="shared" si="225"/>
        <v>1.741889262967351E-2</v>
      </c>
      <c r="H1849" s="104">
        <f t="shared" si="221"/>
        <v>-35.179589156611655</v>
      </c>
      <c r="I1849" s="104">
        <f t="shared" si="222"/>
        <v>1</v>
      </c>
      <c r="J1849" s="104">
        <f t="shared" si="223"/>
        <v>3.1500896723701181E-4</v>
      </c>
      <c r="K1849" s="104">
        <f t="shared" si="224"/>
        <v>3.1500896723701181E-4</v>
      </c>
      <c r="L1849" s="85"/>
    </row>
    <row r="1850" spans="3:12" x14ac:dyDescent="0.2">
      <c r="C1850" s="103">
        <v>883</v>
      </c>
      <c r="D1850" s="103">
        <f t="shared" si="220"/>
        <v>0.88300000000000001</v>
      </c>
      <c r="E1850" s="104">
        <f t="shared" si="218"/>
        <v>0.99289982833461354</v>
      </c>
      <c r="F1850" s="104">
        <f t="shared" si="219"/>
        <v>1.6833031361892657E-2</v>
      </c>
      <c r="G1850" s="104">
        <f t="shared" si="225"/>
        <v>1.6713513949574384E-2</v>
      </c>
      <c r="H1850" s="104">
        <f t="shared" si="221"/>
        <v>-35.538644636516914</v>
      </c>
      <c r="I1850" s="104">
        <f t="shared" si="222"/>
        <v>1</v>
      </c>
      <c r="J1850" s="104">
        <f t="shared" si="223"/>
        <v>2.9125529472277117E-4</v>
      </c>
      <c r="K1850" s="104">
        <f t="shared" si="224"/>
        <v>2.9125529472277117E-4</v>
      </c>
      <c r="L1850" s="85"/>
    </row>
    <row r="1851" spans="3:12" x14ac:dyDescent="0.2">
      <c r="C1851" s="103">
        <v>884</v>
      </c>
      <c r="D1851" s="103">
        <f t="shared" si="220"/>
        <v>0.88400000000000001</v>
      </c>
      <c r="E1851" s="104">
        <f t="shared" si="218"/>
        <v>0.99288379010403272</v>
      </c>
      <c r="F1851" s="104">
        <f t="shared" si="219"/>
        <v>1.6078407748353257E-2</v>
      </c>
      <c r="G1851" s="104">
        <f t="shared" si="225"/>
        <v>1.5963990424023029E-2</v>
      </c>
      <c r="H1851" s="104">
        <f t="shared" si="221"/>
        <v>-35.937170827977283</v>
      </c>
      <c r="I1851" s="104">
        <f t="shared" si="222"/>
        <v>1</v>
      </c>
      <c r="J1851" s="104">
        <f t="shared" si="223"/>
        <v>2.6695482302161952E-4</v>
      </c>
      <c r="K1851" s="104">
        <f t="shared" si="224"/>
        <v>2.6695482302161952E-4</v>
      </c>
      <c r="L1851" s="85"/>
    </row>
    <row r="1852" spans="3:12" x14ac:dyDescent="0.2">
      <c r="C1852" s="103">
        <v>885</v>
      </c>
      <c r="D1852" s="103">
        <f t="shared" si="220"/>
        <v>0.88500000000000001</v>
      </c>
      <c r="E1852" s="104">
        <f t="shared" si="218"/>
        <v>0.99286773395911321</v>
      </c>
      <c r="F1852" s="104">
        <f t="shared" si="219"/>
        <v>1.5281464662235332E-2</v>
      </c>
      <c r="G1852" s="104">
        <f t="shared" si="225"/>
        <v>1.5172473190769861E-2</v>
      </c>
      <c r="H1852" s="104">
        <f t="shared" si="221"/>
        <v>-36.37887242439993</v>
      </c>
      <c r="I1852" s="104">
        <f t="shared" si="222"/>
        <v>1</v>
      </c>
      <c r="J1852" s="104">
        <f t="shared" si="223"/>
        <v>2.4236984160883038E-4</v>
      </c>
      <c r="K1852" s="104">
        <f t="shared" si="224"/>
        <v>2.4236984160883038E-4</v>
      </c>
      <c r="L1852" s="85"/>
    </row>
    <row r="1853" spans="3:12" x14ac:dyDescent="0.2">
      <c r="C1853" s="103">
        <v>886</v>
      </c>
      <c r="D1853" s="103">
        <f t="shared" si="220"/>
        <v>0.88600000000000001</v>
      </c>
      <c r="E1853" s="104">
        <f t="shared" si="218"/>
        <v>0.99285165990066249</v>
      </c>
      <c r="F1853" s="104">
        <f t="shared" si="219"/>
        <v>1.4444477271308789E-2</v>
      </c>
      <c r="G1853" s="104">
        <f t="shared" si="225"/>
        <v>1.4341223235216322E-2</v>
      </c>
      <c r="H1853" s="104">
        <f t="shared" si="221"/>
        <v>-36.868276078458344</v>
      </c>
      <c r="I1853" s="104">
        <f t="shared" si="222"/>
        <v>1</v>
      </c>
      <c r="J1853" s="104">
        <f t="shared" si="223"/>
        <v>2.177645691813174E-4</v>
      </c>
      <c r="K1853" s="104">
        <f t="shared" si="224"/>
        <v>2.177645691813174E-4</v>
      </c>
      <c r="L1853" s="85"/>
    </row>
    <row r="1854" spans="3:12" x14ac:dyDescent="0.2">
      <c r="C1854" s="103">
        <v>887</v>
      </c>
      <c r="D1854" s="103">
        <f t="shared" si="220"/>
        <v>0.88700000000000001</v>
      </c>
      <c r="E1854" s="104">
        <f t="shared" si="218"/>
        <v>0.99283556792948902</v>
      </c>
      <c r="F1854" s="104">
        <f t="shared" si="219"/>
        <v>1.3569825056881707E-2</v>
      </c>
      <c r="G1854" s="104">
        <f t="shared" si="225"/>
        <v>1.3472604967052959E-2</v>
      </c>
      <c r="H1854" s="104">
        <f t="shared" si="221"/>
        <v>-37.41096848132748</v>
      </c>
      <c r="I1854" s="104">
        <f t="shared" si="222"/>
        <v>1</v>
      </c>
      <c r="J1854" s="104">
        <f t="shared" si="223"/>
        <v>1.9340225981633754E-4</v>
      </c>
      <c r="K1854" s="104">
        <f t="shared" si="224"/>
        <v>1.9340225981633754E-4</v>
      </c>
      <c r="L1854" s="85"/>
    </row>
    <row r="1855" spans="3:12" x14ac:dyDescent="0.2">
      <c r="C1855" s="103">
        <v>888</v>
      </c>
      <c r="D1855" s="103">
        <f t="shared" si="220"/>
        <v>0.88800000000000001</v>
      </c>
      <c r="E1855" s="104">
        <f t="shared" si="218"/>
        <v>0.99281945804639948</v>
      </c>
      <c r="F1855" s="104">
        <f t="shared" si="219"/>
        <v>1.2659985083386699E-2</v>
      </c>
      <c r="G1855" s="104">
        <f t="shared" si="225"/>
        <v>1.2569079529363484E-2</v>
      </c>
      <c r="H1855" s="104">
        <f t="shared" si="221"/>
        <v>-38.01393051621794</v>
      </c>
      <c r="I1855" s="104">
        <f t="shared" si="222"/>
        <v>1</v>
      </c>
      <c r="J1855" s="104">
        <f t="shared" si="223"/>
        <v>1.6954233285272415E-4</v>
      </c>
      <c r="K1855" s="104">
        <f t="shared" si="224"/>
        <v>1.6954233285272415E-4</v>
      </c>
      <c r="L1855" s="85"/>
    </row>
    <row r="1856" spans="3:12" x14ac:dyDescent="0.2">
      <c r="C1856" s="103">
        <v>889</v>
      </c>
      <c r="D1856" s="103">
        <f t="shared" si="220"/>
        <v>0.88900000000000001</v>
      </c>
      <c r="E1856" s="104">
        <f t="shared" si="218"/>
        <v>0.99280333025220402</v>
      </c>
      <c r="F1856" s="104">
        <f t="shared" si="219"/>
        <v>1.1717525016839959E-2</v>
      </c>
      <c r="G1856" s="104">
        <f t="shared" si="225"/>
        <v>1.1633197859032225E-2</v>
      </c>
      <c r="H1856" s="104">
        <f t="shared" si="221"/>
        <v>-38.686017706070388</v>
      </c>
      <c r="I1856" s="104">
        <f t="shared" si="222"/>
        <v>1</v>
      </c>
      <c r="J1856" s="104">
        <f t="shared" si="223"/>
        <v>1.4643755769621256E-4</v>
      </c>
      <c r="K1856" s="104">
        <f t="shared" si="224"/>
        <v>1.4643755769621256E-4</v>
      </c>
      <c r="L1856" s="85"/>
    </row>
    <row r="1857" spans="3:12" x14ac:dyDescent="0.2">
      <c r="C1857" s="103">
        <v>890</v>
      </c>
      <c r="D1857" s="103">
        <f t="shared" si="220"/>
        <v>0.89</v>
      </c>
      <c r="E1857" s="104">
        <f t="shared" si="218"/>
        <v>0.9927871845477142</v>
      </c>
      <c r="F1857" s="104">
        <f t="shared" si="219"/>
        <v>1.0745095911761947E-2</v>
      </c>
      <c r="G1857" s="104">
        <f t="shared" si="225"/>
        <v>1.0667593517933296E-2</v>
      </c>
      <c r="H1857" s="104">
        <f t="shared" si="221"/>
        <v>-39.438670823801189</v>
      </c>
      <c r="I1857" s="104">
        <f t="shared" si="222"/>
        <v>1</v>
      </c>
      <c r="J1857" s="104">
        <f t="shared" si="223"/>
        <v>1.2433132400973494E-4</v>
      </c>
      <c r="K1857" s="104">
        <f t="shared" si="224"/>
        <v>1.2433132400973494E-4</v>
      </c>
      <c r="L1857" s="85"/>
    </row>
    <row r="1858" spans="3:12" x14ac:dyDescent="0.2">
      <c r="C1858" s="103">
        <v>891</v>
      </c>
      <c r="D1858" s="103">
        <f t="shared" si="220"/>
        <v>0.89100000000000001</v>
      </c>
      <c r="E1858" s="104">
        <f t="shared" si="218"/>
        <v>0.99277102093374092</v>
      </c>
      <c r="F1858" s="104">
        <f t="shared" si="219"/>
        <v>9.7454247867272345E-3</v>
      </c>
      <c r="G1858" s="104">
        <f t="shared" si="225"/>
        <v>9.6749753149521812E-3</v>
      </c>
      <c r="H1858" s="104">
        <f t="shared" si="221"/>
        <v>-40.287002687615086</v>
      </c>
      <c r="I1858" s="104">
        <f t="shared" si="222"/>
        <v>1</v>
      </c>
      <c r="J1858" s="104">
        <f t="shared" si="223"/>
        <v>1.0345502668017091E-4</v>
      </c>
      <c r="K1858" s="104">
        <f t="shared" si="224"/>
        <v>1.0345502668017091E-4</v>
      </c>
      <c r="L1858" s="85"/>
    </row>
    <row r="1859" spans="3:12" x14ac:dyDescent="0.2">
      <c r="C1859" s="103">
        <v>892</v>
      </c>
      <c r="D1859" s="103">
        <f t="shared" si="220"/>
        <v>0.89200000000000002</v>
      </c>
      <c r="E1859" s="104">
        <f t="shared" si="218"/>
        <v>0.99275483941109521</v>
      </c>
      <c r="F1859" s="104">
        <f t="shared" si="219"/>
        <v>8.7213070092497826E-3</v>
      </c>
      <c r="G1859" s="104">
        <f t="shared" si="225"/>
        <v>8.6581197394226261E-3</v>
      </c>
      <c r="H1859" s="104">
        <f t="shared" si="221"/>
        <v>-41.251528246153882</v>
      </c>
      <c r="I1859" s="104">
        <f t="shared" si="222"/>
        <v>1</v>
      </c>
      <c r="J1859" s="104">
        <f t="shared" si="223"/>
        <v>8.4025593568185511E-5</v>
      </c>
      <c r="K1859" s="104">
        <f t="shared" si="224"/>
        <v>8.4025593568185511E-5</v>
      </c>
      <c r="L1859" s="85"/>
    </row>
    <row r="1860" spans="3:12" x14ac:dyDescent="0.2">
      <c r="C1860" s="103">
        <v>893</v>
      </c>
      <c r="D1860" s="103">
        <f t="shared" si="220"/>
        <v>0.89300000000000002</v>
      </c>
      <c r="E1860" s="104">
        <f t="shared" ref="E1860:E1923" si="226">ABS(SIN((($A$68*PI()*$C1860*VLOOKUP($D$12,$C$18:$D$33,2,FALSE))/($D$16*1000000)))/(VLOOKUP($D$12,$C$18:$D$33,2,FALSE)*SIN((($A$68*PI()*$C1860)/($D$16*1000000)))))^$A$72</f>
        <v>0.99273863998059164</v>
      </c>
      <c r="F1860" s="104">
        <f t="shared" ref="F1860:F1923" si="227">ABS(SIN((($A$68*VLOOKUP($D$12,$C$18:$D$33,2,FALSE)*PI()*$C1860*VLOOKUP($D$12,$C$18:$E$33,3,FALSE))/($D$16*1000000)))/(VLOOKUP($D$12,$C$18:$E$33,3,FALSE)*SIN((($A$68*VLOOKUP($D$12,$C$18:$D$33,2,FALSE)*PI()*$C1860)/($D$16*1000000)))))^$A$76</f>
        <v>7.6755985111759189E-3</v>
      </c>
      <c r="G1860" s="104">
        <f t="shared" si="225"/>
        <v>7.6198632270218355E-3</v>
      </c>
      <c r="H1860" s="104">
        <f t="shared" si="221"/>
        <v>-42.361056479462022</v>
      </c>
      <c r="I1860" s="104">
        <f t="shared" si="222"/>
        <v>1</v>
      </c>
      <c r="J1860" s="104">
        <f t="shared" si="223"/>
        <v>6.6243182363964013E-5</v>
      </c>
      <c r="K1860" s="104">
        <f t="shared" si="224"/>
        <v>6.6243182363964013E-5</v>
      </c>
      <c r="L1860" s="85"/>
    </row>
    <row r="1861" spans="3:12" x14ac:dyDescent="0.2">
      <c r="C1861" s="103">
        <v>894</v>
      </c>
      <c r="D1861" s="103">
        <f t="shared" ref="D1861:D1924" si="228">C1861/1000</f>
        <v>0.89400000000000002</v>
      </c>
      <c r="E1861" s="104">
        <f t="shared" si="226"/>
        <v>0.99272242264304311</v>
      </c>
      <c r="F1861" s="104">
        <f t="shared" si="227"/>
        <v>6.6112078561810896E-3</v>
      </c>
      <c r="G1861" s="104">
        <f t="shared" si="225"/>
        <v>6.5630942795848104E-3</v>
      </c>
      <c r="H1861" s="104">
        <f t="shared" ref="H1861:H1924" si="229">20*LOG10(G1861)</f>
        <v>-43.657827140187308</v>
      </c>
      <c r="I1861" s="104">
        <f t="shared" ref="I1861:I1924" si="230">C1861-C1860</f>
        <v>1</v>
      </c>
      <c r="J1861" s="104">
        <f t="shared" si="223"/>
        <v>5.0289070908552446E-5</v>
      </c>
      <c r="K1861" s="104">
        <f t="shared" si="224"/>
        <v>5.0289070908552446E-5</v>
      </c>
      <c r="L1861" s="85"/>
    </row>
    <row r="1862" spans="3:12" x14ac:dyDescent="0.2">
      <c r="C1862" s="103">
        <v>895</v>
      </c>
      <c r="D1862" s="103">
        <f t="shared" si="228"/>
        <v>0.89500000000000002</v>
      </c>
      <c r="E1862" s="104">
        <f t="shared" si="226"/>
        <v>0.99270618739926497</v>
      </c>
      <c r="F1862" s="104">
        <f t="shared" si="227"/>
        <v>5.5310881813103131E-3</v>
      </c>
      <c r="G1862" s="104">
        <f t="shared" si="225"/>
        <v>5.4907454606376955E-3</v>
      </c>
      <c r="H1862" s="104">
        <f t="shared" si="229"/>
        <v>-45.207373775977295</v>
      </c>
      <c r="I1862" s="104">
        <f t="shared" si="230"/>
        <v>1</v>
      </c>
      <c r="J1862" s="104">
        <f t="shared" ref="J1862:J1925" si="231">((G1862+G1861)/2)^2</f>
        <v>3.6323763120741834E-5</v>
      </c>
      <c r="K1862" s="104">
        <f t="shared" ref="K1862:K1925" si="232">I1862*J1862</f>
        <v>3.6323763120741834E-5</v>
      </c>
      <c r="L1862" s="85"/>
    </row>
    <row r="1863" spans="3:12" x14ac:dyDescent="0.2">
      <c r="C1863" s="103">
        <v>896</v>
      </c>
      <c r="D1863" s="103">
        <f t="shared" si="228"/>
        <v>0.89600000000000002</v>
      </c>
      <c r="E1863" s="104">
        <f t="shared" si="226"/>
        <v>0.99268993425007379</v>
      </c>
      <c r="F1863" s="104">
        <f t="shared" si="227"/>
        <v>4.4382290348100638E-3</v>
      </c>
      <c r="G1863" s="104">
        <f t="shared" si="225"/>
        <v>4.4057852887523707E-3</v>
      </c>
      <c r="H1863" s="104">
        <f t="shared" si="229"/>
        <v>-47.119533430959578</v>
      </c>
      <c r="I1863" s="104">
        <f t="shared" si="230"/>
        <v>1</v>
      </c>
      <c r="J1863" s="104">
        <f t="shared" si="231"/>
        <v>2.4485330218405778E-5</v>
      </c>
      <c r="K1863" s="104">
        <f t="shared" si="232"/>
        <v>2.4485330218405778E-5</v>
      </c>
      <c r="L1863" s="85"/>
    </row>
    <row r="1864" spans="3:12" x14ac:dyDescent="0.2">
      <c r="C1864" s="103">
        <v>897</v>
      </c>
      <c r="D1864" s="103">
        <f t="shared" si="228"/>
        <v>0.89700000000000002</v>
      </c>
      <c r="E1864" s="104">
        <f t="shared" si="226"/>
        <v>0.99267366319628625</v>
      </c>
      <c r="F1864" s="104">
        <f t="shared" si="227"/>
        <v>3.3356481327156463E-3</v>
      </c>
      <c r="G1864" s="104">
        <f t="shared" si="225"/>
        <v>3.3112100510366924E-3</v>
      </c>
      <c r="H1864" s="104">
        <f t="shared" si="229"/>
        <v>-49.600265366458878</v>
      </c>
      <c r="I1864" s="104">
        <f t="shared" si="230"/>
        <v>1</v>
      </c>
      <c r="J1864" s="104">
        <f t="shared" si="231"/>
        <v>1.488800426858153E-5</v>
      </c>
      <c r="K1864" s="104">
        <f t="shared" si="232"/>
        <v>1.488800426858153E-5</v>
      </c>
      <c r="L1864" s="85"/>
    </row>
    <row r="1865" spans="3:12" x14ac:dyDescent="0.2">
      <c r="C1865" s="103">
        <v>898</v>
      </c>
      <c r="D1865" s="103">
        <f t="shared" si="228"/>
        <v>0.89800000000000002</v>
      </c>
      <c r="E1865" s="104">
        <f t="shared" si="226"/>
        <v>0.99265737423871736</v>
      </c>
      <c r="F1865" s="104">
        <f t="shared" si="227"/>
        <v>2.226383056852365E-3</v>
      </c>
      <c r="G1865" s="104">
        <f t="shared" si="225"/>
        <v>2.2100355592646376E-3</v>
      </c>
      <c r="H1865" s="104">
        <f t="shared" si="229"/>
        <v>-53.112014770024736</v>
      </c>
      <c r="I1865" s="104">
        <f t="shared" si="230"/>
        <v>1</v>
      </c>
      <c r="J1865" s="104">
        <f t="shared" si="231"/>
        <v>7.6210382723179257E-6</v>
      </c>
      <c r="K1865" s="104">
        <f t="shared" si="232"/>
        <v>7.6210382723179257E-6</v>
      </c>
      <c r="L1865" s="85"/>
    </row>
    <row r="1866" spans="3:12" x14ac:dyDescent="0.2">
      <c r="C1866" s="103">
        <v>899</v>
      </c>
      <c r="D1866" s="103">
        <f t="shared" si="228"/>
        <v>0.89900000000000002</v>
      </c>
      <c r="E1866" s="104">
        <f t="shared" si="226"/>
        <v>0.99264106737818936</v>
      </c>
      <c r="F1866" s="104">
        <f t="shared" si="227"/>
        <v>1.1134829169961368E-3</v>
      </c>
      <c r="G1866" s="104">
        <f t="shared" si="225"/>
        <v>1.1052888712344252E-3</v>
      </c>
      <c r="H1866" s="104">
        <f t="shared" si="229"/>
        <v>-59.130484054281837</v>
      </c>
      <c r="I1866" s="104">
        <f t="shared" si="230"/>
        <v>1</v>
      </c>
      <c r="J1866" s="104">
        <f t="shared" si="231"/>
        <v>2.7478440198659835E-6</v>
      </c>
      <c r="K1866" s="104">
        <f t="shared" si="232"/>
        <v>2.7478440198659835E-6</v>
      </c>
      <c r="L1866" s="85"/>
    </row>
    <row r="1867" spans="3:12" x14ac:dyDescent="0.2">
      <c r="C1867" s="103">
        <v>900</v>
      </c>
      <c r="D1867" s="103">
        <f t="shared" si="228"/>
        <v>0.9</v>
      </c>
      <c r="E1867" s="104">
        <f t="shared" si="226"/>
        <v>0.99262474261551925</v>
      </c>
      <c r="F1867" s="104">
        <f t="shared" si="227"/>
        <v>1.1455813351832646E-16</v>
      </c>
      <c r="G1867" s="104">
        <f t="shared" si="225"/>
        <v>1.1371323779814309E-16</v>
      </c>
      <c r="H1867" s="104">
        <f t="shared" si="229"/>
        <v>-318.88377948935255</v>
      </c>
      <c r="I1867" s="104">
        <f t="shared" si="230"/>
        <v>1</v>
      </c>
      <c r="J1867" s="104">
        <f t="shared" si="231"/>
        <v>3.0541587221873022E-7</v>
      </c>
      <c r="K1867" s="104">
        <f t="shared" si="232"/>
        <v>3.0541587221873022E-7</v>
      </c>
      <c r="L1867" s="85"/>
    </row>
    <row r="1868" spans="3:12" x14ac:dyDescent="0.2">
      <c r="C1868" s="103">
        <v>901</v>
      </c>
      <c r="D1868" s="103">
        <f t="shared" si="228"/>
        <v>0.90100000000000002</v>
      </c>
      <c r="E1868" s="104">
        <f t="shared" si="226"/>
        <v>0.99260839995152739</v>
      </c>
      <c r="F1868" s="104">
        <f t="shared" si="227"/>
        <v>1.1110185713205107E-3</v>
      </c>
      <c r="G1868" s="104">
        <f t="shared" si="225"/>
        <v>1.1028063663948841E-3</v>
      </c>
      <c r="H1868" s="104">
        <f t="shared" si="229"/>
        <v>-59.150014708376659</v>
      </c>
      <c r="I1868" s="104">
        <f t="shared" si="230"/>
        <v>1</v>
      </c>
      <c r="J1868" s="104">
        <f t="shared" si="231"/>
        <v>3.0404547044033448E-7</v>
      </c>
      <c r="K1868" s="104">
        <f t="shared" si="232"/>
        <v>3.0404547044033448E-7</v>
      </c>
      <c r="L1868" s="85"/>
    </row>
    <row r="1869" spans="3:12" x14ac:dyDescent="0.2">
      <c r="C1869" s="103">
        <v>902</v>
      </c>
      <c r="D1869" s="103">
        <f t="shared" si="228"/>
        <v>0.90200000000000002</v>
      </c>
      <c r="E1869" s="104">
        <f t="shared" si="226"/>
        <v>0.992592039387037</v>
      </c>
      <c r="F1869" s="104">
        <f t="shared" si="227"/>
        <v>2.2165391468381133E-3</v>
      </c>
      <c r="G1869" s="104">
        <f t="shared" si="225"/>
        <v>2.2001191121412459E-3</v>
      </c>
      <c r="H1869" s="104">
        <f t="shared" si="229"/>
        <v>-53.151076125870887</v>
      </c>
      <c r="I1869" s="104">
        <f t="shared" si="230"/>
        <v>1</v>
      </c>
      <c r="J1869" s="104">
        <f t="shared" si="231"/>
        <v>2.7273291791907808E-6</v>
      </c>
      <c r="K1869" s="104">
        <f t="shared" si="232"/>
        <v>2.7273291791907808E-6</v>
      </c>
      <c r="L1869" s="85"/>
    </row>
    <row r="1870" spans="3:12" x14ac:dyDescent="0.2">
      <c r="C1870" s="103">
        <v>903</v>
      </c>
      <c r="D1870" s="103">
        <f t="shared" si="228"/>
        <v>0.90300000000000002</v>
      </c>
      <c r="E1870" s="104">
        <f t="shared" si="226"/>
        <v>0.9925756609228682</v>
      </c>
      <c r="F1870" s="104">
        <f t="shared" si="227"/>
        <v>3.3135498027179536E-3</v>
      </c>
      <c r="G1870" s="104">
        <f t="shared" ref="G1870:G1933" si="233">E1870*F1870</f>
        <v>3.2889488854336122E-3</v>
      </c>
      <c r="H1870" s="104">
        <f t="shared" si="229"/>
        <v>-49.65885751938081</v>
      </c>
      <c r="I1870" s="104">
        <f t="shared" si="230"/>
        <v>1</v>
      </c>
      <c r="J1870" s="104">
        <f t="shared" si="231"/>
        <v>7.5324668705001151E-6</v>
      </c>
      <c r="K1870" s="104">
        <f t="shared" si="232"/>
        <v>7.5324668705001151E-6</v>
      </c>
      <c r="L1870" s="85"/>
    </row>
    <row r="1871" spans="3:12" x14ac:dyDescent="0.2">
      <c r="C1871" s="103">
        <v>904</v>
      </c>
      <c r="D1871" s="103">
        <f t="shared" si="228"/>
        <v>0.90400000000000003</v>
      </c>
      <c r="E1871" s="104">
        <f t="shared" si="226"/>
        <v>0.99255926455984267</v>
      </c>
      <c r="F1871" s="104">
        <f t="shared" si="227"/>
        <v>4.3990685176081117E-3</v>
      </c>
      <c r="G1871" s="104">
        <f t="shared" si="233"/>
        <v>4.366336212585465E-3</v>
      </c>
      <c r="H1871" s="104">
        <f t="shared" si="229"/>
        <v>-47.197656523940239</v>
      </c>
      <c r="I1871" s="104">
        <f t="shared" si="230"/>
        <v>1</v>
      </c>
      <c r="J1871" s="104">
        <f t="shared" si="231"/>
        <v>1.4650847482988236E-5</v>
      </c>
      <c r="K1871" s="104">
        <f t="shared" si="232"/>
        <v>1.4650847482988236E-5</v>
      </c>
      <c r="L1871" s="85"/>
    </row>
    <row r="1872" spans="3:12" x14ac:dyDescent="0.2">
      <c r="C1872" s="103">
        <v>905</v>
      </c>
      <c r="D1872" s="103">
        <f t="shared" si="228"/>
        <v>0.90500000000000003</v>
      </c>
      <c r="E1872" s="104">
        <f t="shared" si="226"/>
        <v>0.99254285029878719</v>
      </c>
      <c r="F1872" s="104">
        <f t="shared" si="227"/>
        <v>5.4701512492929434E-3</v>
      </c>
      <c r="G1872" s="104">
        <f t="shared" si="233"/>
        <v>5.4293595125386894E-3</v>
      </c>
      <c r="H1872" s="104">
        <f t="shared" si="229"/>
        <v>-45.305027999664851</v>
      </c>
      <c r="I1872" s="104">
        <f t="shared" si="230"/>
        <v>1</v>
      </c>
      <c r="J1872" s="104">
        <f t="shared" si="231"/>
        <v>2.3988913684803914E-5</v>
      </c>
      <c r="K1872" s="104">
        <f t="shared" si="232"/>
        <v>2.3988913684803914E-5</v>
      </c>
      <c r="L1872" s="85"/>
    </row>
    <row r="1873" spans="3:12" x14ac:dyDescent="0.2">
      <c r="C1873" s="103">
        <v>906</v>
      </c>
      <c r="D1873" s="103">
        <f t="shared" si="228"/>
        <v>0.90600000000000003</v>
      </c>
      <c r="E1873" s="104">
        <f t="shared" si="226"/>
        <v>0.99252641814052645</v>
      </c>
      <c r="F1873" s="104">
        <f t="shared" si="227"/>
        <v>6.5238998900189922E-3</v>
      </c>
      <c r="G1873" s="104">
        <f t="shared" si="233"/>
        <v>6.4751429901479252E-3</v>
      </c>
      <c r="H1873" s="104">
        <f t="shared" si="229"/>
        <v>-43.775012732898588</v>
      </c>
      <c r="I1873" s="104">
        <f t="shared" si="230"/>
        <v>1</v>
      </c>
      <c r="J1873" s="104">
        <f t="shared" si="231"/>
        <v>3.5429294959117971E-5</v>
      </c>
      <c r="K1873" s="104">
        <f t="shared" si="232"/>
        <v>3.5429294959117971E-5</v>
      </c>
      <c r="L1873" s="85"/>
    </row>
    <row r="1874" spans="3:12" x14ac:dyDescent="0.2">
      <c r="C1874" s="103">
        <v>907</v>
      </c>
      <c r="D1874" s="103">
        <f t="shared" si="228"/>
        <v>0.90700000000000003</v>
      </c>
      <c r="E1874" s="104">
        <f t="shared" si="226"/>
        <v>0.99250996808588376</v>
      </c>
      <c r="F1874" s="104">
        <f t="shared" si="227"/>
        <v>7.5574700790706217E-3</v>
      </c>
      <c r="G1874" s="104">
        <f t="shared" si="233"/>
        <v>7.5008643869884043E-3</v>
      </c>
      <c r="H1874" s="104">
        <f t="shared" si="229"/>
        <v>-42.497773727183827</v>
      </c>
      <c r="I1874" s="104">
        <f t="shared" si="230"/>
        <v>1</v>
      </c>
      <c r="J1874" s="104">
        <f t="shared" si="231"/>
        <v>4.8832195551442277E-5</v>
      </c>
      <c r="K1874" s="104">
        <f t="shared" si="232"/>
        <v>4.8832195551442277E-5</v>
      </c>
      <c r="L1874" s="85"/>
    </row>
    <row r="1875" spans="3:12" x14ac:dyDescent="0.2">
      <c r="C1875" s="103">
        <v>908</v>
      </c>
      <c r="D1875" s="103">
        <f t="shared" si="228"/>
        <v>0.90800000000000003</v>
      </c>
      <c r="E1875" s="104">
        <f t="shared" si="226"/>
        <v>0.99249350013568671</v>
      </c>
      <c r="F1875" s="104">
        <f t="shared" si="227"/>
        <v>8.5680788516160605E-3</v>
      </c>
      <c r="G1875" s="104">
        <f t="shared" si="233"/>
        <v>8.5037625688789784E-3</v>
      </c>
      <c r="H1875" s="104">
        <f t="shared" si="229"/>
        <v>-41.40777748254844</v>
      </c>
      <c r="I1875" s="104">
        <f t="shared" si="230"/>
        <v>1</v>
      </c>
      <c r="J1875" s="104">
        <f t="shared" si="231"/>
        <v>6.4037020999119216E-5</v>
      </c>
      <c r="K1875" s="104">
        <f t="shared" si="232"/>
        <v>6.4037020999119216E-5</v>
      </c>
      <c r="L1875" s="85"/>
    </row>
    <row r="1876" spans="3:12" x14ac:dyDescent="0.2">
      <c r="C1876" s="103">
        <v>909</v>
      </c>
      <c r="D1876" s="103">
        <f t="shared" si="228"/>
        <v>0.90900000000000003</v>
      </c>
      <c r="E1876" s="104">
        <f t="shared" si="226"/>
        <v>0.99247701429076285</v>
      </c>
      <c r="F1876" s="104">
        <f t="shared" si="227"/>
        <v>9.5530121033270497E-3</v>
      </c>
      <c r="G1876" s="104">
        <f t="shared" si="233"/>
        <v>9.4811449297935516E-3</v>
      </c>
      <c r="H1876" s="104">
        <f t="shared" si="229"/>
        <v>-40.462784294024551</v>
      </c>
      <c r="I1876" s="104">
        <f t="shared" si="230"/>
        <v>1</v>
      </c>
      <c r="J1876" s="104">
        <f t="shared" si="231"/>
        <v>8.0864224433951828E-5</v>
      </c>
      <c r="K1876" s="104">
        <f t="shared" si="232"/>
        <v>8.0864224433951828E-5</v>
      </c>
      <c r="L1876" s="85"/>
    </row>
    <row r="1877" spans="3:12" x14ac:dyDescent="0.2">
      <c r="C1877" s="103">
        <v>910</v>
      </c>
      <c r="D1877" s="103">
        <f t="shared" si="228"/>
        <v>0.91</v>
      </c>
      <c r="E1877" s="104">
        <f t="shared" si="226"/>
        <v>0.99246051055194007</v>
      </c>
      <c r="F1877" s="104">
        <f t="shared" si="227"/>
        <v>1.0509631850830587E-2</v>
      </c>
      <c r="G1877" s="104">
        <f t="shared" si="233"/>
        <v>1.0430394592388256E-2</v>
      </c>
      <c r="H1877" s="104">
        <f t="shared" si="229"/>
        <v>-39.633985229254151</v>
      </c>
      <c r="I1877" s="104">
        <f t="shared" si="230"/>
        <v>1</v>
      </c>
      <c r="J1877" s="104">
        <f t="shared" si="231"/>
        <v>9.911735153585203E-5</v>
      </c>
      <c r="K1877" s="104">
        <f t="shared" si="232"/>
        <v>9.911735153585203E-5</v>
      </c>
      <c r="L1877" s="85"/>
    </row>
    <row r="1878" spans="3:12" x14ac:dyDescent="0.2">
      <c r="C1878" s="103">
        <v>911</v>
      </c>
      <c r="D1878" s="103">
        <f t="shared" si="228"/>
        <v>0.91100000000000003</v>
      </c>
      <c r="E1878" s="104">
        <f t="shared" si="226"/>
        <v>0.99244398892004893</v>
      </c>
      <c r="F1878" s="104">
        <f t="shared" si="227"/>
        <v>1.1435383268645209E-2</v>
      </c>
      <c r="G1878" s="104">
        <f t="shared" si="233"/>
        <v>1.1348977385963839E-2</v>
      </c>
      <c r="H1878" s="104">
        <f t="shared" si="229"/>
        <v>-38.900865387287162</v>
      </c>
      <c r="I1878" s="104">
        <f t="shared" si="230"/>
        <v>1</v>
      </c>
      <c r="J1878" s="104">
        <f t="shared" si="231"/>
        <v>1.1858526094285709E-4</v>
      </c>
      <c r="K1878" s="104">
        <f t="shared" si="232"/>
        <v>1.1858526094285709E-4</v>
      </c>
      <c r="L1878" s="85"/>
    </row>
    <row r="1879" spans="3:12" x14ac:dyDescent="0.2">
      <c r="C1879" s="103">
        <v>912</v>
      </c>
      <c r="D1879" s="103">
        <f t="shared" si="228"/>
        <v>0.91200000000000003</v>
      </c>
      <c r="E1879" s="104">
        <f t="shared" si="226"/>
        <v>0.99242744939591832</v>
      </c>
      <c r="F1879" s="104">
        <f t="shared" si="227"/>
        <v>1.2327801483905046E-2</v>
      </c>
      <c r="G1879" s="104">
        <f t="shared" si="233"/>
        <v>1.2234448583331101E-2</v>
      </c>
      <c r="H1879" s="104">
        <f t="shared" si="229"/>
        <v>-38.248311997618046</v>
      </c>
      <c r="I1879" s="104">
        <f t="shared" si="230"/>
        <v>1</v>
      </c>
      <c r="J1879" s="104">
        <f t="shared" si="231"/>
        <v>1.3904449511230375E-4</v>
      </c>
      <c r="K1879" s="104">
        <f t="shared" si="232"/>
        <v>1.3904449511230375E-4</v>
      </c>
      <c r="L1879" s="85"/>
    </row>
    <row r="1880" spans="3:12" x14ac:dyDescent="0.2">
      <c r="C1880" s="103">
        <v>913</v>
      </c>
      <c r="D1880" s="103">
        <f t="shared" si="228"/>
        <v>0.91300000000000003</v>
      </c>
      <c r="E1880" s="104">
        <f t="shared" si="226"/>
        <v>0.9924108919803788</v>
      </c>
      <c r="F1880" s="104">
        <f t="shared" si="227"/>
        <v>1.3184518110876049E-2</v>
      </c>
      <c r="G1880" s="104">
        <f t="shared" si="233"/>
        <v>1.3084459378745958E-2</v>
      </c>
      <c r="H1880" s="104">
        <f t="shared" si="229"/>
        <v>-37.664884335037364</v>
      </c>
      <c r="I1880" s="104">
        <f t="shared" si="230"/>
        <v>1</v>
      </c>
      <c r="J1880" s="104">
        <f t="shared" si="231"/>
        <v>1.6026177509803226E-4</v>
      </c>
      <c r="K1880" s="104">
        <f t="shared" si="232"/>
        <v>1.6026177509803226E-4</v>
      </c>
      <c r="L1880" s="85"/>
    </row>
    <row r="1881" spans="3:12" x14ac:dyDescent="0.2">
      <c r="C1881" s="103">
        <v>914</v>
      </c>
      <c r="D1881" s="103">
        <f t="shared" si="228"/>
        <v>0.91400000000000003</v>
      </c>
      <c r="E1881" s="104">
        <f t="shared" si="226"/>
        <v>0.99239431667426381</v>
      </c>
      <c r="F1881" s="104">
        <f t="shared" si="227"/>
        <v>1.4003267508016911E-2</v>
      </c>
      <c r="G1881" s="104">
        <f t="shared" si="233"/>
        <v>1.3896763089825364E-2</v>
      </c>
      <c r="H1881" s="104">
        <f t="shared" si="229"/>
        <v>-37.141726924320452</v>
      </c>
      <c r="I1881" s="104">
        <f t="shared" si="230"/>
        <v>1</v>
      </c>
      <c r="J1881" s="104">
        <f t="shared" si="231"/>
        <v>1.8199659147463446E-4</v>
      </c>
      <c r="K1881" s="104">
        <f t="shared" si="232"/>
        <v>1.8199659147463446E-4</v>
      </c>
      <c r="L1881" s="85"/>
    </row>
    <row r="1882" spans="3:12" x14ac:dyDescent="0.2">
      <c r="C1882" s="103">
        <v>915</v>
      </c>
      <c r="D1882" s="103">
        <f t="shared" si="228"/>
        <v>0.91500000000000004</v>
      </c>
      <c r="E1882" s="104">
        <f t="shared" si="226"/>
        <v>0.99237772347840381</v>
      </c>
      <c r="F1882" s="104">
        <f t="shared" si="227"/>
        <v>1.4781892741130762E-2</v>
      </c>
      <c r="G1882" s="104">
        <f t="shared" si="233"/>
        <v>1.4669221067145287E-2</v>
      </c>
      <c r="H1882" s="104">
        <f t="shared" si="229"/>
        <v>-36.671858929980814</v>
      </c>
      <c r="I1882" s="104">
        <f t="shared" si="230"/>
        <v>1</v>
      </c>
      <c r="J1882" s="104">
        <f t="shared" si="231"/>
        <v>2.0400386271407457E-4</v>
      </c>
      <c r="K1882" s="104">
        <f t="shared" si="232"/>
        <v>2.0400386271407457E-4</v>
      </c>
      <c r="L1882" s="85"/>
    </row>
    <row r="1883" spans="3:12" x14ac:dyDescent="0.2">
      <c r="C1883" s="103">
        <v>916</v>
      </c>
      <c r="D1883" s="103">
        <f t="shared" si="228"/>
        <v>0.91600000000000004</v>
      </c>
      <c r="E1883" s="104">
        <f t="shared" si="226"/>
        <v>0.99236111239363589</v>
      </c>
      <c r="F1883" s="104">
        <f t="shared" si="227"/>
        <v>1.5518351236983228E-2</v>
      </c>
      <c r="G1883" s="104">
        <f t="shared" si="233"/>
        <v>1.5399808296047831E-2</v>
      </c>
      <c r="H1883" s="104">
        <f t="shared" si="229"/>
        <v>-36.249693708578256</v>
      </c>
      <c r="I1883" s="104">
        <f t="shared" si="230"/>
        <v>1</v>
      </c>
      <c r="J1883" s="104">
        <f t="shared" si="231"/>
        <v>2.2603663171114248E-4</v>
      </c>
      <c r="K1883" s="104">
        <f t="shared" si="232"/>
        <v>2.2603663171114248E-4</v>
      </c>
      <c r="L1883" s="85"/>
    </row>
    <row r="1884" spans="3:12" x14ac:dyDescent="0.2">
      <c r="C1884" s="103">
        <v>917</v>
      </c>
      <c r="D1884" s="103">
        <f t="shared" si="228"/>
        <v>0.91700000000000004</v>
      </c>
      <c r="E1884" s="104">
        <f t="shared" si="226"/>
        <v>0.99234448342079096</v>
      </c>
      <c r="F1884" s="104">
        <f t="shared" si="227"/>
        <v>1.6210720112650477E-2</v>
      </c>
      <c r="G1884" s="104">
        <f t="shared" si="233"/>
        <v>1.6086618676067165E-2</v>
      </c>
      <c r="H1884" s="104">
        <f t="shared" si="229"/>
        <v>-35.870704655184447</v>
      </c>
      <c r="I1884" s="104">
        <f t="shared" si="230"/>
        <v>1</v>
      </c>
      <c r="J1884" s="104">
        <f t="shared" si="231"/>
        <v>2.4784877086758271E-4</v>
      </c>
      <c r="K1884" s="104">
        <f t="shared" si="232"/>
        <v>2.4784877086758271E-4</v>
      </c>
      <c r="L1884" s="85"/>
    </row>
    <row r="1885" spans="3:12" x14ac:dyDescent="0.2">
      <c r="C1885" s="103">
        <v>918</v>
      </c>
      <c r="D1885" s="103">
        <f t="shared" si="228"/>
        <v>0.91800000000000004</v>
      </c>
      <c r="E1885" s="104">
        <f t="shared" si="226"/>
        <v>0.99232783656070644</v>
      </c>
      <c r="F1885" s="104">
        <f t="shared" si="227"/>
        <v>1.6857201166764632E-2</v>
      </c>
      <c r="G1885" s="104">
        <f t="shared" si="233"/>
        <v>1.6727869964284162E-2</v>
      </c>
      <c r="H1885" s="104">
        <f t="shared" si="229"/>
        <v>-35.531187124148843</v>
      </c>
      <c r="I1885" s="104">
        <f t="shared" si="230"/>
        <v>1</v>
      </c>
      <c r="J1885" s="104">
        <f t="shared" si="231"/>
        <v>2.6919766618193665E-4</v>
      </c>
      <c r="K1885" s="104">
        <f t="shared" si="232"/>
        <v>2.6919766618193665E-4</v>
      </c>
      <c r="L1885" s="85"/>
    </row>
    <row r="1886" spans="3:12" x14ac:dyDescent="0.2">
      <c r="C1886" s="103">
        <v>919</v>
      </c>
      <c r="D1886" s="103">
        <f t="shared" si="228"/>
        <v>0.91900000000000004</v>
      </c>
      <c r="E1886" s="104">
        <f t="shared" si="226"/>
        <v>0.99231117181421846</v>
      </c>
      <c r="F1886" s="104">
        <f t="shared" si="227"/>
        <v>1.7456125519782779E-2</v>
      </c>
      <c r="G1886" s="104">
        <f t="shared" si="233"/>
        <v>1.7321908369871731E-2</v>
      </c>
      <c r="H1886" s="104">
        <f t="shared" si="229"/>
        <v>-35.22808526155989</v>
      </c>
      <c r="I1886" s="104">
        <f t="shared" si="230"/>
        <v>1</v>
      </c>
      <c r="J1886" s="104">
        <f t="shared" si="231"/>
        <v>2.8984685115128803E-4</v>
      </c>
      <c r="K1886" s="104">
        <f t="shared" si="232"/>
        <v>2.8984685115128803E-4</v>
      </c>
      <c r="L1886" s="85"/>
    </row>
    <row r="1887" spans="3:12" x14ac:dyDescent="0.2">
      <c r="C1887" s="103">
        <v>920</v>
      </c>
      <c r="D1887" s="103">
        <f t="shared" si="228"/>
        <v>0.92</v>
      </c>
      <c r="E1887" s="104">
        <f t="shared" si="226"/>
        <v>0.99229448918216379</v>
      </c>
      <c r="F1887" s="104">
        <f t="shared" si="227"/>
        <v>1.800595789138262E-2</v>
      </c>
      <c r="G1887" s="104">
        <f t="shared" si="233"/>
        <v>1.7867212788065068E-2</v>
      </c>
      <c r="H1887" s="104">
        <f t="shared" si="229"/>
        <v>-34.95886380738299</v>
      </c>
      <c r="I1887" s="104">
        <f t="shared" si="230"/>
        <v>1</v>
      </c>
      <c r="J1887" s="104">
        <f t="shared" si="231"/>
        <v>3.0956856196698881E-4</v>
      </c>
      <c r="K1887" s="104">
        <f t="shared" si="232"/>
        <v>3.0956856196698881E-4</v>
      </c>
      <c r="L1887" s="85"/>
    </row>
    <row r="1888" spans="3:12" x14ac:dyDescent="0.2">
      <c r="C1888" s="103">
        <v>921</v>
      </c>
      <c r="D1888" s="103">
        <f t="shared" si="228"/>
        <v>0.92100000000000004</v>
      </c>
      <c r="E1888" s="104">
        <f t="shared" si="226"/>
        <v>0.9922777886653813</v>
      </c>
      <c r="F1888" s="104">
        <f t="shared" si="227"/>
        <v>1.850530050410774E-2</v>
      </c>
      <c r="G1888" s="104">
        <f t="shared" si="233"/>
        <v>1.8362398662804393E-2</v>
      </c>
      <c r="H1888" s="104">
        <f t="shared" si="229"/>
        <v>-34.721411759016782</v>
      </c>
      <c r="I1888" s="104">
        <f t="shared" si="230"/>
        <v>1</v>
      </c>
      <c r="J1888" s="104">
        <f t="shared" si="231"/>
        <v>3.2814618647024292E-4</v>
      </c>
      <c r="K1888" s="104">
        <f t="shared" si="232"/>
        <v>3.2814618647024292E-4</v>
      </c>
      <c r="L1888" s="85"/>
    </row>
    <row r="1889" spans="3:12" x14ac:dyDescent="0.2">
      <c r="C1889" s="103">
        <v>922</v>
      </c>
      <c r="D1889" s="103">
        <f t="shared" si="228"/>
        <v>0.92200000000000004</v>
      </c>
      <c r="E1889" s="104">
        <f t="shared" si="226"/>
        <v>0.99226107026470967</v>
      </c>
      <c r="F1889" s="104">
        <f t="shared" si="227"/>
        <v>1.895289660342326E-2</v>
      </c>
      <c r="G1889" s="104">
        <f t="shared" si="233"/>
        <v>1.8806221468329144E-2</v>
      </c>
      <c r="H1889" s="104">
        <f t="shared" si="229"/>
        <v>-34.513969076017503</v>
      </c>
      <c r="I1889" s="104">
        <f t="shared" si="230"/>
        <v>1</v>
      </c>
      <c r="J1889" s="104">
        <f t="shared" si="231"/>
        <v>3.4537658061312626E-4</v>
      </c>
      <c r="K1889" s="104">
        <f t="shared" si="232"/>
        <v>3.4537658061312626E-4</v>
      </c>
      <c r="L1889" s="85"/>
    </row>
    <row r="1890" spans="3:12" x14ac:dyDescent="0.2">
      <c r="C1890" s="103">
        <v>923</v>
      </c>
      <c r="D1890" s="103">
        <f t="shared" si="228"/>
        <v>0.92300000000000004</v>
      </c>
      <c r="E1890" s="104">
        <f t="shared" si="226"/>
        <v>0.99224433398098788</v>
      </c>
      <c r="F1890" s="104">
        <f t="shared" si="227"/>
        <v>1.9347633585408728E-2</v>
      </c>
      <c r="G1890" s="104">
        <f t="shared" si="233"/>
        <v>1.9197579801062077E-2</v>
      </c>
      <c r="H1890" s="104">
        <f t="shared" si="229"/>
        <v>-34.335070368944358</v>
      </c>
      <c r="I1890" s="104">
        <f t="shared" si="230"/>
        <v>1</v>
      </c>
      <c r="J1890" s="104">
        <f t="shared" si="231"/>
        <v>3.6107222773084545E-4</v>
      </c>
      <c r="K1890" s="104">
        <f t="shared" si="232"/>
        <v>3.6107222773084545E-4</v>
      </c>
      <c r="L1890" s="85"/>
    </row>
    <row r="1891" spans="3:12" x14ac:dyDescent="0.2">
      <c r="C1891" s="103">
        <v>924</v>
      </c>
      <c r="D1891" s="103">
        <f t="shared" si="228"/>
        <v>0.92400000000000004</v>
      </c>
      <c r="E1891" s="104">
        <f t="shared" si="226"/>
        <v>0.9922275798150586</v>
      </c>
      <c r="F1891" s="104">
        <f t="shared" si="227"/>
        <v>1.9688545724403445E-2</v>
      </c>
      <c r="G1891" s="104">
        <f t="shared" si="233"/>
        <v>1.9535518074202951E-2</v>
      </c>
      <c r="H1891" s="104">
        <f t="shared" si="229"/>
        <v>-34.183501339376086</v>
      </c>
      <c r="I1891" s="104">
        <f t="shared" si="230"/>
        <v>1</v>
      </c>
      <c r="J1891" s="104">
        <f t="shared" si="231"/>
        <v>3.7506321775371504E-4</v>
      </c>
      <c r="K1891" s="104">
        <f t="shared" si="232"/>
        <v>3.7506321775371504E-4</v>
      </c>
      <c r="L1891" s="85"/>
    </row>
    <row r="1892" spans="3:12" x14ac:dyDescent="0.2">
      <c r="C1892" s="103">
        <v>925</v>
      </c>
      <c r="D1892" s="103">
        <f t="shared" si="228"/>
        <v>0.92500000000000004</v>
      </c>
      <c r="E1892" s="104">
        <f t="shared" si="226"/>
        <v>0.99221080776776172</v>
      </c>
      <c r="F1892" s="104">
        <f t="shared" si="227"/>
        <v>1.9974816494025768E-2</v>
      </c>
      <c r="G1892" s="104">
        <f t="shared" si="233"/>
        <v>1.9819228808550117E-2</v>
      </c>
      <c r="H1892" s="104">
        <f t="shared" si="229"/>
        <v>-34.058264969474259</v>
      </c>
      <c r="I1892" s="104">
        <f t="shared" si="230"/>
        <v>1</v>
      </c>
      <c r="J1892" s="104">
        <f t="shared" si="231"/>
        <v>3.8719902555139056E-4</v>
      </c>
      <c r="K1892" s="104">
        <f t="shared" si="232"/>
        <v>3.8719902555139056E-4</v>
      </c>
      <c r="L1892" s="85"/>
    </row>
    <row r="1893" spans="3:12" x14ac:dyDescent="0.2">
      <c r="C1893" s="103">
        <v>926</v>
      </c>
      <c r="D1893" s="103">
        <f t="shared" si="228"/>
        <v>0.92600000000000005</v>
      </c>
      <c r="E1893" s="104">
        <f t="shared" si="226"/>
        <v>0.99219401783994043</v>
      </c>
      <c r="F1893" s="104">
        <f t="shared" si="227"/>
        <v>2.0205780476108711E-2</v>
      </c>
      <c r="G1893" s="104">
        <f t="shared" si="233"/>
        <v>2.0048054514182127E-2</v>
      </c>
      <c r="H1893" s="104">
        <f t="shared" si="229"/>
        <v>-33.95855530850659</v>
      </c>
      <c r="I1893" s="104">
        <f t="shared" si="230"/>
        <v>1</v>
      </c>
      <c r="J1893" s="104">
        <f t="shared" si="231"/>
        <v>3.9735006988375117E-4</v>
      </c>
      <c r="K1893" s="104">
        <f t="shared" si="232"/>
        <v>3.9735006988375117E-4</v>
      </c>
      <c r="L1893" s="85"/>
    </row>
    <row r="1894" spans="3:12" x14ac:dyDescent="0.2">
      <c r="C1894" s="103">
        <v>927</v>
      </c>
      <c r="D1894" s="103">
        <f t="shared" si="228"/>
        <v>0.92700000000000005</v>
      </c>
      <c r="E1894" s="104">
        <f t="shared" si="226"/>
        <v>0.99217721003243886</v>
      </c>
      <c r="F1894" s="104">
        <f t="shared" si="227"/>
        <v>2.0380924853228448E-2</v>
      </c>
      <c r="G1894" s="104">
        <f t="shared" si="233"/>
        <v>2.0221489158756996E-2</v>
      </c>
      <c r="H1894" s="104">
        <f t="shared" si="229"/>
        <v>-33.883737301688925</v>
      </c>
      <c r="I1894" s="104">
        <f t="shared" si="230"/>
        <v>1</v>
      </c>
      <c r="J1894" s="104">
        <f t="shared" si="231"/>
        <v>4.054090369066879E-4</v>
      </c>
      <c r="K1894" s="104">
        <f t="shared" si="232"/>
        <v>4.054090369066879E-4</v>
      </c>
      <c r="L1894" s="85"/>
    </row>
    <row r="1895" spans="3:12" x14ac:dyDescent="0.2">
      <c r="C1895" s="103">
        <v>928</v>
      </c>
      <c r="D1895" s="103">
        <f t="shared" si="228"/>
        <v>0.92800000000000005</v>
      </c>
      <c r="E1895" s="104">
        <f t="shared" si="226"/>
        <v>0.99216038434610077</v>
      </c>
      <c r="F1895" s="104">
        <f t="shared" si="227"/>
        <v>2.0499890481646028E-2</v>
      </c>
      <c r="G1895" s="104">
        <f t="shared" si="233"/>
        <v>2.0339179219322896E-2</v>
      </c>
      <c r="H1895" s="104">
        <f t="shared" si="229"/>
        <v>-33.833331537322749</v>
      </c>
      <c r="I1895" s="104">
        <f t="shared" si="230"/>
        <v>1</v>
      </c>
      <c r="J1895" s="104">
        <f t="shared" si="231"/>
        <v>4.1129195481914258E-4</v>
      </c>
      <c r="K1895" s="104">
        <f t="shared" si="232"/>
        <v>4.1129195481914258E-4</v>
      </c>
      <c r="L1895" s="85"/>
    </row>
    <row r="1896" spans="3:12" x14ac:dyDescent="0.2">
      <c r="C1896" s="103">
        <v>929</v>
      </c>
      <c r="D1896" s="103">
        <f t="shared" si="228"/>
        <v>0.92900000000000005</v>
      </c>
      <c r="E1896" s="104">
        <f t="shared" si="226"/>
        <v>0.99214354078177158</v>
      </c>
      <c r="F1896" s="104">
        <f t="shared" si="227"/>
        <v>2.0562472542632677E-2</v>
      </c>
      <c r="G1896" s="104">
        <f t="shared" si="233"/>
        <v>2.0400924315675542E-2</v>
      </c>
      <c r="H1896" s="104">
        <f t="shared" si="229"/>
        <v>-33.807003106282522</v>
      </c>
      <c r="I1896" s="104">
        <f t="shared" si="230"/>
        <v>1</v>
      </c>
      <c r="J1896" s="104">
        <f t="shared" si="231"/>
        <v>4.1493900901059795E-4</v>
      </c>
      <c r="K1896" s="104">
        <f t="shared" si="232"/>
        <v>4.1493900901059795E-4</v>
      </c>
      <c r="L1896" s="85"/>
    </row>
    <row r="1897" spans="3:12" x14ac:dyDescent="0.2">
      <c r="C1897" s="103">
        <v>930</v>
      </c>
      <c r="D1897" s="103">
        <f t="shared" si="228"/>
        <v>0.93</v>
      </c>
      <c r="E1897" s="104">
        <f t="shared" si="226"/>
        <v>0.99212667934029675</v>
      </c>
      <c r="F1897" s="104">
        <f t="shared" si="227"/>
        <v>2.0568620771301262E-2</v>
      </c>
      <c r="G1897" s="104">
        <f t="shared" si="233"/>
        <v>2.0406677424440973E-2</v>
      </c>
      <c r="H1897" s="104">
        <f t="shared" si="229"/>
        <v>-33.804554010231172</v>
      </c>
      <c r="I1897" s="104">
        <f t="shared" si="230"/>
        <v>1</v>
      </c>
      <c r="J1897" s="104">
        <f t="shared" si="231"/>
        <v>4.163150899449901E-4</v>
      </c>
      <c r="K1897" s="104">
        <f t="shared" si="232"/>
        <v>4.163150899449901E-4</v>
      </c>
      <c r="L1897" s="85"/>
    </row>
    <row r="1898" spans="3:12" x14ac:dyDescent="0.2">
      <c r="C1898" s="103">
        <v>931</v>
      </c>
      <c r="D1898" s="103">
        <f t="shared" si="228"/>
        <v>0.93100000000000005</v>
      </c>
      <c r="E1898" s="104">
        <f t="shared" si="226"/>
        <v>0.99210980002252491</v>
      </c>
      <c r="F1898" s="104">
        <f t="shared" si="227"/>
        <v>2.0518439263219276E-2</v>
      </c>
      <c r="G1898" s="104">
        <f t="shared" si="233"/>
        <v>2.0356544674206799E-2</v>
      </c>
      <c r="H1898" s="104">
        <f t="shared" si="229"/>
        <v>-33.825918747016537</v>
      </c>
      <c r="I1898" s="104">
        <f t="shared" si="230"/>
        <v>1</v>
      </c>
      <c r="J1898" s="104">
        <f t="shared" si="231"/>
        <v>4.1541006896592152E-4</v>
      </c>
      <c r="K1898" s="104">
        <f t="shared" si="232"/>
        <v>4.1541006896592152E-4</v>
      </c>
      <c r="L1898" s="85"/>
    </row>
    <row r="1899" spans="3:12" x14ac:dyDescent="0.2">
      <c r="C1899" s="103">
        <v>932</v>
      </c>
      <c r="D1899" s="103">
        <f t="shared" si="228"/>
        <v>0.93200000000000005</v>
      </c>
      <c r="E1899" s="104">
        <f t="shared" si="226"/>
        <v>0.99209290282930129</v>
      </c>
      <c r="F1899" s="104">
        <f t="shared" si="227"/>
        <v>2.0412185860228981E-2</v>
      </c>
      <c r="G1899" s="104">
        <f t="shared" si="233"/>
        <v>2.0250784723165789E-2</v>
      </c>
      <c r="H1899" s="104">
        <f t="shared" si="229"/>
        <v>-33.871162861986178</v>
      </c>
      <c r="I1899" s="104">
        <f t="shared" si="230"/>
        <v>1</v>
      </c>
      <c r="J1899" s="104">
        <f t="shared" si="231"/>
        <v>4.1223880019668007E-4</v>
      </c>
      <c r="K1899" s="104">
        <f t="shared" si="232"/>
        <v>4.1223880019668007E-4</v>
      </c>
      <c r="L1899" s="85"/>
    </row>
    <row r="1900" spans="3:12" x14ac:dyDescent="0.2">
      <c r="C1900" s="103">
        <v>933</v>
      </c>
      <c r="D1900" s="103">
        <f t="shared" si="228"/>
        <v>0.93300000000000005</v>
      </c>
      <c r="E1900" s="104">
        <f t="shared" si="226"/>
        <v>0.99207598776147798</v>
      </c>
      <c r="F1900" s="104">
        <f t="shared" si="227"/>
        <v>2.0250271118042784E-2</v>
      </c>
      <c r="G1900" s="104">
        <f t="shared" si="233"/>
        <v>2.0089807721870023E-2</v>
      </c>
      <c r="H1900" s="104">
        <f t="shared" si="229"/>
        <v>-33.940484396673092</v>
      </c>
      <c r="I1900" s="104">
        <f t="shared" si="230"/>
        <v>1</v>
      </c>
      <c r="J1900" s="104">
        <f t="shared" si="231"/>
        <v>4.0684084970412005E-4</v>
      </c>
      <c r="K1900" s="104">
        <f t="shared" si="232"/>
        <v>4.0684084970412005E-4</v>
      </c>
      <c r="L1900" s="85"/>
    </row>
    <row r="1901" spans="3:12" x14ac:dyDescent="0.2">
      <c r="C1901" s="103">
        <v>934</v>
      </c>
      <c r="D1901" s="103">
        <f t="shared" si="228"/>
        <v>0.93400000000000005</v>
      </c>
      <c r="E1901" s="104">
        <f t="shared" si="226"/>
        <v>0.99205905481990231</v>
      </c>
      <c r="F1901" s="104">
        <f t="shared" si="227"/>
        <v>2.0033256859316294E-2</v>
      </c>
      <c r="G1901" s="104">
        <f t="shared" si="233"/>
        <v>1.9874173864817647E-2</v>
      </c>
      <c r="H1901" s="104">
        <f t="shared" si="229"/>
        <v>-34.03421830340011</v>
      </c>
      <c r="I1901" s="104">
        <f t="shared" si="230"/>
        <v>1</v>
      </c>
      <c r="J1901" s="104">
        <f t="shared" si="231"/>
        <v>3.9927995606527772E-4</v>
      </c>
      <c r="K1901" s="104">
        <f t="shared" si="232"/>
        <v>3.9927995606527772E-4</v>
      </c>
      <c r="L1901" s="85"/>
    </row>
    <row r="1902" spans="3:12" x14ac:dyDescent="0.2">
      <c r="C1902" s="103">
        <v>935</v>
      </c>
      <c r="D1902" s="103">
        <f t="shared" si="228"/>
        <v>0.93500000000000005</v>
      </c>
      <c r="E1902" s="104">
        <f t="shared" si="226"/>
        <v>0.99204210400542592</v>
      </c>
      <c r="F1902" s="104">
        <f t="shared" si="227"/>
        <v>1.9761854317023202E-2</v>
      </c>
      <c r="G1902" s="104">
        <f t="shared" si="233"/>
        <v>1.9604591535708406E-2</v>
      </c>
      <c r="H1902" s="104">
        <f t="shared" si="229"/>
        <v>-34.152844037064717</v>
      </c>
      <c r="I1902" s="104">
        <f t="shared" si="230"/>
        <v>1</v>
      </c>
      <c r="J1902" s="104">
        <f t="shared" si="231"/>
        <v>3.8964322938744329E-4</v>
      </c>
      <c r="K1902" s="104">
        <f t="shared" si="232"/>
        <v>3.8964322938744329E-4</v>
      </c>
      <c r="L1902" s="85"/>
    </row>
    <row r="1903" spans="3:12" x14ac:dyDescent="0.2">
      <c r="C1903" s="103">
        <v>936</v>
      </c>
      <c r="D1903" s="103">
        <f t="shared" si="228"/>
        <v>0.93600000000000005</v>
      </c>
      <c r="E1903" s="104">
        <f t="shared" si="226"/>
        <v>0.99202513531889991</v>
      </c>
      <c r="F1903" s="104">
        <f t="shared" si="227"/>
        <v>1.9436921874061229E-2</v>
      </c>
      <c r="G1903" s="104">
        <f t="shared" si="233"/>
        <v>1.9281915052298475E-2</v>
      </c>
      <c r="H1903" s="104">
        <f t="shared" si="229"/>
        <v>-34.296996695652396</v>
      </c>
      <c r="I1903" s="104">
        <f t="shared" si="230"/>
        <v>1</v>
      </c>
      <c r="J1903" s="104">
        <f t="shared" si="231"/>
        <v>3.7804009865477565E-4</v>
      </c>
      <c r="K1903" s="104">
        <f t="shared" si="232"/>
        <v>3.7804009865477565E-4</v>
      </c>
      <c r="L1903" s="85"/>
    </row>
    <row r="1904" spans="3:12" x14ac:dyDescent="0.2">
      <c r="C1904" s="103">
        <v>937</v>
      </c>
      <c r="D1904" s="103">
        <f t="shared" si="228"/>
        <v>0.93700000000000006</v>
      </c>
      <c r="E1904" s="104">
        <f t="shared" si="226"/>
        <v>0.99200814876117704</v>
      </c>
      <c r="F1904" s="104">
        <f t="shared" si="227"/>
        <v>1.9059462406106446E-2</v>
      </c>
      <c r="G1904" s="104">
        <f t="shared" si="233"/>
        <v>1.8907142017864906E-2</v>
      </c>
      <c r="H1904" s="104">
        <f t="shared" si="229"/>
        <v>-34.467482273099797</v>
      </c>
      <c r="I1904" s="104">
        <f t="shared" si="230"/>
        <v>1</v>
      </c>
      <c r="J1904" s="104">
        <f t="shared" si="231"/>
        <v>3.6460101997704892E-4</v>
      </c>
      <c r="K1904" s="104">
        <f t="shared" si="232"/>
        <v>3.6460101997704892E-4</v>
      </c>
      <c r="L1904" s="85"/>
    </row>
    <row r="1905" spans="3:12" x14ac:dyDescent="0.2">
      <c r="C1905" s="103">
        <v>938</v>
      </c>
      <c r="D1905" s="103">
        <f t="shared" si="228"/>
        <v>0.93799999999999994</v>
      </c>
      <c r="E1905" s="104">
        <f t="shared" si="226"/>
        <v>0.99199114433311075</v>
      </c>
      <c r="F1905" s="104">
        <f t="shared" si="227"/>
        <v>1.8630620235799457E-2</v>
      </c>
      <c r="G1905" s="104">
        <f t="shared" si="233"/>
        <v>1.8481410287346314E-2</v>
      </c>
      <c r="H1905" s="104">
        <f t="shared" si="229"/>
        <v>-34.665297830453397</v>
      </c>
      <c r="I1905" s="104">
        <f t="shared" si="230"/>
        <v>1</v>
      </c>
      <c r="J1905" s="104">
        <f t="shared" si="231"/>
        <v>3.4947596086987886E-4</v>
      </c>
      <c r="K1905" s="104">
        <f t="shared" si="232"/>
        <v>3.4947596086987886E-4</v>
      </c>
      <c r="L1905" s="85"/>
    </row>
    <row r="1906" spans="3:12" x14ac:dyDescent="0.2">
      <c r="C1906" s="103">
        <v>939</v>
      </c>
      <c r="D1906" s="103">
        <f t="shared" si="228"/>
        <v>0.93899999999999995</v>
      </c>
      <c r="E1906" s="104">
        <f t="shared" si="226"/>
        <v>0.99197412203555368</v>
      </c>
      <c r="F1906" s="104">
        <f t="shared" si="227"/>
        <v>1.8151677707388778E-2</v>
      </c>
      <c r="G1906" s="104">
        <f t="shared" si="233"/>
        <v>1.8005994557259316E-2</v>
      </c>
      <c r="H1906" s="104">
        <f t="shared" si="229"/>
        <v>-34.891657709346681</v>
      </c>
      <c r="I1906" s="104">
        <f t="shared" si="230"/>
        <v>1</v>
      </c>
      <c r="J1906" s="104">
        <f t="shared" si="231"/>
        <v>3.3283267807353761E-4</v>
      </c>
      <c r="K1906" s="104">
        <f t="shared" si="232"/>
        <v>3.3283267807353761E-4</v>
      </c>
      <c r="L1906" s="85"/>
    </row>
    <row r="1907" spans="3:12" x14ac:dyDescent="0.2">
      <c r="C1907" s="103">
        <v>940</v>
      </c>
      <c r="D1907" s="103">
        <f t="shared" si="228"/>
        <v>0.94</v>
      </c>
      <c r="E1907" s="104">
        <f t="shared" si="226"/>
        <v>0.99195708186936238</v>
      </c>
      <c r="F1907" s="104">
        <f t="shared" si="227"/>
        <v>1.7624051391971179E-2</v>
      </c>
      <c r="G1907" s="104">
        <f t="shared" si="233"/>
        <v>1.7482302589495406E-2</v>
      </c>
      <c r="H1907" s="104">
        <f t="shared" si="229"/>
        <v>-35.148027342437288</v>
      </c>
      <c r="I1907" s="104">
        <f t="shared" si="230"/>
        <v>1</v>
      </c>
      <c r="J1907" s="104">
        <f t="shared" si="231"/>
        <v>3.1485480859408984E-4</v>
      </c>
      <c r="K1907" s="104">
        <f t="shared" si="232"/>
        <v>3.1485480859408984E-4</v>
      </c>
      <c r="L1907" s="85"/>
    </row>
    <row r="1908" spans="3:12" x14ac:dyDescent="0.2">
      <c r="C1908" s="103">
        <v>941</v>
      </c>
      <c r="D1908" s="103">
        <f t="shared" si="228"/>
        <v>0.94099999999999995</v>
      </c>
      <c r="E1908" s="104">
        <f t="shared" si="226"/>
        <v>0.99194002383539259</v>
      </c>
      <c r="F1908" s="104">
        <f t="shared" si="227"/>
        <v>1.7049287934453809E-2</v>
      </c>
      <c r="G1908" s="104">
        <f t="shared" si="233"/>
        <v>1.6911871080078585E-2</v>
      </c>
      <c r="H1908" s="104">
        <f t="shared" si="229"/>
        <v>-35.436166813391303</v>
      </c>
      <c r="I1908" s="104">
        <f t="shared" si="230"/>
        <v>1</v>
      </c>
      <c r="J1908" s="104">
        <f t="shared" si="231"/>
        <v>2.9573979560320424E-4</v>
      </c>
      <c r="K1908" s="104">
        <f t="shared" si="232"/>
        <v>2.9573979560320424E-4</v>
      </c>
      <c r="L1908" s="85"/>
    </row>
    <row r="1909" spans="3:12" x14ac:dyDescent="0.2">
      <c r="C1909" s="103">
        <v>942</v>
      </c>
      <c r="D1909" s="103">
        <f t="shared" si="228"/>
        <v>0.94199999999999995</v>
      </c>
      <c r="E1909" s="104">
        <f t="shared" si="226"/>
        <v>0.9919229479345012</v>
      </c>
      <c r="F1909" s="104">
        <f t="shared" si="227"/>
        <v>1.6429059554316595E-2</v>
      </c>
      <c r="G1909" s="104">
        <f t="shared" si="233"/>
        <v>1.6296361184909201E-2</v>
      </c>
      <c r="H1909" s="104">
        <f t="shared" si="229"/>
        <v>-35.758187168038667</v>
      </c>
      <c r="I1909" s="104">
        <f t="shared" si="230"/>
        <v>1</v>
      </c>
      <c r="J1909" s="104">
        <f t="shared" si="231"/>
        <v>2.7569667254134393E-4</v>
      </c>
      <c r="K1909" s="104">
        <f t="shared" si="232"/>
        <v>2.7569667254134393E-4</v>
      </c>
      <c r="L1909" s="85"/>
    </row>
    <row r="1910" spans="3:12" x14ac:dyDescent="0.2">
      <c r="C1910" s="103">
        <v>943</v>
      </c>
      <c r="D1910" s="103">
        <f t="shared" si="228"/>
        <v>0.94299999999999995</v>
      </c>
      <c r="E1910" s="104">
        <f t="shared" si="226"/>
        <v>0.99190585416754595</v>
      </c>
      <c r="F1910" s="104">
        <f t="shared" si="227"/>
        <v>1.576515921317146E-2</v>
      </c>
      <c r="G1910" s="104">
        <f t="shared" si="233"/>
        <v>1.5637553715428194E-2</v>
      </c>
      <c r="H1910" s="104">
        <f t="shared" si="229"/>
        <v>-36.11662370964882</v>
      </c>
      <c r="I1910" s="104">
        <f t="shared" si="230"/>
        <v>1</v>
      </c>
      <c r="J1910" s="104">
        <f t="shared" si="231"/>
        <v>2.549437302154977E-4</v>
      </c>
      <c r="K1910" s="104">
        <f t="shared" si="232"/>
        <v>2.549437302154977E-4</v>
      </c>
      <c r="L1910" s="85"/>
    </row>
    <row r="1911" spans="3:12" x14ac:dyDescent="0.2">
      <c r="C1911" s="103">
        <v>944</v>
      </c>
      <c r="D1911" s="103">
        <f t="shared" si="228"/>
        <v>0.94399999999999995</v>
      </c>
      <c r="E1911" s="104">
        <f t="shared" si="226"/>
        <v>0.99188874253538417</v>
      </c>
      <c r="F1911" s="104">
        <f t="shared" si="227"/>
        <v>1.5059495462992512E-2</v>
      </c>
      <c r="G1911" s="104">
        <f t="shared" si="233"/>
        <v>1.4937344018004966E-2</v>
      </c>
      <c r="H1911" s="104">
        <f t="shared" si="229"/>
        <v>-36.514532335375378</v>
      </c>
      <c r="I1911" s="104">
        <f t="shared" si="230"/>
        <v>1</v>
      </c>
      <c r="J1911" s="104">
        <f t="shared" si="231"/>
        <v>2.3370609285247403E-4</v>
      </c>
      <c r="K1911" s="104">
        <f t="shared" si="232"/>
        <v>2.3370609285247403E-4</v>
      </c>
      <c r="L1911" s="85"/>
    </row>
    <row r="1912" spans="3:12" x14ac:dyDescent="0.2">
      <c r="C1912" s="103">
        <v>945</v>
      </c>
      <c r="D1912" s="103">
        <f t="shared" si="228"/>
        <v>0.94499999999999995</v>
      </c>
      <c r="E1912" s="104">
        <f t="shared" si="226"/>
        <v>0.99187161303887716</v>
      </c>
      <c r="F1912" s="104">
        <f t="shared" si="227"/>
        <v>1.431408698973745E-2</v>
      </c>
      <c r="G1912" s="104">
        <f t="shared" si="233"/>
        <v>1.4197736551689689E-2</v>
      </c>
      <c r="H1912" s="104">
        <f t="shared" si="229"/>
        <v>-36.955617734118896</v>
      </c>
      <c r="I1912" s="104">
        <f t="shared" si="230"/>
        <v>1</v>
      </c>
      <c r="J1912" s="104">
        <f t="shared" si="231"/>
        <v>2.1221322995064972E-4</v>
      </c>
      <c r="K1912" s="104">
        <f t="shared" si="232"/>
        <v>2.1221322995064972E-4</v>
      </c>
      <c r="L1912" s="85"/>
    </row>
    <row r="1913" spans="3:12" x14ac:dyDescent="0.2">
      <c r="C1913" s="103">
        <v>946</v>
      </c>
      <c r="D1913" s="103">
        <f t="shared" si="228"/>
        <v>0.94599999999999995</v>
      </c>
      <c r="E1913" s="104">
        <f t="shared" si="226"/>
        <v>0.99185446567888347</v>
      </c>
      <c r="F1913" s="104">
        <f t="shared" si="227"/>
        <v>1.3531056867874596E-2</v>
      </c>
      <c r="G1913" s="104">
        <f t="shared" si="233"/>
        <v>1.3420839179756344E-2</v>
      </c>
      <c r="H1913" s="104">
        <f t="shared" si="229"/>
        <v>-37.444406554066248</v>
      </c>
      <c r="I1913" s="104">
        <f t="shared" si="230"/>
        <v>1</v>
      </c>
      <c r="J1913" s="104">
        <f t="shared" si="231"/>
        <v>1.9069643135840496E-4</v>
      </c>
      <c r="K1913" s="104">
        <f t="shared" si="232"/>
        <v>1.9069643135840496E-4</v>
      </c>
      <c r="L1913" s="85"/>
    </row>
    <row r="1914" spans="3:12" x14ac:dyDescent="0.2">
      <c r="C1914" s="103">
        <v>947</v>
      </c>
      <c r="D1914" s="103">
        <f t="shared" si="228"/>
        <v>0.94699999999999995</v>
      </c>
      <c r="E1914" s="104">
        <f t="shared" si="226"/>
        <v>0.99183730045626606</v>
      </c>
      <c r="F1914" s="104">
        <f t="shared" si="227"/>
        <v>1.2712626542090202E-2</v>
      </c>
      <c r="G1914" s="104">
        <f t="shared" si="233"/>
        <v>1.2608857191215423E-2</v>
      </c>
      <c r="H1914" s="104">
        <f t="shared" si="229"/>
        <v>-37.986485481924902</v>
      </c>
      <c r="I1914" s="104">
        <f t="shared" si="230"/>
        <v>1</v>
      </c>
      <c r="J1914" s="104">
        <f t="shared" si="231"/>
        <v>1.6938627329124518E-4</v>
      </c>
      <c r="K1914" s="104">
        <f t="shared" si="232"/>
        <v>1.6938627329124518E-4</v>
      </c>
      <c r="L1914" s="85"/>
    </row>
    <row r="1915" spans="3:12" x14ac:dyDescent="0.2">
      <c r="C1915" s="103">
        <v>948</v>
      </c>
      <c r="D1915" s="103">
        <f t="shared" si="228"/>
        <v>0.94799999999999995</v>
      </c>
      <c r="E1915" s="104">
        <f t="shared" si="226"/>
        <v>0.99182011737188602</v>
      </c>
      <c r="F1915" s="104">
        <f t="shared" si="227"/>
        <v>1.186110955315384E-2</v>
      </c>
      <c r="G1915" s="104">
        <f t="shared" si="233"/>
        <v>1.1764087069169841E-2</v>
      </c>
      <c r="H1915" s="104">
        <f t="shared" si="229"/>
        <v>-38.58883539645803</v>
      </c>
      <c r="I1915" s="104">
        <f t="shared" si="230"/>
        <v>1</v>
      </c>
      <c r="J1915" s="104">
        <f t="shared" si="231"/>
        <v>1.4851010297996172E-4</v>
      </c>
      <c r="K1915" s="104">
        <f t="shared" si="232"/>
        <v>1.4851010297996172E-4</v>
      </c>
      <c r="L1915" s="85"/>
    </row>
    <row r="1916" spans="3:12" x14ac:dyDescent="0.2">
      <c r="C1916" s="103">
        <v>949</v>
      </c>
      <c r="D1916" s="103">
        <f t="shared" si="228"/>
        <v>0.94899999999999995</v>
      </c>
      <c r="E1916" s="104">
        <f t="shared" si="226"/>
        <v>0.99180291642660834</v>
      </c>
      <c r="F1916" s="104">
        <f t="shared" si="227"/>
        <v>1.0978905025588752E-2</v>
      </c>
      <c r="G1916" s="104">
        <f t="shared" si="233"/>
        <v>1.0888910023549671E-2</v>
      </c>
      <c r="H1916" s="104">
        <f t="shared" si="229"/>
        <v>-39.260311816177655</v>
      </c>
      <c r="I1916" s="104">
        <f t="shared" si="230"/>
        <v>1</v>
      </c>
      <c r="J1916" s="104">
        <f t="shared" si="231"/>
        <v>1.2828956932068968E-4</v>
      </c>
      <c r="K1916" s="104">
        <f t="shared" si="232"/>
        <v>1.2828956932068968E-4</v>
      </c>
      <c r="L1916" s="85"/>
    </row>
    <row r="1917" spans="3:12" x14ac:dyDescent="0.2">
      <c r="C1917" s="103">
        <v>950</v>
      </c>
      <c r="D1917" s="103">
        <f t="shared" si="228"/>
        <v>0.95</v>
      </c>
      <c r="E1917" s="104">
        <f t="shared" si="226"/>
        <v>0.99178569762129398</v>
      </c>
      <c r="F1917" s="104">
        <f t="shared" si="227"/>
        <v>1.0068490935399702E-2</v>
      </c>
      <c r="G1917" s="104">
        <f t="shared" si="233"/>
        <v>9.9857853063590671E-3</v>
      </c>
      <c r="H1917" s="104">
        <f t="shared" si="229"/>
        <v>-40.012355509591508</v>
      </c>
      <c r="I1917" s="104">
        <f t="shared" si="230"/>
        <v>1</v>
      </c>
      <c r="J1917" s="104">
        <f t="shared" si="231"/>
        <v>1.0893822627912842E-4</v>
      </c>
      <c r="K1917" s="104">
        <f t="shared" si="232"/>
        <v>1.0893822627912842E-4</v>
      </c>
      <c r="L1917" s="85"/>
    </row>
    <row r="1918" spans="3:12" x14ac:dyDescent="0.2">
      <c r="C1918" s="103">
        <v>951</v>
      </c>
      <c r="D1918" s="103">
        <f t="shared" si="228"/>
        <v>0.95099999999999996</v>
      </c>
      <c r="E1918" s="104">
        <f t="shared" si="226"/>
        <v>0.99176846095680993</v>
      </c>
      <c r="F1918" s="104">
        <f t="shared" si="227"/>
        <v>9.1324171766783806E-3</v>
      </c>
      <c r="G1918" s="104">
        <f t="shared" si="233"/>
        <v>9.0572433281298527E-3</v>
      </c>
      <c r="H1918" s="104">
        <f t="shared" si="229"/>
        <v>-40.860079290514015</v>
      </c>
      <c r="I1918" s="104">
        <f t="shared" si="230"/>
        <v>1</v>
      </c>
      <c r="J1918" s="104">
        <f t="shared" si="231"/>
        <v>9.0659234893491228E-5</v>
      </c>
      <c r="K1918" s="104">
        <f t="shared" si="232"/>
        <v>9.0659234893491228E-5</v>
      </c>
      <c r="L1918" s="85"/>
    </row>
    <row r="1919" spans="3:12" x14ac:dyDescent="0.2">
      <c r="C1919" s="103">
        <v>952</v>
      </c>
      <c r="D1919" s="103">
        <f t="shared" si="228"/>
        <v>0.95199999999999996</v>
      </c>
      <c r="E1919" s="104">
        <f t="shared" si="226"/>
        <v>0.99175120643402082</v>
      </c>
      <c r="F1919" s="104">
        <f t="shared" si="227"/>
        <v>8.1732984464082288E-3</v>
      </c>
      <c r="G1919" s="104">
        <f t="shared" si="233"/>
        <v>8.1058785947706689E-3</v>
      </c>
      <c r="H1919" s="104">
        <f t="shared" si="229"/>
        <v>-41.823998103216439</v>
      </c>
      <c r="I1919" s="104">
        <f t="shared" si="230"/>
        <v>1</v>
      </c>
      <c r="J1919" s="104">
        <f t="shared" si="231"/>
        <v>7.3643188535087146E-5</v>
      </c>
      <c r="K1919" s="104">
        <f t="shared" si="232"/>
        <v>7.3643188535087146E-5</v>
      </c>
      <c r="L1919" s="85"/>
    </row>
    <row r="1920" spans="3:12" x14ac:dyDescent="0.2">
      <c r="C1920" s="103">
        <v>953</v>
      </c>
      <c r="D1920" s="103">
        <f t="shared" si="228"/>
        <v>0.95299999999999996</v>
      </c>
      <c r="E1920" s="104">
        <f t="shared" si="226"/>
        <v>0.99173393405379429</v>
      </c>
      <c r="F1920" s="104">
        <f t="shared" si="227"/>
        <v>7.1938069672521591E-3</v>
      </c>
      <c r="G1920" s="104">
        <f t="shared" si="233"/>
        <v>7.1343424844565783E-3</v>
      </c>
      <c r="H1920" s="104">
        <f t="shared" si="229"/>
        <v>-42.932920923391876</v>
      </c>
      <c r="I1920" s="104">
        <f t="shared" si="230"/>
        <v>1</v>
      </c>
      <c r="J1920" s="104">
        <f t="shared" si="231"/>
        <v>5.8066084635930638E-5</v>
      </c>
      <c r="K1920" s="104">
        <f t="shared" si="232"/>
        <v>5.8066084635930638E-5</v>
      </c>
      <c r="L1920" s="85"/>
    </row>
    <row r="1921" spans="3:12" x14ac:dyDescent="0.2">
      <c r="C1921" s="103">
        <v>954</v>
      </c>
      <c r="D1921" s="103">
        <f t="shared" si="228"/>
        <v>0.95399999999999996</v>
      </c>
      <c r="E1921" s="104">
        <f t="shared" si="226"/>
        <v>0.99171664381699698</v>
      </c>
      <c r="F1921" s="104">
        <f t="shared" si="227"/>
        <v>6.1966650685079368E-3</v>
      </c>
      <c r="G1921" s="104">
        <f t="shared" si="233"/>
        <v>6.1453358845987129E-3</v>
      </c>
      <c r="H1921" s="104">
        <f t="shared" si="229"/>
        <v>-44.229087499354513</v>
      </c>
      <c r="I1921" s="104">
        <f t="shared" si="230"/>
        <v>1</v>
      </c>
      <c r="J1921" s="104">
        <f t="shared" si="231"/>
        <v>4.4087464396388748E-5</v>
      </c>
      <c r="K1921" s="104">
        <f t="shared" si="232"/>
        <v>4.4087464396388748E-5</v>
      </c>
      <c r="L1921" s="85"/>
    </row>
    <row r="1922" spans="3:12" x14ac:dyDescent="0.2">
      <c r="C1922" s="103">
        <v>955</v>
      </c>
      <c r="D1922" s="103">
        <f t="shared" si="228"/>
        <v>0.95499999999999996</v>
      </c>
      <c r="E1922" s="104">
        <f t="shared" si="226"/>
        <v>0.99169933572449831</v>
      </c>
      <c r="F1922" s="104">
        <f t="shared" si="227"/>
        <v>5.1846376457485117E-3</v>
      </c>
      <c r="G1922" s="104">
        <f t="shared" si="233"/>
        <v>5.1416017092610258E-3</v>
      </c>
      <c r="H1922" s="104">
        <f t="shared" si="229"/>
        <v>-45.778031374437532</v>
      </c>
      <c r="I1922" s="104">
        <f t="shared" si="230"/>
        <v>1</v>
      </c>
      <c r="J1922" s="104">
        <f t="shared" si="231"/>
        <v>3.1848740061921071E-5</v>
      </c>
      <c r="K1922" s="104">
        <f t="shared" si="232"/>
        <v>3.1848740061921071E-5</v>
      </c>
      <c r="L1922" s="85"/>
    </row>
    <row r="1923" spans="3:12" x14ac:dyDescent="0.2">
      <c r="C1923" s="103">
        <v>956</v>
      </c>
      <c r="D1923" s="103">
        <f t="shared" si="228"/>
        <v>0.95599999999999996</v>
      </c>
      <c r="E1923" s="104">
        <f t="shared" si="226"/>
        <v>0.99168200977716525</v>
      </c>
      <c r="F1923" s="104">
        <f t="shared" si="227"/>
        <v>4.1605245199730044E-3</v>
      </c>
      <c r="G1923" s="104">
        <f t="shared" si="233"/>
        <v>4.1259173176940046E-3</v>
      </c>
      <c r="H1923" s="104">
        <f t="shared" si="229"/>
        <v>-47.689589588474213</v>
      </c>
      <c r="I1923" s="104">
        <f t="shared" si="230"/>
        <v>1</v>
      </c>
      <c r="J1923" s="104">
        <f t="shared" si="231"/>
        <v>2.1471727228743379E-5</v>
      </c>
      <c r="K1923" s="104">
        <f t="shared" si="232"/>
        <v>2.1471727228743379E-5</v>
      </c>
      <c r="L1923" s="85"/>
    </row>
    <row r="1924" spans="3:12" x14ac:dyDescent="0.2">
      <c r="C1924" s="103">
        <v>957</v>
      </c>
      <c r="D1924" s="103">
        <f t="shared" si="228"/>
        <v>0.95699999999999996</v>
      </c>
      <c r="E1924" s="104">
        <f t="shared" ref="E1924:E1987" si="234">ABS(SIN((($A$68*PI()*$C1924*VLOOKUP($D$12,$C$18:$D$33,2,FALSE))/($D$16*1000000)))/(VLOOKUP($D$12,$C$18:$D$33,2,FALSE)*SIN((($A$68*PI()*$C1924)/($D$16*1000000)))))^$A$72</f>
        <v>0.991664665975871</v>
      </c>
      <c r="F1924" s="104">
        <f t="shared" ref="F1924:F1987" si="235">ABS(SIN((($A$68*VLOOKUP($D$12,$C$18:$D$33,2,FALSE)*PI()*$C1924*VLOOKUP($D$12,$C$18:$E$33,3,FALSE))/($D$16*1000000)))/(VLOOKUP($D$12,$C$18:$E$33,3,FALSE)*SIN((($A$68*VLOOKUP($D$12,$C$18:$D$33,2,FALSE)*PI()*$C1924)/($D$16*1000000)))))^$A$76</f>
        <v>3.1271527173046092E-3</v>
      </c>
      <c r="G1924" s="104">
        <f t="shared" si="233"/>
        <v>3.1010868548614124E-3</v>
      </c>
      <c r="H1924" s="104">
        <f t="shared" si="229"/>
        <v>-50.169721398511804</v>
      </c>
      <c r="I1924" s="104">
        <f t="shared" si="230"/>
        <v>1</v>
      </c>
      <c r="J1924" s="104">
        <f t="shared" si="231"/>
        <v>1.3057397327533351E-5</v>
      </c>
      <c r="K1924" s="104">
        <f t="shared" si="232"/>
        <v>1.3057397327533351E-5</v>
      </c>
      <c r="L1924" s="85"/>
    </row>
    <row r="1925" spans="3:12" x14ac:dyDescent="0.2">
      <c r="C1925" s="103">
        <v>958</v>
      </c>
      <c r="D1925" s="103">
        <f t="shared" ref="D1925:D1988" si="236">C1925/1000</f>
        <v>0.95799999999999996</v>
      </c>
      <c r="E1925" s="104">
        <f t="shared" si="234"/>
        <v>0.99164730432148429</v>
      </c>
      <c r="F1925" s="104">
        <f t="shared" si="235"/>
        <v>2.0873686904606835E-3</v>
      </c>
      <c r="G1925" s="104">
        <f t="shared" si="233"/>
        <v>2.0699335350204033E-3</v>
      </c>
      <c r="H1925" s="104">
        <f t="shared" ref="H1925:H1988" si="237">20*LOG10(G1925)</f>
        <v>-53.680871987840419</v>
      </c>
      <c r="I1925" s="104">
        <f t="shared" ref="I1925:I1988" si="238">C1925-C1924</f>
        <v>1</v>
      </c>
      <c r="J1925" s="104">
        <f t="shared" si="231"/>
        <v>6.6848629681433727E-6</v>
      </c>
      <c r="K1925" s="104">
        <f t="shared" si="232"/>
        <v>6.6848629681433727E-6</v>
      </c>
      <c r="L1925" s="85"/>
    </row>
    <row r="1926" spans="3:12" x14ac:dyDescent="0.2">
      <c r="C1926" s="103">
        <v>959</v>
      </c>
      <c r="D1926" s="103">
        <f t="shared" si="236"/>
        <v>0.95899999999999996</v>
      </c>
      <c r="E1926" s="104">
        <f t="shared" si="234"/>
        <v>0.99162992481487822</v>
      </c>
      <c r="F1926" s="104">
        <f t="shared" si="235"/>
        <v>1.0440305033225311E-3</v>
      </c>
      <c r="G1926" s="104">
        <f t="shared" si="233"/>
        <v>1.0352918895141609E-3</v>
      </c>
      <c r="H1926" s="104">
        <f t="shared" si="237"/>
        <v>-59.698743764846895</v>
      </c>
      <c r="I1926" s="104">
        <f t="shared" si="238"/>
        <v>1</v>
      </c>
      <c r="J1926" s="104">
        <f t="shared" ref="J1926:J1989" si="239">((G1926+G1925)/2)^2</f>
        <v>2.4106062342939664E-6</v>
      </c>
      <c r="K1926" s="104">
        <f t="shared" ref="K1926:K1989" si="240">I1926*J1926</f>
        <v>2.4106062342939664E-6</v>
      </c>
      <c r="L1926" s="85"/>
    </row>
    <row r="1927" spans="3:12" x14ac:dyDescent="0.2">
      <c r="C1927" s="103">
        <v>960</v>
      </c>
      <c r="D1927" s="103">
        <f t="shared" si="236"/>
        <v>0.96</v>
      </c>
      <c r="E1927" s="104">
        <f t="shared" si="234"/>
        <v>0.99161252745692596</v>
      </c>
      <c r="F1927" s="104">
        <f t="shared" si="235"/>
        <v>1.8065982429444416E-16</v>
      </c>
      <c r="G1927" s="104">
        <f t="shared" si="233"/>
        <v>1.7914454497853791E-16</v>
      </c>
      <c r="H1927" s="104">
        <f t="shared" si="237"/>
        <v>-314.93592823466736</v>
      </c>
      <c r="I1927" s="104">
        <f t="shared" si="238"/>
        <v>1</v>
      </c>
      <c r="J1927" s="104">
        <f t="shared" si="239"/>
        <v>2.679573241235431E-7</v>
      </c>
      <c r="K1927" s="104">
        <f t="shared" si="240"/>
        <v>2.679573241235431E-7</v>
      </c>
      <c r="L1927" s="85"/>
    </row>
    <row r="1928" spans="3:12" x14ac:dyDescent="0.2">
      <c r="C1928" s="103">
        <v>961</v>
      </c>
      <c r="D1928" s="103">
        <f t="shared" si="236"/>
        <v>0.96099999999999997</v>
      </c>
      <c r="E1928" s="104">
        <f t="shared" si="234"/>
        <v>0.99159511224849972</v>
      </c>
      <c r="F1928" s="104">
        <f t="shared" si="235"/>
        <v>1.0418650202233873E-3</v>
      </c>
      <c r="G1928" s="104">
        <f t="shared" si="233"/>
        <v>1.0331082616761951E-3</v>
      </c>
      <c r="H1928" s="104">
        <f t="shared" si="237"/>
        <v>-59.717083308524217</v>
      </c>
      <c r="I1928" s="104">
        <f t="shared" si="238"/>
        <v>1</v>
      </c>
      <c r="J1928" s="104">
        <f t="shared" si="239"/>
        <v>2.6682817008599491E-7</v>
      </c>
      <c r="K1928" s="104">
        <f t="shared" si="240"/>
        <v>2.6682817008599491E-7</v>
      </c>
      <c r="L1928" s="85"/>
    </row>
    <row r="1929" spans="3:12" x14ac:dyDescent="0.2">
      <c r="C1929" s="103">
        <v>962</v>
      </c>
      <c r="D1929" s="103">
        <f t="shared" si="236"/>
        <v>0.96199999999999997</v>
      </c>
      <c r="E1929" s="104">
        <f t="shared" si="234"/>
        <v>0.99157767919047579</v>
      </c>
      <c r="F1929" s="104">
        <f t="shared" si="235"/>
        <v>2.0787186007361542E-3</v>
      </c>
      <c r="G1929" s="104">
        <f t="shared" si="233"/>
        <v>2.061210965808029E-3</v>
      </c>
      <c r="H1929" s="104">
        <f t="shared" si="237"/>
        <v>-53.717551114465245</v>
      </c>
      <c r="I1929" s="104">
        <f t="shared" si="238"/>
        <v>1</v>
      </c>
      <c r="J1929" s="104">
        <f t="shared" si="239"/>
        <v>2.3937028703946412E-6</v>
      </c>
      <c r="K1929" s="104">
        <f t="shared" si="240"/>
        <v>2.3937028703946412E-6</v>
      </c>
      <c r="L1929" s="85"/>
    </row>
    <row r="1930" spans="3:12" x14ac:dyDescent="0.2">
      <c r="C1930" s="103">
        <v>963</v>
      </c>
      <c r="D1930" s="103">
        <f t="shared" si="236"/>
        <v>0.96299999999999997</v>
      </c>
      <c r="E1930" s="104">
        <f t="shared" si="234"/>
        <v>0.99156022828372925</v>
      </c>
      <c r="F1930" s="104">
        <f t="shared" si="235"/>
        <v>3.1077343770236714E-3</v>
      </c>
      <c r="G1930" s="104">
        <f t="shared" si="233"/>
        <v>3.0815058083267849E-3</v>
      </c>
      <c r="H1930" s="104">
        <f t="shared" si="237"/>
        <v>-50.224740186627209</v>
      </c>
      <c r="I1930" s="104">
        <f t="shared" si="238"/>
        <v>1</v>
      </c>
      <c r="J1930" s="104">
        <f t="shared" si="239"/>
        <v>6.6118839547418969E-6</v>
      </c>
      <c r="K1930" s="104">
        <f t="shared" si="240"/>
        <v>6.6118839547418969E-6</v>
      </c>
      <c r="L1930" s="85"/>
    </row>
    <row r="1931" spans="3:12" x14ac:dyDescent="0.2">
      <c r="C1931" s="103">
        <v>964</v>
      </c>
      <c r="D1931" s="103">
        <f t="shared" si="236"/>
        <v>0.96399999999999997</v>
      </c>
      <c r="E1931" s="104">
        <f t="shared" si="234"/>
        <v>0.99154275952913551</v>
      </c>
      <c r="F1931" s="104">
        <f t="shared" si="235"/>
        <v>4.1261132566382799E-3</v>
      </c>
      <c r="G1931" s="104">
        <f t="shared" si="233"/>
        <v>4.0912177246168685E-3</v>
      </c>
      <c r="H1931" s="104">
        <f t="shared" si="237"/>
        <v>-47.762948155896126</v>
      </c>
      <c r="I1931" s="104">
        <f t="shared" si="238"/>
        <v>1</v>
      </c>
      <c r="J1931" s="104">
        <f t="shared" si="239"/>
        <v>1.2861990720010922E-5</v>
      </c>
      <c r="K1931" s="104">
        <f t="shared" si="240"/>
        <v>1.2861990720010922E-5</v>
      </c>
      <c r="L1931" s="85"/>
    </row>
    <row r="1932" spans="3:12" x14ac:dyDescent="0.2">
      <c r="C1932" s="103">
        <v>965</v>
      </c>
      <c r="D1932" s="103">
        <f t="shared" si="236"/>
        <v>0.96499999999999997</v>
      </c>
      <c r="E1932" s="104">
        <f t="shared" si="234"/>
        <v>0.99152527292757298</v>
      </c>
      <c r="F1932" s="104">
        <f t="shared" si="235"/>
        <v>5.1310910089111461E-3</v>
      </c>
      <c r="G1932" s="104">
        <f t="shared" si="233"/>
        <v>5.0876064130268399E-3</v>
      </c>
      <c r="H1932" s="104">
        <f t="shared" si="237"/>
        <v>-45.869729878255193</v>
      </c>
      <c r="I1932" s="104">
        <f t="shared" si="238"/>
        <v>1</v>
      </c>
      <c r="J1932" s="104">
        <f t="shared" si="239"/>
        <v>2.1062703137447686E-5</v>
      </c>
      <c r="K1932" s="104">
        <f t="shared" si="240"/>
        <v>2.1062703137447686E-5</v>
      </c>
      <c r="L1932" s="85"/>
    </row>
    <row r="1933" spans="3:12" x14ac:dyDescent="0.2">
      <c r="C1933" s="103">
        <v>966</v>
      </c>
      <c r="D1933" s="103">
        <f t="shared" si="236"/>
        <v>0.96599999999999997</v>
      </c>
      <c r="E1933" s="104">
        <f t="shared" si="234"/>
        <v>0.99150776847991906</v>
      </c>
      <c r="F1933" s="104">
        <f t="shared" si="235"/>
        <v>6.1199457438918239E-3</v>
      </c>
      <c r="G1933" s="104">
        <f t="shared" si="233"/>
        <v>6.0679737477443603E-3</v>
      </c>
      <c r="H1933" s="104">
        <f t="shared" si="237"/>
        <v>-44.339126135934308</v>
      </c>
      <c r="I1933" s="104">
        <f t="shared" si="238"/>
        <v>1</v>
      </c>
      <c r="J1933" s="104">
        <f t="shared" si="239"/>
        <v>3.1111742180847996E-5</v>
      </c>
      <c r="K1933" s="104">
        <f t="shared" si="240"/>
        <v>3.1111742180847996E-5</v>
      </c>
      <c r="L1933" s="85"/>
    </row>
    <row r="1934" spans="3:12" x14ac:dyDescent="0.2">
      <c r="C1934" s="103">
        <v>967</v>
      </c>
      <c r="D1934" s="103">
        <f t="shared" si="236"/>
        <v>0.96699999999999997</v>
      </c>
      <c r="E1934" s="104">
        <f t="shared" si="234"/>
        <v>0.99149024618705317</v>
      </c>
      <c r="F1934" s="104">
        <f t="shared" si="235"/>
        <v>7.0900052603450631E-3</v>
      </c>
      <c r="G1934" s="104">
        <f t="shared" ref="G1934:G1997" si="241">E1934*F1934</f>
        <v>7.0296710610470289E-3</v>
      </c>
      <c r="H1934" s="104">
        <f t="shared" si="237"/>
        <v>-43.061299928378602</v>
      </c>
      <c r="I1934" s="104">
        <f t="shared" si="238"/>
        <v>1</v>
      </c>
      <c r="J1934" s="104">
        <f t="shared" si="239"/>
        <v>4.2887074884315015E-5</v>
      </c>
      <c r="K1934" s="104">
        <f t="shared" si="240"/>
        <v>4.2887074884315015E-5</v>
      </c>
      <c r="L1934" s="85"/>
    </row>
    <row r="1935" spans="3:12" x14ac:dyDescent="0.2">
      <c r="C1935" s="103">
        <v>968</v>
      </c>
      <c r="D1935" s="103">
        <f t="shared" si="236"/>
        <v>0.96799999999999997</v>
      </c>
      <c r="E1935" s="104">
        <f t="shared" si="234"/>
        <v>0.99147270604985527</v>
      </c>
      <c r="F1935" s="104">
        <f t="shared" si="235"/>
        <v>8.0386542430323574E-3</v>
      </c>
      <c r="G1935" s="104">
        <f t="shared" si="241"/>
        <v>7.9701062753384424E-3</v>
      </c>
      <c r="H1935" s="104">
        <f t="shared" si="237"/>
        <v>-41.970717751537407</v>
      </c>
      <c r="I1935" s="104">
        <f t="shared" si="238"/>
        <v>1</v>
      </c>
      <c r="J1935" s="104">
        <f t="shared" si="239"/>
        <v>5.6248330035285797E-5</v>
      </c>
      <c r="K1935" s="104">
        <f t="shared" si="240"/>
        <v>5.6248330035285797E-5</v>
      </c>
      <c r="L1935" s="85"/>
    </row>
    <row r="1936" spans="3:12" x14ac:dyDescent="0.2">
      <c r="C1936" s="103">
        <v>969</v>
      </c>
      <c r="D1936" s="103">
        <f t="shared" si="236"/>
        <v>0.96899999999999997</v>
      </c>
      <c r="E1936" s="104">
        <f t="shared" si="234"/>
        <v>0.99145514806920676</v>
      </c>
      <c r="F1936" s="104">
        <f t="shared" si="235"/>
        <v>8.9633412899568707E-3</v>
      </c>
      <c r="G1936" s="104">
        <f t="shared" si="241"/>
        <v>8.8867508658290236E-3</v>
      </c>
      <c r="H1936" s="104">
        <f t="shared" si="237"/>
        <v>-41.025139896381013</v>
      </c>
      <c r="I1936" s="104">
        <f t="shared" si="238"/>
        <v>1</v>
      </c>
      <c r="J1936" s="104">
        <f t="shared" si="239"/>
        <v>7.1038408169432152E-5</v>
      </c>
      <c r="K1936" s="104">
        <f t="shared" si="240"/>
        <v>7.1038408169432152E-5</v>
      </c>
      <c r="L1936" s="85"/>
    </row>
    <row r="1937" spans="3:12" x14ac:dyDescent="0.2">
      <c r="C1937" s="103">
        <v>970</v>
      </c>
      <c r="D1937" s="103">
        <f t="shared" si="236"/>
        <v>0.97</v>
      </c>
      <c r="E1937" s="104">
        <f t="shared" si="234"/>
        <v>0.99143757224598839</v>
      </c>
      <c r="F1937" s="104">
        <f t="shared" si="235"/>
        <v>9.8615857507530734E-3</v>
      </c>
      <c r="G1937" s="104">
        <f t="shared" si="241"/>
        <v>9.7771466352222607E-3</v>
      </c>
      <c r="H1937" s="104">
        <f t="shared" si="237"/>
        <v>-40.195757426506731</v>
      </c>
      <c r="I1937" s="104">
        <f t="shared" si="238"/>
        <v>1</v>
      </c>
      <c r="J1937" s="104">
        <f t="shared" si="239"/>
        <v>8.7085267482437076E-5</v>
      </c>
      <c r="K1937" s="104">
        <f t="shared" si="240"/>
        <v>8.7085267482437076E-5</v>
      </c>
      <c r="L1937" s="85"/>
    </row>
    <row r="1938" spans="3:12" x14ac:dyDescent="0.2">
      <c r="C1938" s="103">
        <v>971</v>
      </c>
      <c r="D1938" s="103">
        <f t="shared" si="236"/>
        <v>0.97099999999999997</v>
      </c>
      <c r="E1938" s="104">
        <f t="shared" si="234"/>
        <v>0.99141997858108277</v>
      </c>
      <c r="F1938" s="104">
        <f t="shared" si="235"/>
        <v>1.0730984357955459E-2</v>
      </c>
      <c r="G1938" s="104">
        <f t="shared" si="241"/>
        <v>1.0638912282318136E-2</v>
      </c>
      <c r="H1938" s="104">
        <f t="shared" si="237"/>
        <v>-39.462055436937348</v>
      </c>
      <c r="I1938" s="104">
        <f t="shared" si="238"/>
        <v>1</v>
      </c>
      <c r="J1938" s="104">
        <f t="shared" si="239"/>
        <v>1.042038654311202E-4</v>
      </c>
      <c r="K1938" s="104">
        <f t="shared" si="240"/>
        <v>1.042038654311202E-4</v>
      </c>
      <c r="L1938" s="85"/>
    </row>
    <row r="1939" spans="3:12" x14ac:dyDescent="0.2">
      <c r="C1939" s="103">
        <v>972</v>
      </c>
      <c r="D1939" s="103">
        <f t="shared" si="236"/>
        <v>0.97199999999999998</v>
      </c>
      <c r="E1939" s="104">
        <f t="shared" si="234"/>
        <v>0.99140236707537477</v>
      </c>
      <c r="F1939" s="104">
        <f t="shared" si="235"/>
        <v>1.1569217633482268E-2</v>
      </c>
      <c r="G1939" s="104">
        <f t="shared" si="241"/>
        <v>1.1469749747044487E-2</v>
      </c>
      <c r="H1939" s="104">
        <f t="shared" si="237"/>
        <v>-38.808921153157399</v>
      </c>
      <c r="I1939" s="104">
        <f t="shared" si="238"/>
        <v>1</v>
      </c>
      <c r="J1939" s="104">
        <f t="shared" si="239"/>
        <v>1.2219823418214518E-4</v>
      </c>
      <c r="K1939" s="104">
        <f t="shared" si="240"/>
        <v>1.2219823418214518E-4</v>
      </c>
      <c r="L1939" s="85"/>
    </row>
    <row r="1940" spans="3:12" x14ac:dyDescent="0.2">
      <c r="C1940" s="103">
        <v>973</v>
      </c>
      <c r="D1940" s="103">
        <f t="shared" si="236"/>
        <v>0.97299999999999998</v>
      </c>
      <c r="E1940" s="104">
        <f t="shared" si="234"/>
        <v>0.99138473772974767</v>
      </c>
      <c r="F1940" s="104">
        <f t="shared" si="235"/>
        <v>1.2374056053318597E-2</v>
      </c>
      <c r="G1940" s="104">
        <f t="shared" si="241"/>
        <v>1.2267450315072453E-2</v>
      </c>
      <c r="H1940" s="104">
        <f t="shared" si="237"/>
        <v>-38.22491384596448</v>
      </c>
      <c r="I1940" s="104">
        <f t="shared" si="238"/>
        <v>1</v>
      </c>
      <c r="J1940" s="104">
        <f t="shared" si="239"/>
        <v>1.4086366669724111E-4</v>
      </c>
      <c r="K1940" s="104">
        <f t="shared" si="240"/>
        <v>1.4086366669724111E-4</v>
      </c>
      <c r="L1940" s="85"/>
    </row>
    <row r="1941" spans="3:12" x14ac:dyDescent="0.2">
      <c r="C1941" s="103">
        <v>974</v>
      </c>
      <c r="D1941" s="103">
        <f t="shared" si="236"/>
        <v>0.97399999999999998</v>
      </c>
      <c r="E1941" s="104">
        <f t="shared" si="234"/>
        <v>0.99136709054508565</v>
      </c>
      <c r="F1941" s="104">
        <f t="shared" si="235"/>
        <v>1.3143365954077462E-2</v>
      </c>
      <c r="G1941" s="104">
        <f t="shared" si="241"/>
        <v>1.3029900465863107E-2</v>
      </c>
      <c r="H1941" s="104">
        <f t="shared" si="237"/>
        <v>-37.701178036157387</v>
      </c>
      <c r="I1941" s="104">
        <f t="shared" si="238"/>
        <v>1</v>
      </c>
      <c r="J1941" s="104">
        <f t="shared" si="239"/>
        <v>1.5998898913342527E-4</v>
      </c>
      <c r="K1941" s="104">
        <f t="shared" si="240"/>
        <v>1.5998898913342527E-4</v>
      </c>
      <c r="L1941" s="85"/>
    </row>
    <row r="1942" spans="3:12" x14ac:dyDescent="0.2">
      <c r="C1942" s="103">
        <v>975</v>
      </c>
      <c r="D1942" s="103">
        <f t="shared" si="236"/>
        <v>0.97499999999999998</v>
      </c>
      <c r="E1942" s="104">
        <f t="shared" si="234"/>
        <v>0.991349425522278</v>
      </c>
      <c r="F1942" s="104">
        <f t="shared" si="235"/>
        <v>1.3875115165851784E-2</v>
      </c>
      <c r="G1942" s="104">
        <f t="shared" si="241"/>
        <v>1.3755087448722614E-2</v>
      </c>
      <c r="H1942" s="104">
        <f t="shared" si="237"/>
        <v>-37.230732884290816</v>
      </c>
      <c r="I1942" s="104">
        <f t="shared" si="238"/>
        <v>1</v>
      </c>
      <c r="J1942" s="104">
        <f t="shared" si="239"/>
        <v>1.793588943961258E-4</v>
      </c>
      <c r="K1942" s="104">
        <f t="shared" si="240"/>
        <v>1.793588943961258E-4</v>
      </c>
      <c r="L1942" s="85"/>
    </row>
    <row r="1943" spans="3:12" x14ac:dyDescent="0.2">
      <c r="C1943" s="103">
        <v>976</v>
      </c>
      <c r="D1943" s="103">
        <f t="shared" si="236"/>
        <v>0.97599999999999998</v>
      </c>
      <c r="E1943" s="104">
        <f t="shared" si="234"/>
        <v>0.99133174266220825</v>
      </c>
      <c r="F1943" s="104">
        <f t="shared" si="235"/>
        <v>1.4567378356551568E-2</v>
      </c>
      <c r="G1943" s="104">
        <f t="shared" si="241"/>
        <v>1.4441104572220002E-2</v>
      </c>
      <c r="H1943" s="104">
        <f t="shared" si="237"/>
        <v>-36.807991742982011</v>
      </c>
      <c r="I1943" s="104">
        <f t="shared" si="238"/>
        <v>1</v>
      </c>
      <c r="J1943" s="104">
        <f t="shared" si="239"/>
        <v>1.9875631112046703E-4</v>
      </c>
      <c r="K1943" s="104">
        <f t="shared" si="240"/>
        <v>1.9875631112046703E-4</v>
      </c>
      <c r="L1943" s="85"/>
    </row>
    <row r="1944" spans="3:12" x14ac:dyDescent="0.2">
      <c r="C1944" s="103">
        <v>977</v>
      </c>
      <c r="D1944" s="103">
        <f t="shared" si="236"/>
        <v>0.97699999999999998</v>
      </c>
      <c r="E1944" s="104">
        <f t="shared" si="234"/>
        <v>0.99131404196576767</v>
      </c>
      <c r="F1944" s="104">
        <f t="shared" si="235"/>
        <v>1.5218342073732979E-2</v>
      </c>
      <c r="G1944" s="104">
        <f t="shared" si="241"/>
        <v>1.5086156193129942E-2</v>
      </c>
      <c r="H1944" s="104">
        <f t="shared" si="237"/>
        <v>-36.428428003376851</v>
      </c>
      <c r="I1944" s="104">
        <f t="shared" si="238"/>
        <v>1</v>
      </c>
      <c r="J1944" s="104">
        <f t="shared" si="239"/>
        <v>2.1796478207624352E-4</v>
      </c>
      <c r="K1944" s="104">
        <f t="shared" si="240"/>
        <v>2.1796478207624352E-4</v>
      </c>
      <c r="L1944" s="85"/>
    </row>
    <row r="1945" spans="3:12" x14ac:dyDescent="0.2">
      <c r="C1945" s="103">
        <v>978</v>
      </c>
      <c r="D1945" s="103">
        <f t="shared" si="236"/>
        <v>0.97799999999999998</v>
      </c>
      <c r="E1945" s="104">
        <f t="shared" si="234"/>
        <v>0.99129632343384333</v>
      </c>
      <c r="F1945" s="104">
        <f t="shared" si="235"/>
        <v>1.5826309470781185E-2</v>
      </c>
      <c r="G1945" s="104">
        <f t="shared" si="241"/>
        <v>1.5688562391911604E-2</v>
      </c>
      <c r="H1945" s="104">
        <f t="shared" si="237"/>
        <v>-36.088337015915485</v>
      </c>
      <c r="I1945" s="104">
        <f t="shared" si="238"/>
        <v>1</v>
      </c>
      <c r="J1945" s="104">
        <f t="shared" si="239"/>
        <v>2.3677082599712538E-4</v>
      </c>
      <c r="K1945" s="104">
        <f t="shared" si="240"/>
        <v>2.3677082599712538E-4</v>
      </c>
      <c r="L1945" s="85"/>
    </row>
    <row r="1946" spans="3:12" x14ac:dyDescent="0.2">
      <c r="C1946" s="103">
        <v>979</v>
      </c>
      <c r="D1946" s="103">
        <f t="shared" si="236"/>
        <v>0.97899999999999998</v>
      </c>
      <c r="E1946" s="104">
        <f t="shared" si="234"/>
        <v>0.99127858706732352</v>
      </c>
      <c r="F1946" s="104">
        <f t="shared" si="235"/>
        <v>1.6389704705194772E-2</v>
      </c>
      <c r="G1946" s="104">
        <f t="shared" si="241"/>
        <v>1.624676332261614E-2</v>
      </c>
      <c r="H1946" s="104">
        <f t="shared" si="237"/>
        <v>-35.784662922793821</v>
      </c>
      <c r="I1946" s="104">
        <f t="shared" si="238"/>
        <v>1</v>
      </c>
      <c r="J1946" s="104">
        <f t="shared" si="239"/>
        <v>2.5496625712324422E-4</v>
      </c>
      <c r="K1946" s="104">
        <f t="shared" si="240"/>
        <v>2.5496625712324422E-4</v>
      </c>
      <c r="L1946" s="85"/>
    </row>
    <row r="1947" spans="3:12" x14ac:dyDescent="0.2">
      <c r="C1947" s="103">
        <v>980</v>
      </c>
      <c r="D1947" s="103">
        <f t="shared" si="236"/>
        <v>0.98</v>
      </c>
      <c r="E1947" s="104">
        <f t="shared" si="234"/>
        <v>0.99126083286710187</v>
      </c>
      <c r="F1947" s="104">
        <f t="shared" si="235"/>
        <v>1.6907076997638212E-2</v>
      </c>
      <c r="G1947" s="104">
        <f t="shared" si="241"/>
        <v>1.6759323226027075E-2</v>
      </c>
      <c r="H1947" s="104">
        <f t="shared" si="237"/>
        <v>-35.514870460100965</v>
      </c>
      <c r="I1947" s="104">
        <f t="shared" si="238"/>
        <v>1</v>
      </c>
      <c r="J1947" s="104">
        <f t="shared" si="239"/>
        <v>2.7235043731413172E-4</v>
      </c>
      <c r="K1947" s="104">
        <f t="shared" si="240"/>
        <v>2.7235043731413172E-4</v>
      </c>
      <c r="L1947" s="85"/>
    </row>
    <row r="1948" spans="3:12" x14ac:dyDescent="0.2">
      <c r="C1948" s="103">
        <v>981</v>
      </c>
      <c r="D1948" s="103">
        <f t="shared" si="236"/>
        <v>0.98099999999999998</v>
      </c>
      <c r="E1948" s="104">
        <f t="shared" si="234"/>
        <v>0.99124306083406821</v>
      </c>
      <c r="F1948" s="104">
        <f t="shared" si="235"/>
        <v>1.7377104341376164E-2</v>
      </c>
      <c r="G1948" s="104">
        <f t="shared" si="241"/>
        <v>1.7224934095778684E-2</v>
      </c>
      <c r="H1948" s="104">
        <f t="shared" si="237"/>
        <v>-35.276848621375564</v>
      </c>
      <c r="I1948" s="104">
        <f t="shared" si="238"/>
        <v>1</v>
      </c>
      <c r="J1948" s="104">
        <f t="shared" si="239"/>
        <v>2.8873243642867709E-4</v>
      </c>
      <c r="K1948" s="104">
        <f t="shared" si="240"/>
        <v>2.8873243642867709E-4</v>
      </c>
      <c r="L1948" s="85"/>
    </row>
    <row r="1949" spans="3:12" x14ac:dyDescent="0.2">
      <c r="C1949" s="103">
        <v>982</v>
      </c>
      <c r="D1949" s="103">
        <f t="shared" si="236"/>
        <v>0.98199999999999998</v>
      </c>
      <c r="E1949" s="104">
        <f t="shared" si="234"/>
        <v>0.9912252709691145</v>
      </c>
      <c r="F1949" s="104">
        <f t="shared" si="235"/>
        <v>1.7798596852677394E-2</v>
      </c>
      <c r="G1949" s="104">
        <f t="shared" si="241"/>
        <v>1.7642418988165178E-2</v>
      </c>
      <c r="H1949" s="104">
        <f t="shared" si="237"/>
        <v>-35.068837362330143</v>
      </c>
      <c r="I1949" s="104">
        <f t="shared" si="238"/>
        <v>1</v>
      </c>
      <c r="J1949" s="104">
        <f t="shared" si="239"/>
        <v>3.0393307777010242E-4</v>
      </c>
      <c r="K1949" s="104">
        <f t="shared" si="240"/>
        <v>3.0393307777010242E-4</v>
      </c>
      <c r="L1949" s="85"/>
    </row>
    <row r="1950" spans="3:12" x14ac:dyDescent="0.2">
      <c r="C1950" s="103">
        <v>983</v>
      </c>
      <c r="D1950" s="103">
        <f t="shared" si="236"/>
        <v>0.98299999999999998</v>
      </c>
      <c r="E1950" s="104">
        <f t="shared" si="234"/>
        <v>0.99120746327313569</v>
      </c>
      <c r="F1950" s="104">
        <f t="shared" si="235"/>
        <v>1.8170499753773096E-2</v>
      </c>
      <c r="G1950" s="104">
        <f t="shared" si="241"/>
        <v>1.8010734967342568E-2</v>
      </c>
      <c r="H1950" s="104">
        <f t="shared" si="237"/>
        <v>-34.889371289696513</v>
      </c>
      <c r="I1950" s="104">
        <f t="shared" si="238"/>
        <v>1</v>
      </c>
      <c r="J1950" s="104">
        <f t="shared" si="239"/>
        <v>3.1778684674378449E-4</v>
      </c>
      <c r="K1950" s="104">
        <f t="shared" si="240"/>
        <v>3.1778684674378449E-4</v>
      </c>
      <c r="L1950" s="85"/>
    </row>
    <row r="1951" spans="3:12" x14ac:dyDescent="0.2">
      <c r="C1951" s="103">
        <v>984</v>
      </c>
      <c r="D1951" s="103">
        <f t="shared" si="236"/>
        <v>0.98399999999999999</v>
      </c>
      <c r="E1951" s="104">
        <f t="shared" si="234"/>
        <v>0.99118963774702429</v>
      </c>
      <c r="F1951" s="104">
        <f t="shared" si="235"/>
        <v>1.8491895980974477E-2</v>
      </c>
      <c r="G1951" s="104">
        <f t="shared" si="241"/>
        <v>1.8328975678637744E-2</v>
      </c>
      <c r="H1951" s="104">
        <f t="shared" si="237"/>
        <v>-34.737236101241855</v>
      </c>
      <c r="I1951" s="104">
        <f t="shared" si="238"/>
        <v>1</v>
      </c>
      <c r="J1951" s="104">
        <f t="shared" si="239"/>
        <v>3.3014364245839364E-4</v>
      </c>
      <c r="K1951" s="104">
        <f t="shared" si="240"/>
        <v>3.3014364245839364E-4</v>
      </c>
      <c r="L1951" s="85"/>
    </row>
    <row r="1952" spans="3:12" x14ac:dyDescent="0.2">
      <c r="C1952" s="103">
        <v>985</v>
      </c>
      <c r="D1952" s="103">
        <f t="shared" si="236"/>
        <v>0.98499999999999999</v>
      </c>
      <c r="E1952" s="104">
        <f t="shared" si="234"/>
        <v>0.99117179439167602</v>
      </c>
      <c r="F1952" s="104">
        <f t="shared" si="235"/>
        <v>1.8762008411587799E-2</v>
      </c>
      <c r="G1952" s="104">
        <f t="shared" si="241"/>
        <v>1.8596373543705198E-2</v>
      </c>
      <c r="H1952" s="104">
        <f t="shared" si="237"/>
        <v>-34.61143477533227</v>
      </c>
      <c r="I1952" s="104">
        <f t="shared" si="238"/>
        <v>1</v>
      </c>
      <c r="J1952" s="104">
        <f t="shared" si="239"/>
        <v>3.4087035379799568E-4</v>
      </c>
      <c r="K1952" s="104">
        <f t="shared" si="240"/>
        <v>3.4087035379799568E-4</v>
      </c>
      <c r="L1952" s="85"/>
    </row>
    <row r="1953" spans="3:12" x14ac:dyDescent="0.2">
      <c r="C1953" s="103">
        <v>986</v>
      </c>
      <c r="D1953" s="103">
        <f t="shared" si="236"/>
        <v>0.98599999999999999</v>
      </c>
      <c r="E1953" s="104">
        <f t="shared" si="234"/>
        <v>0.99115393320798606</v>
      </c>
      <c r="F1953" s="104">
        <f t="shared" si="235"/>
        <v>1.8980201704320892E-2</v>
      </c>
      <c r="G1953" s="104">
        <f t="shared" si="241"/>
        <v>1.8812301572318571E-2</v>
      </c>
      <c r="H1953" s="104">
        <f t="shared" si="237"/>
        <v>-34.511161357455933</v>
      </c>
      <c r="I1953" s="104">
        <f t="shared" si="238"/>
        <v>1</v>
      </c>
      <c r="J1953" s="104">
        <f t="shared" si="239"/>
        <v>3.4985224348405399E-4</v>
      </c>
      <c r="K1953" s="104">
        <f t="shared" si="240"/>
        <v>3.4985224348405399E-4</v>
      </c>
      <c r="L1953" s="85"/>
    </row>
    <row r="1954" spans="3:12" x14ac:dyDescent="0.2">
      <c r="C1954" s="103">
        <v>987</v>
      </c>
      <c r="D1954" s="103">
        <f t="shared" si="236"/>
        <v>0.98699999999999999</v>
      </c>
      <c r="E1954" s="104">
        <f t="shared" si="234"/>
        <v>0.99113605419685291</v>
      </c>
      <c r="F1954" s="104">
        <f t="shared" si="235"/>
        <v>1.9145983748936134E-2</v>
      </c>
      <c r="G1954" s="104">
        <f t="shared" si="241"/>
        <v>1.8976274786637628E-2</v>
      </c>
      <c r="H1954" s="104">
        <f t="shared" si="237"/>
        <v>-34.435780789064964</v>
      </c>
      <c r="I1954" s="104">
        <f t="shared" si="238"/>
        <v>1</v>
      </c>
      <c r="J1954" s="104">
        <f t="shared" si="239"/>
        <v>3.5699412580916589E-4</v>
      </c>
      <c r="K1954" s="104">
        <f t="shared" si="240"/>
        <v>3.5699412580916589E-4</v>
      </c>
      <c r="L1954" s="85"/>
    </row>
    <row r="1955" spans="3:12" x14ac:dyDescent="0.2">
      <c r="C1955" s="103">
        <v>988</v>
      </c>
      <c r="D1955" s="103">
        <f t="shared" si="236"/>
        <v>0.98799999999999999</v>
      </c>
      <c r="E1955" s="104">
        <f t="shared" si="234"/>
        <v>0.99111815735917264</v>
      </c>
      <c r="F1955" s="104">
        <f t="shared" si="235"/>
        <v>1.9259006721980061E-2</v>
      </c>
      <c r="G1955" s="104">
        <f t="shared" si="241"/>
        <v>1.9087951254856798E-2</v>
      </c>
      <c r="H1955" s="104">
        <f t="shared" si="237"/>
        <v>-34.384813654712872</v>
      </c>
      <c r="I1955" s="104">
        <f t="shared" si="238"/>
        <v>1</v>
      </c>
      <c r="J1955" s="104">
        <f t="shared" si="239"/>
        <v>3.622213260344956E-4</v>
      </c>
      <c r="K1955" s="104">
        <f t="shared" si="240"/>
        <v>3.622213260344956E-4</v>
      </c>
      <c r="L1955" s="85"/>
    </row>
    <row r="1956" spans="3:12" x14ac:dyDescent="0.2">
      <c r="C1956" s="103">
        <v>989</v>
      </c>
      <c r="D1956" s="103">
        <f t="shared" si="236"/>
        <v>0.98899999999999999</v>
      </c>
      <c r="E1956" s="104">
        <f t="shared" si="234"/>
        <v>0.99110024269584529</v>
      </c>
      <c r="F1956" s="104">
        <f t="shared" si="235"/>
        <v>1.9319067746499441E-2</v>
      </c>
      <c r="G1956" s="104">
        <f t="shared" si="241"/>
        <v>1.9147132732213072E-2</v>
      </c>
      <c r="H1956" s="104">
        <f t="shared" si="237"/>
        <v>-34.357925041541726</v>
      </c>
      <c r="I1956" s="104">
        <f t="shared" si="238"/>
        <v>1</v>
      </c>
      <c r="J1956" s="104">
        <f t="shared" si="239"/>
        <v>3.6548041187457178E-4</v>
      </c>
      <c r="K1956" s="104">
        <f t="shared" si="240"/>
        <v>3.6548041187457178E-4</v>
      </c>
      <c r="L1956" s="85"/>
    </row>
    <row r="1957" spans="3:12" x14ac:dyDescent="0.2">
      <c r="C1957" s="103">
        <v>990</v>
      </c>
      <c r="D1957" s="103">
        <f t="shared" si="236"/>
        <v>0.99</v>
      </c>
      <c r="E1957" s="104">
        <f t="shared" si="234"/>
        <v>0.99108231020776905</v>
      </c>
      <c r="F1957" s="104">
        <f t="shared" si="235"/>
        <v>1.9326109154737411E-2</v>
      </c>
      <c r="G1957" s="104">
        <f t="shared" si="241"/>
        <v>1.9153764908404668E-2</v>
      </c>
      <c r="H1957" s="104">
        <f t="shared" si="237"/>
        <v>-34.354916947497728</v>
      </c>
      <c r="I1957" s="104">
        <f t="shared" si="238"/>
        <v>1</v>
      </c>
      <c r="J1957" s="104">
        <f t="shared" si="239"/>
        <v>3.6673969001926941E-4</v>
      </c>
      <c r="K1957" s="104">
        <f t="shared" si="240"/>
        <v>3.6673969001926941E-4</v>
      </c>
      <c r="L1957" s="85"/>
    </row>
    <row r="1958" spans="3:12" x14ac:dyDescent="0.2">
      <c r="C1958" s="103">
        <v>991</v>
      </c>
      <c r="D1958" s="103">
        <f t="shared" si="236"/>
        <v>0.99099999999999999</v>
      </c>
      <c r="E1958" s="104">
        <f t="shared" si="234"/>
        <v>0.99106435989584474</v>
      </c>
      <c r="F1958" s="104">
        <f t="shared" si="235"/>
        <v>1.9280218353887383E-2</v>
      </c>
      <c r="G1958" s="104">
        <f t="shared" si="241"/>
        <v>1.9107937261547518E-2</v>
      </c>
      <c r="H1958" s="104">
        <f t="shared" si="237"/>
        <v>-34.375723866727462</v>
      </c>
      <c r="I1958" s="104">
        <f t="shared" si="238"/>
        <v>1</v>
      </c>
      <c r="J1958" s="104">
        <f t="shared" si="239"/>
        <v>3.6598946323553093E-4</v>
      </c>
      <c r="K1958" s="104">
        <f t="shared" si="240"/>
        <v>3.6598946323553093E-4</v>
      </c>
      <c r="L1958" s="85"/>
    </row>
    <row r="1959" spans="3:12" x14ac:dyDescent="0.2">
      <c r="C1959" s="103">
        <v>992</v>
      </c>
      <c r="D1959" s="103">
        <f t="shared" si="236"/>
        <v>0.99199999999999999</v>
      </c>
      <c r="E1959" s="104">
        <f t="shared" si="234"/>
        <v>0.99104639176097442</v>
      </c>
      <c r="F1959" s="104">
        <f t="shared" si="235"/>
        <v>1.9181627296064437E-2</v>
      </c>
      <c r="G1959" s="104">
        <f t="shared" si="241"/>
        <v>1.9009882519868477E-2</v>
      </c>
      <c r="H1959" s="104">
        <f t="shared" si="237"/>
        <v>-34.420411340892613</v>
      </c>
      <c r="I1959" s="104">
        <f t="shared" si="238"/>
        <v>1</v>
      </c>
      <c r="J1959" s="104">
        <f t="shared" si="239"/>
        <v>3.632420462221272E-4</v>
      </c>
      <c r="K1959" s="104">
        <f t="shared" si="240"/>
        <v>3.632420462221272E-4</v>
      </c>
      <c r="L1959" s="85"/>
    </row>
    <row r="1960" spans="3:12" x14ac:dyDescent="0.2">
      <c r="C1960" s="103">
        <v>993</v>
      </c>
      <c r="D1960" s="103">
        <f t="shared" si="236"/>
        <v>0.99299999999999999</v>
      </c>
      <c r="E1960" s="104">
        <f t="shared" si="234"/>
        <v>0.99102840580405893</v>
      </c>
      <c r="F1960" s="104">
        <f t="shared" si="235"/>
        <v>1.9030711554730413E-2</v>
      </c>
      <c r="G1960" s="104">
        <f t="shared" si="241"/>
        <v>1.8859975733401365E-2</v>
      </c>
      <c r="H1960" s="104">
        <f t="shared" si="237"/>
        <v>-34.489177407855742</v>
      </c>
      <c r="I1960" s="104">
        <f t="shared" si="238"/>
        <v>1</v>
      </c>
      <c r="J1960" s="104">
        <f t="shared" si="239"/>
        <v>3.5853154103068747E-4</v>
      </c>
      <c r="K1960" s="104">
        <f t="shared" si="240"/>
        <v>3.5853154103068747E-4</v>
      </c>
      <c r="L1960" s="85"/>
    </row>
    <row r="1961" spans="3:12" x14ac:dyDescent="0.2">
      <c r="C1961" s="103">
        <v>994</v>
      </c>
      <c r="D1961" s="103">
        <f t="shared" si="236"/>
        <v>0.99399999999999999</v>
      </c>
      <c r="E1961" s="104">
        <f t="shared" si="234"/>
        <v>0.99101040202600188</v>
      </c>
      <c r="F1961" s="104">
        <f t="shared" si="235"/>
        <v>1.8827989010877445E-2</v>
      </c>
      <c r="G1961" s="104">
        <f t="shared" si="241"/>
        <v>1.8658732959010802E-2</v>
      </c>
      <c r="H1961" s="104">
        <f t="shared" si="237"/>
        <v>-34.582357016284298</v>
      </c>
      <c r="I1961" s="104">
        <f t="shared" si="238"/>
        <v>1</v>
      </c>
      <c r="J1961" s="104">
        <f t="shared" si="239"/>
        <v>3.5191337548652108E-4</v>
      </c>
      <c r="K1961" s="104">
        <f t="shared" si="240"/>
        <v>3.5191337548652108E-4</v>
      </c>
      <c r="L1961" s="85"/>
    </row>
    <row r="1962" spans="3:12" x14ac:dyDescent="0.2">
      <c r="C1962" s="103">
        <v>995</v>
      </c>
      <c r="D1962" s="103">
        <f t="shared" si="236"/>
        <v>0.995</v>
      </c>
      <c r="E1962" s="104">
        <f t="shared" si="234"/>
        <v>0.99099238042770688</v>
      </c>
      <c r="F1962" s="104">
        <f t="shared" si="235"/>
        <v>1.8574118153331157E-2</v>
      </c>
      <c r="G1962" s="104">
        <f t="shared" si="241"/>
        <v>1.8406809563115127E-2</v>
      </c>
      <c r="H1962" s="104">
        <f t="shared" si="237"/>
        <v>-34.700429617435759</v>
      </c>
      <c r="I1962" s="104">
        <f t="shared" si="238"/>
        <v>1</v>
      </c>
      <c r="J1962" s="104">
        <f t="shared" si="239"/>
        <v>3.4346361061488143E-4</v>
      </c>
      <c r="K1962" s="104">
        <f t="shared" si="240"/>
        <v>3.4346361061488143E-4</v>
      </c>
      <c r="L1962" s="85"/>
    </row>
    <row r="1963" spans="3:12" x14ac:dyDescent="0.2">
      <c r="C1963" s="103">
        <v>996</v>
      </c>
      <c r="D1963" s="103">
        <f t="shared" si="236"/>
        <v>0.996</v>
      </c>
      <c r="E1963" s="104">
        <f t="shared" si="234"/>
        <v>0.9909743410100802</v>
      </c>
      <c r="F1963" s="104">
        <f t="shared" si="235"/>
        <v>1.8269895998579741E-2</v>
      </c>
      <c r="G1963" s="104">
        <f t="shared" si="241"/>
        <v>1.8104998147515261E-2</v>
      </c>
      <c r="H1963" s="104">
        <f t="shared" si="237"/>
        <v>-34.844030305670614</v>
      </c>
      <c r="I1963" s="104">
        <f t="shared" si="238"/>
        <v>1</v>
      </c>
      <c r="J1963" s="104">
        <f t="shared" si="239"/>
        <v>3.3327802557451218E-4</v>
      </c>
      <c r="K1963" s="104">
        <f t="shared" si="240"/>
        <v>3.3327802557451218E-4</v>
      </c>
      <c r="L1963" s="85"/>
    </row>
    <row r="1964" spans="3:12" x14ac:dyDescent="0.2">
      <c r="C1964" s="103">
        <v>997</v>
      </c>
      <c r="D1964" s="103">
        <f t="shared" si="236"/>
        <v>0.997</v>
      </c>
      <c r="E1964" s="104">
        <f t="shared" si="234"/>
        <v>0.99095628377402534</v>
      </c>
      <c r="F1964" s="104">
        <f t="shared" si="235"/>
        <v>1.7916255636559211E-2</v>
      </c>
      <c r="G1964" s="104">
        <f t="shared" si="241"/>
        <v>1.7754226104750151E-2</v>
      </c>
      <c r="H1964" s="104">
        <f t="shared" si="237"/>
        <v>-35.01396507131561</v>
      </c>
      <c r="I1964" s="104">
        <f t="shared" si="238"/>
        <v>1</v>
      </c>
      <c r="J1964" s="104">
        <f t="shared" si="239"/>
        <v>3.2147099099356496E-4</v>
      </c>
      <c r="K1964" s="104">
        <f t="shared" si="240"/>
        <v>3.2147099099356496E-4</v>
      </c>
      <c r="L1964" s="85"/>
    </row>
    <row r="1965" spans="3:12" x14ac:dyDescent="0.2">
      <c r="C1965" s="103">
        <v>998</v>
      </c>
      <c r="D1965" s="103">
        <f t="shared" si="236"/>
        <v>0.998</v>
      </c>
      <c r="E1965" s="104">
        <f t="shared" si="234"/>
        <v>0.99093820872044946</v>
      </c>
      <c r="F1965" s="104">
        <f t="shared" si="235"/>
        <v>1.7514263409834464E-2</v>
      </c>
      <c r="G1965" s="104">
        <f t="shared" si="241"/>
        <v>1.7355552810399473E-2</v>
      </c>
      <c r="H1965" s="104">
        <f t="shared" si="237"/>
        <v>-35.211230971822083</v>
      </c>
      <c r="I1965" s="104">
        <f t="shared" si="238"/>
        <v>1</v>
      </c>
      <c r="J1965" s="104">
        <f t="shared" si="239"/>
        <v>3.0817414386767128E-4</v>
      </c>
      <c r="K1965" s="104">
        <f t="shared" si="240"/>
        <v>3.0817414386767128E-4</v>
      </c>
      <c r="L1965" s="85"/>
    </row>
    <row r="1966" spans="3:12" x14ac:dyDescent="0.2">
      <c r="C1966" s="103">
        <v>999</v>
      </c>
      <c r="D1966" s="103">
        <f t="shared" si="236"/>
        <v>0.999</v>
      </c>
      <c r="E1966" s="104">
        <f t="shared" si="234"/>
        <v>0.9909201158502613</v>
      </c>
      <c r="F1966" s="104">
        <f t="shared" si="235"/>
        <v>1.7065115734597975E-2</v>
      </c>
      <c r="G1966" s="104">
        <f t="shared" si="241"/>
        <v>1.6910166460725941E-2</v>
      </c>
      <c r="H1966" s="104">
        <f t="shared" si="237"/>
        <v>-35.437042345243384</v>
      </c>
      <c r="I1966" s="104">
        <f t="shared" si="238"/>
        <v>1</v>
      </c>
      <c r="J1966" s="104">
        <f t="shared" si="239"/>
        <v>2.9353487929189388E-4</v>
      </c>
      <c r="K1966" s="104">
        <f t="shared" si="240"/>
        <v>2.9353487929189388E-4</v>
      </c>
      <c r="L1966" s="85"/>
    </row>
    <row r="1967" spans="3:12" x14ac:dyDescent="0.2">
      <c r="C1967" s="103">
        <v>1000</v>
      </c>
      <c r="D1967" s="103">
        <f t="shared" si="236"/>
        <v>1</v>
      </c>
      <c r="E1967" s="104">
        <f t="shared" si="234"/>
        <v>0.99090200516436822</v>
      </c>
      <c r="F1967" s="104">
        <f t="shared" si="235"/>
        <v>1.6570135572870976E-2</v>
      </c>
      <c r="G1967" s="104">
        <f t="shared" si="241"/>
        <v>1.6419380565003278E-2</v>
      </c>
      <c r="H1967" s="104">
        <f t="shared" si="237"/>
        <v>-35.692864620671834</v>
      </c>
      <c r="I1967" s="104">
        <f t="shared" si="238"/>
        <v>1</v>
      </c>
      <c r="J1967" s="104">
        <f t="shared" si="239"/>
        <v>2.7771467623507383E-4</v>
      </c>
      <c r="K1967" s="104">
        <f t="shared" si="240"/>
        <v>2.7771467623507383E-4</v>
      </c>
      <c r="L1967" s="85"/>
    </row>
    <row r="1968" spans="3:12" x14ac:dyDescent="0.2">
      <c r="C1968" s="103">
        <v>1010</v>
      </c>
      <c r="D1968" s="103">
        <f t="shared" si="236"/>
        <v>1.01</v>
      </c>
      <c r="E1968" s="104">
        <f t="shared" si="234"/>
        <v>0.9907199186421467</v>
      </c>
      <c r="F1968" s="104">
        <f t="shared" si="235"/>
        <v>9.4723999534142428E-3</v>
      </c>
      <c r="G1968" s="104">
        <f t="shared" si="241"/>
        <v>9.3844953111924326E-3</v>
      </c>
      <c r="H1968" s="104">
        <f t="shared" si="237"/>
        <v>-40.551781566783092</v>
      </c>
      <c r="I1968" s="104">
        <f t="shared" si="238"/>
        <v>10</v>
      </c>
      <c r="J1968" s="104">
        <f t="shared" si="239"/>
        <v>1.6646000255852872E-4</v>
      </c>
      <c r="K1968" s="104">
        <f t="shared" si="240"/>
        <v>1.6646000255852872E-3</v>
      </c>
      <c r="L1968" s="85"/>
    </row>
    <row r="1969" spans="3:12" x14ac:dyDescent="0.2">
      <c r="C1969" s="103">
        <v>1020</v>
      </c>
      <c r="D1969" s="103">
        <f t="shared" si="236"/>
        <v>1.02</v>
      </c>
      <c r="E1969" s="104">
        <f t="shared" si="234"/>
        <v>0.99053605155521129</v>
      </c>
      <c r="F1969" s="104">
        <f t="shared" si="235"/>
        <v>1.0572000820092268E-16</v>
      </c>
      <c r="G1969" s="104">
        <f t="shared" si="241"/>
        <v>1.0471947949372651E-16</v>
      </c>
      <c r="H1969" s="104">
        <f t="shared" si="237"/>
        <v>-319.59945050209564</v>
      </c>
      <c r="I1969" s="104">
        <f t="shared" si="238"/>
        <v>10</v>
      </c>
      <c r="J1969" s="104">
        <f t="shared" si="239"/>
        <v>2.2017188061448676E-5</v>
      </c>
      <c r="K1969" s="104">
        <f t="shared" si="240"/>
        <v>2.2017188061448676E-4</v>
      </c>
      <c r="L1969" s="85"/>
    </row>
    <row r="1970" spans="3:12" x14ac:dyDescent="0.2">
      <c r="C1970" s="103">
        <v>1030</v>
      </c>
      <c r="D1970" s="103">
        <f t="shared" si="236"/>
        <v>1.03</v>
      </c>
      <c r="E1970" s="104">
        <f t="shared" si="234"/>
        <v>0.99035040482652659</v>
      </c>
      <c r="F1970" s="104">
        <f t="shared" si="235"/>
        <v>9.2891630549541068E-3</v>
      </c>
      <c r="G1970" s="104">
        <f t="shared" si="241"/>
        <v>9.1995263919734133E-3</v>
      </c>
      <c r="H1970" s="104">
        <f t="shared" si="237"/>
        <v>-40.724690606669256</v>
      </c>
      <c r="I1970" s="104">
        <f t="shared" si="238"/>
        <v>10</v>
      </c>
      <c r="J1970" s="104">
        <f t="shared" si="239"/>
        <v>2.1157821459154321E-5</v>
      </c>
      <c r="K1970" s="104">
        <f t="shared" si="240"/>
        <v>2.1157821459154321E-4</v>
      </c>
      <c r="L1970" s="85"/>
    </row>
    <row r="1971" spans="3:12" x14ac:dyDescent="0.2">
      <c r="C1971" s="103">
        <v>1040</v>
      </c>
      <c r="D1971" s="103">
        <f t="shared" si="236"/>
        <v>1.04</v>
      </c>
      <c r="E1971" s="104">
        <f t="shared" si="234"/>
        <v>0.99016297938790487</v>
      </c>
      <c r="F1971" s="104">
        <f t="shared" si="235"/>
        <v>1.5935200885910498E-2</v>
      </c>
      <c r="G1971" s="104">
        <f t="shared" si="241"/>
        <v>1.577844598633792E-2</v>
      </c>
      <c r="H1971" s="104">
        <f t="shared" si="237"/>
        <v>-36.038715450659296</v>
      </c>
      <c r="I1971" s="104">
        <f t="shared" si="238"/>
        <v>10</v>
      </c>
      <c r="J1971" s="104">
        <f t="shared" si="239"/>
        <v>1.55974776032921E-4</v>
      </c>
      <c r="K1971" s="104">
        <f t="shared" si="240"/>
        <v>1.55974776032921E-3</v>
      </c>
      <c r="L1971" s="85"/>
    </row>
    <row r="1972" spans="3:12" x14ac:dyDescent="0.2">
      <c r="C1972" s="103">
        <v>1050</v>
      </c>
      <c r="D1972" s="103">
        <f t="shared" si="236"/>
        <v>1.05</v>
      </c>
      <c r="E1972" s="104">
        <f t="shared" si="234"/>
        <v>0.98997377617999471</v>
      </c>
      <c r="F1972" s="104">
        <f t="shared" si="235"/>
        <v>1.8225840032299684E-2</v>
      </c>
      <c r="G1972" s="104">
        <f t="shared" si="241"/>
        <v>1.8043103680828235E-2</v>
      </c>
      <c r="H1972" s="104">
        <f t="shared" si="237"/>
        <v>-34.873775105814708</v>
      </c>
      <c r="I1972" s="104">
        <f t="shared" si="238"/>
        <v>10</v>
      </c>
      <c r="J1972" s="104">
        <f t="shared" si="239"/>
        <v>2.8597430547214675E-4</v>
      </c>
      <c r="K1972" s="104">
        <f t="shared" si="240"/>
        <v>2.8597430547214675E-3</v>
      </c>
      <c r="L1972" s="85"/>
    </row>
    <row r="1973" spans="3:12" x14ac:dyDescent="0.2">
      <c r="C1973" s="103">
        <v>1060</v>
      </c>
      <c r="D1973" s="103">
        <f t="shared" si="236"/>
        <v>1.06</v>
      </c>
      <c r="E1973" s="104">
        <f t="shared" si="234"/>
        <v>0.98978279615228304</v>
      </c>
      <c r="F1973" s="104">
        <f t="shared" si="235"/>
        <v>1.5635737896111026E-2</v>
      </c>
      <c r="G1973" s="104">
        <f t="shared" si="241"/>
        <v>1.5475984374716987E-2</v>
      </c>
      <c r="H1973" s="104">
        <f t="shared" si="237"/>
        <v>-36.206834348694862</v>
      </c>
      <c r="I1973" s="104">
        <f t="shared" si="238"/>
        <v>10</v>
      </c>
      <c r="J1973" s="104">
        <f t="shared" si="239"/>
        <v>2.8088231601884861E-4</v>
      </c>
      <c r="K1973" s="104">
        <f t="shared" si="240"/>
        <v>2.808823160188486E-3</v>
      </c>
      <c r="L1973" s="85"/>
    </row>
    <row r="1974" spans="3:12" x14ac:dyDescent="0.2">
      <c r="C1974" s="103">
        <v>1070</v>
      </c>
      <c r="D1974" s="103">
        <f t="shared" si="236"/>
        <v>1.07</v>
      </c>
      <c r="E1974" s="104">
        <f t="shared" si="234"/>
        <v>0.98959004026307906</v>
      </c>
      <c r="F1974" s="104">
        <f t="shared" si="235"/>
        <v>8.9432786621487133E-3</v>
      </c>
      <c r="G1974" s="104">
        <f t="shared" si="241"/>
        <v>8.8501794913596818E-3</v>
      </c>
      <c r="H1974" s="104">
        <f t="shared" si="237"/>
        <v>-41.060958424876084</v>
      </c>
      <c r="I1974" s="104">
        <f t="shared" si="238"/>
        <v>10</v>
      </c>
      <c r="J1974" s="104">
        <f t="shared" si="239"/>
        <v>1.4794056210980352E-4</v>
      </c>
      <c r="K1974" s="104">
        <f t="shared" si="240"/>
        <v>1.4794056210980352E-3</v>
      </c>
      <c r="L1974" s="85"/>
    </row>
    <row r="1975" spans="3:12" x14ac:dyDescent="0.2">
      <c r="C1975" s="103">
        <v>1080</v>
      </c>
      <c r="D1975" s="103">
        <f t="shared" si="236"/>
        <v>1.08</v>
      </c>
      <c r="E1975" s="104">
        <f t="shared" si="234"/>
        <v>0.98939550947951194</v>
      </c>
      <c r="F1975" s="104">
        <f t="shared" si="235"/>
        <v>3.9080947370549645E-17</v>
      </c>
      <c r="G1975" s="104">
        <f t="shared" si="241"/>
        <v>3.8666513834626958E-17</v>
      </c>
      <c r="H1975" s="104">
        <f t="shared" si="237"/>
        <v>-328.25329964135972</v>
      </c>
      <c r="I1975" s="104">
        <f t="shared" si="238"/>
        <v>10</v>
      </c>
      <c r="J1975" s="104">
        <f t="shared" si="239"/>
        <v>1.9581419257321048E-5</v>
      </c>
      <c r="K1975" s="104">
        <f t="shared" si="240"/>
        <v>1.9581419257321046E-4</v>
      </c>
      <c r="L1975" s="85"/>
    </row>
    <row r="1976" spans="3:12" x14ac:dyDescent="0.2">
      <c r="C1976" s="103">
        <v>1090</v>
      </c>
      <c r="D1976" s="103">
        <f t="shared" si="236"/>
        <v>1.0900000000000001</v>
      </c>
      <c r="E1976" s="104">
        <f t="shared" si="234"/>
        <v>0.98919920477752199</v>
      </c>
      <c r="F1976" s="104">
        <f t="shared" si="235"/>
        <v>8.7798756016534852E-3</v>
      </c>
      <c r="G1976" s="104">
        <f t="shared" si="241"/>
        <v>8.6850459632011948E-3</v>
      </c>
      <c r="H1976" s="104">
        <f t="shared" si="237"/>
        <v>-41.224557576549905</v>
      </c>
      <c r="I1976" s="104">
        <f t="shared" si="238"/>
        <v>10</v>
      </c>
      <c r="J1976" s="104">
        <f t="shared" si="239"/>
        <v>1.8857505845729506E-5</v>
      </c>
      <c r="K1976" s="104">
        <f t="shared" si="240"/>
        <v>1.8857505845729506E-4</v>
      </c>
      <c r="L1976" s="85"/>
    </row>
    <row r="1977" spans="3:12" x14ac:dyDescent="0.2">
      <c r="C1977" s="103">
        <v>1100</v>
      </c>
      <c r="D1977" s="103">
        <f t="shared" si="236"/>
        <v>1.1000000000000001</v>
      </c>
      <c r="E1977" s="104">
        <f t="shared" si="234"/>
        <v>0.98900112714185306</v>
      </c>
      <c r="F1977" s="104">
        <f t="shared" si="235"/>
        <v>1.5069547140690346E-2</v>
      </c>
      <c r="G1977" s="104">
        <f t="shared" si="241"/>
        <v>1.4903799107660041E-2</v>
      </c>
      <c r="H1977" s="104">
        <f t="shared" si="237"/>
        <v>-36.534060240903358</v>
      </c>
      <c r="I1977" s="104">
        <f t="shared" si="238"/>
        <v>10</v>
      </c>
      <c r="J1977" s="104">
        <f t="shared" si="239"/>
        <v>1.3910840294427363E-4</v>
      </c>
      <c r="K1977" s="104">
        <f t="shared" si="240"/>
        <v>1.3910840294427363E-3</v>
      </c>
      <c r="L1977" s="85"/>
    </row>
    <row r="1978" spans="3:12" x14ac:dyDescent="0.2">
      <c r="C1978" s="103">
        <v>1110</v>
      </c>
      <c r="D1978" s="103">
        <f t="shared" si="236"/>
        <v>1.1100000000000001</v>
      </c>
      <c r="E1978" s="104">
        <f t="shared" si="234"/>
        <v>0.98880127756604408</v>
      </c>
      <c r="F1978" s="104">
        <f t="shared" si="235"/>
        <v>1.724474726761863E-2</v>
      </c>
      <c r="G1978" s="104">
        <f t="shared" si="241"/>
        <v>1.7051628129524848E-2</v>
      </c>
      <c r="H1978" s="104">
        <f t="shared" si="237"/>
        <v>-35.364682944678705</v>
      </c>
      <c r="I1978" s="104">
        <f t="shared" si="238"/>
        <v>10</v>
      </c>
      <c r="J1978" s="104">
        <f t="shared" si="239"/>
        <v>2.5528733247775451E-4</v>
      </c>
      <c r="K1978" s="104">
        <f t="shared" si="240"/>
        <v>2.5528733247775449E-3</v>
      </c>
      <c r="L1978" s="85"/>
    </row>
    <row r="1979" spans="3:12" x14ac:dyDescent="0.2">
      <c r="C1979" s="103">
        <v>1120</v>
      </c>
      <c r="D1979" s="103">
        <f t="shared" si="236"/>
        <v>1.1200000000000001</v>
      </c>
      <c r="E1979" s="104">
        <f t="shared" si="234"/>
        <v>0.98859965705242403</v>
      </c>
      <c r="F1979" s="104">
        <f t="shared" si="235"/>
        <v>1.480165027433825E-2</v>
      </c>
      <c r="G1979" s="104">
        <f t="shared" si="241"/>
        <v>1.4632906385020711E-2</v>
      </c>
      <c r="H1979" s="104">
        <f t="shared" si="237"/>
        <v>-36.693388116431798</v>
      </c>
      <c r="I1979" s="104">
        <f t="shared" si="238"/>
        <v>10</v>
      </c>
      <c r="J1979" s="104">
        <f t="shared" si="239"/>
        <v>2.509774318508572E-4</v>
      </c>
      <c r="K1979" s="104">
        <f t="shared" si="240"/>
        <v>2.5097743185085722E-3</v>
      </c>
      <c r="L1979" s="85"/>
    </row>
    <row r="1980" spans="3:12" x14ac:dyDescent="0.2">
      <c r="C1980" s="103">
        <v>1130</v>
      </c>
      <c r="D1980" s="103">
        <f t="shared" si="236"/>
        <v>1.1299999999999999</v>
      </c>
      <c r="E1980" s="104">
        <f t="shared" si="234"/>
        <v>0.98839626661210089</v>
      </c>
      <c r="F1980" s="104">
        <f t="shared" si="235"/>
        <v>8.4704594304660201E-3</v>
      </c>
      <c r="G1980" s="104">
        <f t="shared" si="241"/>
        <v>8.3721704775618772E-3</v>
      </c>
      <c r="H1980" s="104">
        <f t="shared" si="237"/>
        <v>-41.543238739226467</v>
      </c>
      <c r="I1980" s="104">
        <f t="shared" si="238"/>
        <v>10</v>
      </c>
      <c r="J1980" s="104">
        <f t="shared" si="239"/>
        <v>1.3230839036333319E-4</v>
      </c>
      <c r="K1980" s="104">
        <f t="shared" si="240"/>
        <v>1.3230839036333319E-3</v>
      </c>
      <c r="L1980" s="85"/>
    </row>
    <row r="1981" spans="3:12" x14ac:dyDescent="0.2">
      <c r="C1981" s="103">
        <v>1140</v>
      </c>
      <c r="D1981" s="103">
        <f t="shared" si="236"/>
        <v>1.1399999999999999</v>
      </c>
      <c r="E1981" s="104">
        <f t="shared" si="234"/>
        <v>0.98819110726495496</v>
      </c>
      <c r="F1981" s="104">
        <f t="shared" si="235"/>
        <v>2.057029090363488E-17</v>
      </c>
      <c r="G1981" s="104">
        <f t="shared" si="241"/>
        <v>2.0327378544825182E-17</v>
      </c>
      <c r="H1981" s="104">
        <f t="shared" si="237"/>
        <v>-333.83837250291486</v>
      </c>
      <c r="I1981" s="104">
        <f t="shared" si="238"/>
        <v>10</v>
      </c>
      <c r="J1981" s="104">
        <f t="shared" si="239"/>
        <v>1.7523309626339756E-5</v>
      </c>
      <c r="K1981" s="104">
        <f t="shared" si="240"/>
        <v>1.7523309626339757E-4</v>
      </c>
      <c r="L1981" s="85"/>
    </row>
    <row r="1982" spans="3:12" x14ac:dyDescent="0.2">
      <c r="C1982" s="103">
        <v>1150</v>
      </c>
      <c r="D1982" s="103">
        <f t="shared" si="236"/>
        <v>1.1499999999999999</v>
      </c>
      <c r="E1982" s="104">
        <f t="shared" si="234"/>
        <v>0.9879841800396344</v>
      </c>
      <c r="F1982" s="104">
        <f t="shared" si="235"/>
        <v>8.3238414602897458E-3</v>
      </c>
      <c r="G1982" s="104">
        <f t="shared" si="241"/>
        <v>8.2238236799242782E-3</v>
      </c>
      <c r="H1982" s="104">
        <f t="shared" si="237"/>
        <v>-41.698524191822337</v>
      </c>
      <c r="I1982" s="104">
        <f t="shared" si="238"/>
        <v>10</v>
      </c>
      <c r="J1982" s="104">
        <f t="shared" si="239"/>
        <v>1.6907818979620909E-5</v>
      </c>
      <c r="K1982" s="104">
        <f t="shared" si="240"/>
        <v>1.690781897962091E-4</v>
      </c>
      <c r="L1982" s="85"/>
    </row>
    <row r="1983" spans="3:12" x14ac:dyDescent="0.2">
      <c r="C1983" s="103">
        <v>1160</v>
      </c>
      <c r="D1983" s="103">
        <f t="shared" si="236"/>
        <v>1.1599999999999999</v>
      </c>
      <c r="E1983" s="104">
        <f t="shared" si="234"/>
        <v>0.98777548597354148</v>
      </c>
      <c r="F1983" s="104">
        <f t="shared" si="235"/>
        <v>1.429363316714025E-2</v>
      </c>
      <c r="G1983" s="104">
        <f t="shared" si="241"/>
        <v>1.411890044799949E-2</v>
      </c>
      <c r="H1983" s="104">
        <f t="shared" si="237"/>
        <v>-37.003982479225982</v>
      </c>
      <c r="I1983" s="104">
        <f t="shared" si="238"/>
        <v>10</v>
      </c>
      <c r="J1983" s="104">
        <f t="shared" si="239"/>
        <v>1.2479933036412674E-4</v>
      </c>
      <c r="K1983" s="104">
        <f t="shared" si="240"/>
        <v>1.2479933036412675E-3</v>
      </c>
      <c r="L1983" s="85"/>
    </row>
    <row r="1984" spans="3:12" x14ac:dyDescent="0.2">
      <c r="C1984" s="103">
        <v>1170</v>
      </c>
      <c r="D1984" s="103">
        <f t="shared" si="236"/>
        <v>1.17</v>
      </c>
      <c r="E1984" s="104">
        <f t="shared" si="234"/>
        <v>0.98756502611283026</v>
      </c>
      <c r="F1984" s="104">
        <f t="shared" si="235"/>
        <v>1.6364496251578594E-2</v>
      </c>
      <c r="G1984" s="104">
        <f t="shared" si="241"/>
        <v>1.6161004168013526E-2</v>
      </c>
      <c r="H1984" s="104">
        <f t="shared" si="237"/>
        <v>-35.830633154547755</v>
      </c>
      <c r="I1984" s="104">
        <f t="shared" si="238"/>
        <v>10</v>
      </c>
      <c r="J1984" s="104">
        <f t="shared" si="239"/>
        <v>2.2921815588871158E-4</v>
      </c>
      <c r="K1984" s="104">
        <f t="shared" si="240"/>
        <v>2.2921815588871157E-3</v>
      </c>
      <c r="L1984" s="85"/>
    </row>
    <row r="1985" spans="3:12" x14ac:dyDescent="0.2">
      <c r="C1985" s="103">
        <v>1180</v>
      </c>
      <c r="D1985" s="103">
        <f t="shared" si="236"/>
        <v>1.18</v>
      </c>
      <c r="E1985" s="104">
        <f t="shared" si="234"/>
        <v>0.98735280151239324</v>
      </c>
      <c r="F1985" s="104">
        <f t="shared" si="235"/>
        <v>1.405257136022528E-2</v>
      </c>
      <c r="G1985" s="104">
        <f t="shared" si="241"/>
        <v>1.3874845700971253E-2</v>
      </c>
      <c r="H1985" s="104">
        <f t="shared" si="237"/>
        <v>-37.155436757387676</v>
      </c>
      <c r="I1985" s="104">
        <f t="shared" si="238"/>
        <v>10</v>
      </c>
      <c r="J1985" s="104">
        <f t="shared" si="239"/>
        <v>2.2553806933804825E-4</v>
      </c>
      <c r="K1985" s="104">
        <f t="shared" si="240"/>
        <v>2.2553806933804823E-3</v>
      </c>
      <c r="L1985" s="85"/>
    </row>
    <row r="1986" spans="3:12" x14ac:dyDescent="0.2">
      <c r="C1986" s="103">
        <v>1190</v>
      </c>
      <c r="D1986" s="103">
        <f t="shared" si="236"/>
        <v>1.19</v>
      </c>
      <c r="E1986" s="104">
        <f t="shared" si="234"/>
        <v>0.98713881323585684</v>
      </c>
      <c r="F1986" s="104">
        <f t="shared" si="235"/>
        <v>8.0454260882008213E-3</v>
      </c>
      <c r="G1986" s="104">
        <f t="shared" si="241"/>
        <v>7.9419523606833603E-3</v>
      </c>
      <c r="H1986" s="104">
        <f t="shared" si="237"/>
        <v>-42.001454447065456</v>
      </c>
      <c r="I1986" s="104">
        <f t="shared" si="238"/>
        <v>10</v>
      </c>
      <c r="J1986" s="104">
        <f t="shared" si="239"/>
        <v>1.1899316941575413E-4</v>
      </c>
      <c r="K1986" s="104">
        <f t="shared" si="240"/>
        <v>1.1899316941575413E-3</v>
      </c>
      <c r="L1986" s="85"/>
    </row>
    <row r="1987" spans="3:12" x14ac:dyDescent="0.2">
      <c r="C1987" s="103">
        <v>1200</v>
      </c>
      <c r="D1987" s="103">
        <f t="shared" si="236"/>
        <v>1.2</v>
      </c>
      <c r="E1987" s="104">
        <f t="shared" si="234"/>
        <v>0.98692306235557414</v>
      </c>
      <c r="F1987" s="104">
        <f t="shared" si="235"/>
        <v>3.9100513728628491E-17</v>
      </c>
      <c r="G1987" s="104">
        <f t="shared" si="241"/>
        <v>3.8589198748734197E-17</v>
      </c>
      <c r="H1987" s="104">
        <f t="shared" si="237"/>
        <v>-328.27068477716807</v>
      </c>
      <c r="I1987" s="104">
        <f t="shared" si="238"/>
        <v>10</v>
      </c>
      <c r="J1987" s="104">
        <f t="shared" si="239"/>
        <v>1.5768651824841151E-5</v>
      </c>
      <c r="K1987" s="104">
        <f t="shared" si="240"/>
        <v>1.5768651824841151E-4</v>
      </c>
      <c r="L1987" s="85"/>
    </row>
    <row r="1988" spans="3:12" x14ac:dyDescent="0.2">
      <c r="C1988" s="103">
        <v>1210</v>
      </c>
      <c r="D1988" s="103">
        <f t="shared" si="236"/>
        <v>1.21</v>
      </c>
      <c r="E1988" s="104">
        <f t="shared" ref="E1988:E2051" si="242">ABS(SIN((($A$68*PI()*$C1988*VLOOKUP($D$12,$C$18:$D$33,2,FALSE))/($D$16*1000000)))/(VLOOKUP($D$12,$C$18:$D$33,2,FALSE)*SIN((($A$68*PI()*$C1988)/($D$16*1000000)))))^$A$72</f>
        <v>0.98670554995261128</v>
      </c>
      <c r="F1988" s="104">
        <f t="shared" ref="F1988:F2051" si="243">ABS(SIN((($A$68*VLOOKUP($D$12,$C$18:$D$33,2,FALSE)*PI()*$C1988*VLOOKUP($D$12,$C$18:$E$33,3,FALSE))/($D$16*1000000)))/(VLOOKUP($D$12,$C$18:$E$33,3,FALSE)*SIN((($A$68*VLOOKUP($D$12,$C$18:$D$33,2,FALSE)*PI()*$C1988)/($D$16*1000000)))))^$A$76</f>
        <v>7.9131387585036402E-3</v>
      </c>
      <c r="G1988" s="104">
        <f t="shared" si="241"/>
        <v>7.8079379305606581E-3</v>
      </c>
      <c r="H1988" s="104">
        <f t="shared" si="237"/>
        <v>-42.149272955295906</v>
      </c>
      <c r="I1988" s="104">
        <f t="shared" si="238"/>
        <v>10</v>
      </c>
      <c r="J1988" s="104">
        <f t="shared" si="239"/>
        <v>1.5240973681872112E-5</v>
      </c>
      <c r="K1988" s="104">
        <f t="shared" si="240"/>
        <v>1.5240973681872111E-4</v>
      </c>
      <c r="L1988" s="85"/>
    </row>
    <row r="1989" spans="3:12" x14ac:dyDescent="0.2">
      <c r="C1989" s="103">
        <v>1220</v>
      </c>
      <c r="D1989" s="103">
        <f t="shared" ref="D1989:D2052" si="244">C1989/1000</f>
        <v>1.22</v>
      </c>
      <c r="E1989" s="104">
        <f t="shared" si="242"/>
        <v>0.98648627711674586</v>
      </c>
      <c r="F1989" s="104">
        <f t="shared" si="243"/>
        <v>1.3594218858164666E-2</v>
      </c>
      <c r="G1989" s="104">
        <f t="shared" si="241"/>
        <v>1.3410510351701122E-2</v>
      </c>
      <c r="H1989" s="104">
        <f t="shared" ref="H1989:H2052" si="245">20*LOG10(G1989)</f>
        <v>-37.451093885607634</v>
      </c>
      <c r="I1989" s="104">
        <f t="shared" ref="I1989:I2052" si="246">C1989-C1988</f>
        <v>10</v>
      </c>
      <c r="J1989" s="104">
        <f t="shared" si="239"/>
        <v>1.1255563687675448E-4</v>
      </c>
      <c r="K1989" s="104">
        <f t="shared" si="240"/>
        <v>1.1255563687675449E-3</v>
      </c>
      <c r="L1989" s="85"/>
    </row>
    <row r="1990" spans="3:12" x14ac:dyDescent="0.2">
      <c r="C1990" s="103">
        <v>1230</v>
      </c>
      <c r="D1990" s="103">
        <f t="shared" si="244"/>
        <v>1.23</v>
      </c>
      <c r="E1990" s="104">
        <f t="shared" si="242"/>
        <v>0.98626524494645273</v>
      </c>
      <c r="F1990" s="104">
        <f t="shared" si="243"/>
        <v>1.5570329871305921E-2</v>
      </c>
      <c r="G1990" s="104">
        <f t="shared" si="241"/>
        <v>1.5356475204420603E-2</v>
      </c>
      <c r="H1990" s="104">
        <f t="shared" si="245"/>
        <v>-36.274169143043125</v>
      </c>
      <c r="I1990" s="104">
        <f t="shared" si="246"/>
        <v>10</v>
      </c>
      <c r="J1990" s="104">
        <f t="shared" ref="J1990:J2053" si="247">((G1990+G1989)/2)^2</f>
        <v>2.06884864496529E-4</v>
      </c>
      <c r="K1990" s="104">
        <f t="shared" ref="K1990:K2053" si="248">I1990*J1990</f>
        <v>2.0688486449652902E-3</v>
      </c>
      <c r="L1990" s="85"/>
    </row>
    <row r="1991" spans="3:12" x14ac:dyDescent="0.2">
      <c r="C1991" s="103">
        <v>1240</v>
      </c>
      <c r="D1991" s="103">
        <f t="shared" si="244"/>
        <v>1.24</v>
      </c>
      <c r="E1991" s="104">
        <f t="shared" si="242"/>
        <v>0.98604245454889894</v>
      </c>
      <c r="F1991" s="104">
        <f t="shared" si="243"/>
        <v>1.3376161367454724E-2</v>
      </c>
      <c r="G1991" s="104">
        <f t="shared" si="241"/>
        <v>1.3189462987207213E-2</v>
      </c>
      <c r="H1991" s="104">
        <f t="shared" si="245"/>
        <v>-37.595457730377319</v>
      </c>
      <c r="I1991" s="104">
        <f t="shared" si="246"/>
        <v>10</v>
      </c>
      <c r="J1991" s="104">
        <f t="shared" si="247"/>
        <v>2.037176468100589E-4</v>
      </c>
      <c r="K1991" s="104">
        <f t="shared" si="248"/>
        <v>2.037176468100589E-3</v>
      </c>
      <c r="L1991" s="85"/>
    </row>
    <row r="1992" spans="3:12" x14ac:dyDescent="0.2">
      <c r="C1992" s="103">
        <v>1250</v>
      </c>
      <c r="D1992" s="103">
        <f t="shared" si="244"/>
        <v>1.25</v>
      </c>
      <c r="E1992" s="104">
        <f t="shared" si="242"/>
        <v>0.98581790703993832</v>
      </c>
      <c r="F1992" s="104">
        <f t="shared" si="243"/>
        <v>7.6612975755404157E-3</v>
      </c>
      <c r="G1992" s="104">
        <f t="shared" si="241"/>
        <v>7.5526443411294067E-3</v>
      </c>
      <c r="H1992" s="104">
        <f t="shared" si="245"/>
        <v>-42.438019320545486</v>
      </c>
      <c r="I1992" s="104">
        <f t="shared" si="246"/>
        <v>10</v>
      </c>
      <c r="J1992" s="104">
        <f t="shared" si="247"/>
        <v>1.075587541050589E-4</v>
      </c>
      <c r="K1992" s="104">
        <f t="shared" si="248"/>
        <v>1.0755875410505891E-3</v>
      </c>
      <c r="L1992" s="85"/>
    </row>
    <row r="1993" spans="3:12" x14ac:dyDescent="0.2">
      <c r="C1993" s="103">
        <v>1260</v>
      </c>
      <c r="D1993" s="103">
        <f t="shared" si="244"/>
        <v>1.26</v>
      </c>
      <c r="E1993" s="104">
        <f t="shared" si="242"/>
        <v>0.98559160354409103</v>
      </c>
      <c r="F1993" s="104">
        <f t="shared" si="243"/>
        <v>1.4896160787817489E-17</v>
      </c>
      <c r="G1993" s="104">
        <f t="shared" si="241"/>
        <v>1.4681530997515651E-17</v>
      </c>
      <c r="H1993" s="104">
        <f t="shared" si="245"/>
        <v>-336.66457307218184</v>
      </c>
      <c r="I1993" s="104">
        <f t="shared" si="246"/>
        <v>10</v>
      </c>
      <c r="J1993" s="104">
        <f t="shared" si="247"/>
        <v>1.4260609135898567E-5</v>
      </c>
      <c r="K1993" s="104">
        <f t="shared" si="248"/>
        <v>1.4260609135898568E-4</v>
      </c>
      <c r="L1993" s="85"/>
    </row>
    <row r="1994" spans="3:12" x14ac:dyDescent="0.2">
      <c r="C1994" s="103">
        <v>1270</v>
      </c>
      <c r="D1994" s="103">
        <f t="shared" si="244"/>
        <v>1.27</v>
      </c>
      <c r="E1994" s="104">
        <f t="shared" si="242"/>
        <v>0.98536354519455072</v>
      </c>
      <c r="F1994" s="104">
        <f t="shared" si="243"/>
        <v>7.5413426762756816E-3</v>
      </c>
      <c r="G1994" s="104">
        <f t="shared" si="241"/>
        <v>7.4309641550219666E-3</v>
      </c>
      <c r="H1994" s="104">
        <f t="shared" si="245"/>
        <v>-42.579096672190943</v>
      </c>
      <c r="I1994" s="104">
        <f t="shared" si="246"/>
        <v>10</v>
      </c>
      <c r="J1994" s="104">
        <f t="shared" si="247"/>
        <v>1.3804807068305387E-5</v>
      </c>
      <c r="K1994" s="104">
        <f t="shared" si="248"/>
        <v>1.3804807068305386E-4</v>
      </c>
      <c r="L1994" s="85"/>
    </row>
    <row r="1995" spans="3:12" x14ac:dyDescent="0.2">
      <c r="C1995" s="103">
        <v>1280</v>
      </c>
      <c r="D1995" s="103">
        <f t="shared" si="244"/>
        <v>1.28</v>
      </c>
      <c r="E1995" s="104">
        <f t="shared" si="242"/>
        <v>0.98513373313316399</v>
      </c>
      <c r="F1995" s="104">
        <f t="shared" si="243"/>
        <v>1.2960546636367745E-2</v>
      </c>
      <c r="G1995" s="104">
        <f t="shared" si="241"/>
        <v>1.2767871691331428E-2</v>
      </c>
      <c r="H1995" s="104">
        <f t="shared" si="245"/>
        <v>-37.877629806876215</v>
      </c>
      <c r="I1995" s="104">
        <f t="shared" si="246"/>
        <v>10</v>
      </c>
      <c r="J1995" s="104">
        <f t="shared" si="247"/>
        <v>1.0199824238698273E-4</v>
      </c>
      <c r="K1995" s="104">
        <f t="shared" si="248"/>
        <v>1.0199824238698273E-3</v>
      </c>
      <c r="L1995" s="85"/>
    </row>
    <row r="1996" spans="3:12" x14ac:dyDescent="0.2">
      <c r="C1996" s="103">
        <v>1290</v>
      </c>
      <c r="D1996" s="103">
        <f t="shared" si="244"/>
        <v>1.29</v>
      </c>
      <c r="E1996" s="104">
        <f t="shared" si="242"/>
        <v>0.98490216851042556</v>
      </c>
      <c r="F1996" s="104">
        <f t="shared" si="243"/>
        <v>1.4850236534324598E-2</v>
      </c>
      <c r="G1996" s="104">
        <f t="shared" si="241"/>
        <v>1.4626030165549043E-2</v>
      </c>
      <c r="H1996" s="104">
        <f t="shared" si="245"/>
        <v>-36.697470703948561</v>
      </c>
      <c r="I1996" s="104">
        <f t="shared" si="246"/>
        <v>10</v>
      </c>
      <c r="J1996" s="104">
        <f t="shared" si="247"/>
        <v>1.8760646473609983E-4</v>
      </c>
      <c r="K1996" s="104">
        <f t="shared" si="248"/>
        <v>1.8760646473609983E-3</v>
      </c>
      <c r="L1996" s="85"/>
    </row>
    <row r="1997" spans="3:12" x14ac:dyDescent="0.2">
      <c r="C1997" s="103">
        <v>1300</v>
      </c>
      <c r="D1997" s="103">
        <f t="shared" si="244"/>
        <v>1.3</v>
      </c>
      <c r="E1997" s="104">
        <f t="shared" si="242"/>
        <v>0.98466885248546998</v>
      </c>
      <c r="F1997" s="104">
        <f t="shared" si="243"/>
        <v>1.276235863358503E-2</v>
      </c>
      <c r="G1997" s="104">
        <f t="shared" si="241"/>
        <v>1.2566697030740202E-2</v>
      </c>
      <c r="H1997" s="104">
        <f t="shared" si="245"/>
        <v>-38.015577103115078</v>
      </c>
      <c r="I1997" s="104">
        <f t="shared" si="246"/>
        <v>10</v>
      </c>
      <c r="J1997" s="104">
        <f t="shared" si="247"/>
        <v>1.8486110309295218E-4</v>
      </c>
      <c r="K1997" s="104">
        <f t="shared" si="248"/>
        <v>1.8486110309295218E-3</v>
      </c>
      <c r="L1997" s="85"/>
    </row>
    <row r="1998" spans="3:12" x14ac:dyDescent="0.2">
      <c r="C1998" s="103">
        <v>1310</v>
      </c>
      <c r="D1998" s="103">
        <f t="shared" si="244"/>
        <v>1.31</v>
      </c>
      <c r="E1998" s="104">
        <f t="shared" si="242"/>
        <v>0.98443378622606525</v>
      </c>
      <c r="F1998" s="104">
        <f t="shared" si="243"/>
        <v>7.3124534902844944E-3</v>
      </c>
      <c r="G1998" s="104">
        <f t="shared" ref="G1998:G2061" si="249">E1998*F1998</f>
        <v>7.1986262760427707E-3</v>
      </c>
      <c r="H1998" s="104">
        <f t="shared" si="245"/>
        <v>-42.855007453751682</v>
      </c>
      <c r="I1998" s="104">
        <f t="shared" si="246"/>
        <v>10</v>
      </c>
      <c r="J1998" s="104">
        <f t="shared" si="247"/>
        <v>9.7667001355414545E-5</v>
      </c>
      <c r="K1998" s="104">
        <f t="shared" si="248"/>
        <v>9.7667001355414545E-4</v>
      </c>
      <c r="L1998" s="85"/>
    </row>
    <row r="1999" spans="3:12" x14ac:dyDescent="0.2">
      <c r="C1999" s="103">
        <v>1320</v>
      </c>
      <c r="D1999" s="103">
        <f t="shared" si="244"/>
        <v>1.32</v>
      </c>
      <c r="E1999" s="104">
        <f t="shared" si="242"/>
        <v>0.98419697090859581</v>
      </c>
      <c r="F1999" s="104">
        <f t="shared" si="243"/>
        <v>1.4225608944872675E-16</v>
      </c>
      <c r="G1999" s="104">
        <f t="shared" si="249"/>
        <v>1.4000801232873913E-16</v>
      </c>
      <c r="H1999" s="104">
        <f t="shared" si="245"/>
        <v>-317.07694219920825</v>
      </c>
      <c r="I1999" s="104">
        <f t="shared" si="246"/>
        <v>10</v>
      </c>
      <c r="J1999" s="104">
        <f t="shared" si="247"/>
        <v>1.2955055065533854E-5</v>
      </c>
      <c r="K1999" s="104">
        <f t="shared" si="248"/>
        <v>1.2955055065533855E-4</v>
      </c>
      <c r="L1999" s="85"/>
    </row>
    <row r="2000" spans="3:12" x14ac:dyDescent="0.2">
      <c r="C2000" s="103">
        <v>1330</v>
      </c>
      <c r="D2000" s="103">
        <f t="shared" si="244"/>
        <v>1.33</v>
      </c>
      <c r="E2000" s="104">
        <f t="shared" si="242"/>
        <v>0.98395840771806142</v>
      </c>
      <c r="F2000" s="104">
        <f t="shared" si="243"/>
        <v>7.2031877649614126E-3</v>
      </c>
      <c r="G2000" s="104">
        <f t="shared" si="249"/>
        <v>7.0876371637056531E-3</v>
      </c>
      <c r="H2000" s="104">
        <f t="shared" si="245"/>
        <v>-42.989970466420758</v>
      </c>
      <c r="I2000" s="104">
        <f t="shared" si="246"/>
        <v>10</v>
      </c>
      <c r="J2000" s="104">
        <f t="shared" si="247"/>
        <v>1.2558650141085874E-5</v>
      </c>
      <c r="K2000" s="104">
        <f t="shared" si="248"/>
        <v>1.2558650141085873E-4</v>
      </c>
      <c r="L2000" s="85"/>
    </row>
    <row r="2001" spans="3:12" x14ac:dyDescent="0.2">
      <c r="C2001" s="103">
        <v>1340</v>
      </c>
      <c r="D2001" s="103">
        <f t="shared" si="244"/>
        <v>1.34</v>
      </c>
      <c r="E2001" s="104">
        <f t="shared" si="242"/>
        <v>0.98371809784806541</v>
      </c>
      <c r="F2001" s="104">
        <f t="shared" si="243"/>
        <v>1.2383785663845017E-2</v>
      </c>
      <c r="G2001" s="104">
        <f t="shared" si="249"/>
        <v>1.2182154077395762E-2</v>
      </c>
      <c r="H2001" s="104">
        <f t="shared" si="245"/>
        <v>-38.285518238639739</v>
      </c>
      <c r="I2001" s="104">
        <f t="shared" si="246"/>
        <v>10</v>
      </c>
      <c r="J2001" s="104">
        <f t="shared" si="247"/>
        <v>9.2831213618907197E-5</v>
      </c>
      <c r="K2001" s="104">
        <f t="shared" si="248"/>
        <v>9.2831213618907199E-4</v>
      </c>
      <c r="L2001" s="85"/>
    </row>
    <row r="2002" spans="3:12" x14ac:dyDescent="0.2">
      <c r="C2002" s="103">
        <v>1350</v>
      </c>
      <c r="D2002" s="103">
        <f t="shared" si="244"/>
        <v>1.35</v>
      </c>
      <c r="E2002" s="104">
        <f t="shared" si="242"/>
        <v>0.98347604250080378</v>
      </c>
      <c r="F2002" s="104">
        <f t="shared" si="243"/>
        <v>1.4194340052938448E-2</v>
      </c>
      <c r="G2002" s="104">
        <f t="shared" si="249"/>
        <v>1.3959793381174555E-2</v>
      </c>
      <c r="H2002" s="104">
        <f t="shared" si="245"/>
        <v>-37.10242019311076</v>
      </c>
      <c r="I2002" s="104">
        <f t="shared" si="246"/>
        <v>10</v>
      </c>
      <c r="J2002" s="104">
        <f t="shared" si="247"/>
        <v>1.7085035423166281E-4</v>
      </c>
      <c r="K2002" s="104">
        <f t="shared" si="248"/>
        <v>1.7085035423166281E-3</v>
      </c>
      <c r="L2002" s="85"/>
    </row>
    <row r="2003" spans="3:12" x14ac:dyDescent="0.2">
      <c r="C2003" s="103">
        <v>1360</v>
      </c>
      <c r="D2003" s="103">
        <f t="shared" si="244"/>
        <v>1.36</v>
      </c>
      <c r="E2003" s="104">
        <f t="shared" si="242"/>
        <v>0.98323224288706046</v>
      </c>
      <c r="F2003" s="104">
        <f t="shared" si="243"/>
        <v>1.2202877092748041E-2</v>
      </c>
      <c r="G2003" s="104">
        <f t="shared" si="249"/>
        <v>1.1998262213577788E-2</v>
      </c>
      <c r="H2003" s="104">
        <f t="shared" si="245"/>
        <v>-38.417633021891021</v>
      </c>
      <c r="I2003" s="104">
        <f t="shared" si="246"/>
        <v>10</v>
      </c>
      <c r="J2003" s="104">
        <f t="shared" si="247"/>
        <v>1.6845516256506338E-4</v>
      </c>
      <c r="K2003" s="104">
        <f t="shared" si="248"/>
        <v>1.6845516256506338E-3</v>
      </c>
      <c r="L2003" s="85"/>
    </row>
    <row r="2004" spans="3:12" x14ac:dyDescent="0.2">
      <c r="C2004" s="103">
        <v>1370</v>
      </c>
      <c r="D2004" s="103">
        <f t="shared" si="244"/>
        <v>1.37</v>
      </c>
      <c r="E2004" s="104">
        <f t="shared" si="242"/>
        <v>0.98298670022619083</v>
      </c>
      <c r="F2004" s="104">
        <f t="shared" si="243"/>
        <v>6.9942580314470903E-3</v>
      </c>
      <c r="G2004" s="104">
        <f t="shared" si="249"/>
        <v>6.8752626228627085E-3</v>
      </c>
      <c r="H2004" s="104">
        <f t="shared" si="245"/>
        <v>-43.254214158007215</v>
      </c>
      <c r="I2004" s="104">
        <f t="shared" si="246"/>
        <v>10</v>
      </c>
      <c r="J2004" s="104">
        <f t="shared" si="247"/>
        <v>8.9052484937934061E-5</v>
      </c>
      <c r="K2004" s="104">
        <f t="shared" si="248"/>
        <v>8.9052484937934058E-4</v>
      </c>
      <c r="L2004" s="85"/>
    </row>
    <row r="2005" spans="3:12" x14ac:dyDescent="0.2">
      <c r="C2005" s="103">
        <v>1380</v>
      </c>
      <c r="D2005" s="103">
        <f t="shared" si="244"/>
        <v>1.38</v>
      </c>
      <c r="E2005" s="104">
        <f t="shared" si="242"/>
        <v>0.98273941574612045</v>
      </c>
      <c r="F2005" s="104">
        <f t="shared" si="243"/>
        <v>1.0888489668843987E-16</v>
      </c>
      <c r="G2005" s="104">
        <f t="shared" si="249"/>
        <v>1.0700547975517408E-16</v>
      </c>
      <c r="H2005" s="104">
        <f t="shared" si="245"/>
        <v>-319.411879630128</v>
      </c>
      <c r="I2005" s="104">
        <f t="shared" si="246"/>
        <v>10</v>
      </c>
      <c r="J2005" s="104">
        <f t="shared" si="247"/>
        <v>1.1817309033333619E-5</v>
      </c>
      <c r="K2005" s="104">
        <f t="shared" si="248"/>
        <v>1.1817309033333618E-4</v>
      </c>
      <c r="L2005" s="85"/>
    </row>
    <row r="2006" spans="3:12" x14ac:dyDescent="0.2">
      <c r="C2006" s="103">
        <v>1390</v>
      </c>
      <c r="D2006" s="103">
        <f t="shared" si="244"/>
        <v>1.39</v>
      </c>
      <c r="E2006" s="104">
        <f t="shared" si="242"/>
        <v>0.98249039068332944</v>
      </c>
      <c r="F2006" s="104">
        <f t="shared" si="243"/>
        <v>6.8943177232652112E-3</v>
      </c>
      <c r="G2006" s="104">
        <f t="shared" si="249"/>
        <v>6.7736009134258396E-3</v>
      </c>
      <c r="H2006" s="104">
        <f t="shared" si="245"/>
        <v>-43.383607893428362</v>
      </c>
      <c r="I2006" s="104">
        <f t="shared" si="246"/>
        <v>10</v>
      </c>
      <c r="J2006" s="104">
        <f t="shared" si="247"/>
        <v>1.1470417333591203E-5</v>
      </c>
      <c r="K2006" s="104">
        <f t="shared" si="248"/>
        <v>1.1470417333591203E-4</v>
      </c>
      <c r="L2006" s="85"/>
    </row>
    <row r="2007" spans="3:12" x14ac:dyDescent="0.2">
      <c r="C2007" s="103">
        <v>1400</v>
      </c>
      <c r="D2007" s="103">
        <f t="shared" si="244"/>
        <v>1.4</v>
      </c>
      <c r="E2007" s="104">
        <f t="shared" si="242"/>
        <v>0.98223962628284534</v>
      </c>
      <c r="F2007" s="104">
        <f t="shared" si="243"/>
        <v>1.1856618969457305E-2</v>
      </c>
      <c r="G2007" s="104">
        <f t="shared" si="249"/>
        <v>1.1646040985537839E-2</v>
      </c>
      <c r="H2007" s="104">
        <f t="shared" si="245"/>
        <v>-38.676433716533765</v>
      </c>
      <c r="I2007" s="104">
        <f t="shared" si="246"/>
        <v>10</v>
      </c>
      <c r="J2007" s="104">
        <f t="shared" si="247"/>
        <v>8.4820801921514562E-5</v>
      </c>
      <c r="K2007" s="104">
        <f t="shared" si="248"/>
        <v>8.4820801921514557E-4</v>
      </c>
      <c r="L2007" s="85"/>
    </row>
    <row r="2008" spans="3:12" x14ac:dyDescent="0.2">
      <c r="C2008" s="103">
        <v>1410</v>
      </c>
      <c r="D2008" s="103">
        <f t="shared" si="244"/>
        <v>1.41</v>
      </c>
      <c r="E2008" s="104">
        <f t="shared" si="242"/>
        <v>0.98198712379823516</v>
      </c>
      <c r="F2008" s="104">
        <f t="shared" si="243"/>
        <v>1.3594445302814879E-2</v>
      </c>
      <c r="G2008" s="104">
        <f t="shared" si="249"/>
        <v>1.3349570242543612E-2</v>
      </c>
      <c r="H2008" s="104">
        <f t="shared" si="245"/>
        <v>-37.490654302911068</v>
      </c>
      <c r="I2008" s="104">
        <f t="shared" si="246"/>
        <v>10</v>
      </c>
      <c r="J2008" s="104">
        <f t="shared" si="247"/>
        <v>1.5619514516634786E-4</v>
      </c>
      <c r="K2008" s="104">
        <f t="shared" si="248"/>
        <v>1.5619514516634785E-3</v>
      </c>
      <c r="L2008" s="85"/>
    </row>
    <row r="2009" spans="3:12" x14ac:dyDescent="0.2">
      <c r="C2009" s="103">
        <v>1420</v>
      </c>
      <c r="D2009" s="103">
        <f t="shared" si="244"/>
        <v>1.42</v>
      </c>
      <c r="E2009" s="104">
        <f t="shared" si="242"/>
        <v>0.98173288449159379</v>
      </c>
      <c r="F2009" s="104">
        <f t="shared" si="243"/>
        <v>1.1690831149634538E-2</v>
      </c>
      <c r="G2009" s="104">
        <f t="shared" si="249"/>
        <v>1.147727338663489E-2</v>
      </c>
      <c r="H2009" s="104">
        <f t="shared" si="245"/>
        <v>-38.803225468351592</v>
      </c>
      <c r="I2009" s="104">
        <f t="shared" si="246"/>
        <v>10</v>
      </c>
      <c r="J2009" s="104">
        <f t="shared" si="247"/>
        <v>1.5409304114692029E-4</v>
      </c>
      <c r="K2009" s="104">
        <f t="shared" si="248"/>
        <v>1.5409304114692029E-3</v>
      </c>
      <c r="L2009" s="85"/>
    </row>
    <row r="2010" spans="3:12" x14ac:dyDescent="0.2">
      <c r="C2010" s="103">
        <v>1430</v>
      </c>
      <c r="D2010" s="103">
        <f t="shared" si="244"/>
        <v>1.43</v>
      </c>
      <c r="E2010" s="104">
        <f t="shared" si="242"/>
        <v>0.98147690963353196</v>
      </c>
      <c r="F2010" s="104">
        <f t="shared" si="243"/>
        <v>6.7028534395735884E-3</v>
      </c>
      <c r="G2010" s="104">
        <f t="shared" si="249"/>
        <v>6.5786958795991755E-3</v>
      </c>
      <c r="H2010" s="104">
        <f t="shared" si="245"/>
        <v>-43.63720379467285</v>
      </c>
      <c r="I2010" s="104">
        <f t="shared" si="246"/>
        <v>10</v>
      </c>
      <c r="J2010" s="104">
        <f t="shared" si="247"/>
        <v>8.1504506535797299E-5</v>
      </c>
      <c r="K2010" s="104">
        <f t="shared" si="248"/>
        <v>8.1504506535797297E-4</v>
      </c>
      <c r="L2010" s="85"/>
    </row>
    <row r="2011" spans="3:12" x14ac:dyDescent="0.2">
      <c r="C2011" s="103">
        <v>1440</v>
      </c>
      <c r="D2011" s="103">
        <f t="shared" si="244"/>
        <v>1.44</v>
      </c>
      <c r="E2011" s="104">
        <f t="shared" si="242"/>
        <v>0.98121920050317357</v>
      </c>
      <c r="F2011" s="104">
        <f t="shared" si="243"/>
        <v>3.9145877995753672E-17</v>
      </c>
      <c r="G2011" s="104">
        <f t="shared" si="249"/>
        <v>3.8410687109988195E-17</v>
      </c>
      <c r="H2011" s="104">
        <f t="shared" si="245"/>
        <v>-328.31095847767676</v>
      </c>
      <c r="I2011" s="104">
        <f t="shared" si="246"/>
        <v>10</v>
      </c>
      <c r="J2011" s="104">
        <f t="shared" si="247"/>
        <v>1.0819809869063917E-5</v>
      </c>
      <c r="K2011" s="104">
        <f t="shared" si="248"/>
        <v>1.0819809869063918E-4</v>
      </c>
      <c r="L2011" s="85"/>
    </row>
    <row r="2012" spans="3:12" x14ac:dyDescent="0.2">
      <c r="C2012" s="103">
        <v>1450</v>
      </c>
      <c r="D2012" s="103">
        <f t="shared" si="244"/>
        <v>1.45</v>
      </c>
      <c r="E2012" s="104">
        <f t="shared" si="242"/>
        <v>0.98095975838813876</v>
      </c>
      <c r="F2012" s="104">
        <f t="shared" si="243"/>
        <v>6.6110972978037875E-3</v>
      </c>
      <c r="G2012" s="104">
        <f t="shared" si="249"/>
        <v>6.4852204079340805E-3</v>
      </c>
      <c r="H2012" s="104">
        <f t="shared" si="245"/>
        <v>-43.761505186284502</v>
      </c>
      <c r="I2012" s="104">
        <f t="shared" si="246"/>
        <v>10</v>
      </c>
      <c r="J2012" s="104">
        <f t="shared" si="247"/>
        <v>1.0514520934871294E-5</v>
      </c>
      <c r="K2012" s="104">
        <f t="shared" si="248"/>
        <v>1.0514520934871294E-4</v>
      </c>
      <c r="L2012" s="85"/>
    </row>
    <row r="2013" spans="3:12" x14ac:dyDescent="0.2">
      <c r="C2013" s="103">
        <v>1460</v>
      </c>
      <c r="D2013" s="103">
        <f t="shared" si="244"/>
        <v>1.46</v>
      </c>
      <c r="E2013" s="104">
        <f t="shared" si="242"/>
        <v>0.98069858458453563</v>
      </c>
      <c r="F2013" s="104">
        <f t="shared" si="243"/>
        <v>1.1372932380341001E-2</v>
      </c>
      <c r="G2013" s="104">
        <f t="shared" si="249"/>
        <v>1.1153418687976053E-2</v>
      </c>
      <c r="H2013" s="104">
        <f t="shared" si="245"/>
        <v>-39.051839890421924</v>
      </c>
      <c r="I2013" s="104">
        <f t="shared" si="246"/>
        <v>10</v>
      </c>
      <c r="J2013" s="104">
        <f t="shared" si="247"/>
        <v>7.7780397288942349E-5</v>
      </c>
      <c r="K2013" s="104">
        <f t="shared" si="248"/>
        <v>7.7780397288942352E-4</v>
      </c>
      <c r="L2013" s="85"/>
    </row>
    <row r="2014" spans="3:12" x14ac:dyDescent="0.2">
      <c r="C2014" s="103">
        <v>1470</v>
      </c>
      <c r="D2014" s="103">
        <f t="shared" si="244"/>
        <v>1.47</v>
      </c>
      <c r="E2014" s="104">
        <f t="shared" si="242"/>
        <v>0.98043568039695561</v>
      </c>
      <c r="F2014" s="104">
        <f t="shared" si="243"/>
        <v>1.3043695148855467E-2</v>
      </c>
      <c r="G2014" s="104">
        <f t="shared" si="249"/>
        <v>1.2788504128158578E-2</v>
      </c>
      <c r="H2014" s="104">
        <f t="shared" si="245"/>
        <v>-37.863605039871196</v>
      </c>
      <c r="I2014" s="104">
        <f t="shared" si="246"/>
        <v>10</v>
      </c>
      <c r="J2014" s="104">
        <f t="shared" si="247"/>
        <v>1.4330391703343699E-4</v>
      </c>
      <c r="K2014" s="104">
        <f t="shared" si="248"/>
        <v>1.43303917033437E-3</v>
      </c>
      <c r="L2014" s="85"/>
    </row>
    <row r="2015" spans="3:12" x14ac:dyDescent="0.2">
      <c r="C2015" s="103">
        <v>1480</v>
      </c>
      <c r="D2015" s="103">
        <f t="shared" si="244"/>
        <v>1.48</v>
      </c>
      <c r="E2015" s="104">
        <f t="shared" si="242"/>
        <v>0.98017104713845515</v>
      </c>
      <c r="F2015" s="104">
        <f t="shared" si="243"/>
        <v>1.1220451800350509E-2</v>
      </c>
      <c r="G2015" s="104">
        <f t="shared" si="249"/>
        <v>1.0997961990516123E-2</v>
      </c>
      <c r="H2015" s="104">
        <f t="shared" si="245"/>
        <v>-39.17375571188191</v>
      </c>
      <c r="I2015" s="104">
        <f t="shared" si="246"/>
        <v>10</v>
      </c>
      <c r="J2015" s="104">
        <f t="shared" si="247"/>
        <v>1.4144899260371487E-4</v>
      </c>
      <c r="K2015" s="104">
        <f t="shared" si="248"/>
        <v>1.4144899260371488E-3</v>
      </c>
      <c r="L2015" s="85"/>
    </row>
    <row r="2016" spans="3:12" x14ac:dyDescent="0.2">
      <c r="C2016" s="103">
        <v>1490</v>
      </c>
      <c r="D2016" s="103">
        <f t="shared" si="244"/>
        <v>1.49</v>
      </c>
      <c r="E2016" s="104">
        <f t="shared" si="242"/>
        <v>0.9799046861305537</v>
      </c>
      <c r="F2016" s="104">
        <f t="shared" si="243"/>
        <v>6.4350033440984155E-3</v>
      </c>
      <c r="G2016" s="104">
        <f t="shared" si="249"/>
        <v>6.3056899321478213E-3</v>
      </c>
      <c r="H2016" s="104">
        <f t="shared" si="245"/>
        <v>-44.005347769979792</v>
      </c>
      <c r="I2016" s="104">
        <f t="shared" si="246"/>
        <v>10</v>
      </c>
      <c r="J2016" s="104">
        <f t="shared" si="247"/>
        <v>7.4854092465177915E-5</v>
      </c>
      <c r="K2016" s="104">
        <f t="shared" si="248"/>
        <v>7.485409246517792E-4</v>
      </c>
      <c r="L2016" s="85"/>
    </row>
    <row r="2017" spans="3:12" x14ac:dyDescent="0.2">
      <c r="C2017" s="103">
        <v>1500</v>
      </c>
      <c r="D2017" s="103">
        <f t="shared" si="244"/>
        <v>1.5</v>
      </c>
      <c r="E2017" s="104">
        <f t="shared" si="242"/>
        <v>0.97963659870321507</v>
      </c>
      <c r="F2017" s="104">
        <f t="shared" si="243"/>
        <v>6.2625910652486482E-18</v>
      </c>
      <c r="G2017" s="104">
        <f t="shared" si="249"/>
        <v>6.1350634102293299E-18</v>
      </c>
      <c r="H2017" s="104">
        <f t="shared" si="245"/>
        <v>-344.24361888344896</v>
      </c>
      <c r="I2017" s="104">
        <f t="shared" si="246"/>
        <v>10</v>
      </c>
      <c r="J2017" s="104">
        <f t="shared" si="247"/>
        <v>9.9404313800976176E-6</v>
      </c>
      <c r="K2017" s="104">
        <f t="shared" si="248"/>
        <v>9.9404313800976183E-5</v>
      </c>
      <c r="L2017" s="85"/>
    </row>
    <row r="2018" spans="3:12" x14ac:dyDescent="0.2">
      <c r="C2018" s="103">
        <v>1510</v>
      </c>
      <c r="D2018" s="103">
        <f t="shared" si="244"/>
        <v>1.51</v>
      </c>
      <c r="E2018" s="104">
        <f t="shared" si="242"/>
        <v>0.97936678619484563</v>
      </c>
      <c r="F2018" s="104">
        <f t="shared" si="243"/>
        <v>6.3504690285664835E-3</v>
      </c>
      <c r="G2018" s="104">
        <f t="shared" si="249"/>
        <v>6.2194384433370605E-3</v>
      </c>
      <c r="H2018" s="104">
        <f t="shared" si="245"/>
        <v>-44.124976524735828</v>
      </c>
      <c r="I2018" s="104">
        <f t="shared" si="246"/>
        <v>10</v>
      </c>
      <c r="J2018" s="104">
        <f t="shared" si="247"/>
        <v>9.6703536376147486E-6</v>
      </c>
      <c r="K2018" s="104">
        <f t="shared" si="248"/>
        <v>9.6703536376147489E-5</v>
      </c>
      <c r="L2018" s="85"/>
    </row>
    <row r="2019" spans="3:12" x14ac:dyDescent="0.2">
      <c r="C2019" s="103">
        <v>1520</v>
      </c>
      <c r="D2019" s="103">
        <f t="shared" si="244"/>
        <v>1.52</v>
      </c>
      <c r="E2019" s="104">
        <f t="shared" si="242"/>
        <v>0.97909524995227792</v>
      </c>
      <c r="F2019" s="104">
        <f t="shared" si="243"/>
        <v>1.092757712753353E-2</v>
      </c>
      <c r="G2019" s="104">
        <f t="shared" si="249"/>
        <v>1.0699138859055237E-2</v>
      </c>
      <c r="H2019" s="104">
        <f t="shared" si="245"/>
        <v>-39.413023518839083</v>
      </c>
      <c r="I2019" s="104">
        <f t="shared" si="246"/>
        <v>10</v>
      </c>
      <c r="J2019" s="104">
        <f t="shared" si="247"/>
        <v>7.1559564484255939E-5</v>
      </c>
      <c r="K2019" s="104">
        <f t="shared" si="248"/>
        <v>7.1559564484255942E-4</v>
      </c>
      <c r="L2019" s="85"/>
    </row>
    <row r="2020" spans="3:12" x14ac:dyDescent="0.2">
      <c r="C2020" s="103">
        <v>1530</v>
      </c>
      <c r="D2020" s="103">
        <f t="shared" si="244"/>
        <v>1.53</v>
      </c>
      <c r="E2020" s="104">
        <f t="shared" si="242"/>
        <v>0.97882199133076619</v>
      </c>
      <c r="F2020" s="104">
        <f t="shared" si="243"/>
        <v>1.2536308094392363E-2</v>
      </c>
      <c r="G2020" s="104">
        <f t="shared" si="249"/>
        <v>1.2270814052889135E-2</v>
      </c>
      <c r="H2020" s="104">
        <f t="shared" si="245"/>
        <v>-38.222532499411848</v>
      </c>
      <c r="I2020" s="104">
        <f t="shared" si="246"/>
        <v>10</v>
      </c>
      <c r="J2020" s="104">
        <f t="shared" si="247"/>
        <v>1.3190468419423544E-4</v>
      </c>
      <c r="K2020" s="104">
        <f t="shared" si="248"/>
        <v>1.3190468419423543E-3</v>
      </c>
      <c r="L2020" s="85"/>
    </row>
    <row r="2021" spans="3:12" x14ac:dyDescent="0.2">
      <c r="C2021" s="103">
        <v>1540</v>
      </c>
      <c r="D2021" s="103">
        <f t="shared" si="244"/>
        <v>1.54</v>
      </c>
      <c r="E2021" s="104">
        <f t="shared" si="242"/>
        <v>0.97854701169396741</v>
      </c>
      <c r="F2021" s="104">
        <f t="shared" si="243"/>
        <v>1.0786869114631167E-2</v>
      </c>
      <c r="G2021" s="104">
        <f t="shared" si="249"/>
        <v>1.0555458537656281E-2</v>
      </c>
      <c r="H2021" s="104">
        <f t="shared" si="245"/>
        <v>-39.530457916859525</v>
      </c>
      <c r="I2021" s="104">
        <f t="shared" si="246"/>
        <v>10</v>
      </c>
      <c r="J2021" s="104">
        <f t="shared" si="247"/>
        <v>1.3025968009447125E-4</v>
      </c>
      <c r="K2021" s="104">
        <f t="shared" si="248"/>
        <v>1.3025968009447125E-3</v>
      </c>
      <c r="L2021" s="85"/>
    </row>
    <row r="2022" spans="3:12" x14ac:dyDescent="0.2">
      <c r="C2022" s="103">
        <v>1550</v>
      </c>
      <c r="D2022" s="103">
        <f t="shared" si="244"/>
        <v>1.55</v>
      </c>
      <c r="E2022" s="104">
        <f t="shared" si="242"/>
        <v>0.97827031241394002</v>
      </c>
      <c r="F2022" s="104">
        <f t="shared" si="243"/>
        <v>6.1879724945389904E-3</v>
      </c>
      <c r="G2022" s="104">
        <f t="shared" si="249"/>
        <v>6.0535097854415255E-3</v>
      </c>
      <c r="H2022" s="104">
        <f t="shared" si="245"/>
        <v>-44.359855024370233</v>
      </c>
      <c r="I2022" s="104">
        <f t="shared" si="246"/>
        <v>10</v>
      </c>
      <c r="J2022" s="104">
        <f t="shared" si="247"/>
        <v>6.89644571894166E-5</v>
      </c>
      <c r="K2022" s="104">
        <f t="shared" si="248"/>
        <v>6.8964457189416603E-4</v>
      </c>
      <c r="L2022" s="85"/>
    </row>
    <row r="2023" spans="3:12" x14ac:dyDescent="0.2">
      <c r="C2023" s="103">
        <v>1560</v>
      </c>
      <c r="D2023" s="103">
        <f t="shared" si="244"/>
        <v>1.56</v>
      </c>
      <c r="E2023" s="104">
        <f t="shared" si="242"/>
        <v>0.97799189487112714</v>
      </c>
      <c r="F2023" s="104">
        <f t="shared" si="243"/>
        <v>1.2654934470890734E-16</v>
      </c>
      <c r="G2023" s="104">
        <f t="shared" si="249"/>
        <v>1.2376423342656374E-16</v>
      </c>
      <c r="H2023" s="104">
        <f t="shared" si="245"/>
        <v>-318.14809687525729</v>
      </c>
      <c r="I2023" s="104">
        <f t="shared" si="246"/>
        <v>10</v>
      </c>
      <c r="J2023" s="104">
        <f t="shared" si="247"/>
        <v>9.1612451806094517E-6</v>
      </c>
      <c r="K2023" s="104">
        <f t="shared" si="248"/>
        <v>9.161245180609452E-5</v>
      </c>
      <c r="L2023" s="85"/>
    </row>
    <row r="2024" spans="3:12" x14ac:dyDescent="0.2">
      <c r="C2024" s="103">
        <v>1570</v>
      </c>
      <c r="D2024" s="103">
        <f t="shared" si="244"/>
        <v>1.57</v>
      </c>
      <c r="E2024" s="104">
        <f t="shared" si="242"/>
        <v>0.97771176045435171</v>
      </c>
      <c r="F2024" s="104">
        <f t="shared" si="243"/>
        <v>6.1098428425509343E-3</v>
      </c>
      <c r="G2024" s="104">
        <f t="shared" si="249"/>
        <v>5.9736652016898944E-3</v>
      </c>
      <c r="H2024" s="104">
        <f t="shared" si="245"/>
        <v>-44.47518242785209</v>
      </c>
      <c r="I2024" s="104">
        <f t="shared" si="246"/>
        <v>10</v>
      </c>
      <c r="J2024" s="104">
        <f t="shared" si="247"/>
        <v>8.9211689854705614E-6</v>
      </c>
      <c r="K2024" s="104">
        <f t="shared" si="248"/>
        <v>8.921168985470561E-5</v>
      </c>
      <c r="L2024" s="85"/>
    </row>
    <row r="2025" spans="3:12" x14ac:dyDescent="0.2">
      <c r="C2025" s="103">
        <v>1580</v>
      </c>
      <c r="D2025" s="103">
        <f t="shared" si="244"/>
        <v>1.58</v>
      </c>
      <c r="E2025" s="104">
        <f t="shared" si="242"/>
        <v>0.97742991056079609</v>
      </c>
      <c r="F2025" s="104">
        <f t="shared" si="243"/>
        <v>1.051618654145953E-2</v>
      </c>
      <c r="G2025" s="104">
        <f t="shared" si="249"/>
        <v>1.0278835270659436E-2</v>
      </c>
      <c r="H2025" s="104">
        <f t="shared" si="245"/>
        <v>-39.761121878377892</v>
      </c>
      <c r="I2025" s="104">
        <f t="shared" si="246"/>
        <v>10</v>
      </c>
      <c r="J2025" s="104">
        <f t="shared" si="247"/>
        <v>6.603594290092879E-5</v>
      </c>
      <c r="K2025" s="104">
        <f t="shared" si="248"/>
        <v>6.6035942900928785E-4</v>
      </c>
      <c r="L2025" s="85"/>
    </row>
    <row r="2026" spans="3:12" x14ac:dyDescent="0.2">
      <c r="C2026" s="103">
        <v>1590</v>
      </c>
      <c r="D2026" s="103">
        <f t="shared" si="244"/>
        <v>1.59</v>
      </c>
      <c r="E2026" s="104">
        <f t="shared" si="242"/>
        <v>0.97714634659600208</v>
      </c>
      <c r="F2026" s="104">
        <f t="shared" si="243"/>
        <v>1.2067375330567761E-2</v>
      </c>
      <c r="G2026" s="104">
        <f t="shared" si="249"/>
        <v>1.179159171726701E-2</v>
      </c>
      <c r="H2026" s="104">
        <f t="shared" si="245"/>
        <v>-38.56855133259009</v>
      </c>
      <c r="I2026" s="104">
        <f t="shared" si="246"/>
        <v>10</v>
      </c>
      <c r="J2026" s="104">
        <f t="shared" si="247"/>
        <v>1.2177593685734801E-4</v>
      </c>
      <c r="K2026" s="104">
        <f t="shared" si="248"/>
        <v>1.21775936857348E-3</v>
      </c>
      <c r="L2026" s="85"/>
    </row>
    <row r="2027" spans="3:12" x14ac:dyDescent="0.2">
      <c r="C2027" s="103">
        <v>1600</v>
      </c>
      <c r="D2027" s="103">
        <f t="shared" si="244"/>
        <v>1.6</v>
      </c>
      <c r="E2027" s="104">
        <f t="shared" si="242"/>
        <v>0.97686106997385647</v>
      </c>
      <c r="F2027" s="104">
        <f t="shared" si="243"/>
        <v>1.0385943659560035E-2</v>
      </c>
      <c r="G2027" s="104">
        <f t="shared" si="249"/>
        <v>1.0145624035966007E-2</v>
      </c>
      <c r="H2027" s="104">
        <f t="shared" si="245"/>
        <v>-39.874424705404067</v>
      </c>
      <c r="I2027" s="104">
        <f t="shared" si="246"/>
        <v>10</v>
      </c>
      <c r="J2027" s="104">
        <f t="shared" si="247"/>
        <v>1.2031035875097372E-4</v>
      </c>
      <c r="K2027" s="104">
        <f t="shared" si="248"/>
        <v>1.2031035875097371E-3</v>
      </c>
      <c r="L2027" s="85"/>
    </row>
    <row r="2028" spans="3:12" x14ac:dyDescent="0.2">
      <c r="C2028" s="103">
        <v>1610</v>
      </c>
      <c r="D2028" s="103">
        <f t="shared" si="244"/>
        <v>1.61</v>
      </c>
      <c r="E2028" s="104">
        <f t="shared" si="242"/>
        <v>0.97657408211657648</v>
      </c>
      <c r="F2028" s="104">
        <f t="shared" si="243"/>
        <v>5.9594333840979072E-3</v>
      </c>
      <c r="G2028" s="104">
        <f t="shared" si="249"/>
        <v>5.819828187010297E-3</v>
      </c>
      <c r="H2028" s="104">
        <f t="shared" si="245"/>
        <v>-44.701796728083892</v>
      </c>
      <c r="I2028" s="104">
        <f t="shared" si="246"/>
        <v>10</v>
      </c>
      <c r="J2028" s="104">
        <f t="shared" si="247"/>
        <v>6.3723916171034734E-5</v>
      </c>
      <c r="K2028" s="104">
        <f t="shared" si="248"/>
        <v>6.3723916171034732E-4</v>
      </c>
      <c r="L2028" s="85"/>
    </row>
    <row r="2029" spans="3:12" x14ac:dyDescent="0.2">
      <c r="C2029" s="103">
        <v>1620</v>
      </c>
      <c r="D2029" s="103">
        <f t="shared" si="244"/>
        <v>1.62</v>
      </c>
      <c r="E2029" s="104">
        <f t="shared" si="242"/>
        <v>0.97628538445470281</v>
      </c>
      <c r="F2029" s="104">
        <f t="shared" si="243"/>
        <v>8.1270799381330514E-17</v>
      </c>
      <c r="G2029" s="104">
        <f t="shared" si="249"/>
        <v>7.9343493618943282E-17</v>
      </c>
      <c r="H2029" s="104">
        <f t="shared" si="245"/>
        <v>-322.00977361542118</v>
      </c>
      <c r="I2029" s="104">
        <f t="shared" si="246"/>
        <v>10</v>
      </c>
      <c r="J2029" s="104">
        <f t="shared" si="247"/>
        <v>8.4676000315801191E-6</v>
      </c>
      <c r="K2029" s="104">
        <f t="shared" si="248"/>
        <v>8.4676000315801191E-5</v>
      </c>
      <c r="L2029" s="85"/>
    </row>
    <row r="2030" spans="3:12" x14ac:dyDescent="0.2">
      <c r="C2030" s="103">
        <v>1630</v>
      </c>
      <c r="D2030" s="103">
        <f t="shared" si="244"/>
        <v>1.63</v>
      </c>
      <c r="E2030" s="104">
        <f t="shared" si="242"/>
        <v>0.97599497842708804</v>
      </c>
      <c r="F2030" s="104">
        <f t="shared" si="243"/>
        <v>5.8870100316290447E-3</v>
      </c>
      <c r="G2030" s="104">
        <f t="shared" si="249"/>
        <v>5.74569222881984E-3</v>
      </c>
      <c r="H2030" s="104">
        <f t="shared" si="245"/>
        <v>-44.81315281890037</v>
      </c>
      <c r="I2030" s="104">
        <f t="shared" si="246"/>
        <v>10</v>
      </c>
      <c r="J2030" s="104">
        <f t="shared" si="247"/>
        <v>8.2532447970804019E-6</v>
      </c>
      <c r="K2030" s="104">
        <f t="shared" si="248"/>
        <v>8.2532447970804022E-5</v>
      </c>
      <c r="L2030" s="85"/>
    </row>
    <row r="2031" spans="3:12" x14ac:dyDescent="0.2">
      <c r="C2031" s="103">
        <v>1640</v>
      </c>
      <c r="D2031" s="103">
        <f t="shared" si="244"/>
        <v>1.64</v>
      </c>
      <c r="E2031" s="104">
        <f t="shared" si="242"/>
        <v>0.97570286548088669</v>
      </c>
      <c r="F2031" s="104">
        <f t="shared" si="243"/>
        <v>1.0135032984992067E-2</v>
      </c>
      <c r="G2031" s="104">
        <f t="shared" si="249"/>
        <v>9.8887807252000647E-3</v>
      </c>
      <c r="H2031" s="104">
        <f t="shared" si="245"/>
        <v>-40.097145061809805</v>
      </c>
      <c r="I2031" s="104">
        <f t="shared" si="246"/>
        <v>10</v>
      </c>
      <c r="J2031" s="104">
        <f t="shared" si="247"/>
        <v>6.1109186137494971E-5</v>
      </c>
      <c r="K2031" s="104">
        <f t="shared" si="248"/>
        <v>6.1109186137494969E-4</v>
      </c>
      <c r="L2031" s="85"/>
    </row>
    <row r="2032" spans="3:12" x14ac:dyDescent="0.2">
      <c r="C2032" s="103">
        <v>1650</v>
      </c>
      <c r="D2032" s="103">
        <f t="shared" si="244"/>
        <v>1.65</v>
      </c>
      <c r="E2032" s="104">
        <f t="shared" si="242"/>
        <v>0.9754090470715393</v>
      </c>
      <c r="F2032" s="104">
        <f t="shared" si="243"/>
        <v>1.1632702065849888E-2</v>
      </c>
      <c r="G2032" s="104">
        <f t="shared" si="249"/>
        <v>1.1346642836917767E-2</v>
      </c>
      <c r="H2032" s="104">
        <f t="shared" si="245"/>
        <v>-38.902652307868422</v>
      </c>
      <c r="I2032" s="104">
        <f t="shared" si="246"/>
        <v>10</v>
      </c>
      <c r="J2032" s="104">
        <f t="shared" si="247"/>
        <v>1.1273580346563729E-4</v>
      </c>
      <c r="K2032" s="104">
        <f t="shared" si="248"/>
        <v>1.127358034656373E-3</v>
      </c>
      <c r="L2032" s="85"/>
    </row>
    <row r="2033" spans="3:12" x14ac:dyDescent="0.2">
      <c r="C2033" s="103">
        <v>1660</v>
      </c>
      <c r="D2033" s="103">
        <f t="shared" si="244"/>
        <v>1.66</v>
      </c>
      <c r="E2033" s="104">
        <f t="shared" si="242"/>
        <v>0.97511352466276791</v>
      </c>
      <c r="F2033" s="104">
        <f t="shared" si="243"/>
        <v>1.0014134481997557E-2</v>
      </c>
      <c r="G2033" s="104">
        <f t="shared" si="249"/>
        <v>9.7649179711876005E-3</v>
      </c>
      <c r="H2033" s="104">
        <f t="shared" si="245"/>
        <v>-40.206628011803566</v>
      </c>
      <c r="I2033" s="104">
        <f t="shared" si="246"/>
        <v>10</v>
      </c>
      <c r="J2033" s="104">
        <f t="shared" si="247"/>
        <v>1.1142449993858265E-4</v>
      </c>
      <c r="K2033" s="104">
        <f t="shared" si="248"/>
        <v>1.1142449993858264E-3</v>
      </c>
      <c r="L2033" s="85"/>
    </row>
    <row r="2034" spans="3:12" x14ac:dyDescent="0.2">
      <c r="C2034" s="103">
        <v>1670</v>
      </c>
      <c r="D2034" s="103">
        <f t="shared" si="244"/>
        <v>1.67</v>
      </c>
      <c r="E2034" s="104">
        <f t="shared" si="242"/>
        <v>0.9748162997265607</v>
      </c>
      <c r="F2034" s="104">
        <f t="shared" si="243"/>
        <v>5.7473930023067043E-3</v>
      </c>
      <c r="G2034" s="104">
        <f t="shared" si="249"/>
        <v>5.6026523795829498E-3</v>
      </c>
      <c r="H2034" s="104">
        <f t="shared" si="245"/>
        <v>-45.032126455921997</v>
      </c>
      <c r="I2034" s="104">
        <f t="shared" si="246"/>
        <v>10</v>
      </c>
      <c r="J2034" s="104">
        <f t="shared" si="247"/>
        <v>5.9040554621470526E-5</v>
      </c>
      <c r="K2034" s="104">
        <f t="shared" si="248"/>
        <v>5.904055462147052E-4</v>
      </c>
      <c r="L2034" s="85"/>
    </row>
    <row r="2035" spans="3:12" x14ac:dyDescent="0.2">
      <c r="C2035" s="103">
        <v>1680</v>
      </c>
      <c r="D2035" s="103">
        <f t="shared" si="244"/>
        <v>1.68</v>
      </c>
      <c r="E2035" s="104">
        <f t="shared" si="242"/>
        <v>0.97451737374315994</v>
      </c>
      <c r="F2035" s="104">
        <f t="shared" si="243"/>
        <v>3.9199585401243846E-17</v>
      </c>
      <c r="G2035" s="104">
        <f t="shared" si="249"/>
        <v>3.8200677017040863E-17</v>
      </c>
      <c r="H2035" s="104">
        <f t="shared" si="245"/>
        <v>-328.35857880346236</v>
      </c>
      <c r="I2035" s="104">
        <f t="shared" si="246"/>
        <v>10</v>
      </c>
      <c r="J2035" s="104">
        <f t="shared" si="247"/>
        <v>7.847428421611729E-6</v>
      </c>
      <c r="K2035" s="104">
        <f t="shared" si="248"/>
        <v>7.8474284216117283E-5</v>
      </c>
      <c r="L2035" s="85"/>
    </row>
    <row r="2036" spans="3:12" x14ac:dyDescent="0.2">
      <c r="C2036" s="103">
        <v>1690</v>
      </c>
      <c r="D2036" s="103">
        <f t="shared" si="244"/>
        <v>1.69</v>
      </c>
      <c r="E2036" s="104">
        <f t="shared" si="242"/>
        <v>0.97421674820105619</v>
      </c>
      <c r="F2036" s="104">
        <f t="shared" si="243"/>
        <v>5.680075554652976E-3</v>
      </c>
      <c r="G2036" s="104">
        <f t="shared" si="249"/>
        <v>5.5336247363903333E-3</v>
      </c>
      <c r="H2036" s="104">
        <f t="shared" si="245"/>
        <v>-45.139805918866635</v>
      </c>
      <c r="I2036" s="104">
        <f t="shared" si="246"/>
        <v>10</v>
      </c>
      <c r="J2036" s="104">
        <f t="shared" si="247"/>
        <v>7.6552506807978517E-6</v>
      </c>
      <c r="K2036" s="104">
        <f t="shared" si="248"/>
        <v>7.6552506807978514E-5</v>
      </c>
      <c r="L2036" s="85"/>
    </row>
    <row r="2037" spans="3:12" x14ac:dyDescent="0.2">
      <c r="C2037" s="103">
        <v>1700</v>
      </c>
      <c r="D2037" s="103">
        <f t="shared" si="244"/>
        <v>1.7</v>
      </c>
      <c r="E2037" s="104">
        <f t="shared" si="242"/>
        <v>0.97391442459696975</v>
      </c>
      <c r="F2037" s="104">
        <f t="shared" si="243"/>
        <v>9.7809150830446973E-3</v>
      </c>
      <c r="G2037" s="104">
        <f t="shared" si="249"/>
        <v>9.5257742851352998E-3</v>
      </c>
      <c r="H2037" s="104">
        <f t="shared" si="245"/>
        <v>-40.421994267703326</v>
      </c>
      <c r="I2037" s="104">
        <f t="shared" si="246"/>
        <v>10</v>
      </c>
      <c r="J2037" s="104">
        <f t="shared" si="247"/>
        <v>5.66963747223818E-5</v>
      </c>
      <c r="K2037" s="104">
        <f t="shared" si="248"/>
        <v>5.6696374722381795E-4</v>
      </c>
      <c r="L2037" s="85"/>
    </row>
    <row r="2038" spans="3:12" x14ac:dyDescent="0.2">
      <c r="C2038" s="103">
        <v>1710</v>
      </c>
      <c r="D2038" s="103">
        <f t="shared" si="244"/>
        <v>1.71</v>
      </c>
      <c r="E2038" s="104">
        <f t="shared" si="242"/>
        <v>0.97361040443584301</v>
      </c>
      <c r="F2038" s="104">
        <f t="shared" si="243"/>
        <v>1.1228682259862522E-2</v>
      </c>
      <c r="G2038" s="104">
        <f t="shared" si="249"/>
        <v>1.0932361876306326E-2</v>
      </c>
      <c r="H2038" s="104">
        <f t="shared" si="245"/>
        <v>-39.225720019862294</v>
      </c>
      <c r="I2038" s="104">
        <f t="shared" si="246"/>
        <v>10</v>
      </c>
      <c r="J2038" s="104">
        <f t="shared" si="247"/>
        <v>1.0463383380002138E-4</v>
      </c>
      <c r="K2038" s="104">
        <f t="shared" si="248"/>
        <v>1.0463383380002137E-3</v>
      </c>
      <c r="L2038" s="85"/>
    </row>
    <row r="2039" spans="3:12" x14ac:dyDescent="0.2">
      <c r="C2039" s="103">
        <v>1720</v>
      </c>
      <c r="D2039" s="103">
        <f t="shared" si="244"/>
        <v>1.72</v>
      </c>
      <c r="E2039" s="104">
        <f t="shared" si="242"/>
        <v>0.97330468923083202</v>
      </c>
      <c r="F2039" s="104">
        <f t="shared" si="243"/>
        <v>9.6683947225982281E-3</v>
      </c>
      <c r="G2039" s="104">
        <f t="shared" si="249"/>
        <v>9.4102939208394847E-3</v>
      </c>
      <c r="H2039" s="104">
        <f t="shared" si="245"/>
        <v>-40.527936232400236</v>
      </c>
      <c r="I2039" s="104">
        <f t="shared" si="246"/>
        <v>10</v>
      </c>
      <c r="J2039" s="104">
        <f t="shared" si="247"/>
        <v>1.0345591122028749E-4</v>
      </c>
      <c r="K2039" s="104">
        <f t="shared" si="248"/>
        <v>1.0345591122028748E-3</v>
      </c>
      <c r="L2039" s="85"/>
    </row>
    <row r="2040" spans="3:12" x14ac:dyDescent="0.2">
      <c r="C2040" s="103">
        <v>1730</v>
      </c>
      <c r="D2040" s="103">
        <f t="shared" si="244"/>
        <v>1.73</v>
      </c>
      <c r="E2040" s="104">
        <f t="shared" si="242"/>
        <v>0.97299728050328604</v>
      </c>
      <c r="F2040" s="104">
        <f t="shared" si="243"/>
        <v>5.5501348298959237E-3</v>
      </c>
      <c r="G2040" s="104">
        <f t="shared" si="249"/>
        <v>5.4002660959153017E-3</v>
      </c>
      <c r="H2040" s="104">
        <f t="shared" si="245"/>
        <v>-45.35169679931677</v>
      </c>
      <c r="I2040" s="104">
        <f t="shared" si="246"/>
        <v>10</v>
      </c>
      <c r="J2040" s="104">
        <f t="shared" si="247"/>
        <v>5.4838172002473875E-5</v>
      </c>
      <c r="K2040" s="104">
        <f t="shared" si="248"/>
        <v>5.4838172002473875E-4</v>
      </c>
      <c r="L2040" s="85"/>
    </row>
    <row r="2041" spans="3:12" x14ac:dyDescent="0.2">
      <c r="C2041" s="103">
        <v>1740</v>
      </c>
      <c r="D2041" s="103">
        <f t="shared" si="244"/>
        <v>1.74</v>
      </c>
      <c r="E2041" s="104">
        <f t="shared" si="242"/>
        <v>0.97268817978274635</v>
      </c>
      <c r="F2041" s="104">
        <f t="shared" si="243"/>
        <v>2.3933061527037091E-21</v>
      </c>
      <c r="G2041" s="104">
        <f t="shared" si="249"/>
        <v>2.3279406053362185E-21</v>
      </c>
      <c r="H2041" s="104">
        <f t="shared" si="245"/>
        <v>-412.66056208786387</v>
      </c>
      <c r="I2041" s="104">
        <f t="shared" si="246"/>
        <v>10</v>
      </c>
      <c r="J2041" s="104">
        <f t="shared" si="247"/>
        <v>7.2907184766730736E-6</v>
      </c>
      <c r="K2041" s="104">
        <f t="shared" si="248"/>
        <v>7.2907184766730736E-5</v>
      </c>
      <c r="L2041" s="85"/>
    </row>
    <row r="2042" spans="3:12" x14ac:dyDescent="0.2">
      <c r="C2042" s="103">
        <v>1750</v>
      </c>
      <c r="D2042" s="103">
        <f t="shared" si="244"/>
        <v>1.75</v>
      </c>
      <c r="E2042" s="104">
        <f t="shared" si="242"/>
        <v>0.97237738860692824</v>
      </c>
      <c r="F2042" s="104">
        <f t="shared" si="243"/>
        <v>5.4874042659869334E-3</v>
      </c>
      <c r="G2042" s="104">
        <f t="shared" si="249"/>
        <v>5.3358278303908919E-3</v>
      </c>
      <c r="H2042" s="104">
        <f t="shared" si="245"/>
        <v>-45.455963842390503</v>
      </c>
      <c r="I2042" s="104">
        <f t="shared" si="246"/>
        <v>10</v>
      </c>
      <c r="J2042" s="104">
        <f t="shared" si="247"/>
        <v>7.1177646588934929E-6</v>
      </c>
      <c r="K2042" s="104">
        <f t="shared" si="248"/>
        <v>7.1177646588934927E-5</v>
      </c>
      <c r="L2042" s="85"/>
    </row>
    <row r="2043" spans="3:12" x14ac:dyDescent="0.2">
      <c r="C2043" s="103">
        <v>1760</v>
      </c>
      <c r="D2043" s="103">
        <f t="shared" si="244"/>
        <v>1.76</v>
      </c>
      <c r="E2043" s="104">
        <f t="shared" si="242"/>
        <v>0.97206490852170735</v>
      </c>
      <c r="F2043" s="104">
        <f t="shared" si="243"/>
        <v>9.4510680188375478E-3</v>
      </c>
      <c r="G2043" s="104">
        <f t="shared" si="249"/>
        <v>9.1870515691637542E-3</v>
      </c>
      <c r="H2043" s="104">
        <f t="shared" si="245"/>
        <v>-40.736476916338667</v>
      </c>
      <c r="I2043" s="104">
        <f t="shared" si="246"/>
        <v>10</v>
      </c>
      <c r="J2043" s="104">
        <f t="shared" si="247"/>
        <v>5.2728506513502176E-5</v>
      </c>
      <c r="K2043" s="104">
        <f t="shared" si="248"/>
        <v>5.2728506513502178E-4</v>
      </c>
      <c r="L2043" s="85"/>
    </row>
    <row r="2044" spans="3:12" x14ac:dyDescent="0.2">
      <c r="C2044" s="103">
        <v>1770</v>
      </c>
      <c r="D2044" s="103">
        <f t="shared" si="244"/>
        <v>1.77</v>
      </c>
      <c r="E2044" s="104">
        <f t="shared" si="242"/>
        <v>0.97175074108111481</v>
      </c>
      <c r="F2044" s="104">
        <f t="shared" si="243"/>
        <v>1.0852198835080736E-2</v>
      </c>
      <c r="G2044" s="104">
        <f t="shared" si="249"/>
        <v>1.0545632260349316E-2</v>
      </c>
      <c r="H2044" s="104">
        <f t="shared" si="245"/>
        <v>-39.538547542863014</v>
      </c>
      <c r="I2044" s="104">
        <f t="shared" si="246"/>
        <v>10</v>
      </c>
      <c r="J2044" s="104">
        <f t="shared" si="247"/>
        <v>9.7344702778881647E-5</v>
      </c>
      <c r="K2044" s="104">
        <f t="shared" si="248"/>
        <v>9.734470277888165E-4</v>
      </c>
      <c r="L2044" s="85"/>
    </row>
    <row r="2045" spans="3:12" x14ac:dyDescent="0.2">
      <c r="C2045" s="103">
        <v>1780</v>
      </c>
      <c r="D2045" s="103">
        <f t="shared" si="244"/>
        <v>1.78</v>
      </c>
      <c r="E2045" s="104">
        <f t="shared" si="242"/>
        <v>0.9714348878473209</v>
      </c>
      <c r="F2045" s="104">
        <f t="shared" si="243"/>
        <v>9.3460883415984325E-3</v>
      </c>
      <c r="G2045" s="104">
        <f t="shared" si="249"/>
        <v>9.0791162799318259E-3</v>
      </c>
      <c r="H2045" s="104">
        <f t="shared" si="245"/>
        <v>-40.839128433602461</v>
      </c>
      <c r="I2045" s="104">
        <f t="shared" si="246"/>
        <v>10</v>
      </c>
      <c r="J2045" s="104">
        <f t="shared" si="247"/>
        <v>9.6282688817316713E-5</v>
      </c>
      <c r="K2045" s="104">
        <f t="shared" si="248"/>
        <v>9.6282688817316713E-4</v>
      </c>
      <c r="L2045" s="85"/>
    </row>
    <row r="2046" spans="3:12" x14ac:dyDescent="0.2">
      <c r="C2046" s="103">
        <v>1790</v>
      </c>
      <c r="D2046" s="103">
        <f t="shared" si="244"/>
        <v>1.79</v>
      </c>
      <c r="E2046" s="104">
        <f t="shared" si="242"/>
        <v>0.97111735039062286</v>
      </c>
      <c r="F2046" s="104">
        <f t="shared" si="243"/>
        <v>5.3661724995023143E-3</v>
      </c>
      <c r="G2046" s="104">
        <f t="shared" si="249"/>
        <v>5.2111832194557135E-3</v>
      </c>
      <c r="H2046" s="104">
        <f t="shared" si="245"/>
        <v>-45.66127314499424</v>
      </c>
      <c r="I2046" s="104">
        <f t="shared" si="246"/>
        <v>10</v>
      </c>
      <c r="J2046" s="104">
        <f t="shared" si="247"/>
        <v>5.105316494554894E-5</v>
      </c>
      <c r="K2046" s="104">
        <f t="shared" si="248"/>
        <v>5.1053164945548944E-4</v>
      </c>
      <c r="L2046" s="85"/>
    </row>
    <row r="2047" spans="3:12" x14ac:dyDescent="0.2">
      <c r="C2047" s="103">
        <v>1800</v>
      </c>
      <c r="D2047" s="103">
        <f t="shared" si="244"/>
        <v>1.8</v>
      </c>
      <c r="E2047" s="104">
        <f t="shared" si="242"/>
        <v>0.97079813028943329</v>
      </c>
      <c r="F2047" s="104">
        <f t="shared" si="243"/>
        <v>1.1506881298342849E-16</v>
      </c>
      <c r="G2047" s="104">
        <f t="shared" si="249"/>
        <v>1.1170858849893683E-16</v>
      </c>
      <c r="H2047" s="104">
        <f t="shared" si="245"/>
        <v>-319.03826871417698</v>
      </c>
      <c r="I2047" s="104">
        <f t="shared" si="246"/>
        <v>10</v>
      </c>
      <c r="J2047" s="104">
        <f t="shared" si="247"/>
        <v>6.7891076366844951E-6</v>
      </c>
      <c r="K2047" s="104">
        <f t="shared" si="248"/>
        <v>6.7891076366844954E-5</v>
      </c>
      <c r="L2047" s="85"/>
    </row>
    <row r="2048" spans="3:12" x14ac:dyDescent="0.2">
      <c r="C2048" s="103">
        <v>1810</v>
      </c>
      <c r="D2048" s="103">
        <f t="shared" si="244"/>
        <v>1.81</v>
      </c>
      <c r="E2048" s="104">
        <f t="shared" si="242"/>
        <v>0.97047722913027223</v>
      </c>
      <c r="F2048" s="104">
        <f t="shared" si="243"/>
        <v>5.3075778389163435E-3</v>
      </c>
      <c r="G2048" s="104">
        <f t="shared" si="249"/>
        <v>5.1508834345047718E-3</v>
      </c>
      <c r="H2048" s="104">
        <f t="shared" si="245"/>
        <v>-45.762365563538353</v>
      </c>
      <c r="I2048" s="104">
        <f t="shared" si="246"/>
        <v>10</v>
      </c>
      <c r="J2048" s="104">
        <f t="shared" si="247"/>
        <v>6.6329000389642064E-6</v>
      </c>
      <c r="K2048" s="104">
        <f t="shared" si="248"/>
        <v>6.6329000389642062E-5</v>
      </c>
      <c r="L2048" s="85"/>
    </row>
    <row r="2049" spans="3:12" x14ac:dyDescent="0.2">
      <c r="C2049" s="103">
        <v>1820</v>
      </c>
      <c r="D2049" s="103">
        <f t="shared" si="244"/>
        <v>1.82</v>
      </c>
      <c r="E2049" s="104">
        <f t="shared" si="242"/>
        <v>0.97015464850774791</v>
      </c>
      <c r="F2049" s="104">
        <f t="shared" si="243"/>
        <v>9.1430915737609336E-3</v>
      </c>
      <c r="G2049" s="104">
        <f t="shared" si="249"/>
        <v>8.8702127920161911E-3</v>
      </c>
      <c r="H2049" s="104">
        <f t="shared" si="245"/>
        <v>-41.041319230671157</v>
      </c>
      <c r="I2049" s="104">
        <f t="shared" si="246"/>
        <v>10</v>
      </c>
      <c r="J2049" s="104">
        <f t="shared" si="247"/>
        <v>4.9147784848340089E-5</v>
      </c>
      <c r="K2049" s="104">
        <f t="shared" si="248"/>
        <v>4.9147784848340087E-4</v>
      </c>
      <c r="L2049" s="85"/>
    </row>
    <row r="2050" spans="3:12" x14ac:dyDescent="0.2">
      <c r="C2050" s="103">
        <v>1830</v>
      </c>
      <c r="D2050" s="103">
        <f t="shared" si="244"/>
        <v>1.83</v>
      </c>
      <c r="E2050" s="104">
        <f t="shared" si="242"/>
        <v>0.96983039002454929</v>
      </c>
      <c r="F2050" s="104">
        <f t="shared" si="243"/>
        <v>1.0500543519013767E-2</v>
      </c>
      <c r="G2050" s="104">
        <f t="shared" si="249"/>
        <v>1.0183746216514874E-2</v>
      </c>
      <c r="H2050" s="104">
        <f t="shared" si="245"/>
        <v>-39.841848640623965</v>
      </c>
      <c r="I2050" s="104">
        <f t="shared" si="246"/>
        <v>10</v>
      </c>
      <c r="J2050" s="104">
        <f t="shared" si="247"/>
        <v>9.0763338474695549E-5</v>
      </c>
      <c r="K2050" s="104">
        <f t="shared" si="248"/>
        <v>9.0763338474695546E-4</v>
      </c>
      <c r="L2050" s="85"/>
    </row>
    <row r="2051" spans="3:12" x14ac:dyDescent="0.2">
      <c r="C2051" s="103">
        <v>1840</v>
      </c>
      <c r="D2051" s="103">
        <f t="shared" si="244"/>
        <v>1.84</v>
      </c>
      <c r="E2051" s="104">
        <f t="shared" si="242"/>
        <v>0.96950445529143359</v>
      </c>
      <c r="F2051" s="104">
        <f t="shared" si="243"/>
        <v>9.0449231373871102E-3</v>
      </c>
      <c r="G2051" s="104">
        <f t="shared" si="249"/>
        <v>8.7690932794653748E-3</v>
      </c>
      <c r="H2051" s="104">
        <f t="shared" si="245"/>
        <v>-41.140906203563226</v>
      </c>
      <c r="I2051" s="104">
        <f t="shared" si="246"/>
        <v>10</v>
      </c>
      <c r="J2051" s="104">
        <f t="shared" si="247"/>
        <v>8.9802531240097219E-5</v>
      </c>
      <c r="K2051" s="104">
        <f t="shared" si="248"/>
        <v>8.9802531240097217E-4</v>
      </c>
      <c r="L2051" s="85"/>
    </row>
    <row r="2052" spans="3:12" x14ac:dyDescent="0.2">
      <c r="C2052" s="103">
        <v>1850</v>
      </c>
      <c r="D2052" s="103">
        <f t="shared" si="244"/>
        <v>1.85</v>
      </c>
      <c r="E2052" s="104">
        <f t="shared" ref="E2052:E2115" si="250">ABS(SIN((($A$68*PI()*$C2052*VLOOKUP($D$12,$C$18:$D$33,2,FALSE))/($D$16*1000000)))/(VLOOKUP($D$12,$C$18:$D$33,2,FALSE)*SIN((($A$68*PI()*$C2052)/($D$16*1000000)))))^$A$72</f>
        <v>0.96917684592721187</v>
      </c>
      <c r="F2052" s="104">
        <f t="shared" ref="F2052:F2115" si="251">ABS(SIN((($A$68*VLOOKUP($D$12,$C$18:$D$33,2,FALSE)*PI()*$C2052*VLOOKUP($D$12,$C$18:$E$33,3,FALSE))/($D$16*1000000)))/(VLOOKUP($D$12,$C$18:$E$33,3,FALSE)*SIN((($A$68*VLOOKUP($D$12,$C$18:$D$33,2,FALSE)*PI()*$C2052)/($D$16*1000000)))))^$A$76</f>
        <v>5.1942124737512719E-3</v>
      </c>
      <c r="G2052" s="104">
        <f t="shared" si="249"/>
        <v>5.0341104623860388E-3</v>
      </c>
      <c r="H2052" s="104">
        <f t="shared" si="245"/>
        <v>-45.961545181083359</v>
      </c>
      <c r="I2052" s="104">
        <f t="shared" si="246"/>
        <v>10</v>
      </c>
      <c r="J2052" s="104">
        <f t="shared" si="247"/>
        <v>4.7632108384765214E-5</v>
      </c>
      <c r="K2052" s="104">
        <f t="shared" si="248"/>
        <v>4.7632108384765216E-4</v>
      </c>
      <c r="L2052" s="85"/>
    </row>
    <row r="2053" spans="3:12" x14ac:dyDescent="0.2">
      <c r="C2053" s="103">
        <v>1860</v>
      </c>
      <c r="D2053" s="103">
        <f t="shared" ref="D2053:D2116" si="252">C2053/1000</f>
        <v>1.86</v>
      </c>
      <c r="E2053" s="104">
        <f t="shared" si="250"/>
        <v>0.96884756355873836</v>
      </c>
      <c r="F2053" s="104">
        <f t="shared" si="251"/>
        <v>7.5956539307931748E-17</v>
      </c>
      <c r="G2053" s="104">
        <f t="shared" si="249"/>
        <v>7.3590308044843212E-17</v>
      </c>
      <c r="H2053" s="104">
        <f t="shared" ref="H2053:H2116" si="253">20*LOG10(G2053)</f>
        <v>-322.66358758276306</v>
      </c>
      <c r="I2053" s="104">
        <f t="shared" ref="I2053:I2116" si="254">C2053-C2052</f>
        <v>10</v>
      </c>
      <c r="J2053" s="104">
        <f t="shared" si="247"/>
        <v>6.3355670368763295E-6</v>
      </c>
      <c r="K2053" s="104">
        <f t="shared" si="248"/>
        <v>6.33556703687633E-5</v>
      </c>
      <c r="L2053" s="85"/>
    </row>
    <row r="2054" spans="3:12" x14ac:dyDescent="0.2">
      <c r="C2054" s="103">
        <v>1870</v>
      </c>
      <c r="D2054" s="103">
        <f t="shared" si="252"/>
        <v>1.87</v>
      </c>
      <c r="E2054" s="104">
        <f t="shared" si="250"/>
        <v>0.96851660982089949</v>
      </c>
      <c r="F2054" s="104">
        <f t="shared" si="251"/>
        <v>5.1393599818771651E-3</v>
      </c>
      <c r="G2054" s="104">
        <f t="shared" si="249"/>
        <v>4.9775555062968714E-3</v>
      </c>
      <c r="H2054" s="104">
        <f t="shared" si="253"/>
        <v>-46.059677766366519</v>
      </c>
      <c r="I2054" s="104">
        <f t="shared" si="254"/>
        <v>10</v>
      </c>
      <c r="J2054" s="104">
        <f t="shared" ref="J2054:J2117" si="255">((G2054+G2053)/2)^2</f>
        <v>6.1940147045667594E-6</v>
      </c>
      <c r="K2054" s="104">
        <f t="shared" ref="K2054:K2117" si="256">I2054*J2054</f>
        <v>6.19401470456676E-5</v>
      </c>
      <c r="L2054" s="85"/>
    </row>
    <row r="2055" spans="3:12" x14ac:dyDescent="0.2">
      <c r="C2055" s="103">
        <v>1880</v>
      </c>
      <c r="D2055" s="103">
        <f t="shared" si="252"/>
        <v>1.88</v>
      </c>
      <c r="E2055" s="104">
        <f t="shared" si="250"/>
        <v>0.96818398635659619</v>
      </c>
      <c r="F2055" s="104">
        <f t="shared" si="251"/>
        <v>8.8548919468396242E-3</v>
      </c>
      <c r="G2055" s="104">
        <f t="shared" si="249"/>
        <v>8.5731645838481082E-3</v>
      </c>
      <c r="H2055" s="104">
        <f t="shared" si="253"/>
        <v>-41.337176775970534</v>
      </c>
      <c r="I2055" s="104">
        <f t="shared" si="254"/>
        <v>10</v>
      </c>
      <c r="J2055" s="104">
        <f t="shared" si="255"/>
        <v>4.5905503740364697E-5</v>
      </c>
      <c r="K2055" s="104">
        <f t="shared" si="256"/>
        <v>4.5905503740364695E-4</v>
      </c>
      <c r="L2055" s="85"/>
    </row>
    <row r="2056" spans="3:12" x14ac:dyDescent="0.2">
      <c r="C2056" s="103">
        <v>1890</v>
      </c>
      <c r="D2056" s="103">
        <f t="shared" si="252"/>
        <v>1.89</v>
      </c>
      <c r="E2056" s="104">
        <f t="shared" si="250"/>
        <v>0.96784969481673766</v>
      </c>
      <c r="F2056" s="104">
        <f t="shared" si="251"/>
        <v>1.0171351954544524E-2</v>
      </c>
      <c r="G2056" s="104">
        <f t="shared" si="249"/>
        <v>9.8443398850795449E-3</v>
      </c>
      <c r="H2056" s="104">
        <f t="shared" si="253"/>
        <v>-40.136268005710775</v>
      </c>
      <c r="I2056" s="104">
        <f t="shared" si="254"/>
        <v>10</v>
      </c>
      <c r="J2056" s="104">
        <f t="shared" si="255"/>
        <v>8.4801117715742539E-5</v>
      </c>
      <c r="K2056" s="104">
        <f t="shared" si="256"/>
        <v>8.4801117715742542E-4</v>
      </c>
      <c r="L2056" s="85"/>
    </row>
    <row r="2057" spans="3:12" x14ac:dyDescent="0.2">
      <c r="C2057" s="103">
        <v>1900</v>
      </c>
      <c r="D2057" s="103">
        <f t="shared" si="252"/>
        <v>1.9</v>
      </c>
      <c r="E2057" s="104">
        <f t="shared" si="250"/>
        <v>0.96751373686022391</v>
      </c>
      <c r="F2057" s="104">
        <f t="shared" si="251"/>
        <v>8.7628964562946644E-3</v>
      </c>
      <c r="G2057" s="104">
        <f t="shared" si="249"/>
        <v>8.4782226961488648E-3</v>
      </c>
      <c r="H2057" s="104">
        <f t="shared" si="253"/>
        <v>-41.433903601455569</v>
      </c>
      <c r="I2057" s="104">
        <f t="shared" si="254"/>
        <v>10</v>
      </c>
      <c r="J2057" s="104">
        <f t="shared" si="255"/>
        <v>8.3929074885757875E-5</v>
      </c>
      <c r="K2057" s="104">
        <f t="shared" si="256"/>
        <v>8.3929074885757873E-4</v>
      </c>
      <c r="L2057" s="85"/>
    </row>
    <row r="2058" spans="3:12" x14ac:dyDescent="0.2">
      <c r="C2058" s="103">
        <v>1910</v>
      </c>
      <c r="D2058" s="103">
        <f t="shared" si="252"/>
        <v>1.91</v>
      </c>
      <c r="E2058" s="104">
        <f t="shared" si="250"/>
        <v>0.96717611415393601</v>
      </c>
      <c r="F2058" s="104">
        <f t="shared" si="251"/>
        <v>5.0331237578373333E-3</v>
      </c>
      <c r="G2058" s="104">
        <f t="shared" si="249"/>
        <v>4.8679170781609684E-3</v>
      </c>
      <c r="H2058" s="104">
        <f t="shared" si="253"/>
        <v>-46.253136566127225</v>
      </c>
      <c r="I2058" s="104">
        <f t="shared" si="254"/>
        <v>10</v>
      </c>
      <c r="J2058" s="104">
        <f t="shared" si="255"/>
        <v>4.452986171885373E-5</v>
      </c>
      <c r="K2058" s="104">
        <f t="shared" si="256"/>
        <v>4.4529861718853732E-4</v>
      </c>
      <c r="L2058" s="85"/>
    </row>
    <row r="2059" spans="3:12" x14ac:dyDescent="0.2">
      <c r="C2059" s="103">
        <v>1920</v>
      </c>
      <c r="D2059" s="103">
        <f t="shared" si="252"/>
        <v>1.92</v>
      </c>
      <c r="E2059" s="104">
        <f t="shared" si="250"/>
        <v>0.96683682837272245</v>
      </c>
      <c r="F2059" s="104">
        <f t="shared" si="251"/>
        <v>1.8157660147186886E-16</v>
      </c>
      <c r="G2059" s="104">
        <f t="shared" si="249"/>
        <v>1.755549454737595E-16</v>
      </c>
      <c r="H2059" s="104">
        <f t="shared" si="253"/>
        <v>-315.11173863451529</v>
      </c>
      <c r="I2059" s="104">
        <f t="shared" si="254"/>
        <v>10</v>
      </c>
      <c r="J2059" s="104">
        <f t="shared" si="255"/>
        <v>5.9241541699632315E-6</v>
      </c>
      <c r="K2059" s="104">
        <f t="shared" si="256"/>
        <v>5.9241541699632319E-5</v>
      </c>
      <c r="L2059" s="85"/>
    </row>
    <row r="2060" spans="3:12" x14ac:dyDescent="0.2">
      <c r="C2060" s="103">
        <v>1930</v>
      </c>
      <c r="D2060" s="103">
        <f t="shared" si="252"/>
        <v>1.93</v>
      </c>
      <c r="E2060" s="104">
        <f t="shared" si="250"/>
        <v>0.96649588119938656</v>
      </c>
      <c r="F2060" s="104">
        <f t="shared" si="251"/>
        <v>4.9816681428507901E-3</v>
      </c>
      <c r="G2060" s="104">
        <f t="shared" si="249"/>
        <v>4.8147617415674861E-3</v>
      </c>
      <c r="H2060" s="104">
        <f t="shared" si="253"/>
        <v>-46.34850398130888</v>
      </c>
      <c r="I2060" s="104">
        <f t="shared" si="254"/>
        <v>10</v>
      </c>
      <c r="J2060" s="104">
        <f t="shared" si="255"/>
        <v>5.7954826570159148E-6</v>
      </c>
      <c r="K2060" s="104">
        <f t="shared" si="256"/>
        <v>5.7954826570159148E-5</v>
      </c>
      <c r="L2060" s="85"/>
    </row>
    <row r="2061" spans="3:12" x14ac:dyDescent="0.2">
      <c r="C2061" s="103">
        <v>1940</v>
      </c>
      <c r="D2061" s="103">
        <f t="shared" si="252"/>
        <v>1.94</v>
      </c>
      <c r="E2061" s="104">
        <f t="shared" si="250"/>
        <v>0.96615327432467213</v>
      </c>
      <c r="F2061" s="104">
        <f t="shared" si="251"/>
        <v>8.5846343705871606E-3</v>
      </c>
      <c r="G2061" s="104">
        <f t="shared" si="249"/>
        <v>8.2940726060229068E-3</v>
      </c>
      <c r="H2061" s="104">
        <f t="shared" si="253"/>
        <v>-41.624643343131638</v>
      </c>
      <c r="I2061" s="104">
        <f t="shared" si="254"/>
        <v>10</v>
      </c>
      <c r="J2061" s="104">
        <f t="shared" si="255"/>
        <v>4.2960384488141414E-5</v>
      </c>
      <c r="K2061" s="104">
        <f t="shared" si="256"/>
        <v>4.2960384488141415E-4</v>
      </c>
      <c r="L2061" s="85"/>
    </row>
    <row r="2062" spans="3:12" x14ac:dyDescent="0.2">
      <c r="C2062" s="103">
        <v>1950</v>
      </c>
      <c r="D2062" s="103">
        <f t="shared" si="252"/>
        <v>1.95</v>
      </c>
      <c r="E2062" s="104">
        <f t="shared" si="250"/>
        <v>0.96580900944725423</v>
      </c>
      <c r="F2062" s="104">
        <f t="shared" si="251"/>
        <v>9.8625507898997197E-3</v>
      </c>
      <c r="G2062" s="104">
        <f t="shared" ref="G2062:G2125" si="257">E2062*F2062</f>
        <v>9.5253404090162828E-3</v>
      </c>
      <c r="H2062" s="104">
        <f t="shared" si="253"/>
        <v>-40.422389898105813</v>
      </c>
      <c r="I2062" s="104">
        <f t="shared" si="254"/>
        <v>10</v>
      </c>
      <c r="J2062" s="104">
        <f t="shared" si="255"/>
        <v>7.9382870050137032E-5</v>
      </c>
      <c r="K2062" s="104">
        <f t="shared" si="256"/>
        <v>7.9382870050137035E-4</v>
      </c>
      <c r="L2062" s="85"/>
    </row>
    <row r="2063" spans="3:12" x14ac:dyDescent="0.2">
      <c r="C2063" s="103">
        <v>1960</v>
      </c>
      <c r="D2063" s="103">
        <f t="shared" si="252"/>
        <v>1.96</v>
      </c>
      <c r="E2063" s="104">
        <f t="shared" si="250"/>
        <v>0.96546308827372185</v>
      </c>
      <c r="F2063" s="104">
        <f t="shared" si="251"/>
        <v>8.4982508740545568E-3</v>
      </c>
      <c r="G2063" s="104">
        <f t="shared" si="257"/>
        <v>8.2047475337895682E-3</v>
      </c>
      <c r="H2063" s="104">
        <f t="shared" si="253"/>
        <v>-41.718695559418165</v>
      </c>
      <c r="I2063" s="104">
        <f t="shared" si="254"/>
        <v>10</v>
      </c>
      <c r="J2063" s="104">
        <f t="shared" si="255"/>
        <v>7.8589004614907363E-5</v>
      </c>
      <c r="K2063" s="104">
        <f t="shared" si="256"/>
        <v>7.8589004614907363E-4</v>
      </c>
      <c r="L2063" s="85"/>
    </row>
    <row r="2064" spans="3:12" x14ac:dyDescent="0.2">
      <c r="C2064" s="103">
        <v>1970</v>
      </c>
      <c r="D2064" s="103">
        <f t="shared" si="252"/>
        <v>1.97</v>
      </c>
      <c r="E2064" s="104">
        <f t="shared" si="250"/>
        <v>0.96511551251856686</v>
      </c>
      <c r="F2064" s="104">
        <f t="shared" si="251"/>
        <v>4.8819131468630962E-3</v>
      </c>
      <c r="G2064" s="104">
        <f t="shared" si="257"/>
        <v>4.7116101088059067E-3</v>
      </c>
      <c r="H2064" s="104">
        <f t="shared" si="253"/>
        <v>-46.536613102109982</v>
      </c>
      <c r="I2064" s="104">
        <f t="shared" si="254"/>
        <v>10</v>
      </c>
      <c r="J2064" s="104">
        <f t="shared" si="255"/>
        <v>4.1708073687858632E-5</v>
      </c>
      <c r="K2064" s="104">
        <f t="shared" si="256"/>
        <v>4.1708073687858632E-4</v>
      </c>
      <c r="L2064" s="85"/>
    </row>
    <row r="2065" spans="3:12" x14ac:dyDescent="0.2">
      <c r="C2065" s="103">
        <v>1980</v>
      </c>
      <c r="D2065" s="103">
        <f t="shared" si="252"/>
        <v>1.98</v>
      </c>
      <c r="E2065" s="104">
        <f t="shared" si="250"/>
        <v>0.96476628390417296</v>
      </c>
      <c r="F2065" s="104">
        <f t="shared" si="251"/>
        <v>4.7631400896700851E-18</v>
      </c>
      <c r="G2065" s="104">
        <f t="shared" si="257"/>
        <v>4.5953169640259974E-18</v>
      </c>
      <c r="H2065" s="104">
        <f t="shared" si="253"/>
        <v>-346.75369055180369</v>
      </c>
      <c r="I2065" s="104">
        <f t="shared" si="254"/>
        <v>10</v>
      </c>
      <c r="J2065" s="104">
        <f t="shared" si="255"/>
        <v>5.5498174543505122E-6</v>
      </c>
      <c r="K2065" s="104">
        <f t="shared" si="256"/>
        <v>5.549817454350512E-5</v>
      </c>
      <c r="L2065" s="85"/>
    </row>
    <row r="2066" spans="3:12" x14ac:dyDescent="0.2">
      <c r="C2066" s="103">
        <v>1990</v>
      </c>
      <c r="D2066" s="103">
        <f t="shared" si="252"/>
        <v>1.99</v>
      </c>
      <c r="E2066" s="104">
        <f t="shared" si="250"/>
        <v>0.96441540416079952</v>
      </c>
      <c r="F2066" s="104">
        <f t="shared" si="251"/>
        <v>4.8335503325617566E-3</v>
      </c>
      <c r="G2066" s="104">
        <f t="shared" si="257"/>
        <v>4.6615503975091137E-3</v>
      </c>
      <c r="H2066" s="104">
        <f t="shared" si="253"/>
        <v>-46.629392322430085</v>
      </c>
      <c r="I2066" s="104">
        <f t="shared" si="254"/>
        <v>10</v>
      </c>
      <c r="J2066" s="104">
        <f t="shared" si="255"/>
        <v>5.4325130271293538E-6</v>
      </c>
      <c r="K2066" s="104">
        <f t="shared" si="256"/>
        <v>5.4325130271293541E-5</v>
      </c>
      <c r="L2066" s="85"/>
    </row>
    <row r="2067" spans="3:12" x14ac:dyDescent="0.2">
      <c r="C2067" s="103">
        <v>2000</v>
      </c>
      <c r="D2067" s="103">
        <f t="shared" si="252"/>
        <v>2</v>
      </c>
      <c r="E2067" s="104">
        <f t="shared" si="250"/>
        <v>0.9640628750265694</v>
      </c>
      <c r="F2067" s="104">
        <f t="shared" si="251"/>
        <v>8.330704256005796E-3</v>
      </c>
      <c r="G2067" s="104">
        <f t="shared" si="257"/>
        <v>8.0313226960410256E-3</v>
      </c>
      <c r="H2067" s="104">
        <f t="shared" si="253"/>
        <v>-41.904258478520021</v>
      </c>
      <c r="I2067" s="104">
        <f t="shared" si="254"/>
        <v>10</v>
      </c>
      <c r="J2067" s="104">
        <f t="shared" si="255"/>
        <v>4.0277256842242279E-5</v>
      </c>
      <c r="K2067" s="104">
        <f t="shared" si="256"/>
        <v>4.0277256842242276E-4</v>
      </c>
      <c r="L2067" s="85"/>
    </row>
    <row r="2068" spans="3:12" x14ac:dyDescent="0.2">
      <c r="C2068" s="103">
        <v>2010</v>
      </c>
      <c r="D2068" s="103">
        <f t="shared" si="252"/>
        <v>2.0099999999999998</v>
      </c>
      <c r="E2068" s="104">
        <f t="shared" si="250"/>
        <v>0.96370869824745553</v>
      </c>
      <c r="F2068" s="104">
        <f t="shared" si="251"/>
        <v>9.5723142450442038E-3</v>
      </c>
      <c r="G2068" s="104">
        <f t="shared" si="257"/>
        <v>9.2249225003071256E-3</v>
      </c>
      <c r="H2068" s="104">
        <f t="shared" si="253"/>
        <v>-40.700745474283941</v>
      </c>
      <c r="I2068" s="104">
        <f t="shared" si="254"/>
        <v>10</v>
      </c>
      <c r="J2068" s="104">
        <f t="shared" si="255"/>
        <v>7.4444499569122148E-5</v>
      </c>
      <c r="K2068" s="104">
        <f t="shared" si="256"/>
        <v>7.4444499569122145E-4</v>
      </c>
      <c r="L2068" s="85"/>
    </row>
    <row r="2069" spans="3:12" x14ac:dyDescent="0.2">
      <c r="C2069" s="103">
        <v>2020</v>
      </c>
      <c r="D2069" s="103">
        <f t="shared" si="252"/>
        <v>2.02</v>
      </c>
      <c r="E2069" s="104">
        <f t="shared" si="250"/>
        <v>0.96335287557726923</v>
      </c>
      <c r="F2069" s="104">
        <f t="shared" si="251"/>
        <v>8.24943777561871E-3</v>
      </c>
      <c r="G2069" s="104">
        <f t="shared" si="257"/>
        <v>7.9471196030380352E-3</v>
      </c>
      <c r="H2069" s="104">
        <f t="shared" si="253"/>
        <v>-41.995805017254767</v>
      </c>
      <c r="I2069" s="104">
        <f t="shared" si="254"/>
        <v>10</v>
      </c>
      <c r="J2069" s="104">
        <f t="shared" si="255"/>
        <v>7.3719757499764727E-5</v>
      </c>
      <c r="K2069" s="104">
        <f t="shared" si="256"/>
        <v>7.3719757499764724E-4</v>
      </c>
      <c r="L2069" s="85"/>
    </row>
    <row r="2070" spans="3:12" x14ac:dyDescent="0.2">
      <c r="C2070" s="103">
        <v>2030</v>
      </c>
      <c r="D2070" s="103">
        <f t="shared" si="252"/>
        <v>2.0299999999999998</v>
      </c>
      <c r="E2070" s="104">
        <f t="shared" si="250"/>
        <v>0.96299540877764378</v>
      </c>
      <c r="F2070" s="104">
        <f t="shared" si="251"/>
        <v>4.7397048628126338E-3</v>
      </c>
      <c r="G2070" s="104">
        <f t="shared" si="257"/>
        <v>4.5643140218496383E-3</v>
      </c>
      <c r="H2070" s="104">
        <f t="shared" si="253"/>
        <v>-46.812489680935229</v>
      </c>
      <c r="I2070" s="104">
        <f t="shared" si="254"/>
        <v>10</v>
      </c>
      <c r="J2070" s="104">
        <f t="shared" si="255"/>
        <v>3.9133992837492476E-5</v>
      </c>
      <c r="K2070" s="104">
        <f t="shared" si="256"/>
        <v>3.9133992837492478E-4</v>
      </c>
      <c r="L2070" s="85"/>
    </row>
    <row r="2071" spans="3:12" x14ac:dyDescent="0.2">
      <c r="C2071" s="103">
        <v>2040</v>
      </c>
      <c r="D2071" s="103">
        <f t="shared" si="252"/>
        <v>2.04</v>
      </c>
      <c r="E2071" s="104">
        <f t="shared" si="250"/>
        <v>0.96263629961802544</v>
      </c>
      <c r="F2071" s="104">
        <f t="shared" si="251"/>
        <v>1.0632598226006777E-16</v>
      </c>
      <c r="G2071" s="104">
        <f t="shared" si="257"/>
        <v>1.0235325011608345E-16</v>
      </c>
      <c r="H2071" s="104">
        <f t="shared" si="253"/>
        <v>-319.79796724467633</v>
      </c>
      <c r="I2071" s="104">
        <f t="shared" si="254"/>
        <v>10</v>
      </c>
      <c r="J2071" s="104">
        <f t="shared" si="255"/>
        <v>5.2082406225135389E-6</v>
      </c>
      <c r="K2071" s="104">
        <f t="shared" si="256"/>
        <v>5.2082406225135392E-5</v>
      </c>
      <c r="L2071" s="85"/>
    </row>
    <row r="2072" spans="3:12" x14ac:dyDescent="0.2">
      <c r="C2072" s="103">
        <v>2050</v>
      </c>
      <c r="D2072" s="103">
        <f t="shared" si="252"/>
        <v>2.0499999999999998</v>
      </c>
      <c r="E2072" s="104">
        <f t="shared" si="250"/>
        <v>0.96227554987565411</v>
      </c>
      <c r="F2072" s="104">
        <f t="shared" si="251"/>
        <v>4.6941660177492236E-3</v>
      </c>
      <c r="G2072" s="104">
        <f t="shared" si="257"/>
        <v>4.5170811859372439E-3</v>
      </c>
      <c r="H2072" s="104">
        <f t="shared" si="253"/>
        <v>-46.902842075034243</v>
      </c>
      <c r="I2072" s="104">
        <f t="shared" si="254"/>
        <v>10</v>
      </c>
      <c r="J2072" s="104">
        <f t="shared" si="255"/>
        <v>5.1010056100872857E-6</v>
      </c>
      <c r="K2072" s="104">
        <f t="shared" si="256"/>
        <v>5.1010056100872857E-5</v>
      </c>
      <c r="L2072" s="85"/>
    </row>
    <row r="2073" spans="3:12" x14ac:dyDescent="0.2">
      <c r="C2073" s="103">
        <v>2060</v>
      </c>
      <c r="D2073" s="103">
        <f t="shared" si="252"/>
        <v>2.06</v>
      </c>
      <c r="E2073" s="104">
        <f t="shared" si="250"/>
        <v>0.96191316133555615</v>
      </c>
      <c r="F2073" s="104">
        <f t="shared" si="251"/>
        <v>8.0916751277828186E-3</v>
      </c>
      <c r="G2073" s="104">
        <f t="shared" si="257"/>
        <v>7.7834888026658616E-3</v>
      </c>
      <c r="H2073" s="104">
        <f t="shared" si="253"/>
        <v>-42.176513900507651</v>
      </c>
      <c r="I2073" s="104">
        <f t="shared" si="254"/>
        <v>10</v>
      </c>
      <c r="J2073" s="104">
        <f t="shared" si="255"/>
        <v>3.7826005511130858E-5</v>
      </c>
      <c r="K2073" s="104">
        <f t="shared" si="256"/>
        <v>3.7826005511130858E-4</v>
      </c>
      <c r="L2073" s="85"/>
    </row>
    <row r="2074" spans="3:12" x14ac:dyDescent="0.2">
      <c r="C2074" s="103">
        <v>2070</v>
      </c>
      <c r="D2074" s="103">
        <f t="shared" si="252"/>
        <v>2.0699999999999998</v>
      </c>
      <c r="E2074" s="104">
        <f t="shared" si="250"/>
        <v>0.96154913579052503</v>
      </c>
      <c r="F2074" s="104">
        <f t="shared" si="251"/>
        <v>9.2990282317467841E-3</v>
      </c>
      <c r="G2074" s="104">
        <f t="shared" si="257"/>
        <v>8.9414725599278148E-3</v>
      </c>
      <c r="H2074" s="104">
        <f t="shared" si="253"/>
        <v>-40.971819037981483</v>
      </c>
      <c r="I2074" s="104">
        <f t="shared" si="254"/>
        <v>10</v>
      </c>
      <c r="J2074" s="104">
        <f t="shared" si="255"/>
        <v>6.9931083145062834E-5</v>
      </c>
      <c r="K2074" s="104">
        <f t="shared" si="256"/>
        <v>6.9931083145062837E-4</v>
      </c>
      <c r="L2074" s="85"/>
    </row>
    <row r="2075" spans="3:12" x14ac:dyDescent="0.2">
      <c r="C2075" s="103">
        <v>2080</v>
      </c>
      <c r="D2075" s="103">
        <f t="shared" si="252"/>
        <v>2.08</v>
      </c>
      <c r="E2075" s="104">
        <f t="shared" si="250"/>
        <v>0.96118347504111268</v>
      </c>
      <c r="F2075" s="104">
        <f t="shared" si="251"/>
        <v>8.0150872384679283E-3</v>
      </c>
      <c r="G2075" s="104">
        <f t="shared" si="257"/>
        <v>7.7039694046282785E-3</v>
      </c>
      <c r="H2075" s="104">
        <f t="shared" si="253"/>
        <v>-42.265709012549706</v>
      </c>
      <c r="I2075" s="104">
        <f t="shared" si="254"/>
        <v>10</v>
      </c>
      <c r="J2075" s="104">
        <f t="shared" si="255"/>
        <v>6.9267684548851238E-5</v>
      </c>
      <c r="K2075" s="104">
        <f t="shared" si="256"/>
        <v>6.9267684548851235E-4</v>
      </c>
      <c r="L2075" s="85"/>
    </row>
    <row r="2076" spans="3:12" x14ac:dyDescent="0.2">
      <c r="C2076" s="103">
        <v>2090</v>
      </c>
      <c r="D2076" s="103">
        <f t="shared" si="252"/>
        <v>2.09</v>
      </c>
      <c r="E2076" s="104">
        <f t="shared" si="250"/>
        <v>0.96081618089561072</v>
      </c>
      <c r="F2076" s="104">
        <f t="shared" si="251"/>
        <v>4.6057236990318887E-3</v>
      </c>
      <c r="G2076" s="104">
        <f t="shared" si="257"/>
        <v>4.4252538547642243E-3</v>
      </c>
      <c r="H2076" s="104">
        <f t="shared" si="253"/>
        <v>-47.081236218821125</v>
      </c>
      <c r="I2076" s="104">
        <f t="shared" si="254"/>
        <v>10</v>
      </c>
      <c r="J2076" s="104">
        <f t="shared" si="255"/>
        <v>3.6779514219047017E-5</v>
      </c>
      <c r="K2076" s="104">
        <f t="shared" si="256"/>
        <v>3.677951421904702E-4</v>
      </c>
      <c r="L2076" s="85"/>
    </row>
    <row r="2077" spans="3:12" x14ac:dyDescent="0.2">
      <c r="C2077" s="103">
        <v>2100</v>
      </c>
      <c r="D2077" s="103">
        <f t="shared" si="252"/>
        <v>2.1</v>
      </c>
      <c r="E2077" s="104">
        <f t="shared" si="250"/>
        <v>0.96044725517004348</v>
      </c>
      <c r="F2077" s="104">
        <f t="shared" si="251"/>
        <v>5.8403106174091125E-17</v>
      </c>
      <c r="G2077" s="104">
        <f t="shared" si="257"/>
        <v>5.6093103018310444E-17</v>
      </c>
      <c r="H2077" s="104">
        <f t="shared" si="253"/>
        <v>-325.02181069117916</v>
      </c>
      <c r="I2077" s="104">
        <f t="shared" si="254"/>
        <v>10</v>
      </c>
      <c r="J2077" s="104">
        <f t="shared" si="255"/>
        <v>4.8957179197765317E-6</v>
      </c>
      <c r="K2077" s="104">
        <f t="shared" si="256"/>
        <v>4.8957179197765316E-5</v>
      </c>
      <c r="L2077" s="85"/>
    </row>
    <row r="2078" spans="3:12" x14ac:dyDescent="0.2">
      <c r="C2078" s="103">
        <v>2110</v>
      </c>
      <c r="D2078" s="103">
        <f t="shared" si="252"/>
        <v>2.11</v>
      </c>
      <c r="E2078" s="104">
        <f t="shared" si="250"/>
        <v>0.96007669968814713</v>
      </c>
      <c r="F2078" s="104">
        <f t="shared" si="251"/>
        <v>4.5627702743534478E-3</v>
      </c>
      <c r="G2078" s="104">
        <f t="shared" si="257"/>
        <v>4.3806094264364397E-3</v>
      </c>
      <c r="H2078" s="104">
        <f t="shared" si="253"/>
        <v>-47.169309332715926</v>
      </c>
      <c r="I2078" s="104">
        <f t="shared" si="254"/>
        <v>10</v>
      </c>
      <c r="J2078" s="104">
        <f t="shared" si="255"/>
        <v>4.7974347367460715E-6</v>
      </c>
      <c r="K2078" s="104">
        <f t="shared" si="256"/>
        <v>4.7974347367460715E-5</v>
      </c>
      <c r="L2078" s="85"/>
    </row>
    <row r="2079" spans="3:12" x14ac:dyDescent="0.2">
      <c r="C2079" s="103">
        <v>2120</v>
      </c>
      <c r="D2079" s="103">
        <f t="shared" si="252"/>
        <v>2.12</v>
      </c>
      <c r="E2079" s="104">
        <f t="shared" si="250"/>
        <v>0.959704516281359</v>
      </c>
      <c r="F2079" s="104">
        <f t="shared" si="251"/>
        <v>7.866282004452942E-3</v>
      </c>
      <c r="G2079" s="104">
        <f t="shared" si="257"/>
        <v>7.5493063660162698E-3</v>
      </c>
      <c r="H2079" s="104">
        <f t="shared" si="253"/>
        <v>-42.441858994569287</v>
      </c>
      <c r="I2079" s="104">
        <f t="shared" si="254"/>
        <v>10</v>
      </c>
      <c r="J2079" s="104">
        <f t="shared" si="255"/>
        <v>3.5580722703753147E-5</v>
      </c>
      <c r="K2079" s="104">
        <f t="shared" si="256"/>
        <v>3.5580722703753144E-4</v>
      </c>
      <c r="L2079" s="85"/>
    </row>
    <row r="2080" spans="3:12" x14ac:dyDescent="0.2">
      <c r="C2080" s="103">
        <v>2130</v>
      </c>
      <c r="D2080" s="103">
        <f t="shared" si="252"/>
        <v>2.13</v>
      </c>
      <c r="E2080" s="104">
        <f t="shared" si="250"/>
        <v>0.95933070678880439</v>
      </c>
      <c r="F2080" s="104">
        <f t="shared" si="251"/>
        <v>9.0412605378612006E-3</v>
      </c>
      <c r="G2080" s="104">
        <f t="shared" si="257"/>
        <v>8.6735588620481113E-3</v>
      </c>
      <c r="H2080" s="104">
        <f t="shared" si="253"/>
        <v>-41.236053397607634</v>
      </c>
      <c r="I2080" s="104">
        <f t="shared" si="254"/>
        <v>10</v>
      </c>
      <c r="J2080" s="104">
        <f t="shared" si="255"/>
        <v>6.5795339051985112E-5</v>
      </c>
      <c r="K2080" s="104">
        <f t="shared" si="256"/>
        <v>6.5795339051985112E-4</v>
      </c>
      <c r="L2080" s="85"/>
    </row>
    <row r="2081" spans="3:12" x14ac:dyDescent="0.2">
      <c r="C2081" s="103">
        <v>2140</v>
      </c>
      <c r="D2081" s="103">
        <f t="shared" si="252"/>
        <v>2.14</v>
      </c>
      <c r="E2081" s="104">
        <f t="shared" si="250"/>
        <v>0.9589552730572829</v>
      </c>
      <c r="F2081" s="104">
        <f t="shared" si="251"/>
        <v>7.7939829822810704E-3</v>
      </c>
      <c r="G2081" s="104">
        <f t="shared" si="257"/>
        <v>7.4740810789771604E-3</v>
      </c>
      <c r="H2081" s="104">
        <f t="shared" si="253"/>
        <v>-42.528843904516521</v>
      </c>
      <c r="I2081" s="104">
        <f t="shared" si="254"/>
        <v>10</v>
      </c>
      <c r="J2081" s="104">
        <f t="shared" si="255"/>
        <v>6.5186568916248647E-5</v>
      </c>
      <c r="K2081" s="104">
        <f t="shared" si="256"/>
        <v>6.5186568916248647E-4</v>
      </c>
      <c r="L2081" s="85"/>
    </row>
    <row r="2082" spans="3:12" x14ac:dyDescent="0.2">
      <c r="C2082" s="103">
        <v>2150</v>
      </c>
      <c r="D2082" s="103">
        <f t="shared" si="252"/>
        <v>2.15</v>
      </c>
      <c r="E2082" s="104">
        <f t="shared" si="250"/>
        <v>0.95857821694124956</v>
      </c>
      <c r="F2082" s="104">
        <f t="shared" si="251"/>
        <v>4.4792809870296251E-3</v>
      </c>
      <c r="G2082" s="104">
        <f t="shared" si="257"/>
        <v>4.2937411817256981E-3</v>
      </c>
      <c r="H2082" s="104">
        <f t="shared" si="253"/>
        <v>-47.343282750561791</v>
      </c>
      <c r="I2082" s="104">
        <f t="shared" si="254"/>
        <v>10</v>
      </c>
      <c r="J2082" s="104">
        <f t="shared" si="255"/>
        <v>3.4620410189873439E-5</v>
      </c>
      <c r="K2082" s="104">
        <f t="shared" si="256"/>
        <v>3.4620410189873437E-4</v>
      </c>
      <c r="L2082" s="85"/>
    </row>
    <row r="2083" spans="3:12" x14ac:dyDescent="0.2">
      <c r="C2083" s="103">
        <v>2160</v>
      </c>
      <c r="D2083" s="103">
        <f t="shared" si="252"/>
        <v>2.16</v>
      </c>
      <c r="E2083" s="104">
        <f t="shared" si="250"/>
        <v>0.95819954030280818</v>
      </c>
      <c r="F2083" s="104">
        <f t="shared" si="251"/>
        <v>3.9332228766696052E-17</v>
      </c>
      <c r="G2083" s="104">
        <f t="shared" si="257"/>
        <v>3.7688123523333047E-17</v>
      </c>
      <c r="H2083" s="104">
        <f t="shared" si="253"/>
        <v>-328.47590970722939</v>
      </c>
      <c r="I2083" s="104">
        <f t="shared" si="254"/>
        <v>10</v>
      </c>
      <c r="J2083" s="104">
        <f t="shared" si="255"/>
        <v>4.6090533339118789E-6</v>
      </c>
      <c r="K2083" s="104">
        <f t="shared" si="256"/>
        <v>4.6090533339118787E-5</v>
      </c>
      <c r="L2083" s="85"/>
    </row>
    <row r="2084" spans="3:12" x14ac:dyDescent="0.2">
      <c r="C2084" s="103">
        <v>2170</v>
      </c>
      <c r="D2084" s="103">
        <f t="shared" si="252"/>
        <v>2.17</v>
      </c>
      <c r="E2084" s="104">
        <f t="shared" si="250"/>
        <v>0.9578192450116938</v>
      </c>
      <c r="F2084" s="104">
        <f t="shared" si="251"/>
        <v>4.4387005696689052E-3</v>
      </c>
      <c r="G2084" s="104">
        <f t="shared" si="257"/>
        <v>4.2514728284732458E-3</v>
      </c>
      <c r="H2084" s="104">
        <f t="shared" si="253"/>
        <v>-47.42921184383539</v>
      </c>
      <c r="I2084" s="104">
        <f t="shared" si="254"/>
        <v>10</v>
      </c>
      <c r="J2084" s="104">
        <f t="shared" si="255"/>
        <v>4.5187553028116546E-6</v>
      </c>
      <c r="K2084" s="104">
        <f t="shared" si="256"/>
        <v>4.5187553028116546E-5</v>
      </c>
      <c r="L2084" s="85"/>
    </row>
    <row r="2085" spans="3:12" x14ac:dyDescent="0.2">
      <c r="C2085" s="103">
        <v>2180</v>
      </c>
      <c r="D2085" s="103">
        <f t="shared" si="252"/>
        <v>2.1800000000000002</v>
      </c>
      <c r="E2085" s="104">
        <f t="shared" si="250"/>
        <v>0.95743733294525446</v>
      </c>
      <c r="F2085" s="104">
        <f t="shared" si="251"/>
        <v>7.653399174499545E-3</v>
      </c>
      <c r="G2085" s="104">
        <f t="shared" si="257"/>
        <v>7.3276500935982565E-3</v>
      </c>
      <c r="H2085" s="104">
        <f t="shared" si="253"/>
        <v>-42.700705541300898</v>
      </c>
      <c r="I2085" s="104">
        <f t="shared" si="254"/>
        <v>10</v>
      </c>
      <c r="J2085" s="104">
        <f t="shared" si="255"/>
        <v>3.3519021911110427E-5</v>
      </c>
      <c r="K2085" s="104">
        <f t="shared" si="256"/>
        <v>3.3519021911110428E-4</v>
      </c>
      <c r="L2085" s="85"/>
    </row>
    <row r="2086" spans="3:12" x14ac:dyDescent="0.2">
      <c r="C2086" s="103">
        <v>2190</v>
      </c>
      <c r="D2086" s="103">
        <f t="shared" si="252"/>
        <v>2.19</v>
      </c>
      <c r="E2086" s="104">
        <f t="shared" si="250"/>
        <v>0.95705380598844236</v>
      </c>
      <c r="F2086" s="104">
        <f t="shared" si="251"/>
        <v>8.7977359128220724E-3</v>
      </c>
      <c r="G2086" s="104">
        <f t="shared" si="257"/>
        <v>8.4199066394475674E-3</v>
      </c>
      <c r="H2086" s="104">
        <f t="shared" si="253"/>
        <v>-41.493854479264812</v>
      </c>
      <c r="I2086" s="104">
        <f t="shared" si="254"/>
        <v>10</v>
      </c>
      <c r="J2086" s="104">
        <f t="shared" si="255"/>
        <v>6.1996385765124225E-5</v>
      </c>
      <c r="K2086" s="104">
        <f t="shared" si="256"/>
        <v>6.1996385765124219E-4</v>
      </c>
      <c r="L2086" s="85"/>
    </row>
    <row r="2087" spans="3:12" x14ac:dyDescent="0.2">
      <c r="C2087" s="103">
        <v>2200</v>
      </c>
      <c r="D2087" s="103">
        <f t="shared" si="252"/>
        <v>2.2000000000000002</v>
      </c>
      <c r="E2087" s="104">
        <f t="shared" si="250"/>
        <v>0.95666866603379974</v>
      </c>
      <c r="F2087" s="104">
        <f t="shared" si="251"/>
        <v>7.5850414177513568E-3</v>
      </c>
      <c r="G2087" s="104">
        <f t="shared" si="257"/>
        <v>7.2563714549313115E-3</v>
      </c>
      <c r="H2087" s="104">
        <f t="shared" si="253"/>
        <v>-42.785609875359853</v>
      </c>
      <c r="I2087" s="104">
        <f t="shared" si="254"/>
        <v>10</v>
      </c>
      <c r="J2087" s="104">
        <f t="shared" si="255"/>
        <v>6.1436423723075764E-5</v>
      </c>
      <c r="K2087" s="104">
        <f t="shared" si="256"/>
        <v>6.1436423723075766E-4</v>
      </c>
      <c r="L2087" s="85"/>
    </row>
    <row r="2088" spans="3:12" x14ac:dyDescent="0.2">
      <c r="C2088" s="103">
        <v>2210</v>
      </c>
      <c r="D2088" s="103">
        <f t="shared" si="252"/>
        <v>2.21</v>
      </c>
      <c r="E2088" s="104">
        <f t="shared" si="250"/>
        <v>0.95628191498144044</v>
      </c>
      <c r="F2088" s="104">
        <f t="shared" si="251"/>
        <v>4.3597628492291762E-3</v>
      </c>
      <c r="G2088" s="104">
        <f t="shared" si="257"/>
        <v>4.1691623663258175E-3</v>
      </c>
      <c r="H2088" s="104">
        <f t="shared" si="253"/>
        <v>-47.599023822462073</v>
      </c>
      <c r="I2088" s="104">
        <f t="shared" si="254"/>
        <v>10</v>
      </c>
      <c r="J2088" s="104">
        <f t="shared" si="255"/>
        <v>3.2635705775172641E-5</v>
      </c>
      <c r="K2088" s="104">
        <f t="shared" si="256"/>
        <v>3.2635705775172641E-4</v>
      </c>
      <c r="L2088" s="85"/>
    </row>
    <row r="2089" spans="3:12" x14ac:dyDescent="0.2">
      <c r="C2089" s="103">
        <v>2220</v>
      </c>
      <c r="D2089" s="103">
        <f t="shared" si="252"/>
        <v>2.2200000000000002</v>
      </c>
      <c r="E2089" s="104">
        <f t="shared" si="250"/>
        <v>0.9558935547390387</v>
      </c>
      <c r="F2089" s="104">
        <f t="shared" si="251"/>
        <v>1.1485352693214492E-16</v>
      </c>
      <c r="G2089" s="104">
        <f t="shared" si="257"/>
        <v>1.0978774613348393E-16</v>
      </c>
      <c r="H2089" s="104">
        <f t="shared" si="253"/>
        <v>-319.18892261185192</v>
      </c>
      <c r="I2089" s="104">
        <f t="shared" si="254"/>
        <v>10</v>
      </c>
      <c r="J2089" s="104">
        <f t="shared" si="255"/>
        <v>4.3454787091971019E-6</v>
      </c>
      <c r="K2089" s="104">
        <f t="shared" si="256"/>
        <v>4.3454787091971021E-5</v>
      </c>
      <c r="L2089" s="85"/>
    </row>
    <row r="2090" spans="3:12" x14ac:dyDescent="0.2">
      <c r="C2090" s="103">
        <v>2230</v>
      </c>
      <c r="D2090" s="103">
        <f t="shared" si="252"/>
        <v>2.23</v>
      </c>
      <c r="E2090" s="104">
        <f t="shared" si="250"/>
        <v>0.95550358722181317</v>
      </c>
      <c r="F2090" s="104">
        <f t="shared" si="251"/>
        <v>4.321365678318442E-3</v>
      </c>
      <c r="G2090" s="104">
        <f t="shared" si="257"/>
        <v>4.1290804073304951E-3</v>
      </c>
      <c r="H2090" s="104">
        <f t="shared" si="253"/>
        <v>-47.682933196853618</v>
      </c>
      <c r="I2090" s="104">
        <f t="shared" si="254"/>
        <v>10</v>
      </c>
      <c r="J2090" s="104">
        <f t="shared" si="255"/>
        <v>4.2623262525503696E-6</v>
      </c>
      <c r="K2090" s="104">
        <f t="shared" si="256"/>
        <v>4.2623262525503698E-5</v>
      </c>
      <c r="L2090" s="85"/>
    </row>
    <row r="2091" spans="3:12" x14ac:dyDescent="0.2">
      <c r="C2091" s="103">
        <v>2240</v>
      </c>
      <c r="D2091" s="103">
        <f t="shared" si="252"/>
        <v>2.2400000000000002</v>
      </c>
      <c r="E2091" s="104">
        <f t="shared" si="250"/>
        <v>0.95511201435251269</v>
      </c>
      <c r="F2091" s="104">
        <f t="shared" si="251"/>
        <v>7.4520215441531467E-3</v>
      </c>
      <c r="G2091" s="104">
        <f t="shared" si="257"/>
        <v>7.1175153080344344E-3</v>
      </c>
      <c r="H2091" s="104">
        <f t="shared" si="253"/>
        <v>-42.953431802376073</v>
      </c>
      <c r="I2091" s="104">
        <f t="shared" si="254"/>
        <v>10</v>
      </c>
      <c r="J2091" s="104">
        <f t="shared" si="255"/>
        <v>3.162147879621619E-5</v>
      </c>
      <c r="K2091" s="104">
        <f t="shared" si="256"/>
        <v>3.1621478796216187E-4</v>
      </c>
      <c r="L2091" s="85"/>
    </row>
    <row r="2092" spans="3:12" x14ac:dyDescent="0.2">
      <c r="C2092" s="103">
        <v>2250</v>
      </c>
      <c r="D2092" s="103">
        <f t="shared" si="252"/>
        <v>2.25</v>
      </c>
      <c r="E2092" s="104">
        <f t="shared" si="250"/>
        <v>0.95471883806140168</v>
      </c>
      <c r="F2092" s="104">
        <f t="shared" si="251"/>
        <v>8.5673151394623712E-3</v>
      </c>
      <c r="G2092" s="104">
        <f t="shared" si="257"/>
        <v>8.1793771552533708E-3</v>
      </c>
      <c r="H2092" s="104">
        <f t="shared" si="253"/>
        <v>-41.745595316146272</v>
      </c>
      <c r="I2092" s="104">
        <f t="shared" si="254"/>
        <v>10</v>
      </c>
      <c r="J2092" s="104">
        <f t="shared" si="255"/>
        <v>5.8498729758347814E-5</v>
      </c>
      <c r="K2092" s="104">
        <f t="shared" si="256"/>
        <v>5.8498729758347818E-4</v>
      </c>
      <c r="L2092" s="85"/>
    </row>
    <row r="2093" spans="3:12" x14ac:dyDescent="0.2">
      <c r="C2093" s="103">
        <v>2260</v>
      </c>
      <c r="D2093" s="103">
        <f t="shared" si="252"/>
        <v>2.2599999999999998</v>
      </c>
      <c r="E2093" s="104">
        <f t="shared" si="250"/>
        <v>0.95432406028624739</v>
      </c>
      <c r="F2093" s="104">
        <f t="shared" si="251"/>
        <v>7.3872940327586109E-3</v>
      </c>
      <c r="G2093" s="104">
        <f t="shared" si="257"/>
        <v>7.049872435870564E-3</v>
      </c>
      <c r="H2093" s="104">
        <f t="shared" si="253"/>
        <v>-43.036374825842159</v>
      </c>
      <c r="I2093" s="104">
        <f t="shared" si="254"/>
        <v>10</v>
      </c>
      <c r="J2093" s="104">
        <f t="shared" si="255"/>
        <v>5.7982510777187136E-5</v>
      </c>
      <c r="K2093" s="104">
        <f t="shared" si="256"/>
        <v>5.7982510777187136E-4</v>
      </c>
      <c r="L2093" s="85"/>
    </row>
    <row r="2094" spans="3:12" x14ac:dyDescent="0.2">
      <c r="C2094" s="103">
        <v>2270</v>
      </c>
      <c r="D2094" s="103">
        <f t="shared" si="252"/>
        <v>2.27</v>
      </c>
      <c r="E2094" s="104">
        <f t="shared" si="250"/>
        <v>0.95392768297230246</v>
      </c>
      <c r="F2094" s="104">
        <f t="shared" si="251"/>
        <v>4.2466203147214767E-3</v>
      </c>
      <c r="G2094" s="104">
        <f t="shared" si="257"/>
        <v>4.0509686772853678E-3</v>
      </c>
      <c r="H2094" s="104">
        <f t="shared" si="253"/>
        <v>-47.848822296706985</v>
      </c>
      <c r="I2094" s="104">
        <f t="shared" si="254"/>
        <v>10</v>
      </c>
      <c r="J2094" s="104">
        <f t="shared" si="255"/>
        <v>3.0807168354883262E-5</v>
      </c>
      <c r="K2094" s="104">
        <f t="shared" si="256"/>
        <v>3.0807168354883259E-4</v>
      </c>
      <c r="L2094" s="85"/>
    </row>
    <row r="2095" spans="3:12" x14ac:dyDescent="0.2">
      <c r="C2095" s="103">
        <v>2280</v>
      </c>
      <c r="D2095" s="103">
        <f t="shared" si="252"/>
        <v>2.2799999999999998</v>
      </c>
      <c r="E2095" s="104">
        <f t="shared" si="250"/>
        <v>0.95352970807229043</v>
      </c>
      <c r="F2095" s="104">
        <f t="shared" si="251"/>
        <v>2.07177473036174E-17</v>
      </c>
      <c r="G2095" s="104">
        <f t="shared" si="257"/>
        <v>1.9754987538333783E-17</v>
      </c>
      <c r="H2095" s="104">
        <f t="shared" si="253"/>
        <v>-334.08646479880497</v>
      </c>
      <c r="I2095" s="104">
        <f t="shared" si="254"/>
        <v>10</v>
      </c>
      <c r="J2095" s="104">
        <f t="shared" si="255"/>
        <v>4.1025868060868312E-6</v>
      </c>
      <c r="K2095" s="104">
        <f t="shared" si="256"/>
        <v>4.1025868060868312E-5</v>
      </c>
      <c r="L2095" s="85"/>
    </row>
    <row r="2096" spans="3:12" x14ac:dyDescent="0.2">
      <c r="C2096" s="103">
        <v>2290</v>
      </c>
      <c r="D2096" s="103">
        <f t="shared" si="252"/>
        <v>2.29</v>
      </c>
      <c r="E2096" s="104">
        <f t="shared" si="250"/>
        <v>0.9531301375463922</v>
      </c>
      <c r="F2096" s="104">
        <f t="shared" si="251"/>
        <v>4.2102363406974919E-3</v>
      </c>
      <c r="G2096" s="104">
        <f t="shared" si="257"/>
        <v>4.0129031425118191E-3</v>
      </c>
      <c r="H2096" s="104">
        <f t="shared" si="253"/>
        <v>-47.930826449879874</v>
      </c>
      <c r="I2096" s="104">
        <f t="shared" si="254"/>
        <v>10</v>
      </c>
      <c r="J2096" s="104">
        <f t="shared" si="255"/>
        <v>4.0258479077953486E-6</v>
      </c>
      <c r="K2096" s="104">
        <f t="shared" si="256"/>
        <v>4.0258479077953489E-5</v>
      </c>
      <c r="L2096" s="85"/>
    </row>
    <row r="2097" spans="3:12" x14ac:dyDescent="0.2">
      <c r="C2097" s="103">
        <v>2300</v>
      </c>
      <c r="D2097" s="103">
        <f t="shared" si="252"/>
        <v>2.2999999999999998</v>
      </c>
      <c r="E2097" s="104">
        <f t="shared" si="250"/>
        <v>0.95272897336223206</v>
      </c>
      <c r="F2097" s="104">
        <f t="shared" si="251"/>
        <v>7.2612489046668099E-3</v>
      </c>
      <c r="G2097" s="104">
        <f t="shared" si="257"/>
        <v>6.9180022142708419E-3</v>
      </c>
      <c r="H2097" s="104">
        <f t="shared" si="253"/>
        <v>-43.200386066307523</v>
      </c>
      <c r="I2097" s="104">
        <f t="shared" si="254"/>
        <v>10</v>
      </c>
      <c r="J2097" s="104">
        <f t="shared" si="255"/>
        <v>2.9871172979734963E-5</v>
      </c>
      <c r="K2097" s="104">
        <f t="shared" si="256"/>
        <v>2.9871172979734962E-4</v>
      </c>
      <c r="L2097" s="85"/>
    </row>
    <row r="2098" spans="3:12" x14ac:dyDescent="0.2">
      <c r="C2098" s="103">
        <v>2310</v>
      </c>
      <c r="D2098" s="103">
        <f t="shared" si="252"/>
        <v>2.31</v>
      </c>
      <c r="E2098" s="104">
        <f t="shared" si="250"/>
        <v>0.95232621749486068</v>
      </c>
      <c r="F2098" s="104">
        <f t="shared" si="251"/>
        <v>8.3489773673667087E-3</v>
      </c>
      <c r="G2098" s="104">
        <f t="shared" si="257"/>
        <v>7.9509500362145383E-3</v>
      </c>
      <c r="H2098" s="104">
        <f t="shared" si="253"/>
        <v>-41.991619512821103</v>
      </c>
      <c r="I2098" s="104">
        <f t="shared" si="254"/>
        <v>10</v>
      </c>
      <c r="J2098" s="104">
        <f t="shared" si="255"/>
        <v>5.5271435256803561E-5</v>
      </c>
      <c r="K2098" s="104">
        <f t="shared" si="256"/>
        <v>5.5271435256803558E-4</v>
      </c>
      <c r="L2098" s="85"/>
    </row>
    <row r="2099" spans="3:12" x14ac:dyDescent="0.2">
      <c r="C2099" s="103">
        <v>2320</v>
      </c>
      <c r="D2099" s="103">
        <f t="shared" si="252"/>
        <v>2.3199999999999998</v>
      </c>
      <c r="E2099" s="104">
        <f t="shared" si="250"/>
        <v>0.95192187192673949</v>
      </c>
      <c r="F2099" s="104">
        <f t="shared" si="251"/>
        <v>7.1998725117235294E-3</v>
      </c>
      <c r="G2099" s="104">
        <f t="shared" si="257"/>
        <v>6.8537161189937378E-3</v>
      </c>
      <c r="H2099" s="104">
        <f t="shared" si="253"/>
        <v>-43.281477760328457</v>
      </c>
      <c r="I2099" s="104">
        <f t="shared" si="254"/>
        <v>10</v>
      </c>
      <c r="J2099" s="104">
        <f t="shared" si="255"/>
        <v>5.4794534991792353E-5</v>
      </c>
      <c r="K2099" s="104">
        <f t="shared" si="256"/>
        <v>5.4794534991792351E-4</v>
      </c>
      <c r="L2099" s="85"/>
    </row>
    <row r="2100" spans="3:12" x14ac:dyDescent="0.2">
      <c r="C2100" s="103">
        <v>2330</v>
      </c>
      <c r="D2100" s="103">
        <f t="shared" si="252"/>
        <v>2.33</v>
      </c>
      <c r="E2100" s="104">
        <f t="shared" si="250"/>
        <v>0.95151593864772888</v>
      </c>
      <c r="F2100" s="104">
        <f t="shared" si="251"/>
        <v>4.1393609621967076E-3</v>
      </c>
      <c r="G2100" s="104">
        <f t="shared" si="257"/>
        <v>3.9386679313463662E-3</v>
      </c>
      <c r="H2100" s="104">
        <f t="shared" si="253"/>
        <v>-48.093012659334377</v>
      </c>
      <c r="I2100" s="104">
        <f t="shared" si="254"/>
        <v>10</v>
      </c>
      <c r="J2100" s="104">
        <f t="shared" si="255"/>
        <v>2.9118888372508868E-5</v>
      </c>
      <c r="K2100" s="104">
        <f t="shared" si="256"/>
        <v>2.9118888372508866E-4</v>
      </c>
      <c r="L2100" s="85"/>
    </row>
    <row r="2101" spans="3:12" x14ac:dyDescent="0.2">
      <c r="C2101" s="103">
        <v>2340</v>
      </c>
      <c r="D2101" s="103">
        <f t="shared" si="252"/>
        <v>2.34</v>
      </c>
      <c r="E2101" s="104">
        <f t="shared" si="250"/>
        <v>0.95110841965507009</v>
      </c>
      <c r="F2101" s="104">
        <f t="shared" si="251"/>
        <v>6.8679464692695363E-17</v>
      </c>
      <c r="G2101" s="104">
        <f t="shared" si="257"/>
        <v>6.5321617126625674E-17</v>
      </c>
      <c r="H2101" s="104">
        <f t="shared" si="253"/>
        <v>-323.69886144488106</v>
      </c>
      <c r="I2101" s="104">
        <f t="shared" si="254"/>
        <v>10</v>
      </c>
      <c r="J2101" s="104">
        <f t="shared" si="255"/>
        <v>3.8782762683541941E-6</v>
      </c>
      <c r="K2101" s="104">
        <f t="shared" si="256"/>
        <v>3.8782762683541941E-5</v>
      </c>
      <c r="L2101" s="85"/>
    </row>
    <row r="2102" spans="3:12" x14ac:dyDescent="0.2">
      <c r="C2102" s="103">
        <v>2350</v>
      </c>
      <c r="D2102" s="103">
        <f t="shared" si="252"/>
        <v>2.35</v>
      </c>
      <c r="E2102" s="104">
        <f t="shared" si="250"/>
        <v>0.95069931695337406</v>
      </c>
      <c r="F2102" s="104">
        <f t="shared" si="251"/>
        <v>4.1048373524630475E-3</v>
      </c>
      <c r="G2102" s="104">
        <f t="shared" si="257"/>
        <v>3.9024660671913157E-3</v>
      </c>
      <c r="H2102" s="104">
        <f t="shared" si="253"/>
        <v>-48.173217290720949</v>
      </c>
      <c r="I2102" s="104">
        <f t="shared" si="254"/>
        <v>10</v>
      </c>
      <c r="J2102" s="104">
        <f t="shared" si="255"/>
        <v>3.8073103513950413E-6</v>
      </c>
      <c r="K2102" s="104">
        <f t="shared" si="256"/>
        <v>3.8073103513950415E-5</v>
      </c>
      <c r="L2102" s="85"/>
    </row>
    <row r="2103" spans="3:12" x14ac:dyDescent="0.2">
      <c r="C2103" s="103">
        <v>2360</v>
      </c>
      <c r="D2103" s="103">
        <f t="shared" si="252"/>
        <v>2.36</v>
      </c>
      <c r="E2103" s="104">
        <f t="shared" si="250"/>
        <v>0.95028863255460017</v>
      </c>
      <c r="F2103" s="104">
        <f t="shared" si="251"/>
        <v>7.0802725994988614E-3</v>
      </c>
      <c r="G2103" s="104">
        <f t="shared" si="257"/>
        <v>6.7283025666915776E-3</v>
      </c>
      <c r="H2103" s="104">
        <f t="shared" si="253"/>
        <v>-43.441889737514515</v>
      </c>
      <c r="I2103" s="104">
        <f t="shared" si="254"/>
        <v>10</v>
      </c>
      <c r="J2103" s="104">
        <f t="shared" si="255"/>
        <v>2.8253310436787088E-5</v>
      </c>
      <c r="K2103" s="104">
        <f t="shared" si="256"/>
        <v>2.8253310436787086E-4</v>
      </c>
      <c r="L2103" s="85"/>
    </row>
    <row r="2104" spans="3:12" x14ac:dyDescent="0.2">
      <c r="C2104" s="103">
        <v>2370</v>
      </c>
      <c r="D2104" s="103">
        <f t="shared" si="252"/>
        <v>2.37</v>
      </c>
      <c r="E2104" s="104">
        <f t="shared" si="250"/>
        <v>0.94987636847804646</v>
      </c>
      <c r="F2104" s="104">
        <f t="shared" si="251"/>
        <v>8.1418051297667254E-3</v>
      </c>
      <c r="G2104" s="104">
        <f t="shared" si="257"/>
        <v>7.7337082895187472E-3</v>
      </c>
      <c r="H2104" s="104">
        <f t="shared" si="253"/>
        <v>-42.232244265226981</v>
      </c>
      <c r="I2104" s="104">
        <f t="shared" si="254"/>
        <v>10</v>
      </c>
      <c r="J2104" s="104">
        <f t="shared" si="255"/>
        <v>5.2287439501286326E-5</v>
      </c>
      <c r="K2104" s="104">
        <f t="shared" si="256"/>
        <v>5.2287439501286323E-4</v>
      </c>
      <c r="L2104" s="85"/>
    </row>
    <row r="2105" spans="3:12" x14ac:dyDescent="0.2">
      <c r="C2105" s="103">
        <v>2380</v>
      </c>
      <c r="D2105" s="103">
        <f t="shared" si="252"/>
        <v>2.38</v>
      </c>
      <c r="E2105" s="104">
        <f t="shared" si="250"/>
        <v>0.94946252675033127</v>
      </c>
      <c r="F2105" s="104">
        <f t="shared" si="251"/>
        <v>7.0219961058166818E-3</v>
      </c>
      <c r="G2105" s="104">
        <f t="shared" si="257"/>
        <v>6.667122165459693E-3</v>
      </c>
      <c r="H2105" s="104">
        <f t="shared" si="253"/>
        <v>-43.521231739549819</v>
      </c>
      <c r="I2105" s="104">
        <f t="shared" si="254"/>
        <v>10</v>
      </c>
      <c r="J2105" s="104">
        <f t="shared" si="255"/>
        <v>5.1845979448258639E-5</v>
      </c>
      <c r="K2105" s="104">
        <f t="shared" si="256"/>
        <v>5.1845979448258636E-4</v>
      </c>
      <c r="L2105" s="85"/>
    </row>
    <row r="2106" spans="3:12" x14ac:dyDescent="0.2">
      <c r="C2106" s="103">
        <v>2390</v>
      </c>
      <c r="D2106" s="103">
        <f t="shared" si="252"/>
        <v>2.39</v>
      </c>
      <c r="E2106" s="104">
        <f t="shared" si="250"/>
        <v>0.94904710940537951</v>
      </c>
      <c r="F2106" s="104">
        <f t="shared" si="251"/>
        <v>4.0375418216837119E-3</v>
      </c>
      <c r="G2106" s="104">
        <f t="shared" si="257"/>
        <v>3.8318173949722571E-3</v>
      </c>
      <c r="H2106" s="104">
        <f t="shared" si="253"/>
        <v>-48.331903907556239</v>
      </c>
      <c r="I2106" s="104">
        <f t="shared" si="254"/>
        <v>10</v>
      </c>
      <c r="J2106" s="104">
        <f t="shared" si="255"/>
        <v>2.7556932973400754E-5</v>
      </c>
      <c r="K2106" s="104">
        <f t="shared" si="256"/>
        <v>2.7556932973400754E-4</v>
      </c>
      <c r="L2106" s="85"/>
    </row>
    <row r="2107" spans="3:12" x14ac:dyDescent="0.2">
      <c r="C2107" s="103">
        <v>2400</v>
      </c>
      <c r="D2107" s="103">
        <f t="shared" si="252"/>
        <v>2.4</v>
      </c>
      <c r="E2107" s="104">
        <f t="shared" si="250"/>
        <v>0.94863011848440615</v>
      </c>
      <c r="F2107" s="104">
        <f t="shared" si="251"/>
        <v>3.9411283470372166E-17</v>
      </c>
      <c r="G2107" s="104">
        <f t="shared" si="257"/>
        <v>3.7386730508121665E-17</v>
      </c>
      <c r="H2107" s="104">
        <f t="shared" si="253"/>
        <v>-328.54565024993303</v>
      </c>
      <c r="I2107" s="104">
        <f t="shared" si="254"/>
        <v>10</v>
      </c>
      <c r="J2107" s="104">
        <f t="shared" si="255"/>
        <v>3.6707061371030653E-6</v>
      </c>
      <c r="K2107" s="104">
        <f t="shared" si="256"/>
        <v>3.6707061371030653E-5</v>
      </c>
      <c r="L2107" s="85"/>
    </row>
    <row r="2108" spans="3:12" x14ac:dyDescent="0.2">
      <c r="C2108" s="103">
        <v>2410</v>
      </c>
      <c r="D2108" s="103">
        <f t="shared" si="252"/>
        <v>2.41</v>
      </c>
      <c r="E2108" s="104">
        <f t="shared" si="250"/>
        <v>0.94821155603590179</v>
      </c>
      <c r="F2108" s="104">
        <f t="shared" si="251"/>
        <v>4.004740835677716E-3</v>
      </c>
      <c r="G2108" s="104">
        <f t="shared" si="257"/>
        <v>3.7973415393184849E-3</v>
      </c>
      <c r="H2108" s="104">
        <f t="shared" si="253"/>
        <v>-48.410406798469758</v>
      </c>
      <c r="I2108" s="104">
        <f t="shared" si="254"/>
        <v>10</v>
      </c>
      <c r="J2108" s="104">
        <f t="shared" si="255"/>
        <v>3.6049506915584909E-6</v>
      </c>
      <c r="K2108" s="104">
        <f t="shared" si="256"/>
        <v>3.6049506915584907E-5</v>
      </c>
      <c r="L2108" s="85"/>
    </row>
    <row r="2109" spans="3:12" x14ac:dyDescent="0.2">
      <c r="C2109" s="103">
        <v>2420</v>
      </c>
      <c r="D2109" s="103">
        <f t="shared" si="252"/>
        <v>2.42</v>
      </c>
      <c r="E2109" s="104">
        <f t="shared" si="250"/>
        <v>0.9477914241156189</v>
      </c>
      <c r="F2109" s="104">
        <f t="shared" si="251"/>
        <v>6.908364174890355E-3</v>
      </c>
      <c r="G2109" s="104">
        <f t="shared" si="257"/>
        <v>6.547688319628652E-3</v>
      </c>
      <c r="H2109" s="104">
        <f t="shared" si="253"/>
        <v>-43.678240037514215</v>
      </c>
      <c r="I2109" s="104">
        <f t="shared" si="254"/>
        <v>10</v>
      </c>
      <c r="J2109" s="104">
        <f t="shared" si="255"/>
        <v>2.6754910695626961E-5</v>
      </c>
      <c r="K2109" s="104">
        <f t="shared" si="256"/>
        <v>2.6754910695626959E-4</v>
      </c>
      <c r="L2109" s="85"/>
    </row>
    <row r="2110" spans="3:12" x14ac:dyDescent="0.2">
      <c r="C2110" s="103">
        <v>2430</v>
      </c>
      <c r="D2110" s="103">
        <f t="shared" si="252"/>
        <v>2.4300000000000002</v>
      </c>
      <c r="E2110" s="104">
        <f t="shared" si="250"/>
        <v>0.94736972478654813</v>
      </c>
      <c r="F2110" s="104">
        <f t="shared" si="251"/>
        <v>7.9449715801565325E-3</v>
      </c>
      <c r="G2110" s="104">
        <f t="shared" si="257"/>
        <v>7.5268255393298403E-3</v>
      </c>
      <c r="H2110" s="104">
        <f t="shared" si="253"/>
        <v>-42.467763003040972</v>
      </c>
      <c r="I2110" s="104">
        <f t="shared" si="254"/>
        <v>10</v>
      </c>
      <c r="J2110" s="104">
        <f t="shared" si="255"/>
        <v>4.952298509150366E-5</v>
      </c>
      <c r="K2110" s="104">
        <f t="shared" si="256"/>
        <v>4.9522985091503659E-4</v>
      </c>
      <c r="L2110" s="85"/>
    </row>
    <row r="2111" spans="3:12" x14ac:dyDescent="0.2">
      <c r="C2111" s="103">
        <v>2440</v>
      </c>
      <c r="D2111" s="103">
        <f t="shared" si="252"/>
        <v>2.44</v>
      </c>
      <c r="E2111" s="104">
        <f t="shared" si="250"/>
        <v>0.94694646011891581</v>
      </c>
      <c r="F2111" s="104">
        <f t="shared" si="251"/>
        <v>6.852960866578859E-3</v>
      </c>
      <c r="G2111" s="104">
        <f t="shared" si="257"/>
        <v>6.4893870339403081E-3</v>
      </c>
      <c r="H2111" s="104">
        <f t="shared" si="253"/>
        <v>-43.755926465685917</v>
      </c>
      <c r="I2111" s="104">
        <f t="shared" si="254"/>
        <v>10</v>
      </c>
      <c r="J2111" s="104">
        <f t="shared" si="255"/>
        <v>4.911355372477405E-5</v>
      </c>
      <c r="K2111" s="104">
        <f t="shared" si="256"/>
        <v>4.9113553724774051E-4</v>
      </c>
      <c r="L2111" s="85"/>
    </row>
    <row r="2112" spans="3:12" x14ac:dyDescent="0.2">
      <c r="C2112" s="103">
        <v>2450</v>
      </c>
      <c r="D2112" s="103">
        <f t="shared" si="252"/>
        <v>2.4500000000000002</v>
      </c>
      <c r="E2112" s="104">
        <f t="shared" si="250"/>
        <v>0.94652163219015628</v>
      </c>
      <c r="F2112" s="104">
        <f t="shared" si="251"/>
        <v>3.9407633192970193E-3</v>
      </c>
      <c r="G2112" s="104">
        <f t="shared" si="257"/>
        <v>3.7300177290561128E-3</v>
      </c>
      <c r="H2112" s="104">
        <f t="shared" si="253"/>
        <v>-48.565782079038364</v>
      </c>
      <c r="I2112" s="104">
        <f t="shared" si="254"/>
        <v>10</v>
      </c>
      <c r="J2112" s="104">
        <f t="shared" si="255"/>
        <v>2.6109058427488484E-5</v>
      </c>
      <c r="K2112" s="104">
        <f t="shared" si="256"/>
        <v>2.6109058427488483E-4</v>
      </c>
      <c r="L2112" s="85"/>
    </row>
    <row r="2113" spans="3:12" x14ac:dyDescent="0.2">
      <c r="C2113" s="103">
        <v>2460</v>
      </c>
      <c r="D2113" s="103">
        <f t="shared" si="252"/>
        <v>2.46</v>
      </c>
      <c r="E2113" s="104">
        <f t="shared" si="250"/>
        <v>0.94609524308490278</v>
      </c>
      <c r="F2113" s="104">
        <f t="shared" si="251"/>
        <v>1.2310087557716356E-16</v>
      </c>
      <c r="G2113" s="104">
        <f t="shared" si="257"/>
        <v>1.1646515280314094E-16</v>
      </c>
      <c r="H2113" s="104">
        <f t="shared" si="253"/>
        <v>-318.67607998360415</v>
      </c>
      <c r="I2113" s="104">
        <f t="shared" si="254"/>
        <v>10</v>
      </c>
      <c r="J2113" s="104">
        <f t="shared" si="255"/>
        <v>3.4782580647684479E-6</v>
      </c>
      <c r="K2113" s="104">
        <f t="shared" si="256"/>
        <v>3.4782580647684482E-5</v>
      </c>
      <c r="L2113" s="85"/>
    </row>
    <row r="2114" spans="3:12" x14ac:dyDescent="0.2">
      <c r="C2114" s="103">
        <v>2470</v>
      </c>
      <c r="D2114" s="103">
        <f t="shared" si="252"/>
        <v>2.4700000000000002</v>
      </c>
      <c r="E2114" s="104">
        <f t="shared" si="250"/>
        <v>0.94566729489497037</v>
      </c>
      <c r="F2114" s="104">
        <f t="shared" si="251"/>
        <v>3.909560490677564E-3</v>
      </c>
      <c r="G2114" s="104">
        <f t="shared" si="257"/>
        <v>3.6971434934473051E-3</v>
      </c>
      <c r="H2114" s="104">
        <f t="shared" si="253"/>
        <v>-48.642673865448941</v>
      </c>
      <c r="I2114" s="104">
        <f t="shared" si="254"/>
        <v>10</v>
      </c>
      <c r="J2114" s="104">
        <f t="shared" si="255"/>
        <v>3.4172175027851515E-6</v>
      </c>
      <c r="K2114" s="104">
        <f t="shared" si="256"/>
        <v>3.4172175027851517E-5</v>
      </c>
      <c r="L2114" s="85"/>
    </row>
    <row r="2115" spans="3:12" x14ac:dyDescent="0.2">
      <c r="C2115" s="103">
        <v>2480</v>
      </c>
      <c r="D2115" s="103">
        <f t="shared" si="252"/>
        <v>2.48</v>
      </c>
      <c r="E2115" s="104">
        <f t="shared" si="250"/>
        <v>0.94523778971934003</v>
      </c>
      <c r="F2115" s="104">
        <f t="shared" si="251"/>
        <v>6.7448656779411547E-3</v>
      </c>
      <c r="G2115" s="104">
        <f t="shared" si="257"/>
        <v>6.3755019253709348E-3</v>
      </c>
      <c r="H2115" s="104">
        <f t="shared" si="253"/>
        <v>-43.909712375250855</v>
      </c>
      <c r="I2115" s="104">
        <f t="shared" si="254"/>
        <v>10</v>
      </c>
      <c r="J2115" s="104">
        <f t="shared" si="255"/>
        <v>2.5364546433310021E-5</v>
      </c>
      <c r="K2115" s="104">
        <f t="shared" si="256"/>
        <v>2.5364546433310022E-4</v>
      </c>
      <c r="L2115" s="85"/>
    </row>
    <row r="2116" spans="3:12" x14ac:dyDescent="0.2">
      <c r="C2116" s="103">
        <v>2490</v>
      </c>
      <c r="D2116" s="103">
        <f t="shared" si="252"/>
        <v>2.4900000000000002</v>
      </c>
      <c r="E2116" s="104">
        <f t="shared" ref="E2116:E2179" si="258">ABS(SIN((($A$68*PI()*$C2116*VLOOKUP($D$12,$C$18:$D$33,2,FALSE))/($D$16*1000000)))/(VLOOKUP($D$12,$C$18:$D$33,2,FALSE)*SIN((($A$68*PI()*$C2116)/($D$16*1000000)))))^$A$72</f>
        <v>0.94480672966414059</v>
      </c>
      <c r="F2116" s="104">
        <f t="shared" ref="F2116:F2179" si="259">ABS(SIN((($A$68*VLOOKUP($D$12,$C$18:$D$33,2,FALSE)*PI()*$C2116*VLOOKUP($D$12,$C$18:$E$33,3,FALSE))/($D$16*1000000)))/(VLOOKUP($D$12,$C$18:$E$33,3,FALSE)*SIN((($A$68*VLOOKUP($D$12,$C$18:$D$33,2,FALSE)*PI()*$C2116)/($D$16*1000000)))))^$A$76</f>
        <v>7.7577295742175603E-3</v>
      </c>
      <c r="G2116" s="104">
        <f t="shared" si="257"/>
        <v>7.3295551086352793E-3</v>
      </c>
      <c r="H2116" s="104">
        <f t="shared" si="253"/>
        <v>-42.698447709710869</v>
      </c>
      <c r="I2116" s="104">
        <f t="shared" si="254"/>
        <v>10</v>
      </c>
      <c r="J2116" s="104">
        <f t="shared" si="255"/>
        <v>4.6957147076340803E-5</v>
      </c>
      <c r="K2116" s="104">
        <f t="shared" si="256"/>
        <v>4.6957147076340803E-4</v>
      </c>
      <c r="L2116" s="85"/>
    </row>
    <row r="2117" spans="3:12" x14ac:dyDescent="0.2">
      <c r="C2117" s="103">
        <v>2500</v>
      </c>
      <c r="D2117" s="103">
        <f t="shared" ref="D2117:D2180" si="260">C2117/1000</f>
        <v>2.5</v>
      </c>
      <c r="E2117" s="104">
        <f t="shared" si="258"/>
        <v>0.94437411684263695</v>
      </c>
      <c r="F2117" s="104">
        <f t="shared" si="259"/>
        <v>6.6921304299024783E-3</v>
      </c>
      <c r="G2117" s="104">
        <f t="shared" si="257"/>
        <v>6.319874764534889E-3</v>
      </c>
      <c r="H2117" s="104">
        <f t="shared" ref="H2117:H2180" si="261">20*LOG10(G2117)</f>
        <v>-43.98583055337231</v>
      </c>
      <c r="I2117" s="104">
        <f t="shared" ref="I2117:I2180" si="262">C2117-C2116</f>
        <v>10</v>
      </c>
      <c r="J2117" s="104">
        <f t="shared" si="255"/>
        <v>4.6576733965647553E-5</v>
      </c>
      <c r="K2117" s="104">
        <f t="shared" si="256"/>
        <v>4.6576733965647554E-4</v>
      </c>
      <c r="L2117" s="85"/>
    </row>
    <row r="2118" spans="3:12" x14ac:dyDescent="0.2">
      <c r="C2118" s="103">
        <v>2510</v>
      </c>
      <c r="D2118" s="103">
        <f t="shared" si="260"/>
        <v>2.5099999999999998</v>
      </c>
      <c r="E2118" s="104">
        <f t="shared" si="258"/>
        <v>0.94393995337521031</v>
      </c>
      <c r="F2118" s="104">
        <f t="shared" si="259"/>
        <v>3.8486640904692375E-3</v>
      </c>
      <c r="G2118" s="104">
        <f t="shared" si="257"/>
        <v>3.6329078021143783E-3</v>
      </c>
      <c r="H2118" s="104">
        <f t="shared" si="261"/>
        <v>-48.794912475121457</v>
      </c>
      <c r="I2118" s="104">
        <f t="shared" si="262"/>
        <v>10</v>
      </c>
      <c r="J2118" s="104">
        <f t="shared" ref="J2118:J2181" si="263">((G2118+G2117)/2)^2</f>
        <v>2.4764470204749396E-5</v>
      </c>
      <c r="K2118" s="104">
        <f t="shared" ref="K2118:K2181" si="264">I2118*J2118</f>
        <v>2.4764470204749397E-4</v>
      </c>
      <c r="L2118" s="85"/>
    </row>
    <row r="2119" spans="3:12" x14ac:dyDescent="0.2">
      <c r="C2119" s="103">
        <v>2520</v>
      </c>
      <c r="D2119" s="103">
        <f t="shared" si="260"/>
        <v>2.52</v>
      </c>
      <c r="E2119" s="104">
        <f t="shared" si="258"/>
        <v>0.94350424138934663</v>
      </c>
      <c r="F2119" s="104">
        <f t="shared" si="259"/>
        <v>1.5026779095553061E-17</v>
      </c>
      <c r="G2119" s="104">
        <f t="shared" si="257"/>
        <v>1.4177829811075082E-17</v>
      </c>
      <c r="H2119" s="104">
        <f t="shared" si="261"/>
        <v>-336.96780482340466</v>
      </c>
      <c r="I2119" s="104">
        <f t="shared" si="262"/>
        <v>10</v>
      </c>
      <c r="J2119" s="104">
        <f t="shared" si="263"/>
        <v>3.2995047746659065E-6</v>
      </c>
      <c r="K2119" s="104">
        <f t="shared" si="264"/>
        <v>3.2995047746659062E-5</v>
      </c>
      <c r="L2119" s="85"/>
    </row>
    <row r="2120" spans="3:12" x14ac:dyDescent="0.2">
      <c r="C2120" s="103">
        <v>2530</v>
      </c>
      <c r="D2120" s="103">
        <f t="shared" si="260"/>
        <v>2.5299999999999998</v>
      </c>
      <c r="E2120" s="104">
        <f t="shared" si="258"/>
        <v>0.94306698301961434</v>
      </c>
      <c r="F2120" s="104">
        <f t="shared" si="259"/>
        <v>3.8189466658563914E-3</v>
      </c>
      <c r="G2120" s="104">
        <f t="shared" si="257"/>
        <v>3.6015225104820024E-3</v>
      </c>
      <c r="H2120" s="104">
        <f t="shared" si="261"/>
        <v>-48.870277328435449</v>
      </c>
      <c r="I2120" s="104">
        <f t="shared" si="262"/>
        <v>10</v>
      </c>
      <c r="J2120" s="104">
        <f t="shared" si="263"/>
        <v>3.242741098377172E-6</v>
      </c>
      <c r="K2120" s="104">
        <f t="shared" si="264"/>
        <v>3.242741098377172E-5</v>
      </c>
      <c r="L2120" s="85"/>
    </row>
    <row r="2121" spans="3:12" x14ac:dyDescent="0.2">
      <c r="C2121" s="103">
        <v>2540</v>
      </c>
      <c r="D2121" s="103">
        <f t="shared" si="260"/>
        <v>2.54</v>
      </c>
      <c r="E2121" s="104">
        <f t="shared" si="258"/>
        <v>0.9426281804076545</v>
      </c>
      <c r="F2121" s="104">
        <f t="shared" si="259"/>
        <v>6.5891813297612283E-3</v>
      </c>
      <c r="G2121" s="104">
        <f t="shared" si="257"/>
        <v>6.2111480072489155E-3</v>
      </c>
      <c r="H2121" s="104">
        <f t="shared" si="261"/>
        <v>-44.136562434037231</v>
      </c>
      <c r="I2121" s="104">
        <f t="shared" si="262"/>
        <v>10</v>
      </c>
      <c r="J2121" s="104">
        <f t="shared" si="263"/>
        <v>2.407212567238639E-5</v>
      </c>
      <c r="K2121" s="104">
        <f t="shared" si="264"/>
        <v>2.407212567238639E-4</v>
      </c>
      <c r="L2121" s="85"/>
    </row>
    <row r="2122" spans="3:12" x14ac:dyDescent="0.2">
      <c r="C2122" s="103">
        <v>2550</v>
      </c>
      <c r="D2122" s="103">
        <f t="shared" si="260"/>
        <v>2.5499999999999998</v>
      </c>
      <c r="E2122" s="104">
        <f t="shared" si="258"/>
        <v>0.94218783570216003</v>
      </c>
      <c r="F2122" s="104">
        <f t="shared" si="259"/>
        <v>7.5794022931195632E-3</v>
      </c>
      <c r="G2122" s="104">
        <f t="shared" si="257"/>
        <v>7.1412206424703098E-3</v>
      </c>
      <c r="H2122" s="104">
        <f t="shared" si="261"/>
        <v>-42.924550966212287</v>
      </c>
      <c r="I2122" s="104">
        <f t="shared" si="262"/>
        <v>10</v>
      </c>
      <c r="J2122" s="104">
        <f t="shared" si="263"/>
        <v>4.457143713950121E-5</v>
      </c>
      <c r="K2122" s="104">
        <f t="shared" si="264"/>
        <v>4.4571437139501212E-4</v>
      </c>
      <c r="L2122" s="85"/>
    </row>
    <row r="2123" spans="3:12" x14ac:dyDescent="0.2">
      <c r="C2123" s="103">
        <v>2560</v>
      </c>
      <c r="D2123" s="103">
        <f t="shared" si="260"/>
        <v>2.56</v>
      </c>
      <c r="E2123" s="104">
        <f t="shared" si="258"/>
        <v>0.94174595105886394</v>
      </c>
      <c r="F2123" s="104">
        <f t="shared" si="259"/>
        <v>6.538928096014667E-3</v>
      </c>
      <c r="G2123" s="104">
        <f t="shared" si="257"/>
        <v>6.1580090586868591E-3</v>
      </c>
      <c r="H2123" s="104">
        <f t="shared" si="261"/>
        <v>-44.211193531342929</v>
      </c>
      <c r="I2123" s="104">
        <f t="shared" si="262"/>
        <v>10</v>
      </c>
      <c r="J2123" s="104">
        <f t="shared" si="263"/>
        <v>4.4217377661035257E-5</v>
      </c>
      <c r="K2123" s="104">
        <f t="shared" si="264"/>
        <v>4.4217377661035255E-4</v>
      </c>
      <c r="L2123" s="85"/>
    </row>
    <row r="2124" spans="3:12" x14ac:dyDescent="0.2">
      <c r="C2124" s="103">
        <v>2570</v>
      </c>
      <c r="D2124" s="103">
        <f t="shared" si="260"/>
        <v>2.57</v>
      </c>
      <c r="E2124" s="104">
        <f t="shared" si="258"/>
        <v>0.94130252864051578</v>
      </c>
      <c r="F2124" s="104">
        <f t="shared" si="259"/>
        <v>3.7609165197331137E-3</v>
      </c>
      <c r="G2124" s="104">
        <f t="shared" si="257"/>
        <v>3.5401602300306682E-3</v>
      </c>
      <c r="H2124" s="104">
        <f t="shared" si="261"/>
        <v>-49.01954162138621</v>
      </c>
      <c r="I2124" s="104">
        <f t="shared" si="262"/>
        <v>10</v>
      </c>
      <c r="J2124" s="104">
        <f t="shared" si="263"/>
        <v>2.3513621888155955E-5</v>
      </c>
      <c r="K2124" s="104">
        <f t="shared" si="264"/>
        <v>2.3513621888155954E-4</v>
      </c>
      <c r="L2124" s="85"/>
    </row>
    <row r="2125" spans="3:12" x14ac:dyDescent="0.2">
      <c r="C2125" s="103">
        <v>2580</v>
      </c>
      <c r="D2125" s="103">
        <f t="shared" si="260"/>
        <v>2.58</v>
      </c>
      <c r="E2125" s="104">
        <f t="shared" si="258"/>
        <v>0.94085757061687447</v>
      </c>
      <c r="F2125" s="104">
        <f t="shared" si="259"/>
        <v>6.6098061369782189E-17</v>
      </c>
      <c r="G2125" s="104">
        <f t="shared" si="257"/>
        <v>6.2188861442858349E-17</v>
      </c>
      <c r="H2125" s="104">
        <f t="shared" si="261"/>
        <v>-324.12574788402549</v>
      </c>
      <c r="I2125" s="104">
        <f t="shared" si="262"/>
        <v>10</v>
      </c>
      <c r="J2125" s="104">
        <f t="shared" si="263"/>
        <v>3.1331836135728082E-6</v>
      </c>
      <c r="K2125" s="104">
        <f t="shared" si="264"/>
        <v>3.1331836135728081E-5</v>
      </c>
      <c r="L2125" s="85"/>
    </row>
    <row r="2126" spans="3:12" x14ac:dyDescent="0.2">
      <c r="C2126" s="103">
        <v>2590</v>
      </c>
      <c r="D2126" s="103">
        <f t="shared" si="260"/>
        <v>2.59</v>
      </c>
      <c r="E2126" s="104">
        <f t="shared" si="258"/>
        <v>0.94041107916468614</v>
      </c>
      <c r="F2126" s="104">
        <f t="shared" si="259"/>
        <v>3.7325821127319214E-3</v>
      </c>
      <c r="G2126" s="104">
        <f t="shared" ref="G2126:G2189" si="265">E2126*F2126</f>
        <v>3.5101615727050305E-3</v>
      </c>
      <c r="H2126" s="104">
        <f t="shared" si="261"/>
        <v>-49.093457850061114</v>
      </c>
      <c r="I2126" s="104">
        <f t="shared" si="262"/>
        <v>10</v>
      </c>
      <c r="J2126" s="104">
        <f t="shared" si="263"/>
        <v>3.0803085666238719E-6</v>
      </c>
      <c r="K2126" s="104">
        <f t="shared" si="264"/>
        <v>3.080308566623872E-5</v>
      </c>
      <c r="L2126" s="85"/>
    </row>
    <row r="2127" spans="3:12" x14ac:dyDescent="0.2">
      <c r="C2127" s="103">
        <v>2600</v>
      </c>
      <c r="D2127" s="103">
        <f t="shared" si="260"/>
        <v>2.6</v>
      </c>
      <c r="E2127" s="104">
        <f t="shared" si="258"/>
        <v>0.93996305646766898</v>
      </c>
      <c r="F2127" s="104">
        <f t="shared" si="259"/>
        <v>6.440770351572039E-3</v>
      </c>
      <c r="G2127" s="104">
        <f t="shared" si="265"/>
        <v>6.0540861856699969E-3</v>
      </c>
      <c r="H2127" s="104">
        <f t="shared" si="261"/>
        <v>-44.359028014815635</v>
      </c>
      <c r="I2127" s="104">
        <f t="shared" si="262"/>
        <v>10</v>
      </c>
      <c r="J2127" s="104">
        <f t="shared" si="263"/>
        <v>2.2868708795895436E-5</v>
      </c>
      <c r="K2127" s="104">
        <f t="shared" si="264"/>
        <v>2.2868708795895434E-4</v>
      </c>
      <c r="L2127" s="85"/>
    </row>
    <row r="2128" spans="3:12" x14ac:dyDescent="0.2">
      <c r="C2128" s="103">
        <v>2610</v>
      </c>
      <c r="D2128" s="103">
        <f t="shared" si="260"/>
        <v>2.61</v>
      </c>
      <c r="E2128" s="104">
        <f t="shared" si="258"/>
        <v>0.9395135047164952</v>
      </c>
      <c r="F2128" s="104">
        <f t="shared" si="259"/>
        <v>7.4093751601601648E-3</v>
      </c>
      <c r="G2128" s="104">
        <f t="shared" si="265"/>
        <v>6.9612080244814195E-3</v>
      </c>
      <c r="H2128" s="104">
        <f t="shared" si="261"/>
        <v>-43.146307757094313</v>
      </c>
      <c r="I2128" s="104">
        <f t="shared" si="262"/>
        <v>10</v>
      </c>
      <c r="J2128" s="104">
        <f t="shared" si="263"/>
        <v>4.2349470844200248E-5</v>
      </c>
      <c r="K2128" s="104">
        <f t="shared" si="264"/>
        <v>4.234947084420025E-4</v>
      </c>
      <c r="L2128" s="85"/>
    </row>
    <row r="2129" spans="3:12" x14ac:dyDescent="0.2">
      <c r="C2129" s="103">
        <v>2620</v>
      </c>
      <c r="D2129" s="103">
        <f t="shared" si="260"/>
        <v>2.62</v>
      </c>
      <c r="E2129" s="104">
        <f t="shared" si="258"/>
        <v>0.9390624261087801</v>
      </c>
      <c r="F2129" s="104">
        <f t="shared" si="259"/>
        <v>6.3928299977086926E-3</v>
      </c>
      <c r="G2129" s="104">
        <f t="shared" si="265"/>
        <v>6.0032664473493123E-3</v>
      </c>
      <c r="H2129" s="104">
        <f t="shared" si="261"/>
        <v>-44.432247612157823</v>
      </c>
      <c r="I2129" s="104">
        <f t="shared" si="262"/>
        <v>10</v>
      </c>
      <c r="J2129" s="104">
        <f t="shared" si="263"/>
        <v>4.2019399582687676E-5</v>
      </c>
      <c r="K2129" s="104">
        <f t="shared" si="264"/>
        <v>4.2019399582687676E-4</v>
      </c>
      <c r="L2129" s="85"/>
    </row>
    <row r="2130" spans="3:12" x14ac:dyDescent="0.2">
      <c r="C2130" s="103">
        <v>2630</v>
      </c>
      <c r="D2130" s="103">
        <f t="shared" si="260"/>
        <v>2.63</v>
      </c>
      <c r="E2130" s="104">
        <f t="shared" si="258"/>
        <v>0.93860982284905947</v>
      </c>
      <c r="F2130" s="104">
        <f t="shared" si="259"/>
        <v>3.6772228910290027E-3</v>
      </c>
      <c r="G2130" s="104">
        <f t="shared" si="265"/>
        <v>3.4514775263252387E-3</v>
      </c>
      <c r="H2130" s="104">
        <f t="shared" si="261"/>
        <v>-49.239899001936593</v>
      </c>
      <c r="I2130" s="104">
        <f t="shared" si="262"/>
        <v>10</v>
      </c>
      <c r="J2130" s="104">
        <f t="shared" si="263"/>
        <v>2.2348045901933808E-5</v>
      </c>
      <c r="K2130" s="104">
        <f t="shared" si="264"/>
        <v>2.2348045901933808E-4</v>
      </c>
      <c r="L2130" s="85"/>
    </row>
    <row r="2131" spans="3:12" x14ac:dyDescent="0.2">
      <c r="C2131" s="103">
        <v>2640</v>
      </c>
      <c r="D2131" s="103">
        <f t="shared" si="260"/>
        <v>2.64</v>
      </c>
      <c r="E2131" s="104">
        <f t="shared" si="258"/>
        <v>0.93815569714877345</v>
      </c>
      <c r="F2131" s="104">
        <f t="shared" si="259"/>
        <v>1.4362607746048211E-16</v>
      </c>
      <c r="G2131" s="104">
        <f t="shared" si="265"/>
        <v>1.3474362282868233E-16</v>
      </c>
      <c r="H2131" s="104">
        <f t="shared" si="261"/>
        <v>-317.40983560050194</v>
      </c>
      <c r="I2131" s="104">
        <f t="shared" si="262"/>
        <v>10</v>
      </c>
      <c r="J2131" s="104">
        <f t="shared" si="263"/>
        <v>2.9781742786822802E-6</v>
      </c>
      <c r="K2131" s="104">
        <f t="shared" si="264"/>
        <v>2.9781742786822801E-5</v>
      </c>
      <c r="L2131" s="85"/>
    </row>
    <row r="2132" spans="3:12" x14ac:dyDescent="0.2">
      <c r="C2132" s="103">
        <v>2650</v>
      </c>
      <c r="D2132" s="103">
        <f t="shared" si="260"/>
        <v>2.65</v>
      </c>
      <c r="E2132" s="104">
        <f t="shared" si="258"/>
        <v>0.93770005122625588</v>
      </c>
      <c r="F2132" s="104">
        <f t="shared" si="259"/>
        <v>3.6501783176811882E-3</v>
      </c>
      <c r="G2132" s="104">
        <f t="shared" si="265"/>
        <v>3.4227723954746189E-3</v>
      </c>
      <c r="H2132" s="104">
        <f t="shared" si="261"/>
        <v>-49.312439584732317</v>
      </c>
      <c r="I2132" s="104">
        <f t="shared" si="262"/>
        <v>10</v>
      </c>
      <c r="J2132" s="104">
        <f t="shared" si="263"/>
        <v>2.928842717805996E-6</v>
      </c>
      <c r="K2132" s="104">
        <f t="shared" si="264"/>
        <v>2.9288427178059959E-5</v>
      </c>
      <c r="L2132" s="85"/>
    </row>
    <row r="2133" spans="3:12" x14ac:dyDescent="0.2">
      <c r="C2133" s="103">
        <v>2660</v>
      </c>
      <c r="D2133" s="103">
        <f t="shared" si="260"/>
        <v>2.66</v>
      </c>
      <c r="E2133" s="104">
        <f t="shared" si="258"/>
        <v>0.93724288730670957</v>
      </c>
      <c r="F2133" s="104">
        <f t="shared" si="259"/>
        <v>6.2991407617111915E-3</v>
      </c>
      <c r="G2133" s="104">
        <f t="shared" si="265"/>
        <v>5.903824875057583E-3</v>
      </c>
      <c r="H2133" s="104">
        <f t="shared" si="261"/>
        <v>-44.577330669107283</v>
      </c>
      <c r="I2133" s="104">
        <f t="shared" si="262"/>
        <v>10</v>
      </c>
      <c r="J2133" s="104">
        <f t="shared" si="263"/>
        <v>2.1746354161674679E-5</v>
      </c>
      <c r="K2133" s="104">
        <f t="shared" si="264"/>
        <v>2.174635416167468E-4</v>
      </c>
      <c r="L2133" s="85"/>
    </row>
    <row r="2134" spans="3:12" x14ac:dyDescent="0.2">
      <c r="C2134" s="103">
        <v>2670</v>
      </c>
      <c r="D2134" s="103">
        <f t="shared" si="260"/>
        <v>2.67</v>
      </c>
      <c r="E2134" s="104">
        <f t="shared" si="258"/>
        <v>0.93678420762219494</v>
      </c>
      <c r="F2134" s="104">
        <f t="shared" si="259"/>
        <v>7.2470888472965329E-3</v>
      </c>
      <c r="G2134" s="104">
        <f t="shared" si="265"/>
        <v>6.7889583833823288E-3</v>
      </c>
      <c r="H2134" s="104">
        <f t="shared" si="261"/>
        <v>-43.363937071239846</v>
      </c>
      <c r="I2134" s="104">
        <f t="shared" si="262"/>
        <v>10</v>
      </c>
      <c r="J2134" s="104">
        <f t="shared" si="263"/>
        <v>4.0276686711433118E-5</v>
      </c>
      <c r="K2134" s="104">
        <f t="shared" si="264"/>
        <v>4.0276686711433117E-4</v>
      </c>
      <c r="L2134" s="85"/>
    </row>
    <row r="2135" spans="3:12" x14ac:dyDescent="0.2">
      <c r="C2135" s="103">
        <v>2680</v>
      </c>
      <c r="D2135" s="103">
        <f t="shared" si="260"/>
        <v>2.68</v>
      </c>
      <c r="E2135" s="104">
        <f t="shared" si="258"/>
        <v>0.93632401441161406</v>
      </c>
      <c r="F2135" s="104">
        <f t="shared" si="259"/>
        <v>6.2533591862763164E-3</v>
      </c>
      <c r="G2135" s="104">
        <f t="shared" si="265"/>
        <v>5.8551703768519852E-3</v>
      </c>
      <c r="H2135" s="104">
        <f t="shared" si="261"/>
        <v>-44.649209261533144</v>
      </c>
      <c r="I2135" s="104">
        <f t="shared" si="262"/>
        <v>10</v>
      </c>
      <c r="J2135" s="104">
        <f t="shared" si="263"/>
        <v>3.996849802634613E-5</v>
      </c>
      <c r="K2135" s="104">
        <f t="shared" si="264"/>
        <v>3.9968498026346131E-4</v>
      </c>
      <c r="L2135" s="85"/>
    </row>
    <row r="2136" spans="3:12" x14ac:dyDescent="0.2">
      <c r="C2136" s="103">
        <v>2690</v>
      </c>
      <c r="D2136" s="103">
        <f t="shared" si="260"/>
        <v>2.69</v>
      </c>
      <c r="E2136" s="104">
        <f t="shared" si="258"/>
        <v>0.93586230992068431</v>
      </c>
      <c r="F2136" s="104">
        <f t="shared" si="259"/>
        <v>3.5973120532136766E-3</v>
      </c>
      <c r="G2136" s="104">
        <f t="shared" si="265"/>
        <v>3.366588767626071E-3</v>
      </c>
      <c r="H2136" s="104">
        <f t="shared" si="261"/>
        <v>-49.456198598036714</v>
      </c>
      <c r="I2136" s="104">
        <f t="shared" si="262"/>
        <v>10</v>
      </c>
      <c r="J2136" s="104">
        <f t="shared" si="263"/>
        <v>2.1260210429691162E-5</v>
      </c>
      <c r="K2136" s="104">
        <f t="shared" si="264"/>
        <v>2.1260210429691162E-4</v>
      </c>
      <c r="L2136" s="85"/>
    </row>
    <row r="2137" spans="3:12" x14ac:dyDescent="0.2">
      <c r="C2137" s="103">
        <v>2700</v>
      </c>
      <c r="D2137" s="103">
        <f t="shared" si="260"/>
        <v>2.7</v>
      </c>
      <c r="E2137" s="104">
        <f t="shared" si="258"/>
        <v>0.93539909640193786</v>
      </c>
      <c r="F2137" s="104">
        <f t="shared" si="259"/>
        <v>1.8969246323139037E-16</v>
      </c>
      <c r="G2137" s="104">
        <f t="shared" si="265"/>
        <v>1.7743815870090038E-16</v>
      </c>
      <c r="H2137" s="104">
        <f t="shared" si="261"/>
        <v>-315.01905955804932</v>
      </c>
      <c r="I2137" s="104">
        <f t="shared" si="262"/>
        <v>10</v>
      </c>
      <c r="J2137" s="104">
        <f t="shared" si="263"/>
        <v>2.8334799825768054E-6</v>
      </c>
      <c r="K2137" s="104">
        <f t="shared" si="264"/>
        <v>2.8334799825768052E-5</v>
      </c>
      <c r="L2137" s="85"/>
    </row>
    <row r="2138" spans="3:12" x14ac:dyDescent="0.2">
      <c r="C2138" s="103">
        <v>2710</v>
      </c>
      <c r="D2138" s="103">
        <f t="shared" si="260"/>
        <v>2.71</v>
      </c>
      <c r="E2138" s="104">
        <f t="shared" si="258"/>
        <v>0.93493437611468777</v>
      </c>
      <c r="F2138" s="104">
        <f t="shared" si="259"/>
        <v>3.5714723209757447E-3</v>
      </c>
      <c r="G2138" s="104">
        <f t="shared" si="265"/>
        <v>3.3390922462223339E-3</v>
      </c>
      <c r="H2138" s="104">
        <f t="shared" si="261"/>
        <v>-49.5274316580144</v>
      </c>
      <c r="I2138" s="104">
        <f t="shared" si="262"/>
        <v>10</v>
      </c>
      <c r="J2138" s="104">
        <f t="shared" si="263"/>
        <v>2.787384257195824E-6</v>
      </c>
      <c r="K2138" s="104">
        <f t="shared" si="264"/>
        <v>2.7873842571958241E-5</v>
      </c>
      <c r="L2138" s="85"/>
    </row>
    <row r="2139" spans="3:12" x14ac:dyDescent="0.2">
      <c r="C2139" s="103">
        <v>2720</v>
      </c>
      <c r="D2139" s="103">
        <f t="shared" si="260"/>
        <v>2.72</v>
      </c>
      <c r="E2139" s="104">
        <f t="shared" si="258"/>
        <v>0.93446815132502403</v>
      </c>
      <c r="F2139" s="104">
        <f t="shared" si="259"/>
        <v>6.1638439936230558E-3</v>
      </c>
      <c r="G2139" s="104">
        <f t="shared" si="265"/>
        <v>5.7599159017767904E-3</v>
      </c>
      <c r="H2139" s="104">
        <f t="shared" si="261"/>
        <v>-44.791677149802794</v>
      </c>
      <c r="I2139" s="104">
        <f t="shared" si="262"/>
        <v>10</v>
      </c>
      <c r="J2139" s="104">
        <f t="shared" si="263"/>
        <v>2.0697987319338613E-5</v>
      </c>
      <c r="K2139" s="104">
        <f t="shared" si="264"/>
        <v>2.0697987319338613E-4</v>
      </c>
      <c r="L2139" s="85"/>
    </row>
    <row r="2140" spans="3:12" x14ac:dyDescent="0.2">
      <c r="C2140" s="103">
        <v>2730</v>
      </c>
      <c r="D2140" s="103">
        <f t="shared" si="260"/>
        <v>2.73</v>
      </c>
      <c r="E2140" s="104">
        <f t="shared" si="258"/>
        <v>0.93400042430578778</v>
      </c>
      <c r="F2140" s="104">
        <f t="shared" si="259"/>
        <v>7.0920332038933928E-3</v>
      </c>
      <c r="G2140" s="104">
        <f t="shared" si="265"/>
        <v>6.6239620216271642E-3</v>
      </c>
      <c r="H2140" s="104">
        <f t="shared" si="261"/>
        <v>-43.577643324720285</v>
      </c>
      <c r="I2140" s="104">
        <f t="shared" si="262"/>
        <v>10</v>
      </c>
      <c r="J2140" s="104">
        <f t="shared" si="263"/>
        <v>3.8340108105442969E-5</v>
      </c>
      <c r="K2140" s="104">
        <f t="shared" si="264"/>
        <v>3.8340108105442967E-4</v>
      </c>
      <c r="L2140" s="85"/>
    </row>
    <row r="2141" spans="3:12" x14ac:dyDescent="0.2">
      <c r="C2141" s="103">
        <v>2740</v>
      </c>
      <c r="D2141" s="103">
        <f t="shared" si="260"/>
        <v>2.74</v>
      </c>
      <c r="E2141" s="104">
        <f t="shared" si="258"/>
        <v>0.9335311973365602</v>
      </c>
      <c r="F2141" s="104">
        <f t="shared" si="259"/>
        <v>6.1200804944707204E-3</v>
      </c>
      <c r="G2141" s="104">
        <f t="shared" si="265"/>
        <v>5.7132860717993787E-3</v>
      </c>
      <c r="H2141" s="104">
        <f t="shared" si="261"/>
        <v>-44.862280593903911</v>
      </c>
      <c r="I2141" s="104">
        <f t="shared" si="262"/>
        <v>10</v>
      </c>
      <c r="J2141" s="104">
        <f t="shared" si="263"/>
        <v>3.8051922629689213E-5</v>
      </c>
      <c r="K2141" s="104">
        <f t="shared" si="264"/>
        <v>3.8051922629689215E-4</v>
      </c>
      <c r="L2141" s="85"/>
    </row>
    <row r="2142" spans="3:12" x14ac:dyDescent="0.2">
      <c r="C2142" s="103">
        <v>2750</v>
      </c>
      <c r="D2142" s="103">
        <f t="shared" si="260"/>
        <v>2.75</v>
      </c>
      <c r="E2142" s="104">
        <f t="shared" si="258"/>
        <v>0.93306047270364156</v>
      </c>
      <c r="F2142" s="104">
        <f t="shared" si="259"/>
        <v>3.5209365220830635E-3</v>
      </c>
      <c r="G2142" s="104">
        <f t="shared" si="265"/>
        <v>3.2852466956543392E-3</v>
      </c>
      <c r="H2142" s="104">
        <f t="shared" si="261"/>
        <v>-49.66864025700842</v>
      </c>
      <c r="I2142" s="104">
        <f t="shared" si="262"/>
        <v>10</v>
      </c>
      <c r="J2142" s="104">
        <f t="shared" si="263"/>
        <v>2.0243397991734569E-5</v>
      </c>
      <c r="K2142" s="104">
        <f t="shared" si="264"/>
        <v>2.0243397991734569E-4</v>
      </c>
      <c r="L2142" s="85"/>
    </row>
    <row r="2143" spans="3:12" x14ac:dyDescent="0.2">
      <c r="C2143" s="103">
        <v>2760</v>
      </c>
      <c r="D2143" s="103">
        <f t="shared" si="260"/>
        <v>2.76</v>
      </c>
      <c r="E2143" s="104">
        <f t="shared" si="258"/>
        <v>0.93258825270003398</v>
      </c>
      <c r="F2143" s="104">
        <f t="shared" si="259"/>
        <v>1.1003185570220992E-16</v>
      </c>
      <c r="G2143" s="104">
        <f t="shared" si="265"/>
        <v>1.0261441605066621E-16</v>
      </c>
      <c r="H2143" s="104">
        <f t="shared" si="261"/>
        <v>-319.77583243917189</v>
      </c>
      <c r="I2143" s="104">
        <f t="shared" si="262"/>
        <v>10</v>
      </c>
      <c r="J2143" s="104">
        <f t="shared" si="263"/>
        <v>2.6982114628271075E-6</v>
      </c>
      <c r="K2143" s="104">
        <f t="shared" si="264"/>
        <v>2.6982114628271075E-5</v>
      </c>
      <c r="L2143" s="85"/>
    </row>
    <row r="2144" spans="3:12" x14ac:dyDescent="0.2">
      <c r="C2144" s="103">
        <v>2770</v>
      </c>
      <c r="D2144" s="103">
        <f t="shared" si="260"/>
        <v>2.77</v>
      </c>
      <c r="E2144" s="104">
        <f t="shared" si="258"/>
        <v>0.93211453962542945</v>
      </c>
      <c r="F2144" s="104">
        <f t="shared" si="259"/>
        <v>3.496223949225183E-3</v>
      </c>
      <c r="G2144" s="104">
        <f t="shared" si="265"/>
        <v>3.2588811768594324E-3</v>
      </c>
      <c r="H2144" s="104">
        <f t="shared" si="261"/>
        <v>-49.738629484008186</v>
      </c>
      <c r="I2144" s="104">
        <f t="shared" si="262"/>
        <v>10</v>
      </c>
      <c r="J2144" s="104">
        <f t="shared" si="263"/>
        <v>2.6550766312223472E-6</v>
      </c>
      <c r="K2144" s="104">
        <f t="shared" si="264"/>
        <v>2.6550766312223473E-5</v>
      </c>
      <c r="L2144" s="85"/>
    </row>
    <row r="2145" spans="3:12" x14ac:dyDescent="0.2">
      <c r="C2145" s="103">
        <v>2780</v>
      </c>
      <c r="D2145" s="103">
        <f t="shared" si="260"/>
        <v>2.78</v>
      </c>
      <c r="E2145" s="104">
        <f t="shared" si="258"/>
        <v>0.93163933578618707</v>
      </c>
      <c r="F2145" s="104">
        <f t="shared" si="259"/>
        <v>6.0344702108014667E-3</v>
      </c>
      <c r="G2145" s="104">
        <f t="shared" si="265"/>
        <v>5.6219498190126106E-3</v>
      </c>
      <c r="H2145" s="104">
        <f t="shared" si="261"/>
        <v>-45.002260703647266</v>
      </c>
      <c r="I2145" s="104">
        <f t="shared" si="262"/>
        <v>10</v>
      </c>
      <c r="J2145" s="104">
        <f t="shared" si="263"/>
        <v>1.971728979431041E-5</v>
      </c>
      <c r="K2145" s="104">
        <f t="shared" si="264"/>
        <v>1.9717289794310411E-4</v>
      </c>
      <c r="L2145" s="85"/>
    </row>
    <row r="2146" spans="3:12" x14ac:dyDescent="0.2">
      <c r="C2146" s="103">
        <v>2790</v>
      </c>
      <c r="D2146" s="103">
        <f t="shared" si="260"/>
        <v>2.79</v>
      </c>
      <c r="E2146" s="104">
        <f t="shared" si="258"/>
        <v>0.93116264349531397</v>
      </c>
      <c r="F2146" s="104">
        <f t="shared" si="259"/>
        <v>6.9437419688591741E-3</v>
      </c>
      <c r="G2146" s="104">
        <f t="shared" si="265"/>
        <v>6.4657531274722648E-3</v>
      </c>
      <c r="H2146" s="104">
        <f t="shared" si="261"/>
        <v>-43.78761762895671</v>
      </c>
      <c r="I2146" s="104">
        <f t="shared" si="262"/>
        <v>10</v>
      </c>
      <c r="J2146" s="104">
        <f t="shared" si="263"/>
        <v>3.6528140630614785E-5</v>
      </c>
      <c r="K2146" s="104">
        <f t="shared" si="264"/>
        <v>3.6528140630614787E-4</v>
      </c>
      <c r="L2146" s="85"/>
    </row>
    <row r="2147" spans="3:12" x14ac:dyDescent="0.2">
      <c r="C2147" s="103">
        <v>2800</v>
      </c>
      <c r="D2147" s="103">
        <f t="shared" si="260"/>
        <v>2.8</v>
      </c>
      <c r="E2147" s="104">
        <f t="shared" si="258"/>
        <v>0.93068446507245672</v>
      </c>
      <c r="F2147" s="104">
        <f t="shared" si="259"/>
        <v>5.9925960599472245E-3</v>
      </c>
      <c r="G2147" s="104">
        <f t="shared" si="265"/>
        <v>5.5772160584472942E-3</v>
      </c>
      <c r="H2147" s="104">
        <f t="shared" si="261"/>
        <v>-45.071650616807169</v>
      </c>
      <c r="I2147" s="104">
        <f t="shared" si="262"/>
        <v>10</v>
      </c>
      <c r="J2147" s="104">
        <f t="shared" si="263"/>
        <v>3.6258276703251997E-5</v>
      </c>
      <c r="K2147" s="104">
        <f t="shared" si="264"/>
        <v>3.6258276703251998E-4</v>
      </c>
      <c r="L2147" s="85"/>
    </row>
    <row r="2148" spans="3:12" x14ac:dyDescent="0.2">
      <c r="C2148" s="103">
        <v>2810</v>
      </c>
      <c r="D2148" s="103">
        <f t="shared" si="260"/>
        <v>2.81</v>
      </c>
      <c r="E2148" s="104">
        <f t="shared" si="258"/>
        <v>0.93020480284387519</v>
      </c>
      <c r="F2148" s="104">
        <f t="shared" si="259"/>
        <v>3.4478699536680197E-3</v>
      </c>
      <c r="G2148" s="104">
        <f t="shared" si="265"/>
        <v>3.2072251904830813E-3</v>
      </c>
      <c r="H2148" s="104">
        <f t="shared" si="261"/>
        <v>-49.877410913369488</v>
      </c>
      <c r="I2148" s="104">
        <f t="shared" si="262"/>
        <v>10</v>
      </c>
      <c r="J2148" s="104">
        <f t="shared" si="263"/>
        <v>1.929160201397736E-5</v>
      </c>
      <c r="K2148" s="104">
        <f t="shared" si="264"/>
        <v>1.9291602013977359E-4</v>
      </c>
      <c r="L2148" s="85"/>
    </row>
    <row r="2149" spans="3:12" x14ac:dyDescent="0.2">
      <c r="C2149" s="103">
        <v>2820</v>
      </c>
      <c r="D2149" s="103">
        <f t="shared" si="260"/>
        <v>2.82</v>
      </c>
      <c r="E2149" s="104">
        <f t="shared" si="258"/>
        <v>0.92972365914243038</v>
      </c>
      <c r="F2149" s="104">
        <f t="shared" si="259"/>
        <v>3.367240128078129E-17</v>
      </c>
      <c r="G2149" s="104">
        <f t="shared" si="265"/>
        <v>3.1306028130880241E-17</v>
      </c>
      <c r="H2149" s="104">
        <f t="shared" si="261"/>
        <v>-330.08744057692513</v>
      </c>
      <c r="I2149" s="104">
        <f t="shared" si="262"/>
        <v>10</v>
      </c>
      <c r="J2149" s="104">
        <f t="shared" si="263"/>
        <v>2.5715733556173592E-6</v>
      </c>
      <c r="K2149" s="104">
        <f t="shared" si="264"/>
        <v>2.5715733556173592E-5</v>
      </c>
      <c r="L2149" s="85"/>
    </row>
    <row r="2150" spans="3:12" x14ac:dyDescent="0.2">
      <c r="C2150" s="103">
        <v>2830</v>
      </c>
      <c r="D2150" s="103">
        <f t="shared" si="260"/>
        <v>2.83</v>
      </c>
      <c r="E2150" s="104">
        <f t="shared" si="258"/>
        <v>0.9292410363075656</v>
      </c>
      <c r="F2150" s="104">
        <f t="shared" si="259"/>
        <v>3.4242133998801938E-3</v>
      </c>
      <c r="G2150" s="104">
        <f t="shared" si="265"/>
        <v>3.181919608242924E-3</v>
      </c>
      <c r="H2150" s="104">
        <f t="shared" si="261"/>
        <v>-49.946215941541958</v>
      </c>
      <c r="I2150" s="104">
        <f t="shared" si="262"/>
        <v>10</v>
      </c>
      <c r="J2150" s="104">
        <f t="shared" si="263"/>
        <v>2.5311530983302504E-6</v>
      </c>
      <c r="K2150" s="104">
        <f t="shared" si="264"/>
        <v>2.5311530983302505E-5</v>
      </c>
      <c r="L2150" s="85"/>
    </row>
    <row r="2151" spans="3:12" x14ac:dyDescent="0.2">
      <c r="C2151" s="103">
        <v>2840</v>
      </c>
      <c r="D2151" s="103">
        <f t="shared" si="260"/>
        <v>2.84</v>
      </c>
      <c r="E2151" s="104">
        <f t="shared" si="258"/>
        <v>0.9287569366852847</v>
      </c>
      <c r="F2151" s="104">
        <f t="shared" si="259"/>
        <v>5.910644215611641E-3</v>
      </c>
      <c r="G2151" s="104">
        <f t="shared" si="265"/>
        <v>5.4895518155280649E-3</v>
      </c>
      <c r="H2151" s="104">
        <f t="shared" si="261"/>
        <v>-45.209262225710361</v>
      </c>
      <c r="I2151" s="104">
        <f t="shared" si="262"/>
        <v>10</v>
      </c>
      <c r="J2151" s="104">
        <f t="shared" si="263"/>
        <v>1.8798604163319215E-5</v>
      </c>
      <c r="K2151" s="104">
        <f t="shared" si="264"/>
        <v>1.8798604163319216E-4</v>
      </c>
      <c r="L2151" s="85"/>
    </row>
    <row r="2152" spans="3:12" x14ac:dyDescent="0.2">
      <c r="C2152" s="103">
        <v>2850</v>
      </c>
      <c r="D2152" s="103">
        <f t="shared" si="260"/>
        <v>2.85</v>
      </c>
      <c r="E2152" s="104">
        <f t="shared" si="258"/>
        <v>0.92827136262814292</v>
      </c>
      <c r="F2152" s="104">
        <f t="shared" si="259"/>
        <v>6.8017881507236051E-3</v>
      </c>
      <c r="G2152" s="104">
        <f t="shared" si="265"/>
        <v>6.313905154980157E-3</v>
      </c>
      <c r="H2152" s="104">
        <f t="shared" si="261"/>
        <v>-43.994038923941368</v>
      </c>
      <c r="I2152" s="104">
        <f t="shared" si="262"/>
        <v>10</v>
      </c>
      <c r="J2152" s="104">
        <f t="shared" si="263"/>
        <v>3.4830399113659789E-5</v>
      </c>
      <c r="K2152" s="104">
        <f t="shared" si="264"/>
        <v>3.4830399113659787E-4</v>
      </c>
      <c r="L2152" s="85"/>
    </row>
    <row r="2153" spans="3:12" x14ac:dyDescent="0.2">
      <c r="C2153" s="103">
        <v>2860</v>
      </c>
      <c r="D2153" s="103">
        <f t="shared" si="260"/>
        <v>2.86</v>
      </c>
      <c r="E2153" s="104">
        <f t="shared" si="258"/>
        <v>0.92778431649522175</v>
      </c>
      <c r="F2153" s="104">
        <f t="shared" si="259"/>
        <v>5.8705414121870249E-3</v>
      </c>
      <c r="G2153" s="104">
        <f t="shared" si="265"/>
        <v>5.4465962515628328E-3</v>
      </c>
      <c r="H2153" s="104">
        <f t="shared" si="261"/>
        <v>-45.277496343324735</v>
      </c>
      <c r="I2153" s="104">
        <f t="shared" si="262"/>
        <v>10</v>
      </c>
      <c r="J2153" s="104">
        <f t="shared" si="263"/>
        <v>3.457734833332491E-5</v>
      </c>
      <c r="K2153" s="104">
        <f t="shared" si="264"/>
        <v>3.4577348333324909E-4</v>
      </c>
      <c r="L2153" s="85"/>
    </row>
    <row r="2154" spans="3:12" x14ac:dyDescent="0.2">
      <c r="C2154" s="103">
        <v>2870</v>
      </c>
      <c r="D2154" s="103">
        <f t="shared" si="260"/>
        <v>2.87</v>
      </c>
      <c r="E2154" s="104">
        <f t="shared" si="258"/>
        <v>0.92729580065211437</v>
      </c>
      <c r="F2154" s="104">
        <f t="shared" si="259"/>
        <v>3.3779049344689694E-3</v>
      </c>
      <c r="G2154" s="104">
        <f t="shared" si="265"/>
        <v>3.1323170607351308E-3</v>
      </c>
      <c r="H2154" s="104">
        <f t="shared" si="261"/>
        <v>-50.082685680951037</v>
      </c>
      <c r="I2154" s="104">
        <f t="shared" si="262"/>
        <v>10</v>
      </c>
      <c r="J2154" s="104">
        <f t="shared" si="263"/>
        <v>1.8399438404980807E-5</v>
      </c>
      <c r="K2154" s="104">
        <f t="shared" si="264"/>
        <v>1.8399438404980806E-4</v>
      </c>
      <c r="L2154" s="85"/>
    </row>
    <row r="2155" spans="3:12" x14ac:dyDescent="0.2">
      <c r="C2155" s="103">
        <v>2880</v>
      </c>
      <c r="D2155" s="103">
        <f t="shared" si="260"/>
        <v>2.88</v>
      </c>
      <c r="E2155" s="104">
        <f t="shared" si="258"/>
        <v>0.92680581747090962</v>
      </c>
      <c r="F2155" s="104">
        <f t="shared" si="259"/>
        <v>3.9595214598170781E-17</v>
      </c>
      <c r="G2155" s="104">
        <f t="shared" si="265"/>
        <v>3.6697075233593763E-17</v>
      </c>
      <c r="H2155" s="104">
        <f t="shared" si="261"/>
        <v>-328.70737095502784</v>
      </c>
      <c r="I2155" s="104">
        <f t="shared" si="262"/>
        <v>10</v>
      </c>
      <c r="J2155" s="104">
        <f t="shared" si="263"/>
        <v>2.45285254224315E-6</v>
      </c>
      <c r="K2155" s="104">
        <f t="shared" si="264"/>
        <v>2.4528525422431501E-5</v>
      </c>
      <c r="L2155" s="85"/>
    </row>
    <row r="2156" spans="3:12" x14ac:dyDescent="0.2">
      <c r="C2156" s="103">
        <v>2890</v>
      </c>
      <c r="D2156" s="103">
        <f t="shared" si="260"/>
        <v>2.89</v>
      </c>
      <c r="E2156" s="104">
        <f t="shared" si="258"/>
        <v>0.9263143693301692</v>
      </c>
      <c r="F2156" s="104">
        <f t="shared" si="259"/>
        <v>3.3552391266265602E-3</v>
      </c>
      <c r="G2156" s="104">
        <f t="shared" si="265"/>
        <v>3.1080062155329899E-3</v>
      </c>
      <c r="H2156" s="104">
        <f t="shared" si="261"/>
        <v>-50.150362426965707</v>
      </c>
      <c r="I2156" s="104">
        <f t="shared" si="262"/>
        <v>10</v>
      </c>
      <c r="J2156" s="104">
        <f t="shared" si="263"/>
        <v>2.4149256589479816E-6</v>
      </c>
      <c r="K2156" s="104">
        <f t="shared" si="264"/>
        <v>2.4149256589479816E-5</v>
      </c>
      <c r="L2156" s="85"/>
    </row>
    <row r="2157" spans="3:12" x14ac:dyDescent="0.2">
      <c r="C2157" s="103">
        <v>2900</v>
      </c>
      <c r="D2157" s="103">
        <f t="shared" si="260"/>
        <v>2.9</v>
      </c>
      <c r="E2157" s="104">
        <f t="shared" si="258"/>
        <v>0.92582145861491627</v>
      </c>
      <c r="F2157" s="104">
        <f t="shared" si="259"/>
        <v>5.7920218659853915E-3</v>
      </c>
      <c r="G2157" s="104">
        <f t="shared" si="265"/>
        <v>5.3623781322960839E-3</v>
      </c>
      <c r="H2157" s="104">
        <f t="shared" si="261"/>
        <v>-45.412851293152286</v>
      </c>
      <c r="I2157" s="104">
        <f t="shared" si="262"/>
        <v>10</v>
      </c>
      <c r="J2157" s="104">
        <f t="shared" si="263"/>
        <v>1.7936852749986942E-5</v>
      </c>
      <c r="K2157" s="104">
        <f t="shared" si="264"/>
        <v>1.7936852749986942E-4</v>
      </c>
      <c r="L2157" s="85"/>
    </row>
    <row r="2158" spans="3:12" x14ac:dyDescent="0.2">
      <c r="C2158" s="103">
        <v>2910</v>
      </c>
      <c r="D2158" s="103">
        <f t="shared" si="260"/>
        <v>2.91</v>
      </c>
      <c r="E2158" s="104">
        <f t="shared" si="258"/>
        <v>0.92532708771661099</v>
      </c>
      <c r="F2158" s="104">
        <f t="shared" si="259"/>
        <v>6.6657799792528465E-3</v>
      </c>
      <c r="G2158" s="104">
        <f t="shared" si="265"/>
        <v>6.1680267755617278E-3</v>
      </c>
      <c r="H2158" s="104">
        <f t="shared" si="261"/>
        <v>-44.197074993391439</v>
      </c>
      <c r="I2158" s="104">
        <f t="shared" si="262"/>
        <v>10</v>
      </c>
      <c r="J2158" s="104">
        <f t="shared" si="263"/>
        <v>3.3237559334787871E-5</v>
      </c>
      <c r="K2158" s="104">
        <f t="shared" si="264"/>
        <v>3.3237559334787874E-4</v>
      </c>
      <c r="L2158" s="85"/>
    </row>
    <row r="2159" spans="3:12" x14ac:dyDescent="0.2">
      <c r="C2159" s="103">
        <v>2920</v>
      </c>
      <c r="D2159" s="103">
        <f t="shared" si="260"/>
        <v>2.92</v>
      </c>
      <c r="E2159" s="104">
        <f t="shared" si="258"/>
        <v>0.92483125903314012</v>
      </c>
      <c r="F2159" s="104">
        <f t="shared" si="259"/>
        <v>5.7535820418566303E-3</v>
      </c>
      <c r="G2159" s="104">
        <f t="shared" si="265"/>
        <v>5.3210925237207321E-3</v>
      </c>
      <c r="H2159" s="104">
        <f t="shared" si="261"/>
        <v>-45.47998378902291</v>
      </c>
      <c r="I2159" s="104">
        <f t="shared" si="262"/>
        <v>10</v>
      </c>
      <c r="J2159" s="104">
        <f t="shared" si="263"/>
        <v>3.2999965568286168E-5</v>
      </c>
      <c r="K2159" s="104">
        <f t="shared" si="264"/>
        <v>3.2999965568286167E-4</v>
      </c>
      <c r="L2159" s="85"/>
    </row>
    <row r="2160" spans="3:12" x14ac:dyDescent="0.2">
      <c r="C2160" s="103">
        <v>2930</v>
      </c>
      <c r="D2160" s="103">
        <f t="shared" si="260"/>
        <v>2.93</v>
      </c>
      <c r="E2160" s="104">
        <f t="shared" si="258"/>
        <v>0.92433397496879022</v>
      </c>
      <c r="F2160" s="104">
        <f t="shared" si="259"/>
        <v>3.3108510431963064E-3</v>
      </c>
      <c r="G2160" s="104">
        <f t="shared" si="265"/>
        <v>3.0603321052872076E-3</v>
      </c>
      <c r="H2160" s="104">
        <f t="shared" si="261"/>
        <v>-50.28462883201933</v>
      </c>
      <c r="I2160" s="104">
        <f t="shared" si="262"/>
        <v>10</v>
      </c>
      <c r="J2160" s="104">
        <f t="shared" si="263"/>
        <v>1.7562069702935219E-5</v>
      </c>
      <c r="K2160" s="104">
        <f t="shared" si="264"/>
        <v>1.7562069702935218E-4</v>
      </c>
      <c r="L2160" s="85"/>
    </row>
    <row r="2161" spans="3:12" x14ac:dyDescent="0.2">
      <c r="C2161" s="103">
        <v>2940</v>
      </c>
      <c r="D2161" s="103">
        <f t="shared" si="260"/>
        <v>2.94</v>
      </c>
      <c r="E2161" s="104">
        <f t="shared" si="258"/>
        <v>0.92383523793423672</v>
      </c>
      <c r="F2161" s="104">
        <f t="shared" si="259"/>
        <v>7.7616978242841207E-17</v>
      </c>
      <c r="G2161" s="104">
        <f t="shared" si="265"/>
        <v>7.1705299562711677E-17</v>
      </c>
      <c r="H2161" s="104">
        <f t="shared" si="261"/>
        <v>-322.88897491013404</v>
      </c>
      <c r="I2161" s="104">
        <f t="shared" si="262"/>
        <v>10</v>
      </c>
      <c r="J2161" s="104">
        <f t="shared" si="263"/>
        <v>2.3414081486630176E-6</v>
      </c>
      <c r="K2161" s="104">
        <f t="shared" si="264"/>
        <v>2.3414081486630177E-5</v>
      </c>
      <c r="L2161" s="85"/>
    </row>
    <row r="2162" spans="3:12" x14ac:dyDescent="0.2">
      <c r="C2162" s="103">
        <v>2950</v>
      </c>
      <c r="D2162" s="103">
        <f t="shared" si="260"/>
        <v>2.95</v>
      </c>
      <c r="E2162" s="104">
        <f t="shared" si="258"/>
        <v>0.92333505034652519</v>
      </c>
      <c r="F2162" s="104">
        <f t="shared" si="259"/>
        <v>3.2891159828339288E-3</v>
      </c>
      <c r="G2162" s="104">
        <f t="shared" si="265"/>
        <v>3.0369560716055261E-3</v>
      </c>
      <c r="H2162" s="104">
        <f t="shared" si="261"/>
        <v>-50.351229798758801</v>
      </c>
      <c r="I2162" s="104">
        <f t="shared" si="262"/>
        <v>10</v>
      </c>
      <c r="J2162" s="104">
        <f t="shared" si="263"/>
        <v>2.305775545215526E-6</v>
      </c>
      <c r="K2162" s="104">
        <f t="shared" si="264"/>
        <v>2.3057755452155259E-5</v>
      </c>
      <c r="L2162" s="85"/>
    </row>
    <row r="2163" spans="3:12" x14ac:dyDescent="0.2">
      <c r="C2163" s="103">
        <v>2960</v>
      </c>
      <c r="D2163" s="103">
        <f t="shared" si="260"/>
        <v>2.96</v>
      </c>
      <c r="E2163" s="104">
        <f t="shared" si="258"/>
        <v>0.92283341462904789</v>
      </c>
      <c r="F2163" s="104">
        <f t="shared" si="259"/>
        <v>5.6782869279228491E-3</v>
      </c>
      <c r="G2163" s="104">
        <f t="shared" si="265"/>
        <v>5.2401129149385293E-3</v>
      </c>
      <c r="H2163" s="104">
        <f t="shared" si="261"/>
        <v>-45.613187093125546</v>
      </c>
      <c r="I2163" s="104">
        <f t="shared" si="262"/>
        <v>10</v>
      </c>
      <c r="J2163" s="104">
        <f t="shared" si="263"/>
        <v>1.7127467752002357E-5</v>
      </c>
      <c r="K2163" s="104">
        <f t="shared" si="264"/>
        <v>1.7127467752002358E-4</v>
      </c>
      <c r="L2163" s="85"/>
    </row>
    <row r="2164" spans="3:12" x14ac:dyDescent="0.2">
      <c r="C2164" s="103">
        <v>2970</v>
      </c>
      <c r="D2164" s="103">
        <f t="shared" si="260"/>
        <v>2.97</v>
      </c>
      <c r="E2164" s="104">
        <f t="shared" si="258"/>
        <v>0.92233033321153246</v>
      </c>
      <c r="F2164" s="104">
        <f t="shared" si="259"/>
        <v>6.5353573477786699E-3</v>
      </c>
      <c r="G2164" s="104">
        <f t="shared" si="265"/>
        <v>6.027758320233138E-3</v>
      </c>
      <c r="H2164" s="104">
        <f t="shared" si="261"/>
        <v>-44.396883376296323</v>
      </c>
      <c r="I2164" s="104">
        <f t="shared" si="262"/>
        <v>10</v>
      </c>
      <c r="J2164" s="104">
        <f t="shared" si="263"/>
        <v>3.1741230543102268E-5</v>
      </c>
      <c r="K2164" s="104">
        <f t="shared" si="264"/>
        <v>3.1741230543102269E-4</v>
      </c>
      <c r="L2164" s="85"/>
    </row>
    <row r="2165" spans="3:12" x14ac:dyDescent="0.2">
      <c r="C2165" s="103">
        <v>2980</v>
      </c>
      <c r="D2165" s="103">
        <f t="shared" si="260"/>
        <v>2.98</v>
      </c>
      <c r="E2165" s="104">
        <f t="shared" si="258"/>
        <v>0.92182580853001972</v>
      </c>
      <c r="F2165" s="104">
        <f t="shared" si="259"/>
        <v>5.6414103846059022E-3</v>
      </c>
      <c r="G2165" s="104">
        <f t="shared" si="265"/>
        <v>5.2003976890389854E-3</v>
      </c>
      <c r="H2165" s="104">
        <f t="shared" si="261"/>
        <v>-45.679268867492446</v>
      </c>
      <c r="I2165" s="104">
        <f t="shared" si="262"/>
        <v>10</v>
      </c>
      <c r="J2165" s="104">
        <f t="shared" si="263"/>
        <v>3.1517871842138431E-5</v>
      </c>
      <c r="K2165" s="104">
        <f t="shared" si="264"/>
        <v>3.1517871842138428E-4</v>
      </c>
      <c r="L2165" s="85"/>
    </row>
    <row r="2166" spans="3:12" x14ac:dyDescent="0.2">
      <c r="C2166" s="103">
        <v>2990</v>
      </c>
      <c r="D2166" s="103">
        <f t="shared" si="260"/>
        <v>2.99</v>
      </c>
      <c r="E2166" s="104">
        <f t="shared" si="258"/>
        <v>0.92131984302684555</v>
      </c>
      <c r="F2166" s="104">
        <f t="shared" si="259"/>
        <v>3.2465331458826018E-3</v>
      </c>
      <c r="G2166" s="104">
        <f t="shared" si="265"/>
        <v>2.9910954083460098E-3</v>
      </c>
      <c r="H2166" s="104">
        <f t="shared" si="261"/>
        <v>-50.483394677137916</v>
      </c>
      <c r="I2166" s="104">
        <f t="shared" si="262"/>
        <v>10</v>
      </c>
      <c r="J2166" s="104">
        <f t="shared" si="263"/>
        <v>1.6775139791126507E-5</v>
      </c>
      <c r="K2166" s="104">
        <f t="shared" si="264"/>
        <v>1.6775139791126508E-4</v>
      </c>
      <c r="L2166" s="85"/>
    </row>
    <row r="2167" spans="3:12" x14ac:dyDescent="0.2">
      <c r="C2167" s="103">
        <v>3000</v>
      </c>
      <c r="D2167" s="103">
        <f t="shared" si="260"/>
        <v>3</v>
      </c>
      <c r="E2167" s="104">
        <f t="shared" si="258"/>
        <v>0.92081243915062561</v>
      </c>
      <c r="F2167" s="104">
        <f t="shared" si="259"/>
        <v>6.340655050635796E-18</v>
      </c>
      <c r="G2167" s="104">
        <f t="shared" si="265"/>
        <v>5.8385540429886807E-18</v>
      </c>
      <c r="H2167" s="104">
        <f t="shared" si="261"/>
        <v>-344.67389391016741</v>
      </c>
      <c r="I2167" s="104">
        <f t="shared" si="262"/>
        <v>10</v>
      </c>
      <c r="J2167" s="104">
        <f t="shared" si="263"/>
        <v>2.2366629354571543E-6</v>
      </c>
      <c r="K2167" s="104">
        <f t="shared" si="264"/>
        <v>2.2366629354571542E-5</v>
      </c>
      <c r="L2167" s="85"/>
    </row>
    <row r="2168" spans="3:12" x14ac:dyDescent="0.2">
      <c r="C2168" s="103">
        <v>3010</v>
      </c>
      <c r="D2168" s="103">
        <f t="shared" si="260"/>
        <v>3.01</v>
      </c>
      <c r="E2168" s="104">
        <f t="shared" si="258"/>
        <v>0.92030359935623307</v>
      </c>
      <c r="F2168" s="104">
        <f t="shared" si="259"/>
        <v>3.2256735870509453E-3</v>
      </c>
      <c r="G2168" s="104">
        <f t="shared" si="265"/>
        <v>2.9685990125113164E-3</v>
      </c>
      <c r="H2168" s="104">
        <f t="shared" si="261"/>
        <v>-50.548969227025992</v>
      </c>
      <c r="I2168" s="104">
        <f t="shared" si="262"/>
        <v>10</v>
      </c>
      <c r="J2168" s="104">
        <f t="shared" si="263"/>
        <v>2.203145024270799E-6</v>
      </c>
      <c r="K2168" s="104">
        <f t="shared" si="264"/>
        <v>2.2031450242707991E-5</v>
      </c>
      <c r="L2168" s="85"/>
    </row>
    <row r="2169" spans="3:12" x14ac:dyDescent="0.2">
      <c r="C2169" s="103">
        <v>3020</v>
      </c>
      <c r="D2169" s="103">
        <f t="shared" si="260"/>
        <v>3.02</v>
      </c>
      <c r="E2169" s="104">
        <f t="shared" si="258"/>
        <v>0.91979332610478348</v>
      </c>
      <c r="F2169" s="104">
        <f t="shared" si="259"/>
        <v>5.5691483031939989E-3</v>
      </c>
      <c r="G2169" s="104">
        <f t="shared" si="265"/>
        <v>5.1224654413656191E-3</v>
      </c>
      <c r="H2169" s="104">
        <f t="shared" si="261"/>
        <v>-45.810419257558635</v>
      </c>
      <c r="I2169" s="104">
        <f t="shared" si="262"/>
        <v>10</v>
      </c>
      <c r="J2169" s="104">
        <f t="shared" si="263"/>
        <v>1.6366330999197715E-5</v>
      </c>
      <c r="K2169" s="104">
        <f t="shared" si="264"/>
        <v>1.6366330999197716E-4</v>
      </c>
      <c r="L2169" s="85"/>
    </row>
    <row r="2170" spans="3:12" x14ac:dyDescent="0.2">
      <c r="C2170" s="103">
        <v>3030</v>
      </c>
      <c r="D2170" s="103">
        <f t="shared" si="260"/>
        <v>3.03</v>
      </c>
      <c r="E2170" s="104">
        <f t="shared" si="258"/>
        <v>0.91928162186361539</v>
      </c>
      <c r="F2170" s="104">
        <f t="shared" si="259"/>
        <v>6.4101886782219463E-3</v>
      </c>
      <c r="G2170" s="104">
        <f t="shared" si="265"/>
        <v>5.8927686445676558E-3</v>
      </c>
      <c r="H2170" s="104">
        <f t="shared" si="261"/>
        <v>-44.593612187294354</v>
      </c>
      <c r="I2170" s="104">
        <f t="shared" si="262"/>
        <v>10</v>
      </c>
      <c r="J2170" s="104">
        <f t="shared" si="263"/>
        <v>3.0333845491976567E-5</v>
      </c>
      <c r="K2170" s="104">
        <f t="shared" si="264"/>
        <v>3.0333845491976565E-4</v>
      </c>
      <c r="L2170" s="85"/>
    </row>
    <row r="2171" spans="3:12" x14ac:dyDescent="0.2">
      <c r="C2171" s="103">
        <v>3040</v>
      </c>
      <c r="D2171" s="103">
        <f t="shared" si="260"/>
        <v>3.04</v>
      </c>
      <c r="E2171" s="104">
        <f t="shared" si="258"/>
        <v>0.91876848910626985</v>
      </c>
      <c r="F2171" s="104">
        <f t="shared" si="259"/>
        <v>5.5337431620503539E-3</v>
      </c>
      <c r="G2171" s="104">
        <f t="shared" si="265"/>
        <v>5.0842288440991557E-3</v>
      </c>
      <c r="H2171" s="104">
        <f t="shared" si="261"/>
        <v>-45.87549819661416</v>
      </c>
      <c r="I2171" s="104">
        <f t="shared" si="262"/>
        <v>10</v>
      </c>
      <c r="J2171" s="104">
        <f t="shared" si="263"/>
        <v>3.0123618466549366E-5</v>
      </c>
      <c r="K2171" s="104">
        <f t="shared" si="264"/>
        <v>3.0123618466549364E-4</v>
      </c>
      <c r="L2171" s="85"/>
    </row>
    <row r="2172" spans="3:12" x14ac:dyDescent="0.2">
      <c r="C2172" s="103">
        <v>3050</v>
      </c>
      <c r="D2172" s="103">
        <f t="shared" si="260"/>
        <v>3.05</v>
      </c>
      <c r="E2172" s="104">
        <f t="shared" si="258"/>
        <v>0.91825393031247726</v>
      </c>
      <c r="F2172" s="104">
        <f t="shared" si="259"/>
        <v>3.184789892225327E-3</v>
      </c>
      <c r="G2172" s="104">
        <f t="shared" si="265"/>
        <v>2.9244458357553572E-3</v>
      </c>
      <c r="H2172" s="104">
        <f t="shared" si="261"/>
        <v>-50.67912835761792</v>
      </c>
      <c r="I2172" s="104">
        <f t="shared" si="262"/>
        <v>10</v>
      </c>
      <c r="J2172" s="104">
        <f t="shared" si="263"/>
        <v>1.6034717531935699E-5</v>
      </c>
      <c r="K2172" s="104">
        <f t="shared" si="264"/>
        <v>1.6034717531935699E-4</v>
      </c>
      <c r="L2172" s="85"/>
    </row>
    <row r="2173" spans="3:12" x14ac:dyDescent="0.2">
      <c r="C2173" s="103">
        <v>3060</v>
      </c>
      <c r="D2173" s="103">
        <f t="shared" si="260"/>
        <v>3.06</v>
      </c>
      <c r="E2173" s="104">
        <f t="shared" si="258"/>
        <v>0.91773794796813069</v>
      </c>
      <c r="F2173" s="104">
        <f t="shared" si="259"/>
        <v>6.2231049186230798E-17</v>
      </c>
      <c r="G2173" s="104">
        <f t="shared" si="265"/>
        <v>5.7111795380075257E-17</v>
      </c>
      <c r="H2173" s="104">
        <f t="shared" si="261"/>
        <v>-324.86548374070605</v>
      </c>
      <c r="I2173" s="104">
        <f t="shared" si="262"/>
        <v>10</v>
      </c>
      <c r="J2173" s="104">
        <f t="shared" si="263"/>
        <v>2.1380958615667959E-6</v>
      </c>
      <c r="K2173" s="104">
        <f t="shared" si="264"/>
        <v>2.138095861566796E-5</v>
      </c>
      <c r="L2173" s="85"/>
    </row>
    <row r="2174" spans="3:12" x14ac:dyDescent="0.2">
      <c r="C2174" s="103">
        <v>3070</v>
      </c>
      <c r="D2174" s="103">
        <f t="shared" si="260"/>
        <v>3.07</v>
      </c>
      <c r="E2174" s="104">
        <f t="shared" si="258"/>
        <v>0.91722054456527791</v>
      </c>
      <c r="F2174" s="104">
        <f t="shared" si="259"/>
        <v>3.164754880168302E-3</v>
      </c>
      <c r="G2174" s="104">
        <f t="shared" si="265"/>
        <v>2.902778194603591E-3</v>
      </c>
      <c r="H2174" s="104">
        <f t="shared" si="261"/>
        <v>-50.743722959149757</v>
      </c>
      <c r="I2174" s="104">
        <f t="shared" si="262"/>
        <v>10</v>
      </c>
      <c r="J2174" s="104">
        <f t="shared" si="263"/>
        <v>2.1065303117666038E-6</v>
      </c>
      <c r="K2174" s="104">
        <f t="shared" si="264"/>
        <v>2.1065303117666037E-5</v>
      </c>
      <c r="L2174" s="85"/>
    </row>
    <row r="2175" spans="3:12" x14ac:dyDescent="0.2">
      <c r="C2175" s="103">
        <v>3080</v>
      </c>
      <c r="D2175" s="103">
        <f t="shared" si="260"/>
        <v>3.08</v>
      </c>
      <c r="E2175" s="104">
        <f t="shared" si="258"/>
        <v>0.91670172260209204</v>
      </c>
      <c r="F2175" s="104">
        <f t="shared" si="259"/>
        <v>5.4643375810748442E-3</v>
      </c>
      <c r="G2175" s="104">
        <f t="shared" si="265"/>
        <v>5.0091676734506582E-3</v>
      </c>
      <c r="H2175" s="104">
        <f t="shared" si="261"/>
        <v>-46.004688615817969</v>
      </c>
      <c r="I2175" s="104">
        <f t="shared" si="262"/>
        <v>10</v>
      </c>
      <c r="J2175" s="104">
        <f t="shared" si="263"/>
        <v>1.5649721854755182E-5</v>
      </c>
      <c r="K2175" s="104">
        <f t="shared" si="264"/>
        <v>1.5649721854755182E-4</v>
      </c>
      <c r="L2175" s="85"/>
    </row>
    <row r="2176" spans="3:12" x14ac:dyDescent="0.2">
      <c r="C2176" s="103">
        <v>3090</v>
      </c>
      <c r="D2176" s="103">
        <f t="shared" si="260"/>
        <v>3.09</v>
      </c>
      <c r="E2176" s="104">
        <f t="shared" si="258"/>
        <v>0.91618148458286175</v>
      </c>
      <c r="F2176" s="104">
        <f t="shared" si="259"/>
        <v>6.2899681513568168E-3</v>
      </c>
      <c r="G2176" s="104">
        <f t="shared" si="265"/>
        <v>5.7627523588890065E-3</v>
      </c>
      <c r="H2176" s="104">
        <f t="shared" si="261"/>
        <v>-44.787400856607491</v>
      </c>
      <c r="I2176" s="104">
        <f t="shared" si="262"/>
        <v>10</v>
      </c>
      <c r="J2176" s="104">
        <f t="shared" si="263"/>
        <v>2.9008565295780141E-5</v>
      </c>
      <c r="K2176" s="104">
        <f t="shared" si="264"/>
        <v>2.9008565295780142E-4</v>
      </c>
      <c r="L2176" s="85"/>
    </row>
    <row r="2177" spans="3:12" x14ac:dyDescent="0.2">
      <c r="C2177" s="103">
        <v>3100</v>
      </c>
      <c r="D2177" s="103">
        <f t="shared" si="260"/>
        <v>3.1</v>
      </c>
      <c r="E2177" s="104">
        <f t="shared" si="258"/>
        <v>0.91565983301796472</v>
      </c>
      <c r="F2177" s="104">
        <f t="shared" si="259"/>
        <v>5.4303190315422344E-3</v>
      </c>
      <c r="G2177" s="104">
        <f t="shared" si="265"/>
        <v>4.9723250176562381E-3</v>
      </c>
      <c r="H2177" s="104">
        <f t="shared" si="261"/>
        <v>-46.068809826025173</v>
      </c>
      <c r="I2177" s="104">
        <f t="shared" si="262"/>
        <v>10</v>
      </c>
      <c r="J2177" s="104">
        <f t="shared" si="263"/>
        <v>2.8810471570103388E-5</v>
      </c>
      <c r="K2177" s="104">
        <f t="shared" si="264"/>
        <v>2.8810471570103388E-4</v>
      </c>
      <c r="L2177" s="85"/>
    </row>
    <row r="2178" spans="3:12" x14ac:dyDescent="0.2">
      <c r="C2178" s="103">
        <v>3110</v>
      </c>
      <c r="D2178" s="103">
        <f t="shared" si="260"/>
        <v>3.11</v>
      </c>
      <c r="E2178" s="104">
        <f t="shared" si="258"/>
        <v>0.9151367704238571</v>
      </c>
      <c r="F2178" s="104">
        <f t="shared" si="259"/>
        <v>3.125472385989184E-3</v>
      </c>
      <c r="G2178" s="104">
        <f t="shared" si="265"/>
        <v>2.8602347053630888E-3</v>
      </c>
      <c r="H2178" s="104">
        <f t="shared" si="261"/>
        <v>-50.871966560763148</v>
      </c>
      <c r="I2178" s="104">
        <f t="shared" si="262"/>
        <v>10</v>
      </c>
      <c r="J2178" s="104">
        <f t="shared" si="263"/>
        <v>1.5337247953666153E-5</v>
      </c>
      <c r="K2178" s="104">
        <f t="shared" si="264"/>
        <v>1.5337247953666153E-4</v>
      </c>
      <c r="L2178" s="85"/>
    </row>
    <row r="2179" spans="3:12" x14ac:dyDescent="0.2">
      <c r="C2179" s="103">
        <v>3120</v>
      </c>
      <c r="D2179" s="103">
        <f t="shared" si="260"/>
        <v>3.12</v>
      </c>
      <c r="E2179" s="104">
        <f t="shared" si="258"/>
        <v>0.91461229932304944</v>
      </c>
      <c r="F2179" s="104">
        <f t="shared" si="259"/>
        <v>1.2825696509795095E-16</v>
      </c>
      <c r="G2179" s="104">
        <f t="shared" si="265"/>
        <v>1.1730539775243302E-16</v>
      </c>
      <c r="H2179" s="104">
        <f t="shared" si="261"/>
        <v>-318.61364007138735</v>
      </c>
      <c r="I2179" s="104">
        <f t="shared" si="262"/>
        <v>10</v>
      </c>
      <c r="J2179" s="104">
        <f t="shared" si="263"/>
        <v>2.0452356424410363E-6</v>
      </c>
      <c r="K2179" s="104">
        <f t="shared" si="264"/>
        <v>2.0452356424410365E-5</v>
      </c>
      <c r="L2179" s="85"/>
    </row>
    <row r="2180" spans="3:12" x14ac:dyDescent="0.2">
      <c r="C2180" s="103">
        <v>3130</v>
      </c>
      <c r="D2180" s="103">
        <f t="shared" si="260"/>
        <v>3.13</v>
      </c>
      <c r="E2180" s="104">
        <f t="shared" ref="E2180:E2243" si="266">ABS(SIN((($A$68*PI()*$C2180*VLOOKUP($D$12,$C$18:$D$33,2,FALSE))/($D$16*1000000)))/(VLOOKUP($D$12,$C$18:$D$33,2,FALSE)*SIN((($A$68*PI()*$C2180)/($D$16*1000000)))))^$A$72</f>
        <v>0.91408642224408754</v>
      </c>
      <c r="F2180" s="104">
        <f t="shared" ref="F2180:F2243" si="267">ABS(SIN((($A$68*VLOOKUP($D$12,$C$18:$D$33,2,FALSE)*PI()*$C2180*VLOOKUP($D$12,$C$18:$E$33,3,FALSE))/($D$16*1000000)))/(VLOOKUP($D$12,$C$18:$E$33,3,FALSE)*SIN((($A$68*VLOOKUP($D$12,$C$18:$D$33,2,FALSE)*PI()*$C2180)/($D$16*1000000)))))^$A$76</f>
        <v>3.1062148485329569E-3</v>
      </c>
      <c r="G2180" s="104">
        <f t="shared" si="265"/>
        <v>2.8393488176169509E-3</v>
      </c>
      <c r="H2180" s="104">
        <f t="shared" si="261"/>
        <v>-50.935625011332036</v>
      </c>
      <c r="I2180" s="104">
        <f t="shared" si="262"/>
        <v>10</v>
      </c>
      <c r="J2180" s="104">
        <f t="shared" si="263"/>
        <v>2.0154754270258607E-6</v>
      </c>
      <c r="K2180" s="104">
        <f t="shared" si="264"/>
        <v>2.0154754270258608E-5</v>
      </c>
      <c r="L2180" s="85"/>
    </row>
    <row r="2181" spans="3:12" x14ac:dyDescent="0.2">
      <c r="C2181" s="103">
        <v>3140</v>
      </c>
      <c r="D2181" s="103">
        <f t="shared" ref="D2181:D2244" si="268">C2181/1000</f>
        <v>3.14</v>
      </c>
      <c r="E2181" s="104">
        <f t="shared" si="266"/>
        <v>0.91355914172153896</v>
      </c>
      <c r="F2181" s="104">
        <f t="shared" si="267"/>
        <v>5.3636068707781709E-3</v>
      </c>
      <c r="G2181" s="104">
        <f t="shared" si="265"/>
        <v>4.8999720893998554E-3</v>
      </c>
      <c r="H2181" s="104">
        <f t="shared" ref="H2181:H2244" si="269">20*LOG10(G2181)</f>
        <v>-46.196127874752797</v>
      </c>
      <c r="I2181" s="104">
        <f t="shared" ref="I2181:I2244" si="270">C2181-C2180</f>
        <v>10</v>
      </c>
      <c r="J2181" s="104">
        <f t="shared" si="263"/>
        <v>1.497427202544686E-5</v>
      </c>
      <c r="K2181" s="104">
        <f t="shared" si="264"/>
        <v>1.4974272025446861E-4</v>
      </c>
      <c r="L2181" s="85"/>
    </row>
    <row r="2182" spans="3:12" x14ac:dyDescent="0.2">
      <c r="C2182" s="103">
        <v>3150</v>
      </c>
      <c r="D2182" s="103">
        <f t="shared" si="268"/>
        <v>3.15</v>
      </c>
      <c r="E2182" s="104">
        <f t="shared" si="266"/>
        <v>0.91303046029596535</v>
      </c>
      <c r="F2182" s="104">
        <f t="shared" si="267"/>
        <v>6.1744132536168334E-3</v>
      </c>
      <c r="G2182" s="104">
        <f t="shared" si="265"/>
        <v>5.6374273750072861E-3</v>
      </c>
      <c r="H2182" s="104">
        <f t="shared" si="269"/>
        <v>-44.978380798818009</v>
      </c>
      <c r="I2182" s="104">
        <f t="shared" si="270"/>
        <v>10</v>
      </c>
      <c r="J2182" s="104">
        <f t="shared" ref="J2182:J2245" si="271">((G2182+G2181)/2)^2</f>
        <v>2.7759196868121973E-5</v>
      </c>
      <c r="K2182" s="104">
        <f t="shared" ref="K2182:K2245" si="272">I2182*J2182</f>
        <v>2.7759196868121976E-4</v>
      </c>
      <c r="L2182" s="85"/>
    </row>
    <row r="2183" spans="3:12" x14ac:dyDescent="0.2">
      <c r="C2183" s="103">
        <v>3160</v>
      </c>
      <c r="D2183" s="103">
        <f t="shared" si="268"/>
        <v>3.16</v>
      </c>
      <c r="E2183" s="104">
        <f t="shared" si="266"/>
        <v>0.91250038051391269</v>
      </c>
      <c r="F2183" s="104">
        <f t="shared" si="267"/>
        <v>5.330896503690459E-3</v>
      </c>
      <c r="G2183" s="104">
        <f t="shared" si="265"/>
        <v>4.8644450880978305E-3</v>
      </c>
      <c r="H2183" s="104">
        <f t="shared" si="269"/>
        <v>-46.259333894849078</v>
      </c>
      <c r="I2183" s="104">
        <f t="shared" si="270"/>
        <v>10</v>
      </c>
      <c r="J2183" s="104">
        <f t="shared" si="271"/>
        <v>2.7572331307831379E-5</v>
      </c>
      <c r="K2183" s="104">
        <f t="shared" si="272"/>
        <v>2.7572331307831378E-4</v>
      </c>
      <c r="L2183" s="85"/>
    </row>
    <row r="2184" spans="3:12" x14ac:dyDescent="0.2">
      <c r="C2184" s="103">
        <v>3170</v>
      </c>
      <c r="D2184" s="103">
        <f t="shared" si="268"/>
        <v>3.17</v>
      </c>
      <c r="E2184" s="104">
        <f t="shared" si="266"/>
        <v>0.91196890492788985</v>
      </c>
      <c r="F2184" s="104">
        <f t="shared" si="267"/>
        <v>3.0684430064016996E-3</v>
      </c>
      <c r="G2184" s="104">
        <f t="shared" si="265"/>
        <v>2.7983246083818003E-3</v>
      </c>
      <c r="H2184" s="104">
        <f t="shared" si="269"/>
        <v>-51.062038166776432</v>
      </c>
      <c r="I2184" s="104">
        <f t="shared" si="270"/>
        <v>10</v>
      </c>
      <c r="J2184" s="104">
        <f t="shared" si="271"/>
        <v>1.4679509855321632E-5</v>
      </c>
      <c r="K2184" s="104">
        <f t="shared" si="272"/>
        <v>1.4679509855321633E-4</v>
      </c>
      <c r="L2184" s="85"/>
    </row>
    <row r="2185" spans="3:12" x14ac:dyDescent="0.2">
      <c r="C2185" s="103">
        <v>3180</v>
      </c>
      <c r="D2185" s="103">
        <f t="shared" si="268"/>
        <v>3.18</v>
      </c>
      <c r="E2185" s="104">
        <f t="shared" si="266"/>
        <v>0.91143603609634261</v>
      </c>
      <c r="F2185" s="104">
        <f t="shared" si="267"/>
        <v>1.799131730408853E-17</v>
      </c>
      <c r="G2185" s="104">
        <f t="shared" si="265"/>
        <v>1.6397934927789988E-17</v>
      </c>
      <c r="H2185" s="104">
        <f t="shared" si="269"/>
        <v>-335.70421682677227</v>
      </c>
      <c r="I2185" s="104">
        <f t="shared" si="270"/>
        <v>10</v>
      </c>
      <c r="J2185" s="104">
        <f t="shared" si="271"/>
        <v>1.9576551534688122E-6</v>
      </c>
      <c r="K2185" s="104">
        <f t="shared" si="272"/>
        <v>1.9576551534688122E-5</v>
      </c>
      <c r="L2185" s="85"/>
    </row>
    <row r="2186" spans="3:12" x14ac:dyDescent="0.2">
      <c r="C2186" s="103">
        <v>3190</v>
      </c>
      <c r="D2186" s="103">
        <f t="shared" si="268"/>
        <v>3.19</v>
      </c>
      <c r="E2186" s="104">
        <f t="shared" si="266"/>
        <v>0.9109017765836438</v>
      </c>
      <c r="F2186" s="104">
        <f t="shared" si="267"/>
        <v>3.0499193911613341E-3</v>
      </c>
      <c r="G2186" s="104">
        <f t="shared" si="265"/>
        <v>2.7781769918457646E-3</v>
      </c>
      <c r="H2186" s="104">
        <f t="shared" si="269"/>
        <v>-51.124801794477783</v>
      </c>
      <c r="I2186" s="104">
        <f t="shared" si="270"/>
        <v>10</v>
      </c>
      <c r="J2186" s="104">
        <f t="shared" si="271"/>
        <v>1.9295668495053183E-6</v>
      </c>
      <c r="K2186" s="104">
        <f t="shared" si="272"/>
        <v>1.9295668495053181E-5</v>
      </c>
      <c r="L2186" s="85"/>
    </row>
    <row r="2187" spans="3:12" x14ac:dyDescent="0.2">
      <c r="C2187" s="103">
        <v>3200</v>
      </c>
      <c r="D2187" s="103">
        <f t="shared" si="268"/>
        <v>3.2</v>
      </c>
      <c r="E2187" s="104">
        <f t="shared" si="266"/>
        <v>0.91036612896007141</v>
      </c>
      <c r="F2187" s="104">
        <f t="shared" si="267"/>
        <v>5.2667268777356153E-3</v>
      </c>
      <c r="G2187" s="104">
        <f t="shared" si="265"/>
        <v>4.7946497599741355E-3</v>
      </c>
      <c r="H2187" s="104">
        <f t="shared" si="269"/>
        <v>-46.384862234375277</v>
      </c>
      <c r="I2187" s="104">
        <f t="shared" si="270"/>
        <v>10</v>
      </c>
      <c r="J2187" s="104">
        <f t="shared" si="271"/>
        <v>1.4336926253269784E-5</v>
      </c>
      <c r="K2187" s="104">
        <f t="shared" si="272"/>
        <v>1.4336926253269785E-4</v>
      </c>
      <c r="L2187" s="85"/>
    </row>
    <row r="2188" spans="3:12" x14ac:dyDescent="0.2">
      <c r="C2188" s="103">
        <v>3210</v>
      </c>
      <c r="D2188" s="103">
        <f t="shared" si="268"/>
        <v>3.21</v>
      </c>
      <c r="E2188" s="104">
        <f t="shared" si="266"/>
        <v>0.90982909580178761</v>
      </c>
      <c r="F2188" s="104">
        <f t="shared" si="267"/>
        <v>6.0632625990263396E-3</v>
      </c>
      <c r="G2188" s="104">
        <f t="shared" si="265"/>
        <v>5.5165327280809317E-3</v>
      </c>
      <c r="H2188" s="104">
        <f t="shared" si="269"/>
        <v>-45.166676018544649</v>
      </c>
      <c r="I2188" s="104">
        <f t="shared" si="270"/>
        <v>10</v>
      </c>
      <c r="J2188" s="104">
        <f t="shared" si="271"/>
        <v>2.6580121075493371E-5</v>
      </c>
      <c r="K2188" s="104">
        <f t="shared" si="272"/>
        <v>2.6580121075493371E-4</v>
      </c>
      <c r="L2188" s="85"/>
    </row>
    <row r="2189" spans="3:12" x14ac:dyDescent="0.2">
      <c r="C2189" s="103">
        <v>3220</v>
      </c>
      <c r="D2189" s="103">
        <f t="shared" si="268"/>
        <v>3.22</v>
      </c>
      <c r="E2189" s="104">
        <f t="shared" si="266"/>
        <v>0.90929067969081911</v>
      </c>
      <c r="F2189" s="104">
        <f t="shared" si="267"/>
        <v>5.2352520927041327E-3</v>
      </c>
      <c r="G2189" s="104">
        <f t="shared" si="265"/>
        <v>4.7603659337277244E-3</v>
      </c>
      <c r="H2189" s="104">
        <f t="shared" si="269"/>
        <v>-46.447193227563844</v>
      </c>
      <c r="I2189" s="104">
        <f t="shared" si="270"/>
        <v>10</v>
      </c>
      <c r="J2189" s="104">
        <f t="shared" si="271"/>
        <v>2.6403661526271137E-5</v>
      </c>
      <c r="K2189" s="104">
        <f t="shared" si="272"/>
        <v>2.6403661526271137E-4</v>
      </c>
      <c r="L2189" s="85"/>
    </row>
    <row r="2190" spans="3:12" x14ac:dyDescent="0.2">
      <c r="C2190" s="103">
        <v>3230</v>
      </c>
      <c r="D2190" s="103">
        <f t="shared" si="268"/>
        <v>3.23</v>
      </c>
      <c r="E2190" s="104">
        <f t="shared" si="266"/>
        <v>0.90875088321504349</v>
      </c>
      <c r="F2190" s="104">
        <f t="shared" si="267"/>
        <v>3.0135743609130297E-3</v>
      </c>
      <c r="G2190" s="104">
        <f t="shared" ref="G2190:G2253" si="273">E2190*F2190</f>
        <v>2.7385883621139258E-3</v>
      </c>
      <c r="H2190" s="104">
        <f t="shared" si="269"/>
        <v>-51.249464835004218</v>
      </c>
      <c r="I2190" s="104">
        <f t="shared" si="270"/>
        <v>10</v>
      </c>
      <c r="J2190" s="104">
        <f t="shared" si="271"/>
        <v>1.4058578882780485E-5</v>
      </c>
      <c r="K2190" s="104">
        <f t="shared" si="272"/>
        <v>1.4058578882780484E-4</v>
      </c>
      <c r="L2190" s="85"/>
    </row>
    <row r="2191" spans="3:12" x14ac:dyDescent="0.2">
      <c r="C2191" s="103">
        <v>3240</v>
      </c>
      <c r="D2191" s="103">
        <f t="shared" si="268"/>
        <v>3.24</v>
      </c>
      <c r="E2191" s="104">
        <f t="shared" si="266"/>
        <v>0.90820970896816144</v>
      </c>
      <c r="F2191" s="104">
        <f t="shared" si="267"/>
        <v>8.2454466631600565E-17</v>
      </c>
      <c r="G2191" s="104">
        <f t="shared" si="273"/>
        <v>7.4885947142610928E-17</v>
      </c>
      <c r="H2191" s="104">
        <f t="shared" si="269"/>
        <v>-322.51199345936857</v>
      </c>
      <c r="I2191" s="104">
        <f t="shared" si="270"/>
        <v>10</v>
      </c>
      <c r="J2191" s="104">
        <f t="shared" si="271"/>
        <v>1.8749665542765614E-6</v>
      </c>
      <c r="K2191" s="104">
        <f t="shared" si="272"/>
        <v>1.8749665542765613E-5</v>
      </c>
      <c r="L2191" s="85"/>
    </row>
    <row r="2192" spans="3:12" x14ac:dyDescent="0.2">
      <c r="C2192" s="103">
        <v>3250</v>
      </c>
      <c r="D2192" s="103">
        <f t="shared" si="268"/>
        <v>3.25</v>
      </c>
      <c r="E2192" s="104">
        <f t="shared" si="266"/>
        <v>0.90766715954968746</v>
      </c>
      <c r="F2192" s="104">
        <f t="shared" si="267"/>
        <v>2.9957443124309434E-3</v>
      </c>
      <c r="G2192" s="104">
        <f t="shared" si="273"/>
        <v>2.719138730801326E-3</v>
      </c>
      <c r="H2192" s="104">
        <f t="shared" si="269"/>
        <v>-51.311372681758805</v>
      </c>
      <c r="I2192" s="104">
        <f t="shared" si="270"/>
        <v>10</v>
      </c>
      <c r="J2192" s="104">
        <f t="shared" si="271"/>
        <v>1.8484288593360634E-6</v>
      </c>
      <c r="K2192" s="104">
        <f t="shared" si="272"/>
        <v>1.8484288593360636E-5</v>
      </c>
      <c r="L2192" s="85"/>
    </row>
    <row r="2193" spans="3:12" x14ac:dyDescent="0.2">
      <c r="C2193" s="103">
        <v>3260</v>
      </c>
      <c r="D2193" s="103">
        <f t="shared" si="268"/>
        <v>3.26</v>
      </c>
      <c r="E2193" s="104">
        <f t="shared" si="266"/>
        <v>0.90712323756492097</v>
      </c>
      <c r="F2193" s="104">
        <f t="shared" si="267"/>
        <v>5.1734851923155144E-3</v>
      </c>
      <c r="G2193" s="104">
        <f t="shared" si="273"/>
        <v>4.6929886371474272E-3</v>
      </c>
      <c r="H2193" s="104">
        <f t="shared" si="269"/>
        <v>-46.571009946349491</v>
      </c>
      <c r="I2193" s="104">
        <f t="shared" si="270"/>
        <v>10</v>
      </c>
      <c r="J2193" s="104">
        <f t="shared" si="271"/>
        <v>1.3734908029673727E-5</v>
      </c>
      <c r="K2193" s="104">
        <f t="shared" si="272"/>
        <v>1.3734908029673727E-4</v>
      </c>
      <c r="L2193" s="85"/>
    </row>
    <row r="2194" spans="3:12" x14ac:dyDescent="0.2">
      <c r="C2194" s="103">
        <v>3270</v>
      </c>
      <c r="D2194" s="103">
        <f t="shared" si="268"/>
        <v>3.27</v>
      </c>
      <c r="E2194" s="104">
        <f t="shared" si="266"/>
        <v>0.90657794562493432</v>
      </c>
      <c r="F2194" s="104">
        <f t="shared" si="267"/>
        <v>5.9562739909199457E-3</v>
      </c>
      <c r="G2194" s="104">
        <f t="shared" si="273"/>
        <v>5.3998266382674328E-3</v>
      </c>
      <c r="H2194" s="104">
        <f t="shared" si="269"/>
        <v>-45.35240366003103</v>
      </c>
      <c r="I2194" s="104">
        <f t="shared" si="270"/>
        <v>10</v>
      </c>
      <c r="J2194" s="104">
        <f t="shared" si="271"/>
        <v>2.5466230045911878E-5</v>
      </c>
      <c r="K2194" s="104">
        <f t="shared" si="272"/>
        <v>2.546623004591188E-4</v>
      </c>
      <c r="L2194" s="85"/>
    </row>
    <row r="2195" spans="3:12" x14ac:dyDescent="0.2">
      <c r="C2195" s="103">
        <v>3280</v>
      </c>
      <c r="D2195" s="103">
        <f t="shared" si="268"/>
        <v>3.28</v>
      </c>
      <c r="E2195" s="104">
        <f t="shared" si="266"/>
        <v>0.90603128634654972</v>
      </c>
      <c r="F2195" s="104">
        <f t="shared" si="267"/>
        <v>5.1431786697486168E-3</v>
      </c>
      <c r="G2195" s="104">
        <f t="shared" si="273"/>
        <v>4.6598807860624755E-3</v>
      </c>
      <c r="H2195" s="104">
        <f t="shared" si="269"/>
        <v>-46.632503874858777</v>
      </c>
      <c r="I2195" s="104">
        <f t="shared" si="270"/>
        <v>10</v>
      </c>
      <c r="J2195" s="104">
        <f t="shared" si="271"/>
        <v>2.5299428365779574E-5</v>
      </c>
      <c r="K2195" s="104">
        <f t="shared" si="272"/>
        <v>2.5299428365779575E-4</v>
      </c>
      <c r="L2195" s="85"/>
    </row>
    <row r="2196" spans="3:12" x14ac:dyDescent="0.2">
      <c r="C2196" s="103">
        <v>3290</v>
      </c>
      <c r="D2196" s="103">
        <f t="shared" si="268"/>
        <v>3.29</v>
      </c>
      <c r="E2196" s="104">
        <f t="shared" si="266"/>
        <v>0.90548326235231946</v>
      </c>
      <c r="F2196" s="104">
        <f t="shared" si="267"/>
        <v>2.9607483525455561E-3</v>
      </c>
      <c r="G2196" s="104">
        <f t="shared" si="273"/>
        <v>2.6809080772672053E-3</v>
      </c>
      <c r="H2196" s="104">
        <f t="shared" si="269"/>
        <v>-51.434361536232146</v>
      </c>
      <c r="I2196" s="104">
        <f t="shared" si="270"/>
        <v>10</v>
      </c>
      <c r="J2196" s="104">
        <f t="shared" si="271"/>
        <v>1.3471795283996268E-5</v>
      </c>
      <c r="K2196" s="104">
        <f t="shared" si="272"/>
        <v>1.3471795283996268E-4</v>
      </c>
      <c r="L2196" s="85"/>
    </row>
    <row r="2197" spans="3:12" x14ac:dyDescent="0.2">
      <c r="C2197" s="103">
        <v>3300</v>
      </c>
      <c r="D2197" s="103">
        <f t="shared" si="268"/>
        <v>3.3</v>
      </c>
      <c r="E2197" s="104">
        <f t="shared" si="266"/>
        <v>0.90493387627050759</v>
      </c>
      <c r="F2197" s="104">
        <f t="shared" si="267"/>
        <v>2.3143700779443984E-17</v>
      </c>
      <c r="G2197" s="104">
        <f t="shared" si="273"/>
        <v>2.0943518857587013E-17</v>
      </c>
      <c r="H2197" s="104">
        <f t="shared" si="269"/>
        <v>-333.57900695740113</v>
      </c>
      <c r="I2197" s="104">
        <f t="shared" si="270"/>
        <v>10</v>
      </c>
      <c r="J2197" s="104">
        <f t="shared" si="271"/>
        <v>1.7968170296891637E-6</v>
      </c>
      <c r="K2197" s="104">
        <f t="shared" si="272"/>
        <v>1.7968170296891638E-5</v>
      </c>
      <c r="L2197" s="85"/>
    </row>
    <row r="2198" spans="3:12" x14ac:dyDescent="0.2">
      <c r="C2198" s="103">
        <v>3310</v>
      </c>
      <c r="D2198" s="103">
        <f t="shared" si="268"/>
        <v>3.31</v>
      </c>
      <c r="E2198" s="104">
        <f t="shared" si="266"/>
        <v>0.90438313073507337</v>
      </c>
      <c r="F2198" s="104">
        <f t="shared" si="267"/>
        <v>2.9435744243291205E-3</v>
      </c>
      <c r="G2198" s="104">
        <f t="shared" si="273"/>
        <v>2.6621190534264613E-3</v>
      </c>
      <c r="H2198" s="104">
        <f t="shared" si="269"/>
        <v>-51.495450524259134</v>
      </c>
      <c r="I2198" s="104">
        <f t="shared" si="270"/>
        <v>10</v>
      </c>
      <c r="J2198" s="104">
        <f t="shared" si="271"/>
        <v>1.7717194636540773E-6</v>
      </c>
      <c r="K2198" s="104">
        <f t="shared" si="272"/>
        <v>1.7717194636540771E-5</v>
      </c>
      <c r="L2198" s="85"/>
    </row>
    <row r="2199" spans="3:12" x14ac:dyDescent="0.2">
      <c r="C2199" s="103">
        <v>3320</v>
      </c>
      <c r="D2199" s="103">
        <f t="shared" si="268"/>
        <v>3.32</v>
      </c>
      <c r="E2199" s="104">
        <f t="shared" si="266"/>
        <v>0.90383102838564766</v>
      </c>
      <c r="F2199" s="104">
        <f t="shared" si="267"/>
        <v>5.0836847641019317E-3</v>
      </c>
      <c r="G2199" s="104">
        <f t="shared" si="273"/>
        <v>4.5947920283266972E-3</v>
      </c>
      <c r="H2199" s="104">
        <f t="shared" si="269"/>
        <v>-46.754682821549352</v>
      </c>
      <c r="I2199" s="104">
        <f t="shared" si="270"/>
        <v>10</v>
      </c>
      <c r="J2199" s="104">
        <f t="shared" si="271"/>
        <v>1.3165689612117949E-5</v>
      </c>
      <c r="K2199" s="104">
        <f t="shared" si="272"/>
        <v>1.316568961211795E-4</v>
      </c>
      <c r="L2199" s="85"/>
    </row>
    <row r="2200" spans="3:12" x14ac:dyDescent="0.2">
      <c r="C2200" s="103">
        <v>3330</v>
      </c>
      <c r="D2200" s="103">
        <f t="shared" si="268"/>
        <v>3.33</v>
      </c>
      <c r="E2200" s="104">
        <f t="shared" si="266"/>
        <v>0.90327757186751201</v>
      </c>
      <c r="F2200" s="104">
        <f t="shared" si="267"/>
        <v>5.8532226932065173E-3</v>
      </c>
      <c r="G2200" s="104">
        <f t="shared" si="273"/>
        <v>5.2870847819194025E-3</v>
      </c>
      <c r="H2200" s="104">
        <f t="shared" si="269"/>
        <v>-45.535674506766163</v>
      </c>
      <c r="I2200" s="104">
        <f t="shared" si="270"/>
        <v>10</v>
      </c>
      <c r="J2200" s="104">
        <f t="shared" si="271"/>
        <v>2.4412872323219914E-5</v>
      </c>
      <c r="K2200" s="104">
        <f t="shared" si="272"/>
        <v>2.4412872323219915E-4</v>
      </c>
      <c r="L2200" s="85"/>
    </row>
    <row r="2201" spans="3:12" x14ac:dyDescent="0.2">
      <c r="C2201" s="103">
        <v>3340</v>
      </c>
      <c r="D2201" s="103">
        <f t="shared" si="268"/>
        <v>3.34</v>
      </c>
      <c r="E2201" s="104">
        <f t="shared" si="266"/>
        <v>0.90272276383158567</v>
      </c>
      <c r="F2201" s="104">
        <f t="shared" si="267"/>
        <v>5.0544839937843589E-3</v>
      </c>
      <c r="G2201" s="104">
        <f t="shared" si="273"/>
        <v>4.5627977606115281E-3</v>
      </c>
      <c r="H2201" s="104">
        <f t="shared" si="269"/>
        <v>-46.815375605466834</v>
      </c>
      <c r="I2201" s="104">
        <f t="shared" si="270"/>
        <v>10</v>
      </c>
      <c r="J2201" s="104">
        <f t="shared" si="271"/>
        <v>2.4255046525413897E-5</v>
      </c>
      <c r="K2201" s="104">
        <f t="shared" si="272"/>
        <v>2.4255046525413897E-4</v>
      </c>
      <c r="L2201" s="85"/>
    </row>
    <row r="2202" spans="3:12" x14ac:dyDescent="0.2">
      <c r="C2202" s="103">
        <v>3350</v>
      </c>
      <c r="D2202" s="103">
        <f t="shared" si="268"/>
        <v>3.35</v>
      </c>
      <c r="E2202" s="104">
        <f t="shared" si="266"/>
        <v>0.90216660693439876</v>
      </c>
      <c r="F2202" s="104">
        <f t="shared" si="267"/>
        <v>2.9098553474703795E-3</v>
      </c>
      <c r="G2202" s="104">
        <f t="shared" si="273"/>
        <v>2.6251743254972681E-3</v>
      </c>
      <c r="H2202" s="104">
        <f t="shared" si="269"/>
        <v>-51.616837036872965</v>
      </c>
      <c r="I2202" s="104">
        <f t="shared" si="270"/>
        <v>10</v>
      </c>
      <c r="J2202" s="104">
        <f t="shared" si="271"/>
        <v>1.2916735677669811E-5</v>
      </c>
      <c r="K2202" s="104">
        <f t="shared" si="272"/>
        <v>1.291673567766981E-4</v>
      </c>
      <c r="L2202" s="85"/>
    </row>
    <row r="2203" spans="3:12" x14ac:dyDescent="0.2">
      <c r="C2203" s="103">
        <v>3360</v>
      </c>
      <c r="D2203" s="103">
        <f t="shared" si="268"/>
        <v>3.36</v>
      </c>
      <c r="E2203" s="104">
        <f t="shared" si="266"/>
        <v>0.90160910383807891</v>
      </c>
      <c r="F2203" s="104">
        <f t="shared" si="267"/>
        <v>3.9814143196633389E-17</v>
      </c>
      <c r="G2203" s="104">
        <f t="shared" si="273"/>
        <v>3.5896793967597574E-17</v>
      </c>
      <c r="H2203" s="104">
        <f t="shared" si="269"/>
        <v>-328.89888675230935</v>
      </c>
      <c r="I2203" s="104">
        <f t="shared" si="270"/>
        <v>10</v>
      </c>
      <c r="J2203" s="104">
        <f t="shared" si="271"/>
        <v>1.7228850598125563E-6</v>
      </c>
      <c r="K2203" s="104">
        <f t="shared" si="272"/>
        <v>1.7228850598125563E-5</v>
      </c>
      <c r="L2203" s="85"/>
    </row>
    <row r="2204" spans="3:12" x14ac:dyDescent="0.2">
      <c r="C2204" s="103">
        <v>3370</v>
      </c>
      <c r="D2204" s="103">
        <f t="shared" si="268"/>
        <v>3.37</v>
      </c>
      <c r="E2204" s="104">
        <f t="shared" si="266"/>
        <v>0.90105025721032683</v>
      </c>
      <c r="F2204" s="104">
        <f t="shared" si="267"/>
        <v>2.8933027446043321E-3</v>
      </c>
      <c r="G2204" s="104">
        <f t="shared" si="273"/>
        <v>2.6070111822130782E-3</v>
      </c>
      <c r="H2204" s="104">
        <f t="shared" si="269"/>
        <v>-51.677142120300317</v>
      </c>
      <c r="I2204" s="104">
        <f t="shared" si="270"/>
        <v>10</v>
      </c>
      <c r="J2204" s="104">
        <f t="shared" si="271"/>
        <v>1.6991268260460547E-6</v>
      </c>
      <c r="K2204" s="104">
        <f t="shared" si="272"/>
        <v>1.6991268260460548E-5</v>
      </c>
      <c r="L2204" s="85"/>
    </row>
    <row r="2205" spans="3:12" x14ac:dyDescent="0.2">
      <c r="C2205" s="103">
        <v>3380</v>
      </c>
      <c r="D2205" s="103">
        <f t="shared" si="268"/>
        <v>3.38</v>
      </c>
      <c r="E2205" s="104">
        <f t="shared" si="266"/>
        <v>0.90049006972439882</v>
      </c>
      <c r="F2205" s="104">
        <f t="shared" si="267"/>
        <v>4.9971425386778311E-3</v>
      </c>
      <c r="G2205" s="104">
        <f t="shared" si="273"/>
        <v>4.4998772330767595E-3</v>
      </c>
      <c r="H2205" s="104">
        <f t="shared" si="269"/>
        <v>-46.93598669215811</v>
      </c>
      <c r="I2205" s="104">
        <f t="shared" si="270"/>
        <v>10</v>
      </c>
      <c r="J2205" s="104">
        <f t="shared" si="271"/>
        <v>1.2626965736845225E-5</v>
      </c>
      <c r="K2205" s="104">
        <f t="shared" si="272"/>
        <v>1.2626965736845224E-4</v>
      </c>
      <c r="L2205" s="85"/>
    </row>
    <row r="2206" spans="3:12" x14ac:dyDescent="0.2">
      <c r="C2206" s="103">
        <v>3390</v>
      </c>
      <c r="D2206" s="103">
        <f t="shared" si="268"/>
        <v>3.39</v>
      </c>
      <c r="E2206" s="104">
        <f t="shared" si="266"/>
        <v>0.89992854405908507</v>
      </c>
      <c r="F2206" s="104">
        <f t="shared" si="267"/>
        <v>5.7538998852164598E-3</v>
      </c>
      <c r="G2206" s="104">
        <f t="shared" si="273"/>
        <v>5.1780987463645855E-3</v>
      </c>
      <c r="H2206" s="104">
        <f t="shared" si="269"/>
        <v>-45.71659343649209</v>
      </c>
      <c r="I2206" s="104">
        <f t="shared" si="270"/>
        <v>10</v>
      </c>
      <c r="J2206" s="104">
        <f t="shared" si="271"/>
        <v>2.3415804764660919E-5</v>
      </c>
      <c r="K2206" s="104">
        <f t="shared" si="272"/>
        <v>2.341580476466092E-4</v>
      </c>
      <c r="L2206" s="85"/>
    </row>
    <row r="2207" spans="3:12" x14ac:dyDescent="0.2">
      <c r="C2207" s="103">
        <v>3400</v>
      </c>
      <c r="D2207" s="103">
        <f t="shared" si="268"/>
        <v>3.4</v>
      </c>
      <c r="E2207" s="104">
        <f t="shared" si="266"/>
        <v>0.89936568289869478</v>
      </c>
      <c r="F2207" s="104">
        <f t="shared" si="267"/>
        <v>4.9689893979645598E-3</v>
      </c>
      <c r="G2207" s="104">
        <f t="shared" si="273"/>
        <v>4.4689385432167706E-3</v>
      </c>
      <c r="H2207" s="104">
        <f t="shared" si="269"/>
        <v>-46.995912354209928</v>
      </c>
      <c r="I2207" s="104">
        <f t="shared" si="270"/>
        <v>10</v>
      </c>
      <c r="J2207" s="104">
        <f t="shared" si="271"/>
        <v>2.32663321166433E-5</v>
      </c>
      <c r="K2207" s="104">
        <f t="shared" si="272"/>
        <v>2.32663321166433E-4</v>
      </c>
      <c r="L2207" s="85"/>
    </row>
    <row r="2208" spans="3:12" x14ac:dyDescent="0.2">
      <c r="C2208" s="103">
        <v>3410</v>
      </c>
      <c r="D2208" s="103">
        <f t="shared" si="268"/>
        <v>3.41</v>
      </c>
      <c r="E2208" s="104">
        <f t="shared" si="266"/>
        <v>0.89880148893302925</v>
      </c>
      <c r="F2208" s="104">
        <f t="shared" si="267"/>
        <v>2.8607934304645134E-3</v>
      </c>
      <c r="G2208" s="104">
        <f t="shared" si="273"/>
        <v>2.571285394831333E-3</v>
      </c>
      <c r="H2208" s="104">
        <f t="shared" si="269"/>
        <v>-51.796994340175715</v>
      </c>
      <c r="I2208" s="104">
        <f t="shared" si="270"/>
        <v>10</v>
      </c>
      <c r="J2208" s="104">
        <f t="shared" si="271"/>
        <v>1.2391188274466386E-5</v>
      </c>
      <c r="K2208" s="104">
        <f t="shared" si="272"/>
        <v>1.2391188274466386E-4</v>
      </c>
      <c r="L2208" s="85"/>
    </row>
    <row r="2209" spans="3:12" x14ac:dyDescent="0.2">
      <c r="C2209" s="103">
        <v>3420</v>
      </c>
      <c r="D2209" s="103">
        <f t="shared" si="268"/>
        <v>3.42</v>
      </c>
      <c r="E2209" s="104">
        <f t="shared" si="266"/>
        <v>0.89823596485736834</v>
      </c>
      <c r="F2209" s="104">
        <f t="shared" si="267"/>
        <v>6.150737077694105E-17</v>
      </c>
      <c r="G2209" s="104">
        <f t="shared" si="273"/>
        <v>5.5248132535665543E-17</v>
      </c>
      <c r="H2209" s="104">
        <f t="shared" si="269"/>
        <v>-325.15364794314212</v>
      </c>
      <c r="I2209" s="104">
        <f t="shared" si="270"/>
        <v>10</v>
      </c>
      <c r="J2209" s="104">
        <f t="shared" si="271"/>
        <v>1.6528771454183018E-6</v>
      </c>
      <c r="K2209" s="104">
        <f t="shared" si="272"/>
        <v>1.6528771454183018E-5</v>
      </c>
      <c r="L2209" s="85"/>
    </row>
    <row r="2210" spans="3:12" x14ac:dyDescent="0.2">
      <c r="C2210" s="103">
        <v>3430</v>
      </c>
      <c r="D2210" s="103">
        <f t="shared" si="268"/>
        <v>3.43</v>
      </c>
      <c r="E2210" s="104">
        <f t="shared" si="266"/>
        <v>0.89766911337244659</v>
      </c>
      <c r="F2210" s="104">
        <f t="shared" si="267"/>
        <v>2.844829779076173E-3</v>
      </c>
      <c r="G2210" s="104">
        <f t="shared" si="273"/>
        <v>2.5537158254788413E-3</v>
      </c>
      <c r="H2210" s="104">
        <f t="shared" si="269"/>
        <v>-51.856548643354536</v>
      </c>
      <c r="I2210" s="104">
        <f t="shared" si="270"/>
        <v>10</v>
      </c>
      <c r="J2210" s="104">
        <f t="shared" si="271"/>
        <v>1.6303661293253404E-6</v>
      </c>
      <c r="K2210" s="104">
        <f t="shared" si="272"/>
        <v>1.6303661293253406E-5</v>
      </c>
      <c r="L2210" s="85"/>
    </row>
    <row r="2211" spans="3:12" x14ac:dyDescent="0.2">
      <c r="C2211" s="103">
        <v>3440</v>
      </c>
      <c r="D2211" s="103">
        <f t="shared" si="268"/>
        <v>3.44</v>
      </c>
      <c r="E2211" s="104">
        <f t="shared" si="266"/>
        <v>0.89710093718443307</v>
      </c>
      <c r="F2211" s="104">
        <f t="shared" si="267"/>
        <v>4.9136882370702777E-3</v>
      </c>
      <c r="G2211" s="104">
        <f t="shared" si="273"/>
        <v>4.4080743225078708E-3</v>
      </c>
      <c r="H2211" s="104">
        <f t="shared" si="269"/>
        <v>-47.115021833112102</v>
      </c>
      <c r="I2211" s="104">
        <f t="shared" si="270"/>
        <v>10</v>
      </c>
      <c r="J2211" s="104">
        <f t="shared" si="271"/>
        <v>1.2116630516151211E-5</v>
      </c>
      <c r="K2211" s="104">
        <f t="shared" si="272"/>
        <v>1.2116630516151211E-4</v>
      </c>
      <c r="L2211" s="85"/>
    </row>
    <row r="2212" spans="3:12" x14ac:dyDescent="0.2">
      <c r="C2212" s="103">
        <v>3450</v>
      </c>
      <c r="D2212" s="103">
        <f t="shared" si="268"/>
        <v>3.45</v>
      </c>
      <c r="E2212" s="104">
        <f t="shared" si="266"/>
        <v>0.89653143900491872</v>
      </c>
      <c r="F2212" s="104">
        <f t="shared" si="267"/>
        <v>5.6581112777830045E-3</v>
      </c>
      <c r="G2212" s="104">
        <f t="shared" si="273"/>
        <v>5.0726746459207562E-3</v>
      </c>
      <c r="H2212" s="104">
        <f t="shared" si="269"/>
        <v>-45.895259836295551</v>
      </c>
      <c r="I2212" s="104">
        <f t="shared" si="270"/>
        <v>10</v>
      </c>
      <c r="J2212" s="104">
        <f t="shared" si="271"/>
        <v>2.2471150250590116E-5</v>
      </c>
      <c r="K2212" s="104">
        <f t="shared" si="272"/>
        <v>2.2471150250590114E-4</v>
      </c>
      <c r="L2212" s="85"/>
    </row>
    <row r="2213" spans="3:12" x14ac:dyDescent="0.2">
      <c r="C2213" s="103">
        <v>3460</v>
      </c>
      <c r="D2213" s="103">
        <f t="shared" si="268"/>
        <v>3.46</v>
      </c>
      <c r="E2213" s="104">
        <f t="shared" si="266"/>
        <v>0.89596062155088307</v>
      </c>
      <c r="F2213" s="104">
        <f t="shared" si="267"/>
        <v>4.8865286127091562E-3</v>
      </c>
      <c r="G2213" s="104">
        <f t="shared" si="273"/>
        <v>4.37813721306907E-3</v>
      </c>
      <c r="H2213" s="104">
        <f t="shared" si="269"/>
        <v>-47.174212630853162</v>
      </c>
      <c r="I2213" s="104">
        <f t="shared" si="270"/>
        <v>10</v>
      </c>
      <c r="J2213" s="104">
        <f t="shared" si="271"/>
        <v>2.2329461198505688E-5</v>
      </c>
      <c r="K2213" s="104">
        <f t="shared" si="272"/>
        <v>2.2329461198505689E-4</v>
      </c>
      <c r="L2213" s="85"/>
    </row>
    <row r="2214" spans="3:12" x14ac:dyDescent="0.2">
      <c r="C2214" s="103">
        <v>3470</v>
      </c>
      <c r="D2214" s="103">
        <f t="shared" si="268"/>
        <v>3.47</v>
      </c>
      <c r="E2214" s="104">
        <f t="shared" si="266"/>
        <v>0.89538848754468803</v>
      </c>
      <c r="F2214" s="104">
        <f t="shared" si="267"/>
        <v>2.8134677376114945E-3</v>
      </c>
      <c r="G2214" s="104">
        <f t="shared" si="273"/>
        <v>2.5191466223357314E-3</v>
      </c>
      <c r="H2214" s="104">
        <f t="shared" si="269"/>
        <v>-51.974931088956467</v>
      </c>
      <c r="I2214" s="104">
        <f t="shared" si="270"/>
        <v>10</v>
      </c>
      <c r="J2214" s="104">
        <f t="shared" si="271"/>
        <v>1.1893131076534092E-5</v>
      </c>
      <c r="K2214" s="104">
        <f t="shared" si="272"/>
        <v>1.1893131076534091E-4</v>
      </c>
      <c r="L2214" s="85"/>
    </row>
    <row r="2215" spans="3:12" x14ac:dyDescent="0.2">
      <c r="C2215" s="103">
        <v>3480</v>
      </c>
      <c r="D2215" s="103">
        <f t="shared" si="268"/>
        <v>3.48</v>
      </c>
      <c r="E2215" s="104">
        <f t="shared" si="266"/>
        <v>0.89481503971404708</v>
      </c>
      <c r="F2215" s="104">
        <f t="shared" si="267"/>
        <v>2.4335937991736659E-21</v>
      </c>
      <c r="G2215" s="104">
        <f t="shared" si="273"/>
        <v>2.1776163320554427E-21</v>
      </c>
      <c r="H2215" s="104">
        <f t="shared" si="269"/>
        <v>-413.24037269866562</v>
      </c>
      <c r="I2215" s="104">
        <f t="shared" si="270"/>
        <v>10</v>
      </c>
      <c r="J2215" s="104">
        <f t="shared" si="271"/>
        <v>1.586524926206381E-6</v>
      </c>
      <c r="K2215" s="104">
        <f t="shared" si="272"/>
        <v>1.5865249262063811E-5</v>
      </c>
      <c r="L2215" s="85"/>
    </row>
    <row r="2216" spans="3:12" x14ac:dyDescent="0.2">
      <c r="C2216" s="103">
        <v>3490</v>
      </c>
      <c r="D2216" s="103">
        <f t="shared" si="268"/>
        <v>3.49</v>
      </c>
      <c r="E2216" s="104">
        <f t="shared" si="266"/>
        <v>0.89424028079201223</v>
      </c>
      <c r="F2216" s="104">
        <f t="shared" si="267"/>
        <v>2.7980628779774525E-3</v>
      </c>
      <c r="G2216" s="104">
        <f t="shared" si="273"/>
        <v>2.5021405336762628E-3</v>
      </c>
      <c r="H2216" s="104">
        <f t="shared" si="269"/>
        <v>-52.03376603285102</v>
      </c>
      <c r="I2216" s="104">
        <f t="shared" si="270"/>
        <v>10</v>
      </c>
      <c r="J2216" s="104">
        <f t="shared" si="271"/>
        <v>1.5651768125664334E-6</v>
      </c>
      <c r="K2216" s="104">
        <f t="shared" si="272"/>
        <v>1.5651768125664335E-5</v>
      </c>
      <c r="L2216" s="85"/>
    </row>
    <row r="2217" spans="3:12" x14ac:dyDescent="0.2">
      <c r="C2217" s="103">
        <v>3500</v>
      </c>
      <c r="D2217" s="103">
        <f t="shared" si="268"/>
        <v>3.5</v>
      </c>
      <c r="E2217" s="104">
        <f t="shared" si="266"/>
        <v>0.89366421351695025</v>
      </c>
      <c r="F2217" s="104">
        <f t="shared" si="267"/>
        <v>4.8331632607393968E-3</v>
      </c>
      <c r="G2217" s="104">
        <f t="shared" si="273"/>
        <v>4.3192250442076916E-3</v>
      </c>
      <c r="H2217" s="104">
        <f t="shared" si="269"/>
        <v>-47.291883347105646</v>
      </c>
      <c r="I2217" s="104">
        <f t="shared" si="270"/>
        <v>10</v>
      </c>
      <c r="J2217" s="104">
        <f t="shared" si="271"/>
        <v>1.1632757086785024E-5</v>
      </c>
      <c r="K2217" s="104">
        <f t="shared" si="272"/>
        <v>1.1632757086785025E-4</v>
      </c>
      <c r="L2217" s="85"/>
    </row>
    <row r="2218" spans="3:12" x14ac:dyDescent="0.2">
      <c r="C2218" s="103">
        <v>3510</v>
      </c>
      <c r="D2218" s="103">
        <f t="shared" si="268"/>
        <v>3.51</v>
      </c>
      <c r="E2218" s="104">
        <f t="shared" si="266"/>
        <v>0.8930868406325243</v>
      </c>
      <c r="F2218" s="104">
        <f t="shared" si="267"/>
        <v>5.5656758712645778E-3</v>
      </c>
      <c r="G2218" s="104">
        <f t="shared" si="273"/>
        <v>4.9706318798523538E-3</v>
      </c>
      <c r="H2218" s="104">
        <f t="shared" si="269"/>
        <v>-46.071767981913865</v>
      </c>
      <c r="I2218" s="104">
        <f t="shared" si="270"/>
        <v>10</v>
      </c>
      <c r="J2218" s="104">
        <f t="shared" si="271"/>
        <v>2.1575360417376597E-5</v>
      </c>
      <c r="K2218" s="104">
        <f t="shared" si="272"/>
        <v>2.1575360417376598E-4</v>
      </c>
      <c r="L2218" s="85"/>
    </row>
    <row r="2219" spans="3:12" x14ac:dyDescent="0.2">
      <c r="C2219" s="103">
        <v>3520</v>
      </c>
      <c r="D2219" s="103">
        <f t="shared" si="268"/>
        <v>3.52</v>
      </c>
      <c r="E2219" s="104">
        <f t="shared" si="266"/>
        <v>0.89250816488767371</v>
      </c>
      <c r="F2219" s="104">
        <f t="shared" si="267"/>
        <v>4.8069467091464129E-3</v>
      </c>
      <c r="G2219" s="104">
        <f t="shared" si="273"/>
        <v>4.2902391860931074E-3</v>
      </c>
      <c r="H2219" s="104">
        <f t="shared" si="269"/>
        <v>-47.35036989381279</v>
      </c>
      <c r="I2219" s="104">
        <f t="shared" si="270"/>
        <v>10</v>
      </c>
      <c r="J2219" s="104">
        <f t="shared" si="271"/>
        <v>2.1440933225016458E-5</v>
      </c>
      <c r="K2219" s="104">
        <f t="shared" si="272"/>
        <v>2.1440933225016457E-4</v>
      </c>
      <c r="L2219" s="85"/>
    </row>
    <row r="2220" spans="3:12" x14ac:dyDescent="0.2">
      <c r="C2220" s="103">
        <v>3530</v>
      </c>
      <c r="D2220" s="103">
        <f t="shared" si="268"/>
        <v>3.53</v>
      </c>
      <c r="E2220" s="104">
        <f t="shared" si="266"/>
        <v>0.89192818903658999</v>
      </c>
      <c r="F2220" s="104">
        <f t="shared" si="267"/>
        <v>2.7677898570555299E-3</v>
      </c>
      <c r="G2220" s="104">
        <f t="shared" si="273"/>
        <v>2.468669794837381E-3</v>
      </c>
      <c r="H2220" s="104">
        <f t="shared" si="269"/>
        <v>-52.150739933807586</v>
      </c>
      <c r="I2220" s="104">
        <f t="shared" si="270"/>
        <v>10</v>
      </c>
      <c r="J2220" s="104">
        <f t="shared" si="271"/>
        <v>1.1420712653125705E-5</v>
      </c>
      <c r="K2220" s="104">
        <f t="shared" si="272"/>
        <v>1.1420712653125704E-4</v>
      </c>
      <c r="L2220" s="85"/>
    </row>
    <row r="2221" spans="3:12" x14ac:dyDescent="0.2">
      <c r="C2221" s="103">
        <v>3540</v>
      </c>
      <c r="D2221" s="103">
        <f t="shared" si="268"/>
        <v>3.54</v>
      </c>
      <c r="E2221" s="104">
        <f t="shared" si="266"/>
        <v>0.89134691583870151</v>
      </c>
      <c r="F2221" s="104">
        <f t="shared" si="267"/>
        <v>5.9518755916705201E-17</v>
      </c>
      <c r="G2221" s="104">
        <f t="shared" si="273"/>
        <v>5.305185952091165E-17</v>
      </c>
      <c r="H2221" s="104">
        <f t="shared" si="269"/>
        <v>-325.50598778076932</v>
      </c>
      <c r="I2221" s="104">
        <f t="shared" si="270"/>
        <v>10</v>
      </c>
      <c r="J2221" s="104">
        <f t="shared" si="271"/>
        <v>1.5235826389856745E-6</v>
      </c>
      <c r="K2221" s="104">
        <f t="shared" si="272"/>
        <v>1.5235826389856745E-5</v>
      </c>
      <c r="L2221" s="85"/>
    </row>
    <row r="2222" spans="3:12" x14ac:dyDescent="0.2">
      <c r="C2222" s="103">
        <v>3550</v>
      </c>
      <c r="D2222" s="103">
        <f t="shared" si="268"/>
        <v>3.55</v>
      </c>
      <c r="E2222" s="104">
        <f t="shared" si="266"/>
        <v>0.89076434805865401</v>
      </c>
      <c r="F2222" s="104">
        <f t="shared" si="267"/>
        <v>2.7529156575682944E-3</v>
      </c>
      <c r="G2222" s="104">
        <f t="shared" si="273"/>
        <v>2.4521991209742826E-3</v>
      </c>
      <c r="H2222" s="104">
        <f t="shared" si="269"/>
        <v>-52.208885351675612</v>
      </c>
      <c r="I2222" s="104">
        <f t="shared" si="270"/>
        <v>10</v>
      </c>
      <c r="J2222" s="104">
        <f t="shared" si="271"/>
        <v>1.5033201322268259E-6</v>
      </c>
      <c r="K2222" s="104">
        <f t="shared" si="272"/>
        <v>1.503320132226826E-5</v>
      </c>
      <c r="L2222" s="85"/>
    </row>
    <row r="2223" spans="3:12" x14ac:dyDescent="0.2">
      <c r="C2223" s="103">
        <v>3560</v>
      </c>
      <c r="D2223" s="103">
        <f t="shared" si="268"/>
        <v>3.56</v>
      </c>
      <c r="E2223" s="104">
        <f t="shared" si="266"/>
        <v>0.89018048846628284</v>
      </c>
      <c r="F2223" s="104">
        <f t="shared" si="267"/>
        <v>4.7554197072993852E-3</v>
      </c>
      <c r="G2223" s="104">
        <f t="shared" si="273"/>
        <v>4.2331818379059546E-3</v>
      </c>
      <c r="H2223" s="104">
        <f t="shared" si="269"/>
        <v>-47.466661516874559</v>
      </c>
      <c r="I2223" s="104">
        <f t="shared" si="270"/>
        <v>10</v>
      </c>
      <c r="J2223" s="104">
        <f t="shared" si="271"/>
        <v>1.1173579641339609E-5</v>
      </c>
      <c r="K2223" s="104">
        <f t="shared" si="272"/>
        <v>1.1173579641339609E-4</v>
      </c>
      <c r="L2223" s="85"/>
    </row>
    <row r="2224" spans="3:12" x14ac:dyDescent="0.2">
      <c r="C2224" s="103">
        <v>3570</v>
      </c>
      <c r="D2224" s="103">
        <f t="shared" si="268"/>
        <v>3.57</v>
      </c>
      <c r="E2224" s="104">
        <f t="shared" si="266"/>
        <v>0.88959533983659966</v>
      </c>
      <c r="F2224" s="104">
        <f t="shared" si="267"/>
        <v>5.4764248388092691E-3</v>
      </c>
      <c r="G2224" s="104">
        <f t="shared" si="273"/>
        <v>4.8718020155701274E-3</v>
      </c>
      <c r="H2224" s="104">
        <f t="shared" si="269"/>
        <v>-46.246207384894873</v>
      </c>
      <c r="I2224" s="104">
        <f t="shared" si="270"/>
        <v>10</v>
      </c>
      <c r="J2224" s="104">
        <f t="shared" si="271"/>
        <v>2.0725182743015042E-5</v>
      </c>
      <c r="K2224" s="104">
        <f t="shared" si="272"/>
        <v>2.0725182743015042E-4</v>
      </c>
      <c r="L2224" s="85"/>
    </row>
    <row r="2225" spans="3:12" x14ac:dyDescent="0.2">
      <c r="C2225" s="103">
        <v>3580</v>
      </c>
      <c r="D2225" s="103">
        <f t="shared" si="268"/>
        <v>3.58</v>
      </c>
      <c r="E2225" s="104">
        <f t="shared" si="266"/>
        <v>0.88900890494976936</v>
      </c>
      <c r="F2225" s="104">
        <f t="shared" si="267"/>
        <v>4.7300991488010685E-3</v>
      </c>
      <c r="G2225" s="104">
        <f t="shared" si="273"/>
        <v>4.2051002645794745E-3</v>
      </c>
      <c r="H2225" s="104">
        <f t="shared" si="269"/>
        <v>-47.524472892282304</v>
      </c>
      <c r="I2225" s="104">
        <f t="shared" si="270"/>
        <v>10</v>
      </c>
      <c r="J2225" s="104">
        <f t="shared" si="271"/>
        <v>2.0597538750846265E-5</v>
      </c>
      <c r="K2225" s="104">
        <f t="shared" si="272"/>
        <v>2.0597538750846266E-4</v>
      </c>
      <c r="L2225" s="85"/>
    </row>
    <row r="2226" spans="3:12" x14ac:dyDescent="0.2">
      <c r="C2226" s="103">
        <v>3590</v>
      </c>
      <c r="D2226" s="103">
        <f t="shared" si="268"/>
        <v>3.59</v>
      </c>
      <c r="E2226" s="104">
        <f t="shared" si="266"/>
        <v>0.88842118659109126</v>
      </c>
      <c r="F2226" s="104">
        <f t="shared" si="267"/>
        <v>2.7236772898481636E-3</v>
      </c>
      <c r="G2226" s="104">
        <f t="shared" si="273"/>
        <v>2.419772609738113E-3</v>
      </c>
      <c r="H2226" s="104">
        <f t="shared" si="269"/>
        <v>-52.324508870274755</v>
      </c>
      <c r="I2226" s="104">
        <f t="shared" si="270"/>
        <v>10</v>
      </c>
      <c r="J2226" s="104">
        <f t="shared" si="271"/>
        <v>1.0972235150217243E-5</v>
      </c>
      <c r="K2226" s="104">
        <f t="shared" si="272"/>
        <v>1.0972235150217243E-4</v>
      </c>
      <c r="L2226" s="85"/>
    </row>
    <row r="2227" spans="3:12" x14ac:dyDescent="0.2">
      <c r="C2227" s="103">
        <v>3600</v>
      </c>
      <c r="D2227" s="103">
        <f t="shared" si="268"/>
        <v>3.6</v>
      </c>
      <c r="E2227" s="104">
        <f t="shared" si="266"/>
        <v>0.88783218755097493</v>
      </c>
      <c r="F2227" s="104">
        <f t="shared" si="267"/>
        <v>1.17143750871313E-16</v>
      </c>
      <c r="G2227" s="104">
        <f t="shared" si="273"/>
        <v>1.0400399259400425E-16</v>
      </c>
      <c r="H2227" s="104">
        <f t="shared" si="269"/>
        <v>-319.65899976628174</v>
      </c>
      <c r="I2227" s="104">
        <f t="shared" si="270"/>
        <v>10</v>
      </c>
      <c r="J2227" s="104">
        <f t="shared" si="271"/>
        <v>1.4638248707098255E-6</v>
      </c>
      <c r="K2227" s="104">
        <f t="shared" si="272"/>
        <v>1.4638248707098255E-5</v>
      </c>
      <c r="L2227" s="85"/>
    </row>
    <row r="2228" spans="3:12" x14ac:dyDescent="0.2">
      <c r="C2228" s="103">
        <v>3610</v>
      </c>
      <c r="D2228" s="103">
        <f t="shared" si="268"/>
        <v>3.61</v>
      </c>
      <c r="E2228" s="104">
        <f t="shared" si="266"/>
        <v>0.88724191062492475</v>
      </c>
      <c r="F2228" s="104">
        <f t="shared" si="267"/>
        <v>2.7093074794296177E-3</v>
      </c>
      <c r="G2228" s="104">
        <f t="shared" si="273"/>
        <v>2.4038111445195331E-3</v>
      </c>
      <c r="H2228" s="104">
        <f t="shared" si="269"/>
        <v>-52.381993113709328</v>
      </c>
      <c r="I2228" s="104">
        <f t="shared" si="270"/>
        <v>10</v>
      </c>
      <c r="J2228" s="104">
        <f t="shared" si="271"/>
        <v>1.444577004629202E-6</v>
      </c>
      <c r="K2228" s="104">
        <f t="shared" si="272"/>
        <v>1.444577004629202E-5</v>
      </c>
      <c r="L2228" s="85"/>
    </row>
    <row r="2229" spans="3:12" x14ac:dyDescent="0.2">
      <c r="C2229" s="103">
        <v>3620</v>
      </c>
      <c r="D2229" s="103">
        <f t="shared" si="268"/>
        <v>3.62</v>
      </c>
      <c r="E2229" s="104">
        <f t="shared" si="266"/>
        <v>0.88665035861351527</v>
      </c>
      <c r="F2229" s="104">
        <f t="shared" si="267"/>
        <v>4.680319484123817E-3</v>
      </c>
      <c r="G2229" s="104">
        <f t="shared" si="273"/>
        <v>4.1498069490242054E-3</v>
      </c>
      <c r="H2229" s="104">
        <f t="shared" si="269"/>
        <v>-47.63944212804077</v>
      </c>
      <c r="I2229" s="104">
        <f t="shared" si="270"/>
        <v>10</v>
      </c>
      <c r="J2229" s="104">
        <f t="shared" si="271"/>
        <v>1.0737477529005966E-5</v>
      </c>
      <c r="K2229" s="104">
        <f t="shared" si="272"/>
        <v>1.0737477529005966E-4</v>
      </c>
      <c r="L2229" s="85"/>
    </row>
    <row r="2230" spans="3:12" x14ac:dyDescent="0.2">
      <c r="C2230" s="103">
        <v>3630</v>
      </c>
      <c r="D2230" s="103">
        <f t="shared" si="268"/>
        <v>3.63</v>
      </c>
      <c r="E2230" s="104">
        <f t="shared" si="266"/>
        <v>0.88605753432237333</v>
      </c>
      <c r="F2230" s="104">
        <f t="shared" si="267"/>
        <v>5.3902005203706254E-3</v>
      </c>
      <c r="G2230" s="104">
        <f t="shared" si="273"/>
        <v>4.7760277825827698E-3</v>
      </c>
      <c r="H2230" s="104">
        <f t="shared" si="269"/>
        <v>-46.418663110826273</v>
      </c>
      <c r="I2230" s="104">
        <f t="shared" si="270"/>
        <v>10</v>
      </c>
      <c r="J2230" s="104">
        <f t="shared" si="271"/>
        <v>1.991763141399034E-5</v>
      </c>
      <c r="K2230" s="104">
        <f t="shared" si="272"/>
        <v>1.991763141399034E-4</v>
      </c>
      <c r="L2230" s="85"/>
    </row>
    <row r="2231" spans="3:12" x14ac:dyDescent="0.2">
      <c r="C2231" s="103">
        <v>3640</v>
      </c>
      <c r="D2231" s="103">
        <f t="shared" si="268"/>
        <v>3.64</v>
      </c>
      <c r="E2231" s="104">
        <f t="shared" si="266"/>
        <v>0.88546344056215498</v>
      </c>
      <c r="F2231" s="104">
        <f t="shared" si="267"/>
        <v>4.6558509272710781E-3</v>
      </c>
      <c r="G2231" s="104">
        <f t="shared" si="273"/>
        <v>4.1225857808059483E-3</v>
      </c>
      <c r="H2231" s="104">
        <f t="shared" si="269"/>
        <v>-47.696605979924342</v>
      </c>
      <c r="I2231" s="104">
        <f t="shared" si="270"/>
        <v>10</v>
      </c>
      <c r="J2231" s="104">
        <f t="shared" si="271"/>
        <v>1.9796330837631411E-5</v>
      </c>
      <c r="K2231" s="104">
        <f t="shared" si="272"/>
        <v>1.9796330837631412E-4</v>
      </c>
      <c r="L2231" s="85"/>
    </row>
    <row r="2232" spans="3:12" x14ac:dyDescent="0.2">
      <c r="C2232" s="103">
        <v>3650</v>
      </c>
      <c r="D2232" s="103">
        <f t="shared" si="268"/>
        <v>3.65</v>
      </c>
      <c r="E2232" s="104">
        <f t="shared" si="266"/>
        <v>0.88486808014852691</v>
      </c>
      <c r="F2232" s="104">
        <f t="shared" si="267"/>
        <v>2.681052963971386E-3</v>
      </c>
      <c r="G2232" s="104">
        <f t="shared" si="273"/>
        <v>2.3723781890058779E-3</v>
      </c>
      <c r="H2232" s="104">
        <f t="shared" si="269"/>
        <v>-52.496321548093022</v>
      </c>
      <c r="I2232" s="104">
        <f t="shared" si="270"/>
        <v>10</v>
      </c>
      <c r="J2232" s="104">
        <f t="shared" si="271"/>
        <v>1.0546139242288447E-5</v>
      </c>
      <c r="K2232" s="104">
        <f t="shared" si="272"/>
        <v>1.0546139242288447E-4</v>
      </c>
      <c r="L2232" s="85"/>
    </row>
    <row r="2233" spans="3:12" x14ac:dyDescent="0.2">
      <c r="C2233" s="103">
        <v>3660</v>
      </c>
      <c r="D2233" s="103">
        <f t="shared" si="268"/>
        <v>3.66</v>
      </c>
      <c r="E2233" s="104">
        <f t="shared" si="266"/>
        <v>0.88427145590214562</v>
      </c>
      <c r="F2233" s="104">
        <f t="shared" si="267"/>
        <v>1.729728849045786E-16</v>
      </c>
      <c r="G2233" s="104">
        <f t="shared" si="273"/>
        <v>1.5295498476616599E-16</v>
      </c>
      <c r="H2233" s="104">
        <f t="shared" si="269"/>
        <v>-316.30872729791912</v>
      </c>
      <c r="I2233" s="104">
        <f t="shared" si="270"/>
        <v>10</v>
      </c>
      <c r="J2233" s="104">
        <f t="shared" si="271"/>
        <v>1.4070445679178837E-6</v>
      </c>
      <c r="K2233" s="104">
        <f t="shared" si="272"/>
        <v>1.4070445679178837E-5</v>
      </c>
      <c r="L2233" s="85"/>
    </row>
    <row r="2234" spans="3:12" x14ac:dyDescent="0.2">
      <c r="C2234" s="103">
        <v>3670</v>
      </c>
      <c r="D2234" s="103">
        <f t="shared" si="268"/>
        <v>3.67</v>
      </c>
      <c r="E2234" s="104">
        <f t="shared" si="266"/>
        <v>0.88367357064863594</v>
      </c>
      <c r="F2234" s="104">
        <f t="shared" si="267"/>
        <v>2.6671629808344304E-3</v>
      </c>
      <c r="G2234" s="104">
        <f t="shared" si="273"/>
        <v>2.3569014347758206E-3</v>
      </c>
      <c r="H2234" s="104">
        <f t="shared" si="269"/>
        <v>-52.553171584371668</v>
      </c>
      <c r="I2234" s="104">
        <f t="shared" si="270"/>
        <v>10</v>
      </c>
      <c r="J2234" s="104">
        <f t="shared" si="271"/>
        <v>1.3887460933122608E-6</v>
      </c>
      <c r="K2234" s="104">
        <f t="shared" si="272"/>
        <v>1.3887460933122607E-5</v>
      </c>
      <c r="L2234" s="85"/>
    </row>
    <row r="2235" spans="3:12" x14ac:dyDescent="0.2">
      <c r="C2235" s="103">
        <v>3680</v>
      </c>
      <c r="D2235" s="103">
        <f t="shared" si="268"/>
        <v>3.68</v>
      </c>
      <c r="E2235" s="104">
        <f t="shared" si="266"/>
        <v>0.8830744272185711</v>
      </c>
      <c r="F2235" s="104">
        <f t="shared" si="267"/>
        <v>4.6077335086648855E-3</v>
      </c>
      <c r="G2235" s="104">
        <f t="shared" si="273"/>
        <v>4.0689716289400608E-3</v>
      </c>
      <c r="H2235" s="104">
        <f t="shared" si="269"/>
        <v>-47.81030676542008</v>
      </c>
      <c r="I2235" s="104">
        <f t="shared" si="270"/>
        <v>10</v>
      </c>
      <c r="J2235" s="104">
        <f t="shared" si="271"/>
        <v>1.0322961157747334E-5</v>
      </c>
      <c r="K2235" s="104">
        <f t="shared" si="272"/>
        <v>1.0322961157747334E-4</v>
      </c>
      <c r="L2235" s="85"/>
    </row>
    <row r="2236" spans="3:12" x14ac:dyDescent="0.2">
      <c r="C2236" s="103">
        <v>3690</v>
      </c>
      <c r="D2236" s="103">
        <f t="shared" si="268"/>
        <v>3.69</v>
      </c>
      <c r="E2236" s="104">
        <f t="shared" si="266"/>
        <v>0.88247402844745171</v>
      </c>
      <c r="F2236" s="104">
        <f t="shared" si="267"/>
        <v>5.3068555148689002E-3</v>
      </c>
      <c r="G2236" s="104">
        <f t="shared" si="273"/>
        <v>4.6831621645949334E-3</v>
      </c>
      <c r="H2236" s="104">
        <f t="shared" si="269"/>
        <v>-46.589216071480422</v>
      </c>
      <c r="I2236" s="104">
        <f t="shared" si="270"/>
        <v>10</v>
      </c>
      <c r="J2236" s="104">
        <f t="shared" si="271"/>
        <v>1.9149961484984307E-5</v>
      </c>
      <c r="K2236" s="104">
        <f t="shared" si="272"/>
        <v>1.9149961484984308E-4</v>
      </c>
      <c r="L2236" s="85"/>
    </row>
    <row r="2237" spans="3:12" x14ac:dyDescent="0.2">
      <c r="C2237" s="103">
        <v>3700</v>
      </c>
      <c r="D2237" s="103">
        <f t="shared" si="268"/>
        <v>3.7</v>
      </c>
      <c r="E2237" s="104">
        <f t="shared" si="266"/>
        <v>0.88187237717568323</v>
      </c>
      <c r="F2237" s="104">
        <f t="shared" si="267"/>
        <v>4.5840758012210842E-3</v>
      </c>
      <c r="G2237" s="104">
        <f t="shared" si="273"/>
        <v>4.0425698239763622E-3</v>
      </c>
      <c r="H2237" s="104">
        <f t="shared" si="269"/>
        <v>-47.866849402923471</v>
      </c>
      <c r="I2237" s="104">
        <f t="shared" si="270"/>
        <v>10</v>
      </c>
      <c r="J2237" s="104">
        <f t="shared" si="271"/>
        <v>1.9034599684094091E-5</v>
      </c>
      <c r="K2237" s="104">
        <f t="shared" si="272"/>
        <v>1.9034599684094092E-4</v>
      </c>
      <c r="L2237" s="85"/>
    </row>
    <row r="2238" spans="3:12" x14ac:dyDescent="0.2">
      <c r="C2238" s="103">
        <v>3710</v>
      </c>
      <c r="D2238" s="103">
        <f t="shared" si="268"/>
        <v>3.71</v>
      </c>
      <c r="E2238" s="104">
        <f t="shared" si="266"/>
        <v>0.88126947624855922</v>
      </c>
      <c r="F2238" s="104">
        <f t="shared" si="267"/>
        <v>2.6398447955186394E-3</v>
      </c>
      <c r="G2238" s="104">
        <f t="shared" si="273"/>
        <v>2.3264146403241962E-3</v>
      </c>
      <c r="H2238" s="104">
        <f t="shared" si="269"/>
        <v>-52.66625755521062</v>
      </c>
      <c r="I2238" s="104">
        <f t="shared" si="270"/>
        <v>10</v>
      </c>
      <c r="J2238" s="104">
        <f t="shared" si="271"/>
        <v>1.0140990776625467E-5</v>
      </c>
      <c r="K2238" s="104">
        <f t="shared" si="272"/>
        <v>1.0140990776625467E-4</v>
      </c>
      <c r="L2238" s="85"/>
    </row>
    <row r="2239" spans="3:12" x14ac:dyDescent="0.2">
      <c r="C2239" s="103">
        <v>3720</v>
      </c>
      <c r="D2239" s="103">
        <f t="shared" si="268"/>
        <v>3.72</v>
      </c>
      <c r="E2239" s="104">
        <f t="shared" si="266"/>
        <v>0.88066532851623591</v>
      </c>
      <c r="F2239" s="104">
        <f t="shared" si="267"/>
        <v>7.7420521305078097E-17</v>
      </c>
      <c r="G2239" s="104">
        <f t="shared" si="273"/>
        <v>6.8181568829034847E-17</v>
      </c>
      <c r="H2239" s="104">
        <f t="shared" si="269"/>
        <v>-323.32666020119967</v>
      </c>
      <c r="I2239" s="104">
        <f t="shared" si="270"/>
        <v>10</v>
      </c>
      <c r="J2239" s="104">
        <f t="shared" si="271"/>
        <v>1.353051269678769E-6</v>
      </c>
      <c r="K2239" s="104">
        <f t="shared" si="272"/>
        <v>1.353051269678769E-5</v>
      </c>
      <c r="L2239" s="85"/>
    </row>
    <row r="2240" spans="3:12" x14ac:dyDescent="0.2">
      <c r="C2240" s="103">
        <v>3730</v>
      </c>
      <c r="D2240" s="103">
        <f t="shared" si="268"/>
        <v>3.73</v>
      </c>
      <c r="E2240" s="104">
        <f t="shared" si="266"/>
        <v>0.88005993683371608</v>
      </c>
      <c r="F2240" s="104">
        <f t="shared" si="267"/>
        <v>2.626411650445035E-3</v>
      </c>
      <c r="G2240" s="104">
        <f t="shared" si="273"/>
        <v>2.3113996711899933E-3</v>
      </c>
      <c r="H2240" s="104">
        <f t="shared" si="269"/>
        <v>-52.722499056797446</v>
      </c>
      <c r="I2240" s="104">
        <f t="shared" si="270"/>
        <v>10</v>
      </c>
      <c r="J2240" s="104">
        <f t="shared" si="271"/>
        <v>1.335642109994381E-6</v>
      </c>
      <c r="K2240" s="104">
        <f t="shared" si="272"/>
        <v>1.335642109994381E-5</v>
      </c>
      <c r="L2240" s="85"/>
    </row>
    <row r="2241" spans="3:12" x14ac:dyDescent="0.2">
      <c r="C2241" s="103">
        <v>3740</v>
      </c>
      <c r="D2241" s="103">
        <f t="shared" si="268"/>
        <v>3.74</v>
      </c>
      <c r="E2241" s="104">
        <f t="shared" si="266"/>
        <v>0.87945330406082345</v>
      </c>
      <c r="F2241" s="104">
        <f t="shared" si="267"/>
        <v>4.5375409857467391E-3</v>
      </c>
      <c r="G2241" s="104">
        <f t="shared" si="273"/>
        <v>3.9905554122263752E-3</v>
      </c>
      <c r="H2241" s="104">
        <f t="shared" si="269"/>
        <v>-47.979333085372105</v>
      </c>
      <c r="I2241" s="104">
        <f t="shared" si="270"/>
        <v>10</v>
      </c>
      <c r="J2241" s="104">
        <f t="shared" si="271"/>
        <v>9.9286594683493531E-6</v>
      </c>
      <c r="K2241" s="104">
        <f t="shared" si="272"/>
        <v>9.9286594683493527E-5</v>
      </c>
      <c r="L2241" s="85"/>
    </row>
    <row r="2242" spans="3:12" x14ac:dyDescent="0.2">
      <c r="C2242" s="103">
        <v>3750</v>
      </c>
      <c r="D2242" s="103">
        <f t="shared" si="268"/>
        <v>3.75</v>
      </c>
      <c r="E2242" s="104">
        <f t="shared" si="266"/>
        <v>0.87884543306218643</v>
      </c>
      <c r="F2242" s="104">
        <f t="shared" si="267"/>
        <v>5.2262518595055053E-3</v>
      </c>
      <c r="G2242" s="104">
        <f t="shared" si="273"/>
        <v>4.5930675787591727E-3</v>
      </c>
      <c r="H2242" s="104">
        <f t="shared" si="269"/>
        <v>-46.757943293399464</v>
      </c>
      <c r="I2242" s="104">
        <f t="shared" si="270"/>
        <v>10</v>
      </c>
      <c r="J2242" s="104">
        <f t="shared" si="271"/>
        <v>1.841964591284392E-5</v>
      </c>
      <c r="K2242" s="104">
        <f t="shared" si="272"/>
        <v>1.841964591284392E-4</v>
      </c>
      <c r="L2242" s="85"/>
    </row>
    <row r="2243" spans="3:12" x14ac:dyDescent="0.2">
      <c r="C2243" s="103">
        <v>3760</v>
      </c>
      <c r="D2243" s="103">
        <f t="shared" si="268"/>
        <v>3.76</v>
      </c>
      <c r="E2243" s="104">
        <f t="shared" si="266"/>
        <v>0.87823632670721163</v>
      </c>
      <c r="F2243" s="104">
        <f t="shared" si="267"/>
        <v>4.5146555893892789E-3</v>
      </c>
      <c r="G2243" s="104">
        <f t="shared" si="273"/>
        <v>3.9649345411734219E-3</v>
      </c>
      <c r="H2243" s="104">
        <f t="shared" si="269"/>
        <v>-48.035279564868745</v>
      </c>
      <c r="I2243" s="104">
        <f t="shared" si="270"/>
        <v>10</v>
      </c>
      <c r="J2243" s="104">
        <f t="shared" si="271"/>
        <v>1.8309850071192691E-5</v>
      </c>
      <c r="K2243" s="104">
        <f t="shared" si="272"/>
        <v>1.8309850071192692E-4</v>
      </c>
      <c r="L2243" s="85"/>
    </row>
    <row r="2244" spans="3:12" x14ac:dyDescent="0.2">
      <c r="C2244" s="103">
        <v>3770</v>
      </c>
      <c r="D2244" s="103">
        <f t="shared" si="268"/>
        <v>3.77</v>
      </c>
      <c r="E2244" s="104">
        <f t="shared" ref="E2244:E2307" si="274">ABS(SIN((($A$68*PI()*$C2244*VLOOKUP($D$12,$C$18:$D$33,2,FALSE))/($D$16*1000000)))/(VLOOKUP($D$12,$C$18:$D$33,2,FALSE)*SIN((($A$68*PI()*$C2244)/($D$16*1000000)))))^$A$72</f>
        <v>0.87762598787006985</v>
      </c>
      <c r="F2244" s="104">
        <f t="shared" ref="F2244:F2307" si="275">ABS(SIN((($A$68*VLOOKUP($D$12,$C$18:$D$33,2,FALSE)*PI()*$C2244*VLOOKUP($D$12,$C$18:$E$33,3,FALSE))/($D$16*1000000)))/(VLOOKUP($D$12,$C$18:$E$33,3,FALSE)*SIN((($A$68*VLOOKUP($D$12,$C$18:$D$33,2,FALSE)*PI()*$C2244)/($D$16*1000000)))))^$A$76</f>
        <v>2.5999852917780314E-3</v>
      </c>
      <c r="G2244" s="104">
        <f t="shared" si="273"/>
        <v>2.2818146601443468E-3</v>
      </c>
      <c r="H2244" s="104">
        <f t="shared" si="269"/>
        <v>-52.834392679035076</v>
      </c>
      <c r="I2244" s="104">
        <f t="shared" si="270"/>
        <v>10</v>
      </c>
      <c r="J2244" s="104">
        <f t="shared" si="271"/>
        <v>9.7554688960410462E-6</v>
      </c>
      <c r="K2244" s="104">
        <f t="shared" si="272"/>
        <v>9.7554688960410459E-5</v>
      </c>
      <c r="L2244" s="85"/>
    </row>
    <row r="2245" spans="3:12" x14ac:dyDescent="0.2">
      <c r="C2245" s="103">
        <v>3780</v>
      </c>
      <c r="D2245" s="103">
        <f t="shared" ref="D2245:D2308" si="276">C2245/1000</f>
        <v>3.78</v>
      </c>
      <c r="E2245" s="104">
        <f t="shared" si="274"/>
        <v>0.87701441942966718</v>
      </c>
      <c r="F2245" s="104">
        <f t="shared" si="275"/>
        <v>1.3217355580256853E-16</v>
      </c>
      <c r="G2245" s="104">
        <f t="shared" si="273"/>
        <v>1.1591811430614436E-16</v>
      </c>
      <c r="H2245" s="104">
        <f t="shared" ref="H2245:H2308" si="277">20*LOG10(G2245)</f>
        <v>-318.71697384699314</v>
      </c>
      <c r="I2245" s="104">
        <f t="shared" ref="I2245:I2308" si="278">C2245-C2244</f>
        <v>10</v>
      </c>
      <c r="J2245" s="104">
        <f t="shared" si="271"/>
        <v>1.3016695358125474E-6</v>
      </c>
      <c r="K2245" s="104">
        <f t="shared" si="272"/>
        <v>1.3016695358125474E-5</v>
      </c>
      <c r="L2245" s="85"/>
    </row>
    <row r="2246" spans="3:12" x14ac:dyDescent="0.2">
      <c r="C2246" s="103">
        <v>3790</v>
      </c>
      <c r="D2246" s="103">
        <f t="shared" si="276"/>
        <v>3.79</v>
      </c>
      <c r="E2246" s="104">
        <f t="shared" si="274"/>
        <v>0.87640162426963386</v>
      </c>
      <c r="F2246" s="104">
        <f t="shared" si="275"/>
        <v>2.5869874443137418E-3</v>
      </c>
      <c r="G2246" s="104">
        <f t="shared" si="273"/>
        <v>2.2672399981617125E-3</v>
      </c>
      <c r="H2246" s="104">
        <f t="shared" si="277"/>
        <v>-52.890050105978787</v>
      </c>
      <c r="I2246" s="104">
        <f t="shared" si="278"/>
        <v>10</v>
      </c>
      <c r="J2246" s="104">
        <f t="shared" ref="J2246:J2309" si="279">((G2246+G2245)/2)^2</f>
        <v>1.2850943023162117E-6</v>
      </c>
      <c r="K2246" s="104">
        <f t="shared" ref="K2246:K2309" si="280">I2246*J2246</f>
        <v>1.2850943023162116E-5</v>
      </c>
      <c r="L2246" s="85"/>
    </row>
    <row r="2247" spans="3:12" x14ac:dyDescent="0.2">
      <c r="C2247" s="103">
        <v>3800</v>
      </c>
      <c r="D2247" s="103">
        <f t="shared" si="276"/>
        <v>3.8</v>
      </c>
      <c r="E2247" s="104">
        <f t="shared" si="274"/>
        <v>0.87578760527829058</v>
      </c>
      <c r="F2247" s="104">
        <f t="shared" si="275"/>
        <v>4.4696287533274948E-3</v>
      </c>
      <c r="G2247" s="104">
        <f t="shared" si="273"/>
        <v>3.9144454623596782E-3</v>
      </c>
      <c r="H2247" s="104">
        <f t="shared" si="277"/>
        <v>-48.146595066476323</v>
      </c>
      <c r="I2247" s="104">
        <f t="shared" si="278"/>
        <v>10</v>
      </c>
      <c r="J2247" s="104">
        <f t="shared" si="279"/>
        <v>9.5533087832053901E-6</v>
      </c>
      <c r="K2247" s="104">
        <f t="shared" si="280"/>
        <v>9.5533087832053908E-5</v>
      </c>
      <c r="L2247" s="85"/>
    </row>
    <row r="2248" spans="3:12" x14ac:dyDescent="0.2">
      <c r="C2248" s="103">
        <v>3810</v>
      </c>
      <c r="D2248" s="103">
        <f t="shared" si="276"/>
        <v>3.81</v>
      </c>
      <c r="E2248" s="104">
        <f t="shared" si="274"/>
        <v>0.87517236534863885</v>
      </c>
      <c r="F2248" s="104">
        <f t="shared" si="275"/>
        <v>5.1482602866232225E-3</v>
      </c>
      <c r="G2248" s="104">
        <f t="shared" si="273"/>
        <v>4.5056151324745072E-3</v>
      </c>
      <c r="H2248" s="104">
        <f t="shared" si="277"/>
        <v>-46.924918165164939</v>
      </c>
      <c r="I2248" s="104">
        <f t="shared" si="278"/>
        <v>10</v>
      </c>
      <c r="J2248" s="104">
        <f t="shared" si="279"/>
        <v>1.7724355105169853E-5</v>
      </c>
      <c r="K2248" s="104">
        <f t="shared" si="280"/>
        <v>1.7724355105169852E-4</v>
      </c>
      <c r="L2248" s="85"/>
    </row>
    <row r="2249" spans="3:12" x14ac:dyDescent="0.2">
      <c r="C2249" s="103">
        <v>3820</v>
      </c>
      <c r="D2249" s="103">
        <f t="shared" si="276"/>
        <v>3.82</v>
      </c>
      <c r="E2249" s="104">
        <f t="shared" si="274"/>
        <v>0.87455590737833555</v>
      </c>
      <c r="F2249" s="104">
        <f t="shared" si="275"/>
        <v>4.4474795394678131E-3</v>
      </c>
      <c r="G2249" s="104">
        <f t="shared" si="273"/>
        <v>3.8895695041858552E-3</v>
      </c>
      <c r="H2249" s="104">
        <f t="shared" si="277"/>
        <v>-48.20196927067154</v>
      </c>
      <c r="I2249" s="104">
        <f t="shared" si="278"/>
        <v>10</v>
      </c>
      <c r="J2249" s="104">
        <f t="shared" si="279"/>
        <v>1.761978127090455E-5</v>
      </c>
      <c r="K2249" s="104">
        <f t="shared" si="280"/>
        <v>1.7619781270904549E-4</v>
      </c>
      <c r="L2249" s="85"/>
    </row>
    <row r="2250" spans="3:12" x14ac:dyDescent="0.2">
      <c r="C2250" s="103">
        <v>3830</v>
      </c>
      <c r="D2250" s="103">
        <f t="shared" si="276"/>
        <v>3.83</v>
      </c>
      <c r="E2250" s="104">
        <f t="shared" si="274"/>
        <v>0.87393823426966977</v>
      </c>
      <c r="F2250" s="104">
        <f t="shared" si="275"/>
        <v>2.5614111916252348E-3</v>
      </c>
      <c r="G2250" s="104">
        <f t="shared" si="273"/>
        <v>2.2385151740475285E-3</v>
      </c>
      <c r="H2250" s="104">
        <f t="shared" si="277"/>
        <v>-53.000799147051211</v>
      </c>
      <c r="I2250" s="104">
        <f t="shared" si="278"/>
        <v>10</v>
      </c>
      <c r="J2250" s="104">
        <f t="shared" si="279"/>
        <v>9.3883554558996867E-6</v>
      </c>
      <c r="K2250" s="104">
        <f t="shared" si="280"/>
        <v>9.3883554558996864E-5</v>
      </c>
      <c r="L2250" s="85"/>
    </row>
    <row r="2251" spans="3:12" x14ac:dyDescent="0.2">
      <c r="C2251" s="103">
        <v>3840</v>
      </c>
      <c r="D2251" s="103">
        <f t="shared" si="276"/>
        <v>3.84</v>
      </c>
      <c r="E2251" s="104">
        <f t="shared" si="274"/>
        <v>0.87331934892954532</v>
      </c>
      <c r="F2251" s="104">
        <f t="shared" si="275"/>
        <v>1.8530965475969624E-16</v>
      </c>
      <c r="G2251" s="104">
        <f t="shared" si="273"/>
        <v>1.6183450704509674E-16</v>
      </c>
      <c r="H2251" s="104">
        <f t="shared" si="277"/>
        <v>-315.81857741449397</v>
      </c>
      <c r="I2251" s="104">
        <f t="shared" si="278"/>
        <v>10</v>
      </c>
      <c r="J2251" s="104">
        <f t="shared" si="279"/>
        <v>1.2527375461104403E-6</v>
      </c>
      <c r="K2251" s="104">
        <f t="shared" si="280"/>
        <v>1.2527375461104404E-5</v>
      </c>
      <c r="L2251" s="85"/>
    </row>
    <row r="2252" spans="3:12" x14ac:dyDescent="0.2">
      <c r="C2252" s="103">
        <v>3850</v>
      </c>
      <c r="D2252" s="103">
        <f t="shared" si="276"/>
        <v>3.85</v>
      </c>
      <c r="E2252" s="104">
        <f t="shared" si="274"/>
        <v>0.87269925426945505</v>
      </c>
      <c r="F2252" s="104">
        <f t="shared" si="275"/>
        <v>2.5488284377908348E-3</v>
      </c>
      <c r="G2252" s="104">
        <f t="shared" si="273"/>
        <v>2.2243606769208417E-3</v>
      </c>
      <c r="H2252" s="104">
        <f t="shared" si="277"/>
        <v>-53.055895822947903</v>
      </c>
      <c r="I2252" s="104">
        <f t="shared" si="278"/>
        <v>10</v>
      </c>
      <c r="J2252" s="104">
        <f t="shared" si="279"/>
        <v>1.2369451052581161E-6</v>
      </c>
      <c r="K2252" s="104">
        <f t="shared" si="280"/>
        <v>1.2369451052581161E-5</v>
      </c>
      <c r="L2252" s="85"/>
    </row>
    <row r="2253" spans="3:12" x14ac:dyDescent="0.2">
      <c r="C2253" s="103">
        <v>3860</v>
      </c>
      <c r="D2253" s="103">
        <f t="shared" si="276"/>
        <v>3.86</v>
      </c>
      <c r="E2253" s="104">
        <f t="shared" si="274"/>
        <v>0.872077953205465</v>
      </c>
      <c r="F2253" s="104">
        <f t="shared" si="275"/>
        <v>4.4038906892777075E-3</v>
      </c>
      <c r="G2253" s="104">
        <f t="shared" si="273"/>
        <v>3.8405359784459076E-3</v>
      </c>
      <c r="H2253" s="104">
        <f t="shared" si="277"/>
        <v>-48.31216324057614</v>
      </c>
      <c r="I2253" s="104">
        <f t="shared" si="278"/>
        <v>10</v>
      </c>
      <c r="J2253" s="104">
        <f t="shared" si="279"/>
        <v>9.1957428600696947E-6</v>
      </c>
      <c r="K2253" s="104">
        <f t="shared" si="280"/>
        <v>9.195742860069694E-5</v>
      </c>
      <c r="L2253" s="85"/>
    </row>
    <row r="2254" spans="3:12" x14ac:dyDescent="0.2">
      <c r="C2254" s="103">
        <v>3870</v>
      </c>
      <c r="D2254" s="103">
        <f t="shared" si="276"/>
        <v>3.87</v>
      </c>
      <c r="E2254" s="104">
        <f t="shared" si="274"/>
        <v>0.87145544865819069</v>
      </c>
      <c r="F2254" s="104">
        <f t="shared" si="275"/>
        <v>5.0727595496963401E-3</v>
      </c>
      <c r="G2254" s="104">
        <f t="shared" ref="G2254:G2317" si="281">E2254*F2254</f>
        <v>4.4206839493157457E-3</v>
      </c>
      <c r="H2254" s="104">
        <f t="shared" si="277"/>
        <v>-47.090210665350654</v>
      </c>
      <c r="I2254" s="104">
        <f t="shared" si="278"/>
        <v>10</v>
      </c>
      <c r="J2254" s="104">
        <f t="shared" si="279"/>
        <v>1.7061938673711562E-5</v>
      </c>
      <c r="K2254" s="104">
        <f t="shared" si="280"/>
        <v>1.7061938673711561E-4</v>
      </c>
      <c r="L2254" s="85"/>
    </row>
    <row r="2255" spans="3:12" x14ac:dyDescent="0.2">
      <c r="C2255" s="103">
        <v>3880</v>
      </c>
      <c r="D2255" s="103">
        <f t="shared" si="276"/>
        <v>3.88</v>
      </c>
      <c r="E2255" s="104">
        <f t="shared" si="274"/>
        <v>0.87083174355277548</v>
      </c>
      <c r="F2255" s="104">
        <f t="shared" si="275"/>
        <v>4.3824437537269114E-3</v>
      </c>
      <c r="G2255" s="104">
        <f t="shared" si="281"/>
        <v>3.8163711350799765E-3</v>
      </c>
      <c r="H2255" s="104">
        <f t="shared" si="277"/>
        <v>-48.366987951477832</v>
      </c>
      <c r="I2255" s="104">
        <f t="shared" si="278"/>
        <v>10</v>
      </c>
      <c r="J2255" s="104">
        <f t="shared" si="279"/>
        <v>1.6962269115842357E-5</v>
      </c>
      <c r="K2255" s="104">
        <f t="shared" si="280"/>
        <v>1.6962269115842357E-4</v>
      </c>
      <c r="L2255" s="85"/>
    </row>
    <row r="2256" spans="3:12" x14ac:dyDescent="0.2">
      <c r="C2256" s="103">
        <v>3890</v>
      </c>
      <c r="D2256" s="103">
        <f t="shared" si="276"/>
        <v>3.89</v>
      </c>
      <c r="E2256" s="104">
        <f t="shared" si="274"/>
        <v>0.87020684081886701</v>
      </c>
      <c r="F2256" s="104">
        <f t="shared" si="275"/>
        <v>2.524063139195936E-3</v>
      </c>
      <c r="G2256" s="104">
        <f t="shared" si="281"/>
        <v>2.1964570103870477E-3</v>
      </c>
      <c r="H2256" s="104">
        <f t="shared" si="277"/>
        <v>-53.16554584874163</v>
      </c>
      <c r="I2256" s="104">
        <f t="shared" si="278"/>
        <v>10</v>
      </c>
      <c r="J2256" s="104">
        <f t="shared" si="279"/>
        <v>9.0385255767301038E-6</v>
      </c>
      <c r="K2256" s="104">
        <f t="shared" si="280"/>
        <v>9.0385255767301038E-5</v>
      </c>
      <c r="L2256" s="85"/>
    </row>
    <row r="2257" spans="3:12" x14ac:dyDescent="0.2">
      <c r="C2257" s="103">
        <v>3900</v>
      </c>
      <c r="D2257" s="103">
        <f t="shared" si="276"/>
        <v>3.9</v>
      </c>
      <c r="E2257" s="104">
        <f t="shared" si="274"/>
        <v>0.86958074339060176</v>
      </c>
      <c r="F2257" s="104">
        <f t="shared" si="275"/>
        <v>9.3776683358653745E-17</v>
      </c>
      <c r="G2257" s="104">
        <f t="shared" si="281"/>
        <v>8.1546398027723192E-17</v>
      </c>
      <c r="H2257" s="104">
        <f t="shared" si="277"/>
        <v>-321.77190434697604</v>
      </c>
      <c r="I2257" s="104">
        <f t="shared" si="278"/>
        <v>10</v>
      </c>
      <c r="J2257" s="104">
        <f t="shared" si="279"/>
        <v>1.2061058496196913E-6</v>
      </c>
      <c r="K2257" s="104">
        <f t="shared" si="280"/>
        <v>1.2061058496196914E-5</v>
      </c>
      <c r="L2257" s="85"/>
    </row>
    <row r="2258" spans="3:12" x14ac:dyDescent="0.2">
      <c r="C2258" s="103">
        <v>3910</v>
      </c>
      <c r="D2258" s="103">
        <f t="shared" si="276"/>
        <v>3.91</v>
      </c>
      <c r="E2258" s="104">
        <f t="shared" si="274"/>
        <v>0.86895345420657899</v>
      </c>
      <c r="F2258" s="104">
        <f t="shared" si="275"/>
        <v>2.5118765094822651E-3</v>
      </c>
      <c r="G2258" s="104">
        <f t="shared" si="281"/>
        <v>2.1827037694549787E-3</v>
      </c>
      <c r="H2258" s="104">
        <f t="shared" si="277"/>
        <v>-53.220104030854131</v>
      </c>
      <c r="I2258" s="104">
        <f t="shared" si="278"/>
        <v>10</v>
      </c>
      <c r="J2258" s="104">
        <f t="shared" si="279"/>
        <v>1.1910489362983322E-6</v>
      </c>
      <c r="K2258" s="104">
        <f t="shared" si="280"/>
        <v>1.1910489362983322E-5</v>
      </c>
      <c r="L2258" s="85"/>
    </row>
    <row r="2259" spans="3:12" x14ac:dyDescent="0.2">
      <c r="C2259" s="103">
        <v>3920</v>
      </c>
      <c r="D2259" s="103">
        <f t="shared" si="276"/>
        <v>3.92</v>
      </c>
      <c r="E2259" s="104">
        <f t="shared" si="274"/>
        <v>0.86832497620984128</v>
      </c>
      <c r="F2259" s="104">
        <f t="shared" si="275"/>
        <v>4.3402271726399886E-3</v>
      </c>
      <c r="G2259" s="104">
        <f t="shared" si="281"/>
        <v>3.768727656427925E-3</v>
      </c>
      <c r="H2259" s="104">
        <f t="shared" si="277"/>
        <v>-48.476104906004089</v>
      </c>
      <c r="I2259" s="104">
        <f t="shared" si="278"/>
        <v>10</v>
      </c>
      <c r="J2259" s="104">
        <f t="shared" si="279"/>
        <v>8.8548840042466523E-6</v>
      </c>
      <c r="K2259" s="104">
        <f t="shared" si="280"/>
        <v>8.854884004246653E-5</v>
      </c>
      <c r="L2259" s="85"/>
    </row>
    <row r="2260" spans="3:12" x14ac:dyDescent="0.2">
      <c r="C2260" s="103">
        <v>3930</v>
      </c>
      <c r="D2260" s="103">
        <f t="shared" si="276"/>
        <v>3.93</v>
      </c>
      <c r="E2260" s="104">
        <f t="shared" si="274"/>
        <v>0.8676953123478518</v>
      </c>
      <c r="F2260" s="104">
        <f t="shared" si="275"/>
        <v>4.999635811062839E-3</v>
      </c>
      <c r="G2260" s="104">
        <f t="shared" si="281"/>
        <v>4.3381605567056752E-3</v>
      </c>
      <c r="H2260" s="104">
        <f t="shared" si="277"/>
        <v>-47.253887572942055</v>
      </c>
      <c r="I2260" s="104">
        <f t="shared" si="278"/>
        <v>10</v>
      </c>
      <c r="J2260" s="104">
        <f t="shared" si="279"/>
        <v>1.6430409125061127E-5</v>
      </c>
      <c r="K2260" s="104">
        <f t="shared" si="280"/>
        <v>1.6430409125061128E-4</v>
      </c>
      <c r="L2260" s="85"/>
    </row>
    <row r="2261" spans="3:12" x14ac:dyDescent="0.2">
      <c r="C2261" s="103">
        <v>3940</v>
      </c>
      <c r="D2261" s="103">
        <f t="shared" si="276"/>
        <v>3.94</v>
      </c>
      <c r="E2261" s="104">
        <f t="shared" si="274"/>
        <v>0.86706446557247485</v>
      </c>
      <c r="F2261" s="104">
        <f t="shared" si="275"/>
        <v>4.3194506671209477E-3</v>
      </c>
      <c r="G2261" s="104">
        <f t="shared" si="281"/>
        <v>3.7452421842538944E-3</v>
      </c>
      <c r="H2261" s="104">
        <f t="shared" si="277"/>
        <v>-48.530401872324667</v>
      </c>
      <c r="I2261" s="104">
        <f t="shared" si="278"/>
        <v>10</v>
      </c>
      <c r="J2261" s="104">
        <f t="shared" si="279"/>
        <v>1.6335349968138171E-5</v>
      </c>
      <c r="K2261" s="104">
        <f t="shared" si="280"/>
        <v>1.633534996813817E-4</v>
      </c>
      <c r="L2261" s="85"/>
    </row>
    <row r="2262" spans="3:12" x14ac:dyDescent="0.2">
      <c r="C2262" s="103">
        <v>3950</v>
      </c>
      <c r="D2262" s="103">
        <f t="shared" si="276"/>
        <v>3.95</v>
      </c>
      <c r="E2262" s="104">
        <f t="shared" si="274"/>
        <v>0.86643243883995336</v>
      </c>
      <c r="F2262" s="104">
        <f t="shared" si="275"/>
        <v>2.4878853872997383E-3</v>
      </c>
      <c r="G2262" s="104">
        <f t="shared" si="281"/>
        <v>2.1555846036723941E-3</v>
      </c>
      <c r="H2262" s="104">
        <f t="shared" si="277"/>
        <v>-53.328698540525622</v>
      </c>
      <c r="I2262" s="104">
        <f t="shared" si="278"/>
        <v>10</v>
      </c>
      <c r="J2262" s="104">
        <f t="shared" si="279"/>
        <v>8.704939195277119E-6</v>
      </c>
      <c r="K2262" s="104">
        <f t="shared" si="280"/>
        <v>8.7049391952771196E-5</v>
      </c>
      <c r="L2262" s="85"/>
    </row>
    <row r="2263" spans="3:12" x14ac:dyDescent="0.2">
      <c r="C2263" s="103">
        <v>3960</v>
      </c>
      <c r="D2263" s="103">
        <f t="shared" si="276"/>
        <v>3.96</v>
      </c>
      <c r="E2263" s="104">
        <f t="shared" si="274"/>
        <v>0.86579923511088686</v>
      </c>
      <c r="F2263" s="104">
        <f t="shared" si="275"/>
        <v>4.8673952951833654E-18</v>
      </c>
      <c r="G2263" s="104">
        <f t="shared" si="281"/>
        <v>4.2141871235520872E-18</v>
      </c>
      <c r="H2263" s="104">
        <f t="shared" si="277"/>
        <v>-347.50572368437412</v>
      </c>
      <c r="I2263" s="104">
        <f t="shared" si="278"/>
        <v>10</v>
      </c>
      <c r="J2263" s="104">
        <f t="shared" si="279"/>
        <v>1.1616362458973726E-6</v>
      </c>
      <c r="K2263" s="104">
        <f t="shared" si="280"/>
        <v>1.1616362458973726E-5</v>
      </c>
      <c r="L2263" s="85"/>
    </row>
    <row r="2264" spans="3:12" x14ac:dyDescent="0.2">
      <c r="C2264" s="103">
        <v>3970</v>
      </c>
      <c r="D2264" s="103">
        <f t="shared" si="276"/>
        <v>3.97</v>
      </c>
      <c r="E2264" s="104">
        <f t="shared" si="274"/>
        <v>0.86516485735021176</v>
      </c>
      <c r="F2264" s="104">
        <f t="shared" si="275"/>
        <v>2.4760770538659405E-3</v>
      </c>
      <c r="G2264" s="104">
        <f t="shared" si="281"/>
        <v>2.142214851096059E-3</v>
      </c>
      <c r="H2264" s="104">
        <f t="shared" si="277"/>
        <v>-53.382739484591681</v>
      </c>
      <c r="I2264" s="104">
        <f t="shared" si="278"/>
        <v>10</v>
      </c>
      <c r="J2264" s="104">
        <f t="shared" si="279"/>
        <v>1.1472711170641322E-6</v>
      </c>
      <c r="K2264" s="104">
        <f t="shared" si="280"/>
        <v>1.1472711170641322E-5</v>
      </c>
      <c r="L2264" s="85"/>
    </row>
    <row r="2265" spans="3:12" x14ac:dyDescent="0.2">
      <c r="C2265" s="103">
        <v>3980</v>
      </c>
      <c r="D2265" s="103">
        <f t="shared" si="276"/>
        <v>3.98</v>
      </c>
      <c r="E2265" s="104">
        <f t="shared" si="274"/>
        <v>0.86452930852717591</v>
      </c>
      <c r="F2265" s="104">
        <f t="shared" si="275"/>
        <v>4.2785445936187241E-3</v>
      </c>
      <c r="G2265" s="104">
        <f t="shared" si="281"/>
        <v>3.6989271990238823E-3</v>
      </c>
      <c r="H2265" s="104">
        <f t="shared" si="277"/>
        <v>-48.638484324615831</v>
      </c>
      <c r="I2265" s="104">
        <f t="shared" si="278"/>
        <v>10</v>
      </c>
      <c r="J2265" s="104">
        <f t="shared" si="279"/>
        <v>8.529735112419849E-6</v>
      </c>
      <c r="K2265" s="104">
        <f t="shared" si="280"/>
        <v>8.529735112419849E-5</v>
      </c>
      <c r="L2265" s="85"/>
    </row>
    <row r="2266" spans="3:12" x14ac:dyDescent="0.2">
      <c r="C2266" s="103">
        <v>3990</v>
      </c>
      <c r="D2266" s="103">
        <f t="shared" si="276"/>
        <v>3.99</v>
      </c>
      <c r="E2266" s="104">
        <f t="shared" si="274"/>
        <v>0.8638925916153235</v>
      </c>
      <c r="F2266" s="104">
        <f t="shared" si="275"/>
        <v>4.9287820848994343E-3</v>
      </c>
      <c r="G2266" s="104">
        <f t="shared" si="281"/>
        <v>4.2579383288309496E-3</v>
      </c>
      <c r="H2266" s="104">
        <f t="shared" si="277"/>
        <v>-47.416012661816644</v>
      </c>
      <c r="I2266" s="104">
        <f t="shared" si="278"/>
        <v>10</v>
      </c>
      <c r="J2266" s="104">
        <f t="shared" si="279"/>
        <v>1.5827927257091137E-5</v>
      </c>
      <c r="K2266" s="104">
        <f t="shared" si="280"/>
        <v>1.5827927257091136E-4</v>
      </c>
      <c r="L2266" s="85"/>
    </row>
    <row r="2267" spans="3:12" x14ac:dyDescent="0.2">
      <c r="C2267" s="103">
        <v>4000</v>
      </c>
      <c r="D2267" s="103">
        <f t="shared" si="276"/>
        <v>4</v>
      </c>
      <c r="E2267" s="104">
        <f t="shared" si="274"/>
        <v>0.86325470959246764</v>
      </c>
      <c r="F2267" s="104">
        <f t="shared" si="275"/>
        <v>4.258408572364863E-3</v>
      </c>
      <c r="G2267" s="104">
        <f t="shared" si="281"/>
        <v>3.6760912554629046E-3</v>
      </c>
      <c r="H2267" s="104">
        <f t="shared" si="277"/>
        <v>-48.692274324107707</v>
      </c>
      <c r="I2267" s="104">
        <f t="shared" si="278"/>
        <v>10</v>
      </c>
      <c r="J2267" s="104">
        <f t="shared" si="279"/>
        <v>1.573720636111253E-5</v>
      </c>
      <c r="K2267" s="104">
        <f t="shared" si="280"/>
        <v>1.5737206361112529E-4</v>
      </c>
      <c r="L2267" s="85"/>
    </row>
    <row r="2268" spans="3:12" x14ac:dyDescent="0.2">
      <c r="C2268" s="103">
        <v>4010</v>
      </c>
      <c r="D2268" s="103">
        <f t="shared" si="276"/>
        <v>4.01</v>
      </c>
      <c r="E2268" s="104">
        <f t="shared" si="274"/>
        <v>0.86261566544067236</v>
      </c>
      <c r="F2268" s="104">
        <f t="shared" si="275"/>
        <v>2.4528255274617844E-3</v>
      </c>
      <c r="G2268" s="104">
        <f t="shared" si="281"/>
        <v>2.1158457245813154E-3</v>
      </c>
      <c r="H2268" s="104">
        <f t="shared" si="277"/>
        <v>-53.490320035247748</v>
      </c>
      <c r="I2268" s="104">
        <f t="shared" si="278"/>
        <v>10</v>
      </c>
      <c r="J2268" s="104">
        <f t="shared" si="279"/>
        <v>8.3866334952009403E-6</v>
      </c>
      <c r="K2268" s="104">
        <f t="shared" si="280"/>
        <v>8.3866334952009406E-5</v>
      </c>
      <c r="L2268" s="85"/>
    </row>
    <row r="2269" spans="3:12" x14ac:dyDescent="0.2">
      <c r="C2269" s="103">
        <v>4020</v>
      </c>
      <c r="D2269" s="103">
        <f t="shared" si="276"/>
        <v>4.0199999999999996</v>
      </c>
      <c r="E2269" s="104">
        <f t="shared" si="274"/>
        <v>0.86197546214622844</v>
      </c>
      <c r="F2269" s="104">
        <f t="shared" si="275"/>
        <v>5.7561409305900491E-17</v>
      </c>
      <c r="G2269" s="104">
        <f t="shared" si="281"/>
        <v>4.9616522388241789E-17</v>
      </c>
      <c r="H2269" s="104">
        <f t="shared" si="277"/>
        <v>-326.08747357214446</v>
      </c>
      <c r="I2269" s="104">
        <f t="shared" si="278"/>
        <v>10</v>
      </c>
      <c r="J2269" s="104">
        <f t="shared" si="279"/>
        <v>1.1192007825573103E-6</v>
      </c>
      <c r="K2269" s="104">
        <f t="shared" si="280"/>
        <v>1.1192007825573103E-5</v>
      </c>
      <c r="L2269" s="85"/>
    </row>
    <row r="2270" spans="3:12" x14ac:dyDescent="0.2">
      <c r="C2270" s="103">
        <v>4030</v>
      </c>
      <c r="D2270" s="103">
        <f t="shared" si="276"/>
        <v>4.03</v>
      </c>
      <c r="E2270" s="104">
        <f t="shared" si="274"/>
        <v>0.86133410269963373</v>
      </c>
      <c r="F2270" s="104">
        <f t="shared" si="275"/>
        <v>2.4413787195802132E-3</v>
      </c>
      <c r="G2270" s="104">
        <f t="shared" si="281"/>
        <v>2.1028427487796036E-3</v>
      </c>
      <c r="H2270" s="104">
        <f t="shared" si="277"/>
        <v>-53.543864055457846</v>
      </c>
      <c r="I2270" s="104">
        <f t="shared" si="278"/>
        <v>10</v>
      </c>
      <c r="J2270" s="104">
        <f t="shared" si="279"/>
        <v>1.1054869065237918E-6</v>
      </c>
      <c r="K2270" s="104">
        <f t="shared" si="280"/>
        <v>1.1054869065237919E-5</v>
      </c>
      <c r="L2270" s="85"/>
    </row>
    <row r="2271" spans="3:12" x14ac:dyDescent="0.2">
      <c r="C2271" s="103">
        <v>4040</v>
      </c>
      <c r="D2271" s="103">
        <f t="shared" si="276"/>
        <v>4.04</v>
      </c>
      <c r="E2271" s="104">
        <f t="shared" si="274"/>
        <v>0.86069159009556984</v>
      </c>
      <c r="F2271" s="104">
        <f t="shared" si="275"/>
        <v>4.2187549072350526E-3</v>
      </c>
      <c r="G2271" s="104">
        <f t="shared" si="281"/>
        <v>3.6310468693316255E-3</v>
      </c>
      <c r="H2271" s="104">
        <f t="shared" si="277"/>
        <v>-48.799362904084624</v>
      </c>
      <c r="I2271" s="104">
        <f t="shared" si="278"/>
        <v>10</v>
      </c>
      <c r="J2271" s="104">
        <f t="shared" si="279"/>
        <v>8.2193725381709361E-6</v>
      </c>
      <c r="K2271" s="104">
        <f t="shared" si="280"/>
        <v>8.2193725381709361E-5</v>
      </c>
      <c r="L2271" s="85"/>
    </row>
    <row r="2272" spans="3:12" x14ac:dyDescent="0.2">
      <c r="C2272" s="103">
        <v>4050</v>
      </c>
      <c r="D2272" s="103">
        <f t="shared" si="276"/>
        <v>4.05</v>
      </c>
      <c r="E2272" s="104">
        <f t="shared" si="274"/>
        <v>0.86004792733288449</v>
      </c>
      <c r="F2272" s="104">
        <f t="shared" si="275"/>
        <v>4.860097729710593E-3</v>
      </c>
      <c r="G2272" s="104">
        <f t="shared" si="281"/>
        <v>4.1799169790728528E-3</v>
      </c>
      <c r="H2272" s="104">
        <f t="shared" si="277"/>
        <v>-47.576646880712723</v>
      </c>
      <c r="I2272" s="104">
        <f t="shared" si="278"/>
        <v>10</v>
      </c>
      <c r="J2272" s="104">
        <f t="shared" si="279"/>
        <v>1.5252789060270425E-5</v>
      </c>
      <c r="K2272" s="104">
        <f t="shared" si="280"/>
        <v>1.5252789060270425E-4</v>
      </c>
      <c r="L2272" s="85"/>
    </row>
    <row r="2273" spans="3:12" x14ac:dyDescent="0.2">
      <c r="C2273" s="103">
        <v>4060</v>
      </c>
      <c r="D2273" s="103">
        <f t="shared" si="276"/>
        <v>4.0599999999999996</v>
      </c>
      <c r="E2273" s="104">
        <f t="shared" si="274"/>
        <v>0.85940311741456332</v>
      </c>
      <c r="F2273" s="104">
        <f t="shared" si="275"/>
        <v>4.1992311871232018E-3</v>
      </c>
      <c r="G2273" s="104">
        <f t="shared" si="281"/>
        <v>3.6088323729581372E-3</v>
      </c>
      <c r="H2273" s="104">
        <f t="shared" si="277"/>
        <v>-48.852665801259334</v>
      </c>
      <c r="I2273" s="104">
        <f t="shared" si="278"/>
        <v>10</v>
      </c>
      <c r="J2273" s="104">
        <f t="shared" si="279"/>
        <v>1.5166154117190794E-5</v>
      </c>
      <c r="K2273" s="104">
        <f t="shared" si="280"/>
        <v>1.5166154117190794E-4</v>
      </c>
      <c r="L2273" s="85"/>
    </row>
    <row r="2274" spans="3:12" x14ac:dyDescent="0.2">
      <c r="C2274" s="103">
        <v>4070</v>
      </c>
      <c r="D2274" s="103">
        <f t="shared" si="276"/>
        <v>4.07</v>
      </c>
      <c r="E2274" s="104">
        <f t="shared" si="274"/>
        <v>0.85875716334771224</v>
      </c>
      <c r="F2274" s="104">
        <f t="shared" si="275"/>
        <v>2.4188342438407071E-3</v>
      </c>
      <c r="G2274" s="104">
        <f t="shared" si="281"/>
        <v>2.077191233848954E-3</v>
      </c>
      <c r="H2274" s="104">
        <f t="shared" si="277"/>
        <v>-53.650470377606055</v>
      </c>
      <c r="I2274" s="104">
        <f t="shared" si="278"/>
        <v>10</v>
      </c>
      <c r="J2274" s="104">
        <f t="shared" si="279"/>
        <v>8.0827161142918803E-6</v>
      </c>
      <c r="K2274" s="104">
        <f t="shared" si="280"/>
        <v>8.082716114291881E-5</v>
      </c>
      <c r="L2274" s="85"/>
    </row>
    <row r="2275" spans="3:12" x14ac:dyDescent="0.2">
      <c r="C2275" s="103">
        <v>4080</v>
      </c>
      <c r="D2275" s="103">
        <f t="shared" si="276"/>
        <v>4.08</v>
      </c>
      <c r="E2275" s="104">
        <f t="shared" si="274"/>
        <v>0.85811006814353863</v>
      </c>
      <c r="F2275" s="104">
        <f t="shared" si="275"/>
        <v>1.0879919204962013E-16</v>
      </c>
      <c r="G2275" s="104">
        <f t="shared" si="281"/>
        <v>9.3361682103661473E-17</v>
      </c>
      <c r="H2275" s="104">
        <f t="shared" si="277"/>
        <v>-320.59662664359024</v>
      </c>
      <c r="I2275" s="104">
        <f t="shared" si="278"/>
        <v>10</v>
      </c>
      <c r="J2275" s="104">
        <f t="shared" si="279"/>
        <v>1.0786808554948318E-6</v>
      </c>
      <c r="K2275" s="104">
        <f t="shared" si="280"/>
        <v>1.0786808554948318E-5</v>
      </c>
      <c r="L2275" s="85"/>
    </row>
    <row r="2276" spans="3:12" x14ac:dyDescent="0.2">
      <c r="C2276" s="103">
        <v>4090</v>
      </c>
      <c r="D2276" s="103">
        <f t="shared" si="276"/>
        <v>4.09</v>
      </c>
      <c r="E2276" s="104">
        <f t="shared" si="274"/>
        <v>0.85746183481732097</v>
      </c>
      <c r="F2276" s="104">
        <f t="shared" si="275"/>
        <v>2.4077331707494935E-3</v>
      </c>
      <c r="G2276" s="104">
        <f t="shared" si="281"/>
        <v>2.0645393023413865E-3</v>
      </c>
      <c r="H2276" s="104">
        <f t="shared" si="277"/>
        <v>-53.70353690216465</v>
      </c>
      <c r="I2276" s="104">
        <f t="shared" si="278"/>
        <v>10</v>
      </c>
      <c r="J2276" s="104">
        <f t="shared" si="279"/>
        <v>1.065580632728161E-6</v>
      </c>
      <c r="K2276" s="104">
        <f t="shared" si="280"/>
        <v>1.065580632728161E-5</v>
      </c>
      <c r="L2276" s="85"/>
    </row>
    <row r="2277" spans="3:12" x14ac:dyDescent="0.2">
      <c r="C2277" s="103">
        <v>4100</v>
      </c>
      <c r="D2277" s="103">
        <f t="shared" si="276"/>
        <v>4.0999999999999996</v>
      </c>
      <c r="E2277" s="104">
        <f t="shared" si="274"/>
        <v>0.85681246638839614</v>
      </c>
      <c r="F2277" s="104">
        <f t="shared" si="275"/>
        <v>4.1607752261732748E-3</v>
      </c>
      <c r="G2277" s="104">
        <f t="shared" si="281"/>
        <v>3.5650040836252605E-3</v>
      </c>
      <c r="H2277" s="104">
        <f t="shared" si="277"/>
        <v>-48.958799366761802</v>
      </c>
      <c r="I2277" s="104">
        <f t="shared" si="278"/>
        <v>10</v>
      </c>
      <c r="J2277" s="104">
        <f t="shared" si="279"/>
        <v>7.9229396836202035E-6</v>
      </c>
      <c r="K2277" s="104">
        <f t="shared" si="280"/>
        <v>7.9229396836202038E-5</v>
      </c>
      <c r="L2277" s="85"/>
    </row>
    <row r="2278" spans="3:12" x14ac:dyDescent="0.2">
      <c r="C2278" s="103">
        <v>4110</v>
      </c>
      <c r="D2278" s="103">
        <f t="shared" si="276"/>
        <v>4.1100000000000003</v>
      </c>
      <c r="E2278" s="104">
        <f t="shared" si="274"/>
        <v>0.85616196588013194</v>
      </c>
      <c r="F2278" s="104">
        <f t="shared" si="275"/>
        <v>4.7934879852717504E-3</v>
      </c>
      <c r="G2278" s="104">
        <f t="shared" si="281"/>
        <v>4.104002096893055E-3</v>
      </c>
      <c r="H2278" s="104">
        <f t="shared" si="277"/>
        <v>-47.73584851996744</v>
      </c>
      <c r="I2278" s="104">
        <f t="shared" si="278"/>
        <v>10</v>
      </c>
      <c r="J2278" s="104">
        <f t="shared" si="279"/>
        <v>1.4703413949207031E-5</v>
      </c>
      <c r="K2278" s="104">
        <f t="shared" si="280"/>
        <v>1.4703413949207031E-4</v>
      </c>
      <c r="L2278" s="85"/>
    </row>
    <row r="2279" spans="3:12" x14ac:dyDescent="0.2">
      <c r="C2279" s="103">
        <v>4120</v>
      </c>
      <c r="D2279" s="103">
        <f t="shared" si="276"/>
        <v>4.12</v>
      </c>
      <c r="E2279" s="104">
        <f t="shared" si="274"/>
        <v>0.85551033631990858</v>
      </c>
      <c r="F2279" s="104">
        <f t="shared" si="275"/>
        <v>4.1418372590181062E-3</v>
      </c>
      <c r="G2279" s="104">
        <f t="shared" si="281"/>
        <v>3.5433845864449084E-3</v>
      </c>
      <c r="H2279" s="104">
        <f t="shared" si="277"/>
        <v>-49.011634166396433</v>
      </c>
      <c r="I2279" s="104">
        <f t="shared" si="278"/>
        <v>10</v>
      </c>
      <c r="J2279" s="104">
        <f t="shared" si="279"/>
        <v>1.4620630771123703E-5</v>
      </c>
      <c r="K2279" s="104">
        <f t="shared" si="280"/>
        <v>1.4620630771123704E-4</v>
      </c>
      <c r="L2279" s="85"/>
    </row>
    <row r="2280" spans="3:12" x14ac:dyDescent="0.2">
      <c r="C2280" s="103">
        <v>4130</v>
      </c>
      <c r="D2280" s="103">
        <f t="shared" si="276"/>
        <v>4.13</v>
      </c>
      <c r="E2280" s="104">
        <f t="shared" si="274"/>
        <v>0.85485758073909279</v>
      </c>
      <c r="F2280" s="104">
        <f t="shared" si="275"/>
        <v>2.3858650885995067E-3</v>
      </c>
      <c r="G2280" s="104">
        <f t="shared" si="281"/>
        <v>2.0395748576100357E-3</v>
      </c>
      <c r="H2280" s="104">
        <f t="shared" si="277"/>
        <v>-53.80920700673812</v>
      </c>
      <c r="I2280" s="104">
        <f t="shared" si="278"/>
        <v>10</v>
      </c>
      <c r="J2280" s="104">
        <f t="shared" si="279"/>
        <v>7.7923590384905727E-6</v>
      </c>
      <c r="K2280" s="104">
        <f t="shared" si="280"/>
        <v>7.7923590384905723E-5</v>
      </c>
      <c r="L2280" s="85"/>
    </row>
    <row r="2281" spans="3:12" x14ac:dyDescent="0.2">
      <c r="C2281" s="103">
        <v>4140</v>
      </c>
      <c r="D2281" s="103">
        <f t="shared" si="276"/>
        <v>4.1399999999999997</v>
      </c>
      <c r="E2281" s="104">
        <f t="shared" si="274"/>
        <v>0.85420370217301944</v>
      </c>
      <c r="F2281" s="104">
        <f t="shared" si="275"/>
        <v>2.3332431113988031E-17</v>
      </c>
      <c r="G2281" s="104">
        <f t="shared" si="281"/>
        <v>1.9930649038265522E-17</v>
      </c>
      <c r="H2281" s="104">
        <f t="shared" si="277"/>
        <v>-334.0095711668356</v>
      </c>
      <c r="I2281" s="104">
        <f t="shared" si="278"/>
        <v>10</v>
      </c>
      <c r="J2281" s="104">
        <f t="shared" si="279"/>
        <v>1.0399663999487696E-6</v>
      </c>
      <c r="K2281" s="104">
        <f t="shared" si="280"/>
        <v>1.0399663999487697E-5</v>
      </c>
      <c r="L2281" s="85"/>
    </row>
    <row r="2282" spans="3:12" x14ac:dyDescent="0.2">
      <c r="C2282" s="103">
        <v>4150</v>
      </c>
      <c r="D2282" s="103">
        <f t="shared" si="276"/>
        <v>4.1500000000000004</v>
      </c>
      <c r="E2282" s="104">
        <f t="shared" si="274"/>
        <v>0.85354870366097146</v>
      </c>
      <c r="F2282" s="104">
        <f t="shared" si="275"/>
        <v>2.3750948690133065E-3</v>
      </c>
      <c r="G2282" s="104">
        <f t="shared" si="281"/>
        <v>2.0272591465181327E-3</v>
      </c>
      <c r="H2282" s="104">
        <f t="shared" si="277"/>
        <v>-53.861814629404783</v>
      </c>
      <c r="I2282" s="104">
        <f t="shared" si="278"/>
        <v>10</v>
      </c>
      <c r="J2282" s="104">
        <f t="shared" si="279"/>
        <v>1.0274449117853773E-6</v>
      </c>
      <c r="K2282" s="104">
        <f t="shared" si="280"/>
        <v>1.0274449117853772E-5</v>
      </c>
      <c r="L2282" s="85"/>
    </row>
    <row r="2283" spans="3:12" x14ac:dyDescent="0.2">
      <c r="C2283" s="103">
        <v>4160</v>
      </c>
      <c r="D2283" s="103">
        <f t="shared" si="276"/>
        <v>4.16</v>
      </c>
      <c r="E2283" s="104">
        <f t="shared" si="274"/>
        <v>0.85289258824615033</v>
      </c>
      <c r="F2283" s="104">
        <f t="shared" si="275"/>
        <v>4.1045274488629461E-3</v>
      </c>
      <c r="G2283" s="104">
        <f t="shared" si="281"/>
        <v>3.5007210393880866E-3</v>
      </c>
      <c r="H2283" s="104">
        <f t="shared" si="277"/>
        <v>-49.11684990627235</v>
      </c>
      <c r="I2283" s="104">
        <f t="shared" si="278"/>
        <v>10</v>
      </c>
      <c r="J2283" s="104">
        <f t="shared" si="279"/>
        <v>7.6396412339429404E-6</v>
      </c>
      <c r="K2283" s="104">
        <f t="shared" si="280"/>
        <v>7.6396412339429397E-5</v>
      </c>
      <c r="L2283" s="85"/>
    </row>
    <row r="2284" spans="3:12" x14ac:dyDescent="0.2">
      <c r="C2284" s="103">
        <v>4170</v>
      </c>
      <c r="D2284" s="103">
        <f t="shared" si="276"/>
        <v>4.17</v>
      </c>
      <c r="E2284" s="104">
        <f t="shared" si="274"/>
        <v>0.85223535897566416</v>
      </c>
      <c r="F2284" s="104">
        <f t="shared" si="275"/>
        <v>4.7288635495492757E-3</v>
      </c>
      <c r="G2284" s="104">
        <f t="shared" si="281"/>
        <v>4.0301047246970607E-3</v>
      </c>
      <c r="H2284" s="104">
        <f t="shared" si="277"/>
        <v>-47.893673366174745</v>
      </c>
      <c r="I2284" s="104">
        <f t="shared" si="278"/>
        <v>10</v>
      </c>
      <c r="J2284" s="104">
        <f t="shared" si="279"/>
        <v>1.417833417225216E-5</v>
      </c>
      <c r="K2284" s="104">
        <f t="shared" si="280"/>
        <v>1.417833417225216E-4</v>
      </c>
      <c r="L2284" s="85"/>
    </row>
    <row r="2285" spans="3:12" x14ac:dyDescent="0.2">
      <c r="C2285" s="103">
        <v>4180</v>
      </c>
      <c r="D2285" s="103">
        <f t="shared" si="276"/>
        <v>4.18</v>
      </c>
      <c r="E2285" s="104">
        <f t="shared" si="274"/>
        <v>0.85157701890049531</v>
      </c>
      <c r="F2285" s="104">
        <f t="shared" si="275"/>
        <v>4.0861502046560345E-3</v>
      </c>
      <c r="G2285" s="104">
        <f t="shared" si="281"/>
        <v>3.4796716100606345E-3</v>
      </c>
      <c r="H2285" s="104">
        <f t="shared" si="277"/>
        <v>-49.169234803068775</v>
      </c>
      <c r="I2285" s="104">
        <f t="shared" si="278"/>
        <v>10</v>
      </c>
      <c r="J2285" s="104">
        <f t="shared" si="279"/>
        <v>1.4099185149521679E-5</v>
      </c>
      <c r="K2285" s="104">
        <f t="shared" si="280"/>
        <v>1.4099185149521679E-4</v>
      </c>
      <c r="L2285" s="85"/>
    </row>
    <row r="2286" spans="3:12" x14ac:dyDescent="0.2">
      <c r="C2286" s="103">
        <v>4190</v>
      </c>
      <c r="D2286" s="103">
        <f t="shared" si="276"/>
        <v>4.1900000000000004</v>
      </c>
      <c r="E2286" s="104">
        <f t="shared" si="274"/>
        <v>0.85091757107549004</v>
      </c>
      <c r="F2286" s="104">
        <f t="shared" si="275"/>
        <v>2.3538742765753622E-3</v>
      </c>
      <c r="G2286" s="104">
        <f t="shared" si="281"/>
        <v>2.0029529820405835E-3</v>
      </c>
      <c r="H2286" s="104">
        <f t="shared" si="277"/>
        <v>-53.966584907088951</v>
      </c>
      <c r="I2286" s="104">
        <f t="shared" si="278"/>
        <v>10</v>
      </c>
      <c r="J2286" s="104">
        <f t="shared" si="279"/>
        <v>7.5147931044782619E-6</v>
      </c>
      <c r="K2286" s="104">
        <f t="shared" si="280"/>
        <v>7.5147931044782616E-5</v>
      </c>
      <c r="L2286" s="85"/>
    </row>
    <row r="2287" spans="3:12" x14ac:dyDescent="0.2">
      <c r="C2287" s="103">
        <v>4200</v>
      </c>
      <c r="D2287" s="103">
        <f t="shared" si="276"/>
        <v>4.2</v>
      </c>
      <c r="E2287" s="104">
        <f t="shared" si="274"/>
        <v>0.85025701855932512</v>
      </c>
      <c r="F2287" s="104">
        <f t="shared" si="275"/>
        <v>5.9844351948692891E-17</v>
      </c>
      <c r="G2287" s="104">
        <f t="shared" si="281"/>
        <v>5.0883080265510558E-17</v>
      </c>
      <c r="H2287" s="104">
        <f t="shared" si="277"/>
        <v>-325.86853212100488</v>
      </c>
      <c r="I2287" s="104">
        <f t="shared" si="278"/>
        <v>10</v>
      </c>
      <c r="J2287" s="104">
        <f t="shared" si="279"/>
        <v>1.0029551620663673E-6</v>
      </c>
      <c r="K2287" s="104">
        <f t="shared" si="280"/>
        <v>1.0029551620663672E-5</v>
      </c>
      <c r="L2287" s="85"/>
    </row>
    <row r="2288" spans="3:12" x14ac:dyDescent="0.2">
      <c r="C2288" s="103">
        <v>4210</v>
      </c>
      <c r="D2288" s="103">
        <f t="shared" si="276"/>
        <v>4.21</v>
      </c>
      <c r="E2288" s="104">
        <f t="shared" si="274"/>
        <v>0.84959536441449146</v>
      </c>
      <c r="F2288" s="104">
        <f t="shared" si="275"/>
        <v>2.3434208741951023E-3</v>
      </c>
      <c r="G2288" s="104">
        <f t="shared" si="281"/>
        <v>1.9909595115883143E-3</v>
      </c>
      <c r="H2288" s="104">
        <f t="shared" si="277"/>
        <v>-54.018751435037643</v>
      </c>
      <c r="I2288" s="104">
        <f t="shared" si="278"/>
        <v>10</v>
      </c>
      <c r="J2288" s="104">
        <f t="shared" si="279"/>
        <v>9.9097994419604536E-7</v>
      </c>
      <c r="K2288" s="104">
        <f t="shared" si="280"/>
        <v>9.9097994419604536E-6</v>
      </c>
      <c r="L2288" s="85"/>
    </row>
    <row r="2289" spans="3:12" x14ac:dyDescent="0.2">
      <c r="C2289" s="103">
        <v>4220</v>
      </c>
      <c r="D2289" s="103">
        <f t="shared" si="276"/>
        <v>4.22</v>
      </c>
      <c r="E2289" s="104">
        <f t="shared" si="274"/>
        <v>0.84893261170727508</v>
      </c>
      <c r="F2289" s="104">
        <f t="shared" si="275"/>
        <v>4.0499379192884648E-3</v>
      </c>
      <c r="G2289" s="104">
        <f t="shared" si="281"/>
        <v>3.4381243750738837E-3</v>
      </c>
      <c r="H2289" s="104">
        <f t="shared" si="277"/>
        <v>-49.273568332902244</v>
      </c>
      <c r="I2289" s="104">
        <f t="shared" si="278"/>
        <v>10</v>
      </c>
      <c r="J2289" s="104">
        <f t="shared" si="279"/>
        <v>7.3687379621037799E-6</v>
      </c>
      <c r="K2289" s="104">
        <f t="shared" si="280"/>
        <v>7.3687379621037799E-5</v>
      </c>
      <c r="L2289" s="85"/>
    </row>
    <row r="2290" spans="3:12" x14ac:dyDescent="0.2">
      <c r="C2290" s="103">
        <v>4230</v>
      </c>
      <c r="D2290" s="103">
        <f t="shared" si="276"/>
        <v>4.2300000000000004</v>
      </c>
      <c r="E2290" s="104">
        <f t="shared" si="274"/>
        <v>0.84826876350772862</v>
      </c>
      <c r="F2290" s="104">
        <f t="shared" si="275"/>
        <v>4.6661401916279314E-3</v>
      </c>
      <c r="G2290" s="104">
        <f t="shared" si="281"/>
        <v>3.9581409707059416E-3</v>
      </c>
      <c r="H2290" s="104">
        <f t="shared" si="277"/>
        <v>-48.050174845798864</v>
      </c>
      <c r="I2290" s="104">
        <f t="shared" si="278"/>
        <v>10</v>
      </c>
      <c r="J2290" s="104">
        <f t="shared" si="279"/>
        <v>1.3676185266295892E-5</v>
      </c>
      <c r="K2290" s="104">
        <f t="shared" si="280"/>
        <v>1.367618526629589E-4</v>
      </c>
      <c r="L2290" s="85"/>
    </row>
    <row r="2291" spans="3:12" x14ac:dyDescent="0.2">
      <c r="C2291" s="103">
        <v>4240</v>
      </c>
      <c r="D2291" s="103">
        <f t="shared" si="276"/>
        <v>4.24</v>
      </c>
      <c r="E2291" s="104">
        <f t="shared" si="274"/>
        <v>0.84760382288965286</v>
      </c>
      <c r="F2291" s="104">
        <f t="shared" si="275"/>
        <v>4.0320977793037336E-3</v>
      </c>
      <c r="G2291" s="104">
        <f t="shared" si="281"/>
        <v>3.4176214920027246E-3</v>
      </c>
      <c r="H2291" s="104">
        <f t="shared" si="277"/>
        <v>-49.325520757625426</v>
      </c>
      <c r="I2291" s="104">
        <f t="shared" si="278"/>
        <v>10</v>
      </c>
      <c r="J2291" s="104">
        <f t="shared" si="279"/>
        <v>1.360046797657555E-5</v>
      </c>
      <c r="K2291" s="104">
        <f t="shared" si="280"/>
        <v>1.3600467976575549E-4</v>
      </c>
      <c r="L2291" s="85"/>
    </row>
    <row r="2292" spans="3:12" x14ac:dyDescent="0.2">
      <c r="C2292" s="103">
        <v>4250</v>
      </c>
      <c r="D2292" s="103">
        <f t="shared" si="276"/>
        <v>4.25</v>
      </c>
      <c r="E2292" s="104">
        <f t="shared" si="274"/>
        <v>0.84693779293057492</v>
      </c>
      <c r="F2292" s="104">
        <f t="shared" si="275"/>
        <v>2.3228204973432362E-3</v>
      </c>
      <c r="G2292" s="104">
        <f t="shared" si="281"/>
        <v>1.9672844653937809E-3</v>
      </c>
      <c r="H2292" s="104">
        <f t="shared" si="277"/>
        <v>-54.122656748553418</v>
      </c>
      <c r="I2292" s="104">
        <f t="shared" si="278"/>
        <v>10</v>
      </c>
      <c r="J2292" s="104">
        <f t="shared" si="279"/>
        <v>7.2493030425010937E-6</v>
      </c>
      <c r="K2292" s="104">
        <f t="shared" si="280"/>
        <v>7.2493030425010939E-5</v>
      </c>
      <c r="L2292" s="85"/>
    </row>
    <row r="2293" spans="3:12" x14ac:dyDescent="0.2">
      <c r="C2293" s="103">
        <v>4260</v>
      </c>
      <c r="D2293" s="103">
        <f t="shared" si="276"/>
        <v>4.26</v>
      </c>
      <c r="E2293" s="104">
        <f t="shared" si="274"/>
        <v>0.84627067671172429</v>
      </c>
      <c r="F2293" s="104">
        <f t="shared" si="275"/>
        <v>9.0835997138828875E-18</v>
      </c>
      <c r="G2293" s="104">
        <f t="shared" si="281"/>
        <v>7.6871840768460965E-18</v>
      </c>
      <c r="H2293" s="104">
        <f t="shared" si="277"/>
        <v>-342.28465438433511</v>
      </c>
      <c r="I2293" s="104">
        <f t="shared" si="278"/>
        <v>10</v>
      </c>
      <c r="J2293" s="104">
        <f t="shared" si="279"/>
        <v>9.6755204194493137E-7</v>
      </c>
      <c r="K2293" s="104">
        <f t="shared" si="280"/>
        <v>9.6755204194493133E-6</v>
      </c>
      <c r="L2293" s="85"/>
    </row>
    <row r="2294" spans="3:12" x14ac:dyDescent="0.2">
      <c r="C2294" s="103">
        <v>4270</v>
      </c>
      <c r="D2294" s="103">
        <f t="shared" si="276"/>
        <v>4.2699999999999996</v>
      </c>
      <c r="E2294" s="104">
        <f t="shared" si="274"/>
        <v>0.84560247731801352</v>
      </c>
      <c r="F2294" s="104">
        <f t="shared" si="275"/>
        <v>2.3126706617768258E-3</v>
      </c>
      <c r="G2294" s="104">
        <f t="shared" si="281"/>
        <v>1.9556000408191736E-3</v>
      </c>
      <c r="H2294" s="104">
        <f t="shared" si="277"/>
        <v>-54.174399246863757</v>
      </c>
      <c r="I2294" s="104">
        <f t="shared" si="278"/>
        <v>10</v>
      </c>
      <c r="J2294" s="104">
        <f t="shared" si="279"/>
        <v>9.56092879912996E-7</v>
      </c>
      <c r="K2294" s="104">
        <f t="shared" si="280"/>
        <v>9.5609287991299596E-6</v>
      </c>
      <c r="L2294" s="85"/>
    </row>
    <row r="2295" spans="3:12" x14ac:dyDescent="0.2">
      <c r="C2295" s="103">
        <v>4280</v>
      </c>
      <c r="D2295" s="103">
        <f t="shared" si="276"/>
        <v>4.28</v>
      </c>
      <c r="E2295" s="104">
        <f t="shared" si="274"/>
        <v>0.84493319783801213</v>
      </c>
      <c r="F2295" s="104">
        <f t="shared" si="275"/>
        <v>3.9969371154138372E-3</v>
      </c>
      <c r="G2295" s="104">
        <f t="shared" si="281"/>
        <v>3.3771448584840533E-3</v>
      </c>
      <c r="H2295" s="104">
        <f t="shared" si="277"/>
        <v>-49.429006208724928</v>
      </c>
      <c r="I2295" s="104">
        <f t="shared" si="278"/>
        <v>10</v>
      </c>
      <c r="J2295" s="104">
        <f t="shared" si="279"/>
        <v>7.1095420402611457E-6</v>
      </c>
      <c r="K2295" s="104">
        <f t="shared" si="280"/>
        <v>7.1095420402611455E-5</v>
      </c>
      <c r="L2295" s="85"/>
    </row>
    <row r="2296" spans="3:12" x14ac:dyDescent="0.2">
      <c r="C2296" s="103">
        <v>4290</v>
      </c>
      <c r="D2296" s="103">
        <f t="shared" si="276"/>
        <v>4.29</v>
      </c>
      <c r="E2296" s="104">
        <f t="shared" si="274"/>
        <v>0.84426284136392893</v>
      </c>
      <c r="F2296" s="104">
        <f t="shared" si="275"/>
        <v>4.6052383971205728E-3</v>
      </c>
      <c r="G2296" s="104">
        <f t="shared" si="281"/>
        <v>3.8880316543112806E-3</v>
      </c>
      <c r="H2296" s="104">
        <f t="shared" si="277"/>
        <v>-48.205404158676799</v>
      </c>
      <c r="I2296" s="104">
        <f t="shared" si="278"/>
        <v>10</v>
      </c>
      <c r="J2296" s="104">
        <f t="shared" si="279"/>
        <v>1.3195697440518242E-5</v>
      </c>
      <c r="K2296" s="104">
        <f t="shared" si="280"/>
        <v>1.3195697440518243E-4</v>
      </c>
      <c r="L2296" s="85"/>
    </row>
    <row r="2297" spans="3:12" x14ac:dyDescent="0.2">
      <c r="C2297" s="103">
        <v>4300</v>
      </c>
      <c r="D2297" s="103">
        <f t="shared" si="276"/>
        <v>4.3</v>
      </c>
      <c r="E2297" s="104">
        <f t="shared" si="274"/>
        <v>0.84359141099158508</v>
      </c>
      <c r="F2297" s="104">
        <f t="shared" si="275"/>
        <v>3.9796117742201438E-3</v>
      </c>
      <c r="G2297" s="104">
        <f t="shared" si="281"/>
        <v>3.3571663118130966E-3</v>
      </c>
      <c r="H2297" s="104">
        <f t="shared" si="277"/>
        <v>-49.480542871115993</v>
      </c>
      <c r="I2297" s="104">
        <f t="shared" si="278"/>
        <v>10</v>
      </c>
      <c r="J2297" s="104">
        <f t="shared" si="279"/>
        <v>1.3123223392083201E-5</v>
      </c>
      <c r="K2297" s="104">
        <f t="shared" si="280"/>
        <v>1.3123223392083201E-4</v>
      </c>
      <c r="L2297" s="85"/>
    </row>
    <row r="2298" spans="3:12" x14ac:dyDescent="0.2">
      <c r="C2298" s="103">
        <v>4310</v>
      </c>
      <c r="D2298" s="103">
        <f t="shared" si="276"/>
        <v>4.3099999999999996</v>
      </c>
      <c r="E2298" s="104">
        <f t="shared" si="274"/>
        <v>0.84291890982039763</v>
      </c>
      <c r="F2298" s="104">
        <f t="shared" si="275"/>
        <v>2.2926647429763916E-3</v>
      </c>
      <c r="G2298" s="104">
        <f t="shared" si="281"/>
        <v>1.9325304657333221E-3</v>
      </c>
      <c r="H2298" s="104">
        <f t="shared" si="277"/>
        <v>-54.277473016802567</v>
      </c>
      <c r="I2298" s="104">
        <f t="shared" si="278"/>
        <v>10</v>
      </c>
      <c r="J2298" s="104">
        <f t="shared" si="279"/>
        <v>6.9952229995962414E-6</v>
      </c>
      <c r="K2298" s="104">
        <f t="shared" si="280"/>
        <v>6.9952229995962417E-5</v>
      </c>
      <c r="L2298" s="85"/>
    </row>
    <row r="2299" spans="3:12" x14ac:dyDescent="0.2">
      <c r="C2299" s="103">
        <v>4320</v>
      </c>
      <c r="D2299" s="103">
        <f t="shared" si="276"/>
        <v>4.32</v>
      </c>
      <c r="E2299" s="104">
        <f t="shared" si="274"/>
        <v>0.84224534095335057</v>
      </c>
      <c r="F2299" s="104">
        <f t="shared" si="275"/>
        <v>4.0360332654787519E-17</v>
      </c>
      <c r="G2299" s="104">
        <f t="shared" si="281"/>
        <v>3.3993302137822164E-17</v>
      </c>
      <c r="H2299" s="104">
        <f t="shared" si="277"/>
        <v>-329.3721329127651</v>
      </c>
      <c r="I2299" s="104">
        <f t="shared" si="278"/>
        <v>10</v>
      </c>
      <c r="J2299" s="104">
        <f t="shared" si="279"/>
        <v>9.3366850024689563E-7</v>
      </c>
      <c r="K2299" s="104">
        <f t="shared" si="280"/>
        <v>9.3366850024689559E-6</v>
      </c>
      <c r="L2299" s="85"/>
    </row>
    <row r="2300" spans="3:12" x14ac:dyDescent="0.2">
      <c r="C2300" s="103">
        <v>4330</v>
      </c>
      <c r="D2300" s="103">
        <f t="shared" si="276"/>
        <v>4.33</v>
      </c>
      <c r="E2300" s="104">
        <f t="shared" si="274"/>
        <v>0.84157070749698082</v>
      </c>
      <c r="F2300" s="104">
        <f t="shared" si="275"/>
        <v>2.2828059555485805E-3</v>
      </c>
      <c r="G2300" s="104">
        <f t="shared" si="281"/>
        <v>1.9211426230893404E-3</v>
      </c>
      <c r="H2300" s="104">
        <f t="shared" si="277"/>
        <v>-54.328807849861931</v>
      </c>
      <c r="I2300" s="104">
        <f t="shared" si="278"/>
        <v>10</v>
      </c>
      <c r="J2300" s="104">
        <f t="shared" si="279"/>
        <v>9.2269724456268052E-7</v>
      </c>
      <c r="K2300" s="104">
        <f t="shared" si="280"/>
        <v>9.226972445626805E-6</v>
      </c>
      <c r="L2300" s="85"/>
    </row>
    <row r="2301" spans="3:12" x14ac:dyDescent="0.2">
      <c r="C2301" s="103">
        <v>4340</v>
      </c>
      <c r="D2301" s="103">
        <f t="shared" si="276"/>
        <v>4.34</v>
      </c>
      <c r="E2301" s="104">
        <f t="shared" si="274"/>
        <v>0.8408950125613478</v>
      </c>
      <c r="F2301" s="104">
        <f t="shared" si="275"/>
        <v>3.9454593634522363E-3</v>
      </c>
      <c r="G2301" s="104">
        <f t="shared" si="281"/>
        <v>3.3177171009904556E-3</v>
      </c>
      <c r="H2301" s="104">
        <f t="shared" si="277"/>
        <v>-49.583212973326482</v>
      </c>
      <c r="I2301" s="104">
        <f t="shared" si="278"/>
        <v>10</v>
      </c>
      <c r="J2301" s="104">
        <f t="shared" si="279"/>
        <v>6.8614128021463602E-6</v>
      </c>
      <c r="K2301" s="104">
        <f t="shared" si="280"/>
        <v>6.8614128021463606E-5</v>
      </c>
      <c r="L2301" s="85"/>
    </row>
    <row r="2302" spans="3:12" x14ac:dyDescent="0.2">
      <c r="C2302" s="103">
        <v>4350</v>
      </c>
      <c r="D2302" s="103">
        <f t="shared" si="276"/>
        <v>4.3499999999999996</v>
      </c>
      <c r="E2302" s="104">
        <f t="shared" si="274"/>
        <v>0.84021825926001503</v>
      </c>
      <c r="F2302" s="104">
        <f t="shared" si="275"/>
        <v>4.5460830429239155E-3</v>
      </c>
      <c r="G2302" s="104">
        <f t="shared" si="281"/>
        <v>3.8197019807770043E-3</v>
      </c>
      <c r="H2302" s="104">
        <f t="shared" si="277"/>
        <v>-48.359410402252792</v>
      </c>
      <c r="I2302" s="104">
        <f t="shared" si="278"/>
        <v>10</v>
      </c>
      <c r="J2302" s="104">
        <f t="shared" si="279"/>
        <v>1.2735687787194562E-5</v>
      </c>
      <c r="K2302" s="104">
        <f t="shared" si="280"/>
        <v>1.2735687787194562E-4</v>
      </c>
      <c r="L2302" s="85"/>
    </row>
    <row r="2303" spans="3:12" x14ac:dyDescent="0.2">
      <c r="C2303" s="103">
        <v>4360</v>
      </c>
      <c r="D2303" s="103">
        <f t="shared" si="276"/>
        <v>4.3600000000000003</v>
      </c>
      <c r="E2303" s="104">
        <f t="shared" si="274"/>
        <v>0.83954045071003014</v>
      </c>
      <c r="F2303" s="104">
        <f t="shared" si="275"/>
        <v>3.9286277389794675E-3</v>
      </c>
      <c r="G2303" s="104">
        <f t="shared" si="281"/>
        <v>3.2982419026547486E-3</v>
      </c>
      <c r="H2303" s="104">
        <f t="shared" si="277"/>
        <v>-49.634349902056634</v>
      </c>
      <c r="I2303" s="104">
        <f t="shared" si="278"/>
        <v>10</v>
      </c>
      <c r="J2303" s="104">
        <f t="shared" si="279"/>
        <v>1.2666281281920877E-5</v>
      </c>
      <c r="K2303" s="104">
        <f t="shared" si="280"/>
        <v>1.2666281281920876E-4</v>
      </c>
      <c r="L2303" s="85"/>
    </row>
    <row r="2304" spans="3:12" x14ac:dyDescent="0.2">
      <c r="C2304" s="103">
        <v>4370</v>
      </c>
      <c r="D2304" s="103">
        <f t="shared" si="276"/>
        <v>4.37</v>
      </c>
      <c r="E2304" s="104">
        <f t="shared" si="274"/>
        <v>0.83886159003189853</v>
      </c>
      <c r="F2304" s="104">
        <f t="shared" si="275"/>
        <v>2.2633701499974023E-3</v>
      </c>
      <c r="G2304" s="104">
        <f t="shared" si="281"/>
        <v>1.8986542828575575E-3</v>
      </c>
      <c r="H2304" s="104">
        <f t="shared" si="277"/>
        <v>-54.431082134599905</v>
      </c>
      <c r="I2304" s="104">
        <f t="shared" si="278"/>
        <v>10</v>
      </c>
      <c r="J2304" s="104">
        <f t="shared" si="279"/>
        <v>6.7519324907480898E-6</v>
      </c>
      <c r="K2304" s="104">
        <f t="shared" si="280"/>
        <v>6.7519324907480899E-5</v>
      </c>
      <c r="L2304" s="85"/>
    </row>
    <row r="2305" spans="3:12" x14ac:dyDescent="0.2">
      <c r="C2305" s="103">
        <v>4380</v>
      </c>
      <c r="D2305" s="103">
        <f t="shared" si="276"/>
        <v>4.38</v>
      </c>
      <c r="E2305" s="104">
        <f t="shared" si="274"/>
        <v>0.83818168034956098</v>
      </c>
      <c r="F2305" s="104">
        <f t="shared" si="275"/>
        <v>8.8543694427725681E-17</v>
      </c>
      <c r="G2305" s="104">
        <f t="shared" si="281"/>
        <v>7.4215702579789174E-17</v>
      </c>
      <c r="H2305" s="104">
        <f t="shared" si="277"/>
        <v>-322.59008393693625</v>
      </c>
      <c r="I2305" s="104">
        <f t="shared" si="278"/>
        <v>10</v>
      </c>
      <c r="J2305" s="104">
        <f t="shared" si="279"/>
        <v>9.0122202145340688E-7</v>
      </c>
      <c r="K2305" s="104">
        <f t="shared" si="280"/>
        <v>9.0122202145340684E-6</v>
      </c>
      <c r="L2305" s="85"/>
    </row>
    <row r="2306" spans="3:12" x14ac:dyDescent="0.2">
      <c r="C2306" s="103">
        <v>4390</v>
      </c>
      <c r="D2306" s="103">
        <f t="shared" si="276"/>
        <v>4.3899999999999997</v>
      </c>
      <c r="E2306" s="104">
        <f t="shared" si="274"/>
        <v>0.83750072479037752</v>
      </c>
      <c r="F2306" s="104">
        <f t="shared" si="275"/>
        <v>2.2537905739833212E-3</v>
      </c>
      <c r="G2306" s="104">
        <f t="shared" si="281"/>
        <v>1.8875512392367525E-3</v>
      </c>
      <c r="H2306" s="104">
        <f t="shared" si="277"/>
        <v>-54.482025004669651</v>
      </c>
      <c r="I2306" s="104">
        <f t="shared" si="278"/>
        <v>10</v>
      </c>
      <c r="J2306" s="104">
        <f t="shared" si="279"/>
        <v>8.9071242018611998E-7</v>
      </c>
      <c r="K2306" s="104">
        <f t="shared" si="280"/>
        <v>8.9071242018611994E-6</v>
      </c>
      <c r="L2306" s="85"/>
    </row>
    <row r="2307" spans="3:12" x14ac:dyDescent="0.2">
      <c r="C2307" s="103">
        <v>4400</v>
      </c>
      <c r="D2307" s="103">
        <f t="shared" si="276"/>
        <v>4.4000000000000004</v>
      </c>
      <c r="E2307" s="104">
        <f t="shared" si="274"/>
        <v>0.83681872648509736</v>
      </c>
      <c r="F2307" s="104">
        <f t="shared" si="275"/>
        <v>3.8954425755153513E-3</v>
      </c>
      <c r="G2307" s="104">
        <f t="shared" si="281"/>
        <v>3.2597792951385841E-3</v>
      </c>
      <c r="H2307" s="104">
        <f t="shared" si="277"/>
        <v>-49.736236060900012</v>
      </c>
      <c r="I2307" s="104">
        <f t="shared" si="278"/>
        <v>10</v>
      </c>
      <c r="J2307" s="104">
        <f t="shared" si="279"/>
        <v>6.6237529075281729E-6</v>
      </c>
      <c r="K2307" s="104">
        <f t="shared" si="280"/>
        <v>6.6237529075281724E-5</v>
      </c>
      <c r="L2307" s="85"/>
    </row>
    <row r="2308" spans="3:12" x14ac:dyDescent="0.2">
      <c r="C2308" s="103">
        <v>4410</v>
      </c>
      <c r="D2308" s="103">
        <f t="shared" si="276"/>
        <v>4.41</v>
      </c>
      <c r="E2308" s="104">
        <f t="shared" ref="E2308:E2371" si="282">ABS(SIN((($A$68*PI()*$C2308*VLOOKUP($D$12,$C$18:$D$33,2,FALSE))/($D$16*1000000)))/(VLOOKUP($D$12,$C$18:$D$33,2,FALSE)*SIN((($A$68*PI()*$C2308)/($D$16*1000000)))))^$A$72</f>
        <v>0.83613568856783971</v>
      </c>
      <c r="F2308" s="104">
        <f t="shared" ref="F2308:F2371" si="283">ABS(SIN((($A$68*VLOOKUP($D$12,$C$18:$D$33,2,FALSE)*PI()*$C2308*VLOOKUP($D$12,$C$18:$E$33,3,FALSE))/($D$16*1000000)))/(VLOOKUP($D$12,$C$18:$E$33,3,FALSE)*SIN((($A$68*VLOOKUP($D$12,$C$18:$D$33,2,FALSE)*PI()*$C2308)/($D$16*1000000)))))^$A$76</f>
        <v>4.4886030985255027E-3</v>
      </c>
      <c r="G2308" s="104">
        <f t="shared" si="281"/>
        <v>3.7530812424933602E-3</v>
      </c>
      <c r="H2308" s="104">
        <f t="shared" si="277"/>
        <v>-48.512240687306303</v>
      </c>
      <c r="I2308" s="104">
        <f t="shared" si="278"/>
        <v>10</v>
      </c>
      <c r="J2308" s="104">
        <f t="shared" si="279"/>
        <v>1.2295053230068851E-5</v>
      </c>
      <c r="K2308" s="104">
        <f t="shared" si="280"/>
        <v>1.2295053230068851E-4</v>
      </c>
      <c r="L2308" s="85"/>
    </row>
    <row r="2309" spans="3:12" x14ac:dyDescent="0.2">
      <c r="C2309" s="103">
        <v>4420</v>
      </c>
      <c r="D2309" s="103">
        <f t="shared" ref="D2309:D2372" si="284">C2309/1000</f>
        <v>4.42</v>
      </c>
      <c r="E2309" s="104">
        <f t="shared" si="282"/>
        <v>0.83545161417607283</v>
      </c>
      <c r="F2309" s="104">
        <f t="shared" si="283"/>
        <v>3.8790847264114259E-3</v>
      </c>
      <c r="G2309" s="104">
        <f t="shared" si="281"/>
        <v>3.2407875962061758E-3</v>
      </c>
      <c r="H2309" s="104">
        <f t="shared" ref="H2309:H2372" si="285">20*LOG10(G2309)</f>
        <v>-49.786988640808801</v>
      </c>
      <c r="I2309" s="104">
        <f t="shared" ref="I2309:I2372" si="286">C2309-C2308</f>
        <v>10</v>
      </c>
      <c r="J2309" s="104">
        <f t="shared" si="279"/>
        <v>1.2228550333233097E-5</v>
      </c>
      <c r="K2309" s="104">
        <f t="shared" si="280"/>
        <v>1.2228550333233097E-4</v>
      </c>
      <c r="L2309" s="85"/>
    </row>
    <row r="2310" spans="3:12" x14ac:dyDescent="0.2">
      <c r="C2310" s="103">
        <v>4430</v>
      </c>
      <c r="D2310" s="103">
        <f t="shared" si="284"/>
        <v>4.43</v>
      </c>
      <c r="E2310" s="104">
        <f t="shared" si="282"/>
        <v>0.83476650645059047</v>
      </c>
      <c r="F2310" s="104">
        <f t="shared" si="283"/>
        <v>2.2349018541725466E-3</v>
      </c>
      <c r="G2310" s="104">
        <f t="shared" si="281"/>
        <v>1.8656212130675636E-3</v>
      </c>
      <c r="H2310" s="104">
        <f t="shared" si="285"/>
        <v>-54.583530574851594</v>
      </c>
      <c r="I2310" s="104">
        <f t="shared" si="286"/>
        <v>10</v>
      </c>
      <c r="J2310" s="104">
        <f t="shared" ref="J2310:J2373" si="287">((G2310+G2309)/2)^2</f>
        <v>6.5188527318571136E-6</v>
      </c>
      <c r="K2310" s="104">
        <f t="shared" ref="K2310:K2373" si="288">I2310*J2310</f>
        <v>6.5188527318571133E-5</v>
      </c>
      <c r="L2310" s="85"/>
    </row>
    <row r="2311" spans="3:12" x14ac:dyDescent="0.2">
      <c r="C2311" s="103">
        <v>4440</v>
      </c>
      <c r="D2311" s="103">
        <f t="shared" si="284"/>
        <v>4.4400000000000004</v>
      </c>
      <c r="E2311" s="104">
        <f t="shared" si="282"/>
        <v>0.83408036853548961</v>
      </c>
      <c r="F2311" s="104">
        <f t="shared" si="283"/>
        <v>1.1802867400981408E-16</v>
      </c>
      <c r="G2311" s="104">
        <f t="shared" si="281"/>
        <v>9.8445399915860902E-17</v>
      </c>
      <c r="H2311" s="104">
        <f t="shared" si="285"/>
        <v>-320.13609144888858</v>
      </c>
      <c r="I2311" s="104">
        <f t="shared" si="286"/>
        <v>10</v>
      </c>
      <c r="J2311" s="104">
        <f t="shared" si="287"/>
        <v>8.7013562766201374E-7</v>
      </c>
      <c r="K2311" s="104">
        <f t="shared" si="288"/>
        <v>8.7013562766201378E-6</v>
      </c>
      <c r="L2311" s="85"/>
    </row>
    <row r="2312" spans="3:12" x14ac:dyDescent="0.2">
      <c r="C2312" s="103">
        <v>4450</v>
      </c>
      <c r="D2312" s="103">
        <f t="shared" si="284"/>
        <v>4.45</v>
      </c>
      <c r="E2312" s="104">
        <f t="shared" si="282"/>
        <v>0.83339320357814695</v>
      </c>
      <c r="F2312" s="104">
        <f t="shared" si="283"/>
        <v>2.225590289038354E-3</v>
      </c>
      <c r="G2312" s="104">
        <f t="shared" si="281"/>
        <v>1.8547918208340879E-3</v>
      </c>
      <c r="H2312" s="104">
        <f t="shared" si="285"/>
        <v>-54.634096558031182</v>
      </c>
      <c r="I2312" s="104">
        <f t="shared" si="286"/>
        <v>10</v>
      </c>
      <c r="J2312" s="104">
        <f t="shared" si="287"/>
        <v>8.6006317465834912E-7</v>
      </c>
      <c r="K2312" s="104">
        <f t="shared" si="288"/>
        <v>8.6006317465834914E-6</v>
      </c>
      <c r="L2312" s="85"/>
    </row>
    <row r="2313" spans="3:12" x14ac:dyDescent="0.2">
      <c r="C2313" s="103">
        <v>4460</v>
      </c>
      <c r="D2313" s="103">
        <f t="shared" si="284"/>
        <v>4.46</v>
      </c>
      <c r="E2313" s="104">
        <f t="shared" si="282"/>
        <v>0.83270501472919856</v>
      </c>
      <c r="F2313" s="104">
        <f t="shared" si="283"/>
        <v>3.8468280084383256E-3</v>
      </c>
      <c r="G2313" s="104">
        <f t="shared" si="281"/>
        <v>3.2032729734273297E-3</v>
      </c>
      <c r="H2313" s="104">
        <f t="shared" si="285"/>
        <v>-49.888121009416189</v>
      </c>
      <c r="I2313" s="104">
        <f t="shared" si="286"/>
        <v>10</v>
      </c>
      <c r="J2313" s="104">
        <f t="shared" si="287"/>
        <v>6.3960048657367006E-6</v>
      </c>
      <c r="K2313" s="104">
        <f t="shared" si="288"/>
        <v>6.3960048657367012E-5</v>
      </c>
      <c r="L2313" s="85"/>
    </row>
    <row r="2314" spans="3:12" x14ac:dyDescent="0.2">
      <c r="C2314" s="103">
        <v>4470</v>
      </c>
      <c r="D2314" s="103">
        <f t="shared" si="284"/>
        <v>4.47</v>
      </c>
      <c r="E2314" s="104">
        <f t="shared" si="282"/>
        <v>0.83201580514251527</v>
      </c>
      <c r="F2314" s="104">
        <f t="shared" si="283"/>
        <v>4.4327313513671347E-3</v>
      </c>
      <c r="G2314" s="104">
        <f t="shared" si="281"/>
        <v>3.6881025442881965E-3</v>
      </c>
      <c r="H2314" s="104">
        <f t="shared" si="285"/>
        <v>-48.663940245863884</v>
      </c>
      <c r="I2314" s="104">
        <f t="shared" si="286"/>
        <v>10</v>
      </c>
      <c r="J2314" s="104">
        <f t="shared" si="287"/>
        <v>1.1872764131542235E-5</v>
      </c>
      <c r="K2314" s="104">
        <f t="shared" si="288"/>
        <v>1.1872764131542235E-4</v>
      </c>
      <c r="L2314" s="85"/>
    </row>
    <row r="2315" spans="3:12" x14ac:dyDescent="0.2">
      <c r="C2315" s="103">
        <v>4480</v>
      </c>
      <c r="D2315" s="103">
        <f t="shared" si="284"/>
        <v>4.4800000000000004</v>
      </c>
      <c r="E2315" s="104">
        <f t="shared" si="282"/>
        <v>0.83132557797518258</v>
      </c>
      <c r="F2315" s="104">
        <f t="shared" si="283"/>
        <v>3.8309250580373082E-3</v>
      </c>
      <c r="G2315" s="104">
        <f t="shared" si="281"/>
        <v>3.184745988052475E-3</v>
      </c>
      <c r="H2315" s="104">
        <f t="shared" si="285"/>
        <v>-49.938504016251571</v>
      </c>
      <c r="I2315" s="104">
        <f t="shared" si="286"/>
        <v>10</v>
      </c>
      <c r="J2315" s="104">
        <f t="shared" si="287"/>
        <v>1.1809011737124331E-5</v>
      </c>
      <c r="K2315" s="104">
        <f t="shared" si="288"/>
        <v>1.180901173712433E-4</v>
      </c>
      <c r="L2315" s="85"/>
    </row>
    <row r="2316" spans="3:12" x14ac:dyDescent="0.2">
      <c r="C2316" s="103">
        <v>4490</v>
      </c>
      <c r="D2316" s="103">
        <f t="shared" si="284"/>
        <v>4.49</v>
      </c>
      <c r="E2316" s="104">
        <f t="shared" si="282"/>
        <v>0.83063433638747608</v>
      </c>
      <c r="F2316" s="104">
        <f t="shared" si="283"/>
        <v>2.2072268569494945E-3</v>
      </c>
      <c r="G2316" s="104">
        <f t="shared" si="281"/>
        <v>1.833398415578858E-3</v>
      </c>
      <c r="H2316" s="104">
        <f t="shared" si="285"/>
        <v>-54.73486296605288</v>
      </c>
      <c r="I2316" s="104">
        <f t="shared" si="286"/>
        <v>10</v>
      </c>
      <c r="J2316" s="104">
        <f t="shared" si="287"/>
        <v>6.2954433139241161E-6</v>
      </c>
      <c r="K2316" s="104">
        <f t="shared" si="288"/>
        <v>6.2954433139241156E-5</v>
      </c>
      <c r="L2316" s="85"/>
    </row>
    <row r="2317" spans="3:12" x14ac:dyDescent="0.2">
      <c r="C2317" s="103">
        <v>4500</v>
      </c>
      <c r="D2317" s="103">
        <f t="shared" si="284"/>
        <v>4.5</v>
      </c>
      <c r="E2317" s="104">
        <f t="shared" si="282"/>
        <v>0.82994208354283938</v>
      </c>
      <c r="F2317" s="104">
        <f t="shared" si="283"/>
        <v>6.9078019688890643E-17</v>
      </c>
      <c r="G2317" s="104">
        <f t="shared" si="281"/>
        <v>5.7330755587611184E-17</v>
      </c>
      <c r="H2317" s="104">
        <f t="shared" si="285"/>
        <v>-324.8322466885366</v>
      </c>
      <c r="I2317" s="104">
        <f t="shared" si="286"/>
        <v>10</v>
      </c>
      <c r="J2317" s="104">
        <f t="shared" si="287"/>
        <v>8.4033743756181915E-7</v>
      </c>
      <c r="K2317" s="104">
        <f t="shared" si="288"/>
        <v>8.4033743756181907E-6</v>
      </c>
      <c r="L2317" s="85"/>
    </row>
    <row r="2318" spans="3:12" x14ac:dyDescent="0.2">
      <c r="C2318" s="103">
        <v>4510</v>
      </c>
      <c r="D2318" s="103">
        <f t="shared" si="284"/>
        <v>4.51</v>
      </c>
      <c r="E2318" s="104">
        <f t="shared" si="282"/>
        <v>0.82924882260786514</v>
      </c>
      <c r="F2318" s="104">
        <f t="shared" si="283"/>
        <v>2.198172696229714E-3</v>
      </c>
      <c r="G2318" s="104">
        <f t="shared" ref="G2318:G2381" si="289">E2318*F2318</f>
        <v>1.8228321202372467E-3</v>
      </c>
      <c r="H2318" s="104">
        <f t="shared" si="285"/>
        <v>-54.785066545846099</v>
      </c>
      <c r="I2318" s="104">
        <f t="shared" si="286"/>
        <v>10</v>
      </c>
      <c r="J2318" s="104">
        <f t="shared" si="287"/>
        <v>8.306792346422063E-7</v>
      </c>
      <c r="K2318" s="104">
        <f t="shared" si="288"/>
        <v>8.3067923464220636E-6</v>
      </c>
      <c r="L2318" s="85"/>
    </row>
    <row r="2319" spans="3:12" x14ac:dyDescent="0.2">
      <c r="C2319" s="103">
        <v>4520</v>
      </c>
      <c r="D2319" s="103">
        <f t="shared" si="284"/>
        <v>4.5199999999999996</v>
      </c>
      <c r="E2319" s="104">
        <f t="shared" si="282"/>
        <v>0.82855455675226652</v>
      </c>
      <c r="F2319" s="104">
        <f t="shared" si="283"/>
        <v>3.7995600418145163E-3</v>
      </c>
      <c r="G2319" s="104">
        <f t="shared" si="289"/>
        <v>3.1481427862992497E-3</v>
      </c>
      <c r="H2319" s="104">
        <f t="shared" si="285"/>
        <v>-50.038911562501198</v>
      </c>
      <c r="I2319" s="104">
        <f t="shared" si="286"/>
        <v>10</v>
      </c>
      <c r="J2319" s="104">
        <f t="shared" si="287"/>
        <v>6.1776478803538827E-6</v>
      </c>
      <c r="K2319" s="104">
        <f t="shared" si="288"/>
        <v>6.1776478803538822E-5</v>
      </c>
      <c r="L2319" s="85"/>
    </row>
    <row r="2320" spans="3:12" x14ac:dyDescent="0.2">
      <c r="C2320" s="103">
        <v>4530</v>
      </c>
      <c r="D2320" s="103">
        <f t="shared" si="284"/>
        <v>4.53</v>
      </c>
      <c r="E2320" s="104">
        <f t="shared" si="282"/>
        <v>0.82785928914885876</v>
      </c>
      <c r="F2320" s="104">
        <f t="shared" si="283"/>
        <v>4.3784041540343727E-3</v>
      </c>
      <c r="G2320" s="104">
        <f t="shared" si="289"/>
        <v>3.6247025505653061E-3</v>
      </c>
      <c r="H2320" s="104">
        <f t="shared" si="285"/>
        <v>-48.814552531919794</v>
      </c>
      <c r="I2320" s="104">
        <f t="shared" si="286"/>
        <v>10</v>
      </c>
      <c r="J2320" s="104">
        <f t="shared" si="287"/>
        <v>1.1467858489271989E-5</v>
      </c>
      <c r="K2320" s="104">
        <f t="shared" si="288"/>
        <v>1.146785848927199E-4</v>
      </c>
      <c r="L2320" s="85"/>
    </row>
    <row r="2321" spans="3:12" x14ac:dyDescent="0.2">
      <c r="C2321" s="103">
        <v>4540</v>
      </c>
      <c r="D2321" s="103">
        <f t="shared" si="284"/>
        <v>4.54</v>
      </c>
      <c r="E2321" s="104">
        <f t="shared" si="282"/>
        <v>0.82716302297353539</v>
      </c>
      <c r="F2321" s="104">
        <f t="shared" si="283"/>
        <v>3.7840941081070021E-3</v>
      </c>
      <c r="G2321" s="104">
        <f t="shared" si="289"/>
        <v>3.130062721678132E-3</v>
      </c>
      <c r="H2321" s="104">
        <f t="shared" si="285"/>
        <v>-50.088939195359934</v>
      </c>
      <c r="I2321" s="104">
        <f t="shared" si="286"/>
        <v>10</v>
      </c>
      <c r="J2321" s="104">
        <f t="shared" si="287"/>
        <v>1.1406713470776492E-5</v>
      </c>
      <c r="K2321" s="104">
        <f t="shared" si="288"/>
        <v>1.1406713470776491E-4</v>
      </c>
      <c r="L2321" s="85"/>
    </row>
    <row r="2322" spans="3:12" x14ac:dyDescent="0.2">
      <c r="C2322" s="103">
        <v>4550</v>
      </c>
      <c r="D2322" s="103">
        <f t="shared" si="284"/>
        <v>4.55</v>
      </c>
      <c r="E2322" s="104">
        <f t="shared" si="282"/>
        <v>0.82646576140524686</v>
      </c>
      <c r="F2322" s="104">
        <f t="shared" si="283"/>
        <v>2.1803139024617097E-3</v>
      </c>
      <c r="G2322" s="104">
        <f t="shared" si="289"/>
        <v>1.8019547895004621E-3</v>
      </c>
      <c r="H2322" s="104">
        <f t="shared" si="285"/>
        <v>-54.885122190743836</v>
      </c>
      <c r="I2322" s="104">
        <f t="shared" si="286"/>
        <v>10</v>
      </c>
      <c r="J2322" s="104">
        <f t="shared" si="287"/>
        <v>6.0811991826430743E-6</v>
      </c>
      <c r="K2322" s="104">
        <f t="shared" si="288"/>
        <v>6.0811991826430743E-5</v>
      </c>
      <c r="L2322" s="85"/>
    </row>
    <row r="2323" spans="3:12" x14ac:dyDescent="0.2">
      <c r="C2323" s="103">
        <v>4560</v>
      </c>
      <c r="D2323" s="103">
        <f t="shared" si="284"/>
        <v>4.5599999999999996</v>
      </c>
      <c r="E2323" s="104">
        <f t="shared" si="282"/>
        <v>0.82576750762597784</v>
      </c>
      <c r="F2323" s="104">
        <f t="shared" si="283"/>
        <v>2.1322633464706714E-17</v>
      </c>
      <c r="G2323" s="104">
        <f t="shared" si="289"/>
        <v>1.7607537892173131E-17</v>
      </c>
      <c r="H2323" s="104">
        <f t="shared" si="285"/>
        <v>-335.08602736628723</v>
      </c>
      <c r="I2323" s="104">
        <f t="shared" si="286"/>
        <v>10</v>
      </c>
      <c r="J2323" s="104">
        <f t="shared" si="287"/>
        <v>8.1176026585092948E-7</v>
      </c>
      <c r="K2323" s="104">
        <f t="shared" si="288"/>
        <v>8.1176026585092956E-6</v>
      </c>
      <c r="L2323" s="85"/>
    </row>
    <row r="2324" spans="3:12" x14ac:dyDescent="0.2">
      <c r="C2324" s="103">
        <v>4570</v>
      </c>
      <c r="D2324" s="103">
        <f t="shared" si="284"/>
        <v>4.57</v>
      </c>
      <c r="E2324" s="104">
        <f t="shared" si="282"/>
        <v>0.82506826482072115</v>
      </c>
      <c r="F2324" s="104">
        <f t="shared" si="283"/>
        <v>2.1715070949400125E-3</v>
      </c>
      <c r="G2324" s="104">
        <f t="shared" si="289"/>
        <v>1.7916415908680412E-3</v>
      </c>
      <c r="H2324" s="104">
        <f t="shared" si="285"/>
        <v>-54.934977289418242</v>
      </c>
      <c r="I2324" s="104">
        <f t="shared" si="286"/>
        <v>10</v>
      </c>
      <c r="J2324" s="104">
        <f t="shared" si="287"/>
        <v>8.0249489753205714E-7</v>
      </c>
      <c r="K2324" s="104">
        <f t="shared" si="288"/>
        <v>8.024948975320571E-6</v>
      </c>
      <c r="L2324" s="85"/>
    </row>
    <row r="2325" spans="3:12" x14ac:dyDescent="0.2">
      <c r="C2325" s="103">
        <v>4580</v>
      </c>
      <c r="D2325" s="103">
        <f t="shared" si="284"/>
        <v>4.58</v>
      </c>
      <c r="E2325" s="104">
        <f t="shared" si="282"/>
        <v>0.82436803617746235</v>
      </c>
      <c r="F2325" s="104">
        <f t="shared" si="283"/>
        <v>3.7535859734777956E-3</v>
      </c>
      <c r="G2325" s="104">
        <f t="shared" si="289"/>
        <v>3.0943362975791584E-3</v>
      </c>
      <c r="H2325" s="104">
        <f t="shared" si="285"/>
        <v>-50.18864976460101</v>
      </c>
      <c r="I2325" s="104">
        <f t="shared" si="286"/>
        <v>10</v>
      </c>
      <c r="J2325" s="104">
        <f t="shared" si="287"/>
        <v>5.9681949815987381E-6</v>
      </c>
      <c r="K2325" s="104">
        <f t="shared" si="288"/>
        <v>5.9681949815987383E-5</v>
      </c>
      <c r="L2325" s="85"/>
    </row>
    <row r="2326" spans="3:12" x14ac:dyDescent="0.2">
      <c r="C2326" s="103">
        <v>4590</v>
      </c>
      <c r="D2326" s="103">
        <f t="shared" si="284"/>
        <v>4.59</v>
      </c>
      <c r="E2326" s="104">
        <f t="shared" si="282"/>
        <v>0.82366682488714815</v>
      </c>
      <c r="F2326" s="104">
        <f t="shared" si="283"/>
        <v>4.3255611912749676E-3</v>
      </c>
      <c r="G2326" s="104">
        <f t="shared" si="289"/>
        <v>3.5628212522725226E-3</v>
      </c>
      <c r="H2326" s="104">
        <f t="shared" si="285"/>
        <v>-48.964119315533729</v>
      </c>
      <c r="I2326" s="104">
        <f t="shared" si="286"/>
        <v>10</v>
      </c>
      <c r="J2326" s="104">
        <f t="shared" si="287"/>
        <v>1.1079436660886809E-5</v>
      </c>
      <c r="K2326" s="104">
        <f t="shared" si="288"/>
        <v>1.107943666088681E-4</v>
      </c>
      <c r="L2326" s="85"/>
    </row>
    <row r="2327" spans="3:12" x14ac:dyDescent="0.2">
      <c r="C2327" s="103">
        <v>4600</v>
      </c>
      <c r="D2327" s="103">
        <f t="shared" si="284"/>
        <v>4.5999999999999996</v>
      </c>
      <c r="E2327" s="104">
        <f t="shared" si="282"/>
        <v>0.82296463414367227</v>
      </c>
      <c r="F2327" s="104">
        <f t="shared" si="283"/>
        <v>3.7385401045377164E-3</v>
      </c>
      <c r="G2327" s="104">
        <f t="shared" si="289"/>
        <v>3.0766862893623283E-3</v>
      </c>
      <c r="H2327" s="104">
        <f t="shared" si="285"/>
        <v>-50.238335676250287</v>
      </c>
      <c r="I2327" s="104">
        <f t="shared" si="286"/>
        <v>10</v>
      </c>
      <c r="J2327" s="104">
        <f t="shared" si="287"/>
        <v>1.1020765098856516E-5</v>
      </c>
      <c r="K2327" s="104">
        <f t="shared" si="288"/>
        <v>1.1020765098856516E-4</v>
      </c>
      <c r="L2327" s="85"/>
    </row>
    <row r="2328" spans="3:12" x14ac:dyDescent="0.2">
      <c r="C2328" s="103">
        <v>4610</v>
      </c>
      <c r="D2328" s="103">
        <f t="shared" si="284"/>
        <v>4.6100000000000003</v>
      </c>
      <c r="E2328" s="104">
        <f t="shared" si="282"/>
        <v>0.82226146714384718</v>
      </c>
      <c r="F2328" s="104">
        <f t="shared" si="283"/>
        <v>2.1541333641396277E-3</v>
      </c>
      <c r="G2328" s="104">
        <f t="shared" si="289"/>
        <v>1.7712608604209615E-3</v>
      </c>
      <c r="H2328" s="104">
        <f t="shared" si="285"/>
        <v>-55.034349477512841</v>
      </c>
      <c r="I2328" s="104">
        <f t="shared" si="286"/>
        <v>10</v>
      </c>
      <c r="J2328" s="104">
        <f t="shared" si="287"/>
        <v>5.8756478917729814E-6</v>
      </c>
      <c r="K2328" s="104">
        <f t="shared" si="288"/>
        <v>5.8756478917729812E-5</v>
      </c>
      <c r="L2328" s="85"/>
    </row>
    <row r="2329" spans="3:12" x14ac:dyDescent="0.2">
      <c r="C2329" s="103">
        <v>4620</v>
      </c>
      <c r="D2329" s="103">
        <f t="shared" si="284"/>
        <v>4.62</v>
      </c>
      <c r="E2329" s="104">
        <f t="shared" si="282"/>
        <v>0.82155732708738449</v>
      </c>
      <c r="F2329" s="104">
        <f t="shared" si="283"/>
        <v>2.5286104670777796E-17</v>
      </c>
      <c r="G2329" s="104">
        <f t="shared" si="289"/>
        <v>2.0773984565776035E-17</v>
      </c>
      <c r="H2329" s="104">
        <f t="shared" si="285"/>
        <v>-333.64960390756346</v>
      </c>
      <c r="I2329" s="104">
        <f t="shared" si="286"/>
        <v>10</v>
      </c>
      <c r="J2329" s="104">
        <f t="shared" si="287"/>
        <v>7.8434125891481962E-7</v>
      </c>
      <c r="K2329" s="104">
        <f t="shared" si="288"/>
        <v>7.843412589148196E-6</v>
      </c>
      <c r="L2329" s="85"/>
    </row>
    <row r="2330" spans="3:12" x14ac:dyDescent="0.2">
      <c r="C2330" s="103">
        <v>4630</v>
      </c>
      <c r="D2330" s="103">
        <f t="shared" si="284"/>
        <v>4.63</v>
      </c>
      <c r="E2330" s="104">
        <f t="shared" si="282"/>
        <v>0.82085221717687096</v>
      </c>
      <c r="F2330" s="104">
        <f t="shared" si="283"/>
        <v>2.1455643780346955E-3</v>
      </c>
      <c r="G2330" s="104">
        <f t="shared" si="289"/>
        <v>1.7611912768054939E-3</v>
      </c>
      <c r="H2330" s="104">
        <f t="shared" si="285"/>
        <v>-55.083869485424671</v>
      </c>
      <c r="I2330" s="104">
        <f t="shared" si="286"/>
        <v>10</v>
      </c>
      <c r="J2330" s="104">
        <f t="shared" si="287"/>
        <v>7.7544867837395985E-7</v>
      </c>
      <c r="K2330" s="104">
        <f t="shared" si="288"/>
        <v>7.7544867837395979E-6</v>
      </c>
      <c r="L2330" s="85"/>
    </row>
    <row r="2331" spans="3:12" x14ac:dyDescent="0.2">
      <c r="C2331" s="103">
        <v>4640</v>
      </c>
      <c r="D2331" s="103">
        <f t="shared" si="284"/>
        <v>4.6399999999999997</v>
      </c>
      <c r="E2331" s="104">
        <f t="shared" si="282"/>
        <v>0.82014614061774693</v>
      </c>
      <c r="F2331" s="104">
        <f t="shared" si="283"/>
        <v>3.7088558308529412E-3</v>
      </c>
      <c r="G2331" s="104">
        <f t="shared" si="289"/>
        <v>3.0418037957816667E-3</v>
      </c>
      <c r="H2331" s="104">
        <f t="shared" si="285"/>
        <v>-50.337376049956497</v>
      </c>
      <c r="I2331" s="104">
        <f t="shared" si="286"/>
        <v>10</v>
      </c>
      <c r="J2331" s="104">
        <f t="shared" si="287"/>
        <v>5.7671904168241372E-6</v>
      </c>
      <c r="K2331" s="104">
        <f t="shared" si="288"/>
        <v>5.7671904168241374E-5</v>
      </c>
      <c r="L2331" s="85"/>
    </row>
    <row r="2332" spans="3:12" x14ac:dyDescent="0.2">
      <c r="C2332" s="103">
        <v>4650</v>
      </c>
      <c r="D2332" s="103">
        <f t="shared" si="284"/>
        <v>4.6500000000000004</v>
      </c>
      <c r="E2332" s="104">
        <f t="shared" si="282"/>
        <v>0.81943910061828218</v>
      </c>
      <c r="F2332" s="104">
        <f t="shared" si="283"/>
        <v>4.2741452650552243E-3</v>
      </c>
      <c r="G2332" s="104">
        <f t="shared" si="289"/>
        <v>3.5024017519087423E-3</v>
      </c>
      <c r="H2332" s="104">
        <f t="shared" si="285"/>
        <v>-49.11268077082147</v>
      </c>
      <c r="I2332" s="104">
        <f t="shared" si="286"/>
        <v>10</v>
      </c>
      <c r="J2332" s="104">
        <f t="shared" si="287"/>
        <v>1.0706656562605484E-5</v>
      </c>
      <c r="K2332" s="104">
        <f t="shared" si="288"/>
        <v>1.0706656562605484E-4</v>
      </c>
      <c r="L2332" s="85"/>
    </row>
    <row r="2333" spans="3:12" x14ac:dyDescent="0.2">
      <c r="C2333" s="103">
        <v>4660</v>
      </c>
      <c r="D2333" s="103">
        <f t="shared" si="284"/>
        <v>4.66</v>
      </c>
      <c r="E2333" s="104">
        <f t="shared" si="282"/>
        <v>0.81873110038955377</v>
      </c>
      <c r="F2333" s="104">
        <f t="shared" si="283"/>
        <v>3.6942139452313442E-3</v>
      </c>
      <c r="G2333" s="104">
        <f t="shared" si="289"/>
        <v>3.0245678484536933E-3</v>
      </c>
      <c r="H2333" s="104">
        <f t="shared" si="285"/>
        <v>-50.386733375200443</v>
      </c>
      <c r="I2333" s="104">
        <f t="shared" si="286"/>
        <v>10</v>
      </c>
      <c r="J2333" s="104">
        <f t="shared" si="287"/>
        <v>1.0650333041013842E-5</v>
      </c>
      <c r="K2333" s="104">
        <f t="shared" si="288"/>
        <v>1.0650333041013842E-4</v>
      </c>
      <c r="L2333" s="85"/>
    </row>
    <row r="2334" spans="3:12" x14ac:dyDescent="0.2">
      <c r="C2334" s="103">
        <v>4670</v>
      </c>
      <c r="D2334" s="103">
        <f t="shared" si="284"/>
        <v>4.67</v>
      </c>
      <c r="E2334" s="104">
        <f t="shared" si="282"/>
        <v>0.81802214314542621</v>
      </c>
      <c r="F2334" s="104">
        <f t="shared" si="283"/>
        <v>2.1286571400612737E-3</v>
      </c>
      <c r="G2334" s="104">
        <f t="shared" si="289"/>
        <v>1.7412886757347367E-3</v>
      </c>
      <c r="H2334" s="104">
        <f t="shared" si="285"/>
        <v>-55.182584487062194</v>
      </c>
      <c r="I2334" s="104">
        <f t="shared" si="286"/>
        <v>10</v>
      </c>
      <c r="J2334" s="104">
        <f t="shared" si="287"/>
        <v>5.6783471022873562E-6</v>
      </c>
      <c r="K2334" s="104">
        <f t="shared" si="288"/>
        <v>5.6783471022873566E-5</v>
      </c>
      <c r="L2334" s="85"/>
    </row>
    <row r="2335" spans="3:12" x14ac:dyDescent="0.2">
      <c r="C2335" s="103">
        <v>4680</v>
      </c>
      <c r="D2335" s="103">
        <f t="shared" si="284"/>
        <v>4.68</v>
      </c>
      <c r="E2335" s="104">
        <f t="shared" si="282"/>
        <v>0.81731223210252246</v>
      </c>
      <c r="F2335" s="104">
        <f t="shared" si="283"/>
        <v>7.0794332349175856E-17</v>
      </c>
      <c r="G2335" s="104">
        <f t="shared" si="289"/>
        <v>5.7861073792512734E-17</v>
      </c>
      <c r="H2335" s="104">
        <f t="shared" si="285"/>
        <v>-324.7522702185185</v>
      </c>
      <c r="I2335" s="104">
        <f t="shared" si="286"/>
        <v>10</v>
      </c>
      <c r="J2335" s="104">
        <f t="shared" si="287"/>
        <v>7.5802156306055869E-7</v>
      </c>
      <c r="K2335" s="104">
        <f t="shared" si="288"/>
        <v>7.5802156306055871E-6</v>
      </c>
      <c r="L2335" s="85"/>
    </row>
    <row r="2336" spans="3:12" x14ac:dyDescent="0.2">
      <c r="C2336" s="103">
        <v>4690</v>
      </c>
      <c r="D2336" s="103">
        <f t="shared" si="284"/>
        <v>4.6900000000000004</v>
      </c>
      <c r="E2336" s="104">
        <f t="shared" si="282"/>
        <v>0.8166013704802092</v>
      </c>
      <c r="F2336" s="104">
        <f t="shared" si="283"/>
        <v>2.1203169299504501E-3</v>
      </c>
      <c r="G2336" s="104">
        <f t="shared" si="289"/>
        <v>1.7314537108499273E-3</v>
      </c>
      <c r="H2336" s="104">
        <f t="shared" si="285"/>
        <v>-55.231782290100597</v>
      </c>
      <c r="I2336" s="104">
        <f t="shared" si="286"/>
        <v>10</v>
      </c>
      <c r="J2336" s="104">
        <f t="shared" si="287"/>
        <v>7.49482988204046E-7</v>
      </c>
      <c r="K2336" s="104">
        <f t="shared" si="288"/>
        <v>7.4948298820404598E-6</v>
      </c>
      <c r="L2336" s="85"/>
    </row>
    <row r="2337" spans="3:12" x14ac:dyDescent="0.2">
      <c r="C2337" s="103">
        <v>4700</v>
      </c>
      <c r="D2337" s="103">
        <f t="shared" si="284"/>
        <v>4.7</v>
      </c>
      <c r="E2337" s="104">
        <f t="shared" si="282"/>
        <v>0.8158895615005668</v>
      </c>
      <c r="F2337" s="104">
        <f t="shared" si="283"/>
        <v>3.6653221967566296E-3</v>
      </c>
      <c r="G2337" s="104">
        <f t="shared" si="289"/>
        <v>2.9904981198700608E-3</v>
      </c>
      <c r="H2337" s="104">
        <f t="shared" si="285"/>
        <v>-50.485129325865536</v>
      </c>
      <c r="I2337" s="104">
        <f t="shared" si="286"/>
        <v>10</v>
      </c>
      <c r="J2337" s="104">
        <f t="shared" si="287"/>
        <v>5.5742072729099616E-6</v>
      </c>
      <c r="K2337" s="104">
        <f t="shared" si="288"/>
        <v>5.5742072729099614E-5</v>
      </c>
      <c r="L2337" s="85"/>
    </row>
    <row r="2338" spans="3:12" x14ac:dyDescent="0.2">
      <c r="C2338" s="103">
        <v>4710</v>
      </c>
      <c r="D2338" s="103">
        <f t="shared" si="284"/>
        <v>4.71</v>
      </c>
      <c r="E2338" s="104">
        <f t="shared" si="282"/>
        <v>0.81517680838837336</v>
      </c>
      <c r="F2338" s="104">
        <f t="shared" si="283"/>
        <v>4.2241020960458245E-3</v>
      </c>
      <c r="G2338" s="104">
        <f t="shared" si="289"/>
        <v>3.4433900649612735E-3</v>
      </c>
      <c r="H2338" s="104">
        <f t="shared" si="285"/>
        <v>-49.260275558308692</v>
      </c>
      <c r="I2338" s="104">
        <f t="shared" si="286"/>
        <v>10</v>
      </c>
      <c r="J2338" s="104">
        <f t="shared" si="287"/>
        <v>1.0348729293728062E-5</v>
      </c>
      <c r="K2338" s="104">
        <f t="shared" si="288"/>
        <v>1.0348729293728061E-4</v>
      </c>
      <c r="L2338" s="85"/>
    </row>
    <row r="2339" spans="3:12" x14ac:dyDescent="0.2">
      <c r="C2339" s="103">
        <v>4720</v>
      </c>
      <c r="D2339" s="103">
        <f t="shared" si="284"/>
        <v>4.72</v>
      </c>
      <c r="E2339" s="104">
        <f t="shared" si="282"/>
        <v>0.81446311437107466</v>
      </c>
      <c r="F2339" s="104">
        <f t="shared" si="283"/>
        <v>3.6510690284026707E-3</v>
      </c>
      <c r="G2339" s="104">
        <f t="shared" si="289"/>
        <v>2.9736610516566129E-3</v>
      </c>
      <c r="H2339" s="104">
        <f t="shared" si="285"/>
        <v>-50.5341707081054</v>
      </c>
      <c r="I2339" s="104">
        <f t="shared" si="286"/>
        <v>10</v>
      </c>
      <c r="J2339" s="104">
        <f t="shared" si="287"/>
        <v>1.0294636258321716E-5</v>
      </c>
      <c r="K2339" s="104">
        <f t="shared" si="288"/>
        <v>1.0294636258321717E-4</v>
      </c>
      <c r="L2339" s="85"/>
    </row>
    <row r="2340" spans="3:12" x14ac:dyDescent="0.2">
      <c r="C2340" s="103">
        <v>4730</v>
      </c>
      <c r="D2340" s="103">
        <f t="shared" si="284"/>
        <v>4.7300000000000004</v>
      </c>
      <c r="E2340" s="104">
        <f t="shared" si="282"/>
        <v>0.81374848267876976</v>
      </c>
      <c r="F2340" s="104">
        <f t="shared" si="283"/>
        <v>2.1038585562702362E-3</v>
      </c>
      <c r="G2340" s="104">
        <f t="shared" si="289"/>
        <v>1.7120117079356518E-3</v>
      </c>
      <c r="H2340" s="104">
        <f t="shared" si="285"/>
        <v>-55.329865392774728</v>
      </c>
      <c r="I2340" s="104">
        <f t="shared" si="286"/>
        <v>10</v>
      </c>
      <c r="J2340" s="104">
        <f t="shared" si="287"/>
        <v>5.4888823024962457E-6</v>
      </c>
      <c r="K2340" s="104">
        <f t="shared" si="288"/>
        <v>5.4888823024962459E-5</v>
      </c>
      <c r="L2340" s="85"/>
    </row>
    <row r="2341" spans="3:12" x14ac:dyDescent="0.2">
      <c r="C2341" s="103">
        <v>4740</v>
      </c>
      <c r="D2341" s="103">
        <f t="shared" si="284"/>
        <v>4.74</v>
      </c>
      <c r="E2341" s="104">
        <f t="shared" si="282"/>
        <v>0.81303291654417931</v>
      </c>
      <c r="F2341" s="104">
        <f t="shared" si="283"/>
        <v>4.1133543469618278E-18</v>
      </c>
      <c r="G2341" s="104">
        <f t="shared" si="289"/>
        <v>3.3442924814900531E-18</v>
      </c>
      <c r="H2341" s="104">
        <f t="shared" si="285"/>
        <v>-349.51391495036319</v>
      </c>
      <c r="I2341" s="104">
        <f t="shared" si="286"/>
        <v>10</v>
      </c>
      <c r="J2341" s="104">
        <f t="shared" si="287"/>
        <v>7.3274602202718961E-7</v>
      </c>
      <c r="K2341" s="104">
        <f t="shared" si="288"/>
        <v>7.3274602202718966E-6</v>
      </c>
      <c r="L2341" s="85"/>
    </row>
    <row r="2342" spans="3:12" x14ac:dyDescent="0.2">
      <c r="C2342" s="103">
        <v>4750</v>
      </c>
      <c r="D2342" s="103">
        <f t="shared" si="284"/>
        <v>4.75</v>
      </c>
      <c r="E2342" s="104">
        <f t="shared" si="282"/>
        <v>0.81231641920263231</v>
      </c>
      <c r="F2342" s="104">
        <f t="shared" si="283"/>
        <v>2.0957385325083644E-3</v>
      </c>
      <c r="G2342" s="104">
        <f t="shared" si="289"/>
        <v>1.7024028203121741E-3</v>
      </c>
      <c r="H2342" s="104">
        <f t="shared" si="285"/>
        <v>-55.378753398074508</v>
      </c>
      <c r="I2342" s="104">
        <f t="shared" si="286"/>
        <v>10</v>
      </c>
      <c r="J2342" s="104">
        <f t="shared" si="287"/>
        <v>7.2454384065171393E-7</v>
      </c>
      <c r="K2342" s="104">
        <f t="shared" si="288"/>
        <v>7.2454384065171398E-6</v>
      </c>
      <c r="L2342" s="85"/>
    </row>
    <row r="2343" spans="3:12" x14ac:dyDescent="0.2">
      <c r="C2343" s="103">
        <v>4760</v>
      </c>
      <c r="D2343" s="103">
        <f t="shared" si="284"/>
        <v>4.76</v>
      </c>
      <c r="E2343" s="104">
        <f t="shared" si="282"/>
        <v>0.81159899389203405</v>
      </c>
      <c r="F2343" s="104">
        <f t="shared" si="283"/>
        <v>3.6229400483737224E-3</v>
      </c>
      <c r="G2343" s="104">
        <f t="shared" si="289"/>
        <v>2.9403744981912703E-3</v>
      </c>
      <c r="H2343" s="104">
        <f t="shared" si="285"/>
        <v>-50.631947050667719</v>
      </c>
      <c r="I2343" s="104">
        <f t="shared" si="286"/>
        <v>10</v>
      </c>
      <c r="J2343" s="104">
        <f t="shared" si="287"/>
        <v>5.3888453073025095E-6</v>
      </c>
      <c r="K2343" s="104">
        <f t="shared" si="288"/>
        <v>5.3888453073025098E-5</v>
      </c>
      <c r="L2343" s="85"/>
    </row>
    <row r="2344" spans="3:12" x14ac:dyDescent="0.2">
      <c r="C2344" s="103">
        <v>4770</v>
      </c>
      <c r="D2344" s="103">
        <f t="shared" si="284"/>
        <v>4.7699999999999996</v>
      </c>
      <c r="E2344" s="104">
        <f t="shared" si="282"/>
        <v>0.81088064385285119</v>
      </c>
      <c r="F2344" s="104">
        <f t="shared" si="283"/>
        <v>4.1753801400905123E-3</v>
      </c>
      <c r="G2344" s="104">
        <f t="shared" si="289"/>
        <v>3.3857349363270025E-3</v>
      </c>
      <c r="H2344" s="104">
        <f t="shared" si="285"/>
        <v>-49.406940902075796</v>
      </c>
      <c r="I2344" s="104">
        <f t="shared" si="286"/>
        <v>10</v>
      </c>
      <c r="J2344" s="104">
        <f t="shared" si="287"/>
        <v>1.0004915144375276E-5</v>
      </c>
      <c r="K2344" s="104">
        <f t="shared" si="288"/>
        <v>1.0004915144375275E-4</v>
      </c>
      <c r="L2344" s="85"/>
    </row>
    <row r="2345" spans="3:12" x14ac:dyDescent="0.2">
      <c r="C2345" s="103">
        <v>4780</v>
      </c>
      <c r="D2345" s="103">
        <f t="shared" si="284"/>
        <v>4.78</v>
      </c>
      <c r="E2345" s="104">
        <f t="shared" si="282"/>
        <v>0.81016137232808438</v>
      </c>
      <c r="F2345" s="104">
        <f t="shared" si="283"/>
        <v>3.609061095685602E-3</v>
      </c>
      <c r="G2345" s="104">
        <f t="shared" si="289"/>
        <v>2.9239218900965471E-3</v>
      </c>
      <c r="H2345" s="104">
        <f t="shared" si="285"/>
        <v>-50.680684666794861</v>
      </c>
      <c r="I2345" s="104">
        <f t="shared" si="286"/>
        <v>10</v>
      </c>
      <c r="J2345" s="104">
        <f t="shared" si="287"/>
        <v>9.9529423168083259E-6</v>
      </c>
      <c r="K2345" s="104">
        <f t="shared" si="288"/>
        <v>9.9529423168083259E-5</v>
      </c>
      <c r="L2345" s="85"/>
    </row>
    <row r="2346" spans="3:12" x14ac:dyDescent="0.2">
      <c r="C2346" s="103">
        <v>4790</v>
      </c>
      <c r="D2346" s="103">
        <f t="shared" si="284"/>
        <v>4.79</v>
      </c>
      <c r="E2346" s="104">
        <f t="shared" si="282"/>
        <v>0.80944118256324749</v>
      </c>
      <c r="F2346" s="104">
        <f t="shared" si="283"/>
        <v>2.0797122773577028E-3</v>
      </c>
      <c r="G2346" s="104">
        <f t="shared" si="289"/>
        <v>1.6834047651757235E-3</v>
      </c>
      <c r="H2346" s="104">
        <f t="shared" si="285"/>
        <v>-55.47622895621663</v>
      </c>
      <c r="I2346" s="104">
        <f t="shared" si="286"/>
        <v>10</v>
      </c>
      <c r="J2346" s="104">
        <f t="shared" si="287"/>
        <v>5.3068647270955923E-6</v>
      </c>
      <c r="K2346" s="104">
        <f t="shared" si="288"/>
        <v>5.3068647270955923E-5</v>
      </c>
      <c r="L2346" s="85"/>
    </row>
    <row r="2347" spans="3:12" x14ac:dyDescent="0.2">
      <c r="C2347" s="103">
        <v>4800</v>
      </c>
      <c r="D2347" s="103">
        <f t="shared" si="284"/>
        <v>4.8</v>
      </c>
      <c r="E2347" s="104">
        <f t="shared" si="282"/>
        <v>0.80872007780634325</v>
      </c>
      <c r="F2347" s="104">
        <f t="shared" si="283"/>
        <v>4.0689622793409488E-17</v>
      </c>
      <c r="G2347" s="104">
        <f t="shared" si="289"/>
        <v>3.2906514911396881E-17</v>
      </c>
      <c r="H2347" s="104">
        <f t="shared" si="285"/>
        <v>-329.65436221731267</v>
      </c>
      <c r="I2347" s="104">
        <f t="shared" si="286"/>
        <v>10</v>
      </c>
      <c r="J2347" s="104">
        <f t="shared" si="287"/>
        <v>7.0846290085411093E-7</v>
      </c>
      <c r="K2347" s="104">
        <f t="shared" si="288"/>
        <v>7.0846290085411093E-6</v>
      </c>
      <c r="L2347" s="85"/>
    </row>
    <row r="2348" spans="3:12" x14ac:dyDescent="0.2">
      <c r="C2348" s="103">
        <v>4810</v>
      </c>
      <c r="D2348" s="103">
        <f t="shared" si="284"/>
        <v>4.8099999999999996</v>
      </c>
      <c r="E2348" s="104">
        <f t="shared" si="282"/>
        <v>0.80799806130784146</v>
      </c>
      <c r="F2348" s="104">
        <f t="shared" si="283"/>
        <v>2.0718042777761428E-3</v>
      </c>
      <c r="G2348" s="104">
        <f t="shared" si="289"/>
        <v>1.6740138398524161E-3</v>
      </c>
      <c r="H2348" s="104">
        <f t="shared" si="285"/>
        <v>-55.524819116261526</v>
      </c>
      <c r="I2348" s="104">
        <f t="shared" si="286"/>
        <v>10</v>
      </c>
      <c r="J2348" s="104">
        <f t="shared" si="287"/>
        <v>7.0058058400438529E-7</v>
      </c>
      <c r="K2348" s="104">
        <f t="shared" si="288"/>
        <v>7.0058058400438534E-6</v>
      </c>
      <c r="L2348" s="85"/>
    </row>
    <row r="2349" spans="3:12" x14ac:dyDescent="0.2">
      <c r="C2349" s="103">
        <v>4820</v>
      </c>
      <c r="D2349" s="103">
        <f t="shared" si="284"/>
        <v>4.82</v>
      </c>
      <c r="E2349" s="104">
        <f t="shared" si="282"/>
        <v>0.80727513632065784</v>
      </c>
      <c r="F2349" s="104">
        <f t="shared" si="283"/>
        <v>3.5816666082605446E-3</v>
      </c>
      <c r="G2349" s="104">
        <f t="shared" si="289"/>
        <v>2.8913903994386794E-3</v>
      </c>
      <c r="H2349" s="104">
        <f t="shared" si="285"/>
        <v>-50.777865306848902</v>
      </c>
      <c r="I2349" s="104">
        <f t="shared" si="286"/>
        <v>10</v>
      </c>
      <c r="J2349" s="104">
        <f t="shared" si="287"/>
        <v>5.2107289670342774E-6</v>
      </c>
      <c r="K2349" s="104">
        <f t="shared" si="288"/>
        <v>5.2107289670342774E-5</v>
      </c>
      <c r="L2349" s="85"/>
    </row>
    <row r="2350" spans="3:12" x14ac:dyDescent="0.2">
      <c r="C2350" s="103">
        <v>4830</v>
      </c>
      <c r="D2350" s="103">
        <f t="shared" si="284"/>
        <v>4.83</v>
      </c>
      <c r="E2350" s="104">
        <f t="shared" si="282"/>
        <v>0.80655130610012771</v>
      </c>
      <c r="F2350" s="104">
        <f t="shared" si="283"/>
        <v>4.1279304183547763E-3</v>
      </c>
      <c r="G2350" s="104">
        <f t="shared" si="289"/>
        <v>3.3293876704144913E-3</v>
      </c>
      <c r="H2350" s="104">
        <f t="shared" si="285"/>
        <v>-49.552712662084929</v>
      </c>
      <c r="I2350" s="104">
        <f t="shared" si="286"/>
        <v>10</v>
      </c>
      <c r="J2350" s="104">
        <f t="shared" si="287"/>
        <v>9.6745199485915359E-6</v>
      </c>
      <c r="K2350" s="104">
        <f t="shared" si="288"/>
        <v>9.6745199485915359E-5</v>
      </c>
      <c r="L2350" s="85"/>
    </row>
    <row r="2351" spans="3:12" x14ac:dyDescent="0.2">
      <c r="C2351" s="103">
        <v>4840</v>
      </c>
      <c r="D2351" s="103">
        <f t="shared" si="284"/>
        <v>4.84</v>
      </c>
      <c r="E2351" s="104">
        <f t="shared" si="282"/>
        <v>0.80582657390398593</v>
      </c>
      <c r="F2351" s="104">
        <f t="shared" si="283"/>
        <v>3.5681480869109057E-3</v>
      </c>
      <c r="G2351" s="104">
        <f t="shared" si="289"/>
        <v>2.875308548057477E-3</v>
      </c>
      <c r="H2351" s="104">
        <f t="shared" si="285"/>
        <v>-50.826310890591515</v>
      </c>
      <c r="I2351" s="104">
        <f t="shared" si="286"/>
        <v>10</v>
      </c>
      <c r="J2351" s="104">
        <f t="shared" si="287"/>
        <v>9.624563790880087E-6</v>
      </c>
      <c r="K2351" s="104">
        <f t="shared" si="288"/>
        <v>9.6245637908800867E-5</v>
      </c>
      <c r="L2351" s="85"/>
    </row>
    <row r="2352" spans="3:12" x14ac:dyDescent="0.2">
      <c r="C2352" s="103">
        <v>4850</v>
      </c>
      <c r="D2352" s="103">
        <f t="shared" si="284"/>
        <v>4.8499999999999996</v>
      </c>
      <c r="E2352" s="104">
        <f t="shared" si="282"/>
        <v>0.80510094299234491</v>
      </c>
      <c r="F2352" s="104">
        <f t="shared" si="283"/>
        <v>2.0561942236841527E-3</v>
      </c>
      <c r="G2352" s="104">
        <f t="shared" si="289"/>
        <v>1.655443908463524E-3</v>
      </c>
      <c r="H2352" s="104">
        <f t="shared" si="285"/>
        <v>-55.621710597935852</v>
      </c>
      <c r="I2352" s="104">
        <f t="shared" si="286"/>
        <v>10</v>
      </c>
      <c r="J2352" s="104">
        <f t="shared" si="287"/>
        <v>5.1319294555677702E-6</v>
      </c>
      <c r="K2352" s="104">
        <f t="shared" si="288"/>
        <v>5.1319294555677702E-5</v>
      </c>
      <c r="L2352" s="85"/>
    </row>
    <row r="2353" spans="3:12" x14ac:dyDescent="0.2">
      <c r="C2353" s="103">
        <v>4860</v>
      </c>
      <c r="D2353" s="103">
        <f t="shared" si="284"/>
        <v>4.8600000000000003</v>
      </c>
      <c r="E2353" s="104">
        <f t="shared" si="282"/>
        <v>0.80437441662766707</v>
      </c>
      <c r="F2353" s="104">
        <f t="shared" si="283"/>
        <v>8.4481634521992972E-17</v>
      </c>
      <c r="G2353" s="104">
        <f t="shared" si="289"/>
        <v>6.7954865484379873E-17</v>
      </c>
      <c r="H2353" s="104">
        <f t="shared" si="285"/>
        <v>-323.35558885740232</v>
      </c>
      <c r="I2353" s="104">
        <f t="shared" si="286"/>
        <v>10</v>
      </c>
      <c r="J2353" s="104">
        <f t="shared" si="287"/>
        <v>6.8512363351730322E-7</v>
      </c>
      <c r="K2353" s="104">
        <f t="shared" si="288"/>
        <v>6.8512363351730327E-6</v>
      </c>
      <c r="L2353" s="85"/>
    </row>
    <row r="2354" spans="3:12" x14ac:dyDescent="0.2">
      <c r="C2354" s="103">
        <v>4870</v>
      </c>
      <c r="D2354" s="103">
        <f t="shared" si="284"/>
        <v>4.87</v>
      </c>
      <c r="E2354" s="104">
        <f t="shared" si="282"/>
        <v>0.80364699807474838</v>
      </c>
      <c r="F2354" s="104">
        <f t="shared" si="283"/>
        <v>2.0484904873730404E-3</v>
      </c>
      <c r="G2354" s="104">
        <f t="shared" si="289"/>
        <v>1.6462632307620221E-3</v>
      </c>
      <c r="H2354" s="104">
        <f t="shared" si="285"/>
        <v>-55.670014433176043</v>
      </c>
      <c r="I2354" s="104">
        <f t="shared" si="286"/>
        <v>10</v>
      </c>
      <c r="J2354" s="104">
        <f t="shared" si="287"/>
        <v>6.7754565623980857E-7</v>
      </c>
      <c r="K2354" s="104">
        <f t="shared" si="288"/>
        <v>6.7754565623980855E-6</v>
      </c>
      <c r="L2354" s="85"/>
    </row>
    <row r="2355" spans="3:12" x14ac:dyDescent="0.2">
      <c r="C2355" s="103">
        <v>4880</v>
      </c>
      <c r="D2355" s="103">
        <f t="shared" si="284"/>
        <v>4.88</v>
      </c>
      <c r="E2355" s="104">
        <f t="shared" si="282"/>
        <v>0.80291869060068999</v>
      </c>
      <c r="F2355" s="104">
        <f t="shared" si="283"/>
        <v>3.5414612063402917E-3</v>
      </c>
      <c r="G2355" s="104">
        <f t="shared" si="289"/>
        <v>2.8435053946078868E-3</v>
      </c>
      <c r="H2355" s="104">
        <f t="shared" si="285"/>
        <v>-50.922918869627409</v>
      </c>
      <c r="I2355" s="104">
        <f t="shared" si="286"/>
        <v>10</v>
      </c>
      <c r="J2355" s="104">
        <f t="shared" si="287"/>
        <v>5.0395055773389995E-6</v>
      </c>
      <c r="K2355" s="104">
        <f t="shared" si="288"/>
        <v>5.0395055773389997E-5</v>
      </c>
      <c r="L2355" s="85"/>
    </row>
    <row r="2356" spans="3:12" x14ac:dyDescent="0.2">
      <c r="C2356" s="103">
        <v>4890</v>
      </c>
      <c r="D2356" s="103">
        <f t="shared" si="284"/>
        <v>4.8899999999999997</v>
      </c>
      <c r="E2356" s="104">
        <f t="shared" si="282"/>
        <v>0.80218949747487833</v>
      </c>
      <c r="F2356" s="104">
        <f t="shared" si="283"/>
        <v>4.0817063599795818E-3</v>
      </c>
      <c r="G2356" s="104">
        <f t="shared" si="289"/>
        <v>3.2743019737520355E-3</v>
      </c>
      <c r="H2356" s="104">
        <f t="shared" si="285"/>
        <v>-49.697625402045816</v>
      </c>
      <c r="I2356" s="104">
        <f t="shared" si="286"/>
        <v>10</v>
      </c>
      <c r="J2356" s="104">
        <f t="shared" si="287"/>
        <v>9.3568917490897387E-6</v>
      </c>
      <c r="K2356" s="104">
        <f t="shared" si="288"/>
        <v>9.3568917490897393E-5</v>
      </c>
      <c r="L2356" s="85"/>
    </row>
    <row r="2357" spans="3:12" x14ac:dyDescent="0.2">
      <c r="C2357" s="103">
        <v>4900</v>
      </c>
      <c r="D2357" s="103">
        <f t="shared" si="284"/>
        <v>4.9000000000000004</v>
      </c>
      <c r="E2357" s="104">
        <f t="shared" si="282"/>
        <v>0.80145942196896358</v>
      </c>
      <c r="F2357" s="104">
        <f t="shared" si="283"/>
        <v>3.52829000555327E-3</v>
      </c>
      <c r="G2357" s="104">
        <f t="shared" si="289"/>
        <v>2.827781268389595E-3</v>
      </c>
      <c r="H2357" s="104">
        <f t="shared" si="285"/>
        <v>-50.971083733466401</v>
      </c>
      <c r="I2357" s="104">
        <f t="shared" si="286"/>
        <v>10</v>
      </c>
      <c r="J2357" s="104">
        <f t="shared" si="287"/>
        <v>9.3088549735064291E-6</v>
      </c>
      <c r="K2357" s="104">
        <f t="shared" si="288"/>
        <v>9.3088549735064288E-5</v>
      </c>
      <c r="L2357" s="85"/>
    </row>
    <row r="2358" spans="3:12" x14ac:dyDescent="0.2">
      <c r="C2358" s="103">
        <v>4910</v>
      </c>
      <c r="D2358" s="103">
        <f t="shared" si="284"/>
        <v>4.91</v>
      </c>
      <c r="E2358" s="104">
        <f t="shared" si="282"/>
        <v>0.80072846735683256</v>
      </c>
      <c r="F2358" s="104">
        <f t="shared" si="283"/>
        <v>2.0332814946695602E-3</v>
      </c>
      <c r="G2358" s="104">
        <f t="shared" si="289"/>
        <v>1.6281063749317667E-3</v>
      </c>
      <c r="H2358" s="104">
        <f t="shared" si="285"/>
        <v>-55.766344463916269</v>
      </c>
      <c r="I2358" s="104">
        <f t="shared" si="286"/>
        <v>10</v>
      </c>
      <c r="J2358" s="104">
        <f t="shared" si="287"/>
        <v>4.9637336724760001E-6</v>
      </c>
      <c r="K2358" s="104">
        <f t="shared" si="288"/>
        <v>4.9637336724759999E-5</v>
      </c>
      <c r="L2358" s="85"/>
    </row>
    <row r="2359" spans="3:12" x14ac:dyDescent="0.2">
      <c r="C2359" s="103">
        <v>4920</v>
      </c>
      <c r="D2359" s="103">
        <f t="shared" si="284"/>
        <v>4.92</v>
      </c>
      <c r="E2359" s="104">
        <f t="shared" si="282"/>
        <v>0.79999663691459089</v>
      </c>
      <c r="F2359" s="104">
        <f t="shared" si="283"/>
        <v>1.2730164031289055E-16</v>
      </c>
      <c r="G2359" s="104">
        <f t="shared" si="289"/>
        <v>1.0184088412402336E-16</v>
      </c>
      <c r="H2359" s="104">
        <f t="shared" si="285"/>
        <v>-319.84155678085904</v>
      </c>
      <c r="I2359" s="104">
        <f t="shared" si="286"/>
        <v>10</v>
      </c>
      <c r="J2359" s="104">
        <f t="shared" si="287"/>
        <v>6.6268259202344755E-7</v>
      </c>
      <c r="K2359" s="104">
        <f t="shared" si="288"/>
        <v>6.6268259202344755E-6</v>
      </c>
      <c r="L2359" s="85"/>
    </row>
    <row r="2360" spans="3:12" x14ac:dyDescent="0.2">
      <c r="C2360" s="103">
        <v>4930</v>
      </c>
      <c r="D2360" s="103">
        <f t="shared" si="284"/>
        <v>4.93</v>
      </c>
      <c r="E2360" s="104">
        <f t="shared" si="282"/>
        <v>0.79926393392053585</v>
      </c>
      <c r="F2360" s="104">
        <f t="shared" si="283"/>
        <v>2.0257746376667785E-3</v>
      </c>
      <c r="G2360" s="104">
        <f t="shared" si="289"/>
        <v>1.6191286061379975E-3</v>
      </c>
      <c r="H2360" s="104">
        <f t="shared" si="285"/>
        <v>-55.814373084008075</v>
      </c>
      <c r="I2360" s="104">
        <f t="shared" si="286"/>
        <v>10</v>
      </c>
      <c r="J2360" s="104">
        <f t="shared" si="287"/>
        <v>6.5539436080367617E-7</v>
      </c>
      <c r="K2360" s="104">
        <f t="shared" si="288"/>
        <v>6.5539436080367619E-6</v>
      </c>
      <c r="L2360" s="85"/>
    </row>
    <row r="2361" spans="3:12" x14ac:dyDescent="0.2">
      <c r="C2361" s="103">
        <v>4940</v>
      </c>
      <c r="D2361" s="103">
        <f t="shared" si="284"/>
        <v>4.9400000000000004</v>
      </c>
      <c r="E2361" s="104">
        <f t="shared" si="282"/>
        <v>0.7985303616551368</v>
      </c>
      <c r="F2361" s="104">
        <f t="shared" si="283"/>
        <v>3.5022851519562487E-3</v>
      </c>
      <c r="G2361" s="104">
        <f t="shared" si="289"/>
        <v>2.7966810290110389E-3</v>
      </c>
      <c r="H2361" s="104">
        <f t="shared" si="285"/>
        <v>-51.067141271352796</v>
      </c>
      <c r="I2361" s="104">
        <f t="shared" si="286"/>
        <v>10</v>
      </c>
      <c r="J2361" s="104">
        <f t="shared" si="287"/>
        <v>4.8748436834687663E-6</v>
      </c>
      <c r="K2361" s="104">
        <f t="shared" si="288"/>
        <v>4.874843683468766E-5</v>
      </c>
      <c r="L2361" s="85"/>
    </row>
    <row r="2362" spans="3:12" x14ac:dyDescent="0.2">
      <c r="C2362" s="103">
        <v>4950</v>
      </c>
      <c r="D2362" s="103">
        <f t="shared" si="284"/>
        <v>4.95</v>
      </c>
      <c r="E2362" s="104">
        <f t="shared" si="282"/>
        <v>0.7977959234010088</v>
      </c>
      <c r="F2362" s="104">
        <f t="shared" si="283"/>
        <v>4.0366636561791191E-3</v>
      </c>
      <c r="G2362" s="104">
        <f t="shared" si="289"/>
        <v>3.2204338090407124E-3</v>
      </c>
      <c r="H2362" s="104">
        <f t="shared" si="285"/>
        <v>-49.841712453147188</v>
      </c>
      <c r="I2362" s="104">
        <f t="shared" si="286"/>
        <v>10</v>
      </c>
      <c r="J2362" s="104">
        <f t="shared" si="287"/>
        <v>9.0514177435756393E-6</v>
      </c>
      <c r="K2362" s="104">
        <f t="shared" si="288"/>
        <v>9.051417743575639E-5</v>
      </c>
      <c r="L2362" s="85"/>
    </row>
    <row r="2363" spans="3:12" x14ac:dyDescent="0.2">
      <c r="C2363" s="103">
        <v>4960</v>
      </c>
      <c r="D2363" s="103">
        <f t="shared" si="284"/>
        <v>4.96</v>
      </c>
      <c r="E2363" s="104">
        <f t="shared" si="282"/>
        <v>0.79706062244289522</v>
      </c>
      <c r="F2363" s="104">
        <f t="shared" si="283"/>
        <v>3.4894487939452785E-3</v>
      </c>
      <c r="G2363" s="104">
        <f t="shared" si="289"/>
        <v>2.7813022276846336E-3</v>
      </c>
      <c r="H2363" s="104">
        <f t="shared" si="285"/>
        <v>-51.115036327110488</v>
      </c>
      <c r="I2363" s="104">
        <f t="shared" si="286"/>
        <v>10</v>
      </c>
      <c r="J2363" s="104">
        <f t="shared" si="287"/>
        <v>9.0052088636319148E-6</v>
      </c>
      <c r="K2363" s="104">
        <f t="shared" si="288"/>
        <v>9.0052088636319148E-5</v>
      </c>
      <c r="L2363" s="85"/>
    </row>
    <row r="2364" spans="3:12" x14ac:dyDescent="0.2">
      <c r="C2364" s="103">
        <v>4970</v>
      </c>
      <c r="D2364" s="103">
        <f t="shared" si="284"/>
        <v>4.97</v>
      </c>
      <c r="E2364" s="104">
        <f t="shared" si="282"/>
        <v>0.79632446206763807</v>
      </c>
      <c r="F2364" s="104">
        <f t="shared" si="283"/>
        <v>2.0109522976410662E-3</v>
      </c>
      <c r="G2364" s="104">
        <f t="shared" si="289"/>
        <v>1.6013705066627029E-3</v>
      </c>
      <c r="H2364" s="104">
        <f t="shared" si="285"/>
        <v>-55.910163487996904</v>
      </c>
      <c r="I2364" s="104">
        <f t="shared" si="286"/>
        <v>10</v>
      </c>
      <c r="J2364" s="104">
        <f t="shared" si="287"/>
        <v>4.8019550740978893E-6</v>
      </c>
      <c r="K2364" s="104">
        <f t="shared" si="288"/>
        <v>4.8019550740978893E-5</v>
      </c>
      <c r="L2364" s="85"/>
    </row>
    <row r="2365" spans="3:12" x14ac:dyDescent="0.2">
      <c r="C2365" s="103">
        <v>4980</v>
      </c>
      <c r="D2365" s="103">
        <f t="shared" si="284"/>
        <v>4.9800000000000004</v>
      </c>
      <c r="E2365" s="104">
        <f t="shared" si="282"/>
        <v>0.79558744556416106</v>
      </c>
      <c r="F2365" s="104">
        <f t="shared" si="283"/>
        <v>1.6918673333771143E-16</v>
      </c>
      <c r="G2365" s="104">
        <f t="shared" si="289"/>
        <v>1.3460284099949472E-16</v>
      </c>
      <c r="H2365" s="104">
        <f t="shared" si="285"/>
        <v>-317.41891547127761</v>
      </c>
      <c r="I2365" s="104">
        <f t="shared" si="286"/>
        <v>10</v>
      </c>
      <c r="J2365" s="104">
        <f t="shared" si="287"/>
        <v>6.4109687490239828E-7</v>
      </c>
      <c r="K2365" s="104">
        <f t="shared" si="288"/>
        <v>6.410968749023983E-6</v>
      </c>
      <c r="L2365" s="85"/>
    </row>
    <row r="2366" spans="3:12" x14ac:dyDescent="0.2">
      <c r="C2366" s="103">
        <v>4990</v>
      </c>
      <c r="D2366" s="103">
        <f t="shared" si="284"/>
        <v>4.99</v>
      </c>
      <c r="E2366" s="104">
        <f t="shared" si="282"/>
        <v>0.79484957622344388</v>
      </c>
      <c r="F2366" s="104">
        <f t="shared" si="283"/>
        <v>2.0036352903673978E-3</v>
      </c>
      <c r="G2366" s="104">
        <f t="shared" si="289"/>
        <v>1.5925886614548631E-3</v>
      </c>
      <c r="H2366" s="104">
        <f t="shared" si="285"/>
        <v>-55.957927611767239</v>
      </c>
      <c r="I2366" s="104">
        <f t="shared" si="286"/>
        <v>10</v>
      </c>
      <c r="J2366" s="104">
        <f t="shared" si="287"/>
        <v>6.3408466114875544E-7</v>
      </c>
      <c r="K2366" s="104">
        <f t="shared" si="288"/>
        <v>6.3408466114875548E-6</v>
      </c>
      <c r="L2366" s="85"/>
    </row>
    <row r="2367" spans="3:12" x14ac:dyDescent="0.2">
      <c r="C2367" s="103">
        <v>5000</v>
      </c>
      <c r="D2367" s="103">
        <f t="shared" si="284"/>
        <v>5</v>
      </c>
      <c r="E2367" s="104">
        <f t="shared" si="282"/>
        <v>0.7941108573385004</v>
      </c>
      <c r="F2367" s="104">
        <f t="shared" si="283"/>
        <v>3.4641016151377392E-3</v>
      </c>
      <c r="G2367" s="104">
        <f t="shared" si="289"/>
        <v>2.7508807035047139E-3</v>
      </c>
      <c r="H2367" s="104">
        <f t="shared" si="285"/>
        <v>-51.210564862020988</v>
      </c>
      <c r="I2367" s="104">
        <f t="shared" si="286"/>
        <v>10</v>
      </c>
      <c r="J2367" s="104">
        <f t="shared" si="287"/>
        <v>4.716431531085588E-6</v>
      </c>
      <c r="K2367" s="104">
        <f t="shared" si="288"/>
        <v>4.716431531085588E-5</v>
      </c>
      <c r="L2367" s="85"/>
    </row>
    <row r="2368" spans="3:12" x14ac:dyDescent="0.2">
      <c r="C2368" s="103">
        <v>5010</v>
      </c>
      <c r="D2368" s="103">
        <f t="shared" si="284"/>
        <v>5.01</v>
      </c>
      <c r="E2368" s="104">
        <f t="shared" si="282"/>
        <v>0.79337129220435365</v>
      </c>
      <c r="F2368" s="104">
        <f t="shared" si="283"/>
        <v>3.9927601248232088E-3</v>
      </c>
      <c r="G2368" s="104">
        <f t="shared" si="289"/>
        <v>3.1677412596930053E-3</v>
      </c>
      <c r="H2368" s="104">
        <f t="shared" si="285"/>
        <v>-49.985005973952674</v>
      </c>
      <c r="I2368" s="104">
        <f t="shared" si="286"/>
        <v>10</v>
      </c>
      <c r="J2368" s="104">
        <f t="shared" si="287"/>
        <v>8.7575214858116061E-6</v>
      </c>
      <c r="K2368" s="104">
        <f t="shared" si="288"/>
        <v>8.7575214858116055E-5</v>
      </c>
      <c r="L2368" s="85"/>
    </row>
    <row r="2369" spans="3:12" x14ac:dyDescent="0.2">
      <c r="C2369" s="103">
        <v>5020</v>
      </c>
      <c r="D2369" s="103">
        <f t="shared" si="284"/>
        <v>5.0199999999999996</v>
      </c>
      <c r="E2369" s="104">
        <f t="shared" si="282"/>
        <v>0.79263088411801663</v>
      </c>
      <c r="F2369" s="104">
        <f t="shared" si="283"/>
        <v>3.4515882174401802E-3</v>
      </c>
      <c r="G2369" s="104">
        <f t="shared" si="289"/>
        <v>2.7358354204009392E-3</v>
      </c>
      <c r="H2369" s="104">
        <f t="shared" si="285"/>
        <v>-51.258200640219371</v>
      </c>
      <c r="I2369" s="104">
        <f t="shared" si="286"/>
        <v>10</v>
      </c>
      <c r="J2369" s="104">
        <f t="shared" si="287"/>
        <v>8.7130544044372603E-6</v>
      </c>
      <c r="K2369" s="104">
        <f t="shared" si="288"/>
        <v>8.7130544044372609E-5</v>
      </c>
      <c r="L2369" s="85"/>
    </row>
    <row r="2370" spans="3:12" x14ac:dyDescent="0.2">
      <c r="C2370" s="103">
        <v>5030</v>
      </c>
      <c r="D2370" s="103">
        <f t="shared" si="284"/>
        <v>5.03</v>
      </c>
      <c r="E2370" s="104">
        <f t="shared" si="282"/>
        <v>0.79188963637846543</v>
      </c>
      <c r="F2370" s="104">
        <f t="shared" si="283"/>
        <v>1.9891858817724104E-3</v>
      </c>
      <c r="G2370" s="104">
        <f t="shared" si="289"/>
        <v>1.5752156846059312E-3</v>
      </c>
      <c r="H2370" s="104">
        <f t="shared" si="285"/>
        <v>-56.053199450553997</v>
      </c>
      <c r="I2370" s="104">
        <f t="shared" si="286"/>
        <v>10</v>
      </c>
      <c r="J2370" s="104">
        <f t="shared" si="287"/>
        <v>4.6462904074952393E-6</v>
      </c>
      <c r="K2370" s="104">
        <f t="shared" si="288"/>
        <v>4.6462904074952397E-5</v>
      </c>
      <c r="L2370" s="85"/>
    </row>
    <row r="2371" spans="3:12" x14ac:dyDescent="0.2">
      <c r="C2371" s="103">
        <v>5040</v>
      </c>
      <c r="D2371" s="103">
        <f t="shared" si="284"/>
        <v>5.04</v>
      </c>
      <c r="E2371" s="104">
        <f t="shared" si="282"/>
        <v>0.79114755228661982</v>
      </c>
      <c r="F2371" s="104">
        <f t="shared" si="283"/>
        <v>1.5565635900962335E-17</v>
      </c>
      <c r="G2371" s="104">
        <f t="shared" si="289"/>
        <v>1.2314714742831086E-17</v>
      </c>
      <c r="H2371" s="104">
        <f t="shared" si="285"/>
        <v>-338.19151287349177</v>
      </c>
      <c r="I2371" s="104">
        <f t="shared" si="286"/>
        <v>10</v>
      </c>
      <c r="J2371" s="104">
        <f t="shared" si="287"/>
        <v>6.2032611325714288E-7</v>
      </c>
      <c r="K2371" s="104">
        <f t="shared" si="288"/>
        <v>6.2032611325714292E-6</v>
      </c>
      <c r="L2371" s="85"/>
    </row>
    <row r="2372" spans="3:12" x14ac:dyDescent="0.2">
      <c r="C2372" s="103">
        <v>5050</v>
      </c>
      <c r="D2372" s="103">
        <f t="shared" si="284"/>
        <v>5.05</v>
      </c>
      <c r="E2372" s="104">
        <f t="shared" ref="E2372:E2435" si="290">ABS(SIN((($A$68*PI()*$C2372*VLOOKUP($D$12,$C$18:$D$33,2,FALSE))/($D$16*1000000)))/(VLOOKUP($D$12,$C$18:$D$33,2,FALSE)*SIN((($A$68*PI()*$C2372)/($D$16*1000000)))))^$A$72</f>
        <v>0.79040463514532067</v>
      </c>
      <c r="F2372" s="104">
        <f t="shared" ref="F2372:F2435" si="291">ABS(SIN((($A$68*VLOOKUP($D$12,$C$18:$D$33,2,FALSE)*PI()*$C2372*VLOOKUP($D$12,$C$18:$E$33,3,FALSE))/($D$16*1000000)))/(VLOOKUP($D$12,$C$18:$E$33,3,FALSE)*SIN((($A$68*VLOOKUP($D$12,$C$18:$D$33,2,FALSE)*PI()*$C2372)/($D$16*1000000)))))^$A$76</f>
        <v>1.9820520280700816E-3</v>
      </c>
      <c r="G2372" s="104">
        <f t="shared" si="289"/>
        <v>1.5666231100857758E-3</v>
      </c>
      <c r="H2372" s="104">
        <f t="shared" si="285"/>
        <v>-56.100709424772859</v>
      </c>
      <c r="I2372" s="104">
        <f t="shared" si="286"/>
        <v>10</v>
      </c>
      <c r="J2372" s="104">
        <f t="shared" si="287"/>
        <v>6.1357699226371694E-7</v>
      </c>
      <c r="K2372" s="104">
        <f t="shared" si="288"/>
        <v>6.1357699226371692E-6</v>
      </c>
      <c r="L2372" s="85"/>
    </row>
    <row r="2373" spans="3:12" x14ac:dyDescent="0.2">
      <c r="C2373" s="103">
        <v>5060</v>
      </c>
      <c r="D2373" s="103">
        <f t="shared" ref="D2373:D2436" si="292">C2373/1000</f>
        <v>5.0599999999999996</v>
      </c>
      <c r="E2373" s="104">
        <f t="shared" si="290"/>
        <v>0.78966088825930003</v>
      </c>
      <c r="F2373" s="104">
        <f t="shared" si="291"/>
        <v>3.4268755163138552E-3</v>
      </c>
      <c r="G2373" s="104">
        <f t="shared" si="289"/>
        <v>2.7060695641664464E-3</v>
      </c>
      <c r="H2373" s="104">
        <f t="shared" ref="H2373:H2436" si="293">20*LOG10(G2373)</f>
        <v>-51.353220866184728</v>
      </c>
      <c r="I2373" s="104">
        <f t="shared" ref="I2373:I2436" si="294">C2373-C2372</f>
        <v>10</v>
      </c>
      <c r="J2373" s="104">
        <f t="shared" si="287"/>
        <v>4.5639756721521522E-6</v>
      </c>
      <c r="K2373" s="104">
        <f t="shared" si="288"/>
        <v>4.5639756721521519E-5</v>
      </c>
      <c r="L2373" s="85"/>
    </row>
    <row r="2374" spans="3:12" x14ac:dyDescent="0.2">
      <c r="C2374" s="103">
        <v>5070</v>
      </c>
      <c r="D2374" s="103">
        <f t="shared" si="292"/>
        <v>5.07</v>
      </c>
      <c r="E2374" s="104">
        <f t="shared" si="290"/>
        <v>0.78891631493516978</v>
      </c>
      <c r="F2374" s="104">
        <f t="shared" si="291"/>
        <v>3.949955584635804E-3</v>
      </c>
      <c r="G2374" s="104">
        <f t="shared" si="289"/>
        <v>3.1161844039884726E-3</v>
      </c>
      <c r="H2374" s="104">
        <f t="shared" si="293"/>
        <v>-50.127537006735253</v>
      </c>
      <c r="I2374" s="104">
        <f t="shared" si="294"/>
        <v>10</v>
      </c>
      <c r="J2374" s="104">
        <f t="shared" ref="J2374:J2437" si="295">((G2374+G2373)/2)^2</f>
        <v>8.4746603174239242E-6</v>
      </c>
      <c r="K2374" s="104">
        <f t="shared" ref="K2374:K2437" si="296">I2374*J2374</f>
        <v>8.4746603174239239E-5</v>
      </c>
      <c r="L2374" s="85"/>
    </row>
    <row r="2375" spans="3:12" x14ac:dyDescent="0.2">
      <c r="C2375" s="103">
        <v>5080</v>
      </c>
      <c r="D2375" s="103">
        <f t="shared" si="292"/>
        <v>5.08</v>
      </c>
      <c r="E2375" s="104">
        <f t="shared" si="290"/>
        <v>0.78817091848138821</v>
      </c>
      <c r="F2375" s="104">
        <f t="shared" si="291"/>
        <v>3.4146737567847273E-3</v>
      </c>
      <c r="G2375" s="104">
        <f t="shared" si="289"/>
        <v>2.6913465511993109E-3</v>
      </c>
      <c r="H2375" s="104">
        <f t="shared" si="293"/>
        <v>-51.40060753425864</v>
      </c>
      <c r="I2375" s="104">
        <f t="shared" si="294"/>
        <v>10</v>
      </c>
      <c r="J2375" s="104">
        <f t="shared" si="295"/>
        <v>8.4318539488660801E-6</v>
      </c>
      <c r="K2375" s="104">
        <f t="shared" si="296"/>
        <v>8.4318539488660804E-5</v>
      </c>
      <c r="L2375" s="85"/>
    </row>
    <row r="2376" spans="3:12" x14ac:dyDescent="0.2">
      <c r="C2376" s="103">
        <v>5090</v>
      </c>
      <c r="D2376" s="103">
        <f t="shared" si="292"/>
        <v>5.09</v>
      </c>
      <c r="E2376" s="104">
        <f t="shared" si="290"/>
        <v>0.78742470220824345</v>
      </c>
      <c r="F2376" s="104">
        <f t="shared" si="291"/>
        <v>1.967962476696923E-3</v>
      </c>
      <c r="G2376" s="104">
        <f t="shared" si="289"/>
        <v>1.5496222671700719E-3</v>
      </c>
      <c r="H2376" s="104">
        <f t="shared" si="293"/>
        <v>-56.195483033703411</v>
      </c>
      <c r="I2376" s="104">
        <f t="shared" si="294"/>
        <v>10</v>
      </c>
      <c r="J2376" s="104">
        <f t="shared" si="295"/>
        <v>4.4964541295953498E-6</v>
      </c>
      <c r="K2376" s="104">
        <f t="shared" si="296"/>
        <v>4.49645412959535E-5</v>
      </c>
      <c r="L2376" s="85"/>
    </row>
    <row r="2377" spans="3:12" x14ac:dyDescent="0.2">
      <c r="C2377" s="103">
        <v>5100</v>
      </c>
      <c r="D2377" s="103">
        <f t="shared" si="292"/>
        <v>5.0999999999999996</v>
      </c>
      <c r="E2377" s="104">
        <f t="shared" si="290"/>
        <v>0.7866776694278288</v>
      </c>
      <c r="F2377" s="104">
        <f t="shared" si="291"/>
        <v>2.6956738589959277E-17</v>
      </c>
      <c r="G2377" s="104">
        <f t="shared" si="289"/>
        <v>2.1206264289324379E-17</v>
      </c>
      <c r="H2377" s="104">
        <f t="shared" si="293"/>
        <v>-333.47071660743916</v>
      </c>
      <c r="I2377" s="104">
        <f t="shared" si="294"/>
        <v>10</v>
      </c>
      <c r="J2377" s="104">
        <f t="shared" si="295"/>
        <v>6.0033229272734489E-7</v>
      </c>
      <c r="K2377" s="104">
        <f t="shared" si="296"/>
        <v>6.0033229272734489E-6</v>
      </c>
      <c r="L2377" s="85"/>
    </row>
    <row r="2378" spans="3:12" x14ac:dyDescent="0.2">
      <c r="C2378" s="103">
        <v>5110</v>
      </c>
      <c r="D2378" s="103">
        <f t="shared" si="292"/>
        <v>5.1100000000000003</v>
      </c>
      <c r="E2378" s="104">
        <f t="shared" si="290"/>
        <v>0.78592982345401807</v>
      </c>
      <c r="F2378" s="104">
        <f t="shared" si="291"/>
        <v>1.9610053943383597E-3</v>
      </c>
      <c r="G2378" s="104">
        <f t="shared" si="289"/>
        <v>1.5412126233647241E-3</v>
      </c>
      <c r="H2378" s="104">
        <f t="shared" si="293"/>
        <v>-56.242748850756769</v>
      </c>
      <c r="I2378" s="104">
        <f t="shared" si="294"/>
        <v>10</v>
      </c>
      <c r="J2378" s="104">
        <f t="shared" si="295"/>
        <v>5.9383408760471008E-7</v>
      </c>
      <c r="K2378" s="104">
        <f t="shared" si="296"/>
        <v>5.938340876047101E-6</v>
      </c>
      <c r="L2378" s="85"/>
    </row>
    <row r="2379" spans="3:12" x14ac:dyDescent="0.2">
      <c r="C2379" s="103">
        <v>5120</v>
      </c>
      <c r="D2379" s="103">
        <f t="shared" si="292"/>
        <v>5.12</v>
      </c>
      <c r="E2379" s="104">
        <f t="shared" si="290"/>
        <v>0.78518116760244716</v>
      </c>
      <c r="F2379" s="104">
        <f t="shared" si="291"/>
        <v>3.3905734237824744E-3</v>
      </c>
      <c r="G2379" s="104">
        <f t="shared" si="289"/>
        <v>2.6622143997273502E-3</v>
      </c>
      <c r="H2379" s="104">
        <f t="shared" si="293"/>
        <v>-51.495139436512929</v>
      </c>
      <c r="I2379" s="104">
        <f t="shared" si="294"/>
        <v>10</v>
      </c>
      <c r="J2379" s="104">
        <f t="shared" si="295"/>
        <v>4.4171996846151746E-6</v>
      </c>
      <c r="K2379" s="104">
        <f t="shared" si="296"/>
        <v>4.4171996846151747E-5</v>
      </c>
      <c r="L2379" s="85"/>
    </row>
    <row r="2380" spans="3:12" x14ac:dyDescent="0.2">
      <c r="C2380" s="103">
        <v>5130</v>
      </c>
      <c r="D2380" s="103">
        <f t="shared" si="292"/>
        <v>5.13</v>
      </c>
      <c r="E2380" s="104">
        <f t="shared" si="290"/>
        <v>0.78443170519048711</v>
      </c>
      <c r="F2380" s="104">
        <f t="shared" si="291"/>
        <v>3.9082117382223417E-3</v>
      </c>
      <c r="G2380" s="104">
        <f t="shared" si="289"/>
        <v>3.0657251980592292E-3</v>
      </c>
      <c r="H2380" s="104">
        <f t="shared" si="293"/>
        <v>-50.269335530501671</v>
      </c>
      <c r="I2380" s="104">
        <f t="shared" si="294"/>
        <v>10</v>
      </c>
      <c r="J2380" s="104">
        <f t="shared" si="295"/>
        <v>8.2023230089728697E-6</v>
      </c>
      <c r="K2380" s="104">
        <f t="shared" si="296"/>
        <v>8.2023230089728693E-5</v>
      </c>
      <c r="L2380" s="85"/>
    </row>
    <row r="2381" spans="3:12" x14ac:dyDescent="0.2">
      <c r="C2381" s="103">
        <v>5140</v>
      </c>
      <c r="D2381" s="103">
        <f t="shared" si="292"/>
        <v>5.14</v>
      </c>
      <c r="E2381" s="104">
        <f t="shared" si="290"/>
        <v>0.7836814395372228</v>
      </c>
      <c r="F2381" s="104">
        <f t="shared" si="291"/>
        <v>3.3786725080303956E-3</v>
      </c>
      <c r="G2381" s="104">
        <f t="shared" si="289"/>
        <v>2.6478029348180995E-3</v>
      </c>
      <c r="H2381" s="104">
        <f t="shared" si="293"/>
        <v>-51.542286815959756</v>
      </c>
      <c r="I2381" s="104">
        <f t="shared" si="294"/>
        <v>10</v>
      </c>
      <c r="J2381" s="104">
        <f t="shared" si="295"/>
        <v>8.1611009312951738E-6</v>
      </c>
      <c r="K2381" s="104">
        <f t="shared" si="296"/>
        <v>8.1611009312951738E-5</v>
      </c>
      <c r="L2381" s="85"/>
    </row>
    <row r="2382" spans="3:12" x14ac:dyDescent="0.2">
      <c r="C2382" s="103">
        <v>5150</v>
      </c>
      <c r="D2382" s="103">
        <f t="shared" si="292"/>
        <v>5.15</v>
      </c>
      <c r="E2382" s="104">
        <f t="shared" si="290"/>
        <v>0.78293037396342824</v>
      </c>
      <c r="F2382" s="104">
        <f t="shared" si="291"/>
        <v>1.9472632354112995E-3</v>
      </c>
      <c r="G2382" s="104">
        <f t="shared" ref="G2382:G2445" si="297">E2382*F2382</f>
        <v>1.5245715331058038E-3</v>
      </c>
      <c r="H2382" s="104">
        <f t="shared" si="293"/>
        <v>-56.337043873275491</v>
      </c>
      <c r="I2382" s="104">
        <f t="shared" si="294"/>
        <v>10</v>
      </c>
      <c r="J2382" s="104">
        <f t="shared" si="295"/>
        <v>4.3521771751458188E-6</v>
      </c>
      <c r="K2382" s="104">
        <f t="shared" si="296"/>
        <v>4.3521771751458189E-5</v>
      </c>
      <c r="L2382" s="85"/>
    </row>
    <row r="2383" spans="3:12" x14ac:dyDescent="0.2">
      <c r="C2383" s="103">
        <v>5160</v>
      </c>
      <c r="D2383" s="103">
        <f t="shared" si="292"/>
        <v>5.16</v>
      </c>
      <c r="E2383" s="104">
        <f t="shared" si="290"/>
        <v>0.78217851179154874</v>
      </c>
      <c r="F2383" s="104">
        <f t="shared" si="291"/>
        <v>6.8586113279964002E-17</v>
      </c>
      <c r="G2383" s="104">
        <f t="shared" si="297"/>
        <v>5.3646584014888823E-17</v>
      </c>
      <c r="H2383" s="104">
        <f t="shared" si="293"/>
        <v>-325.40915853666922</v>
      </c>
      <c r="I2383" s="104">
        <f t="shared" si="294"/>
        <v>10</v>
      </c>
      <c r="J2383" s="104">
        <f t="shared" si="295"/>
        <v>5.8107958988918608E-7</v>
      </c>
      <c r="K2383" s="104">
        <f t="shared" si="296"/>
        <v>5.810795898891861E-6</v>
      </c>
      <c r="L2383" s="85"/>
    </row>
    <row r="2384" spans="3:12" x14ac:dyDescent="0.2">
      <c r="C2384" s="103">
        <v>5170</v>
      </c>
      <c r="D2384" s="103">
        <f t="shared" si="292"/>
        <v>5.17</v>
      </c>
      <c r="E2384" s="104">
        <f t="shared" si="290"/>
        <v>0.78142585634567219</v>
      </c>
      <c r="F2384" s="104">
        <f t="shared" si="291"/>
        <v>1.9404768379604701E-3</v>
      </c>
      <c r="G2384" s="104">
        <f t="shared" si="297"/>
        <v>1.5163387748222026E-3</v>
      </c>
      <c r="H2384" s="104">
        <f t="shared" si="293"/>
        <v>-56.38407518780933</v>
      </c>
      <c r="I2384" s="104">
        <f t="shared" si="294"/>
        <v>10</v>
      </c>
      <c r="J2384" s="104">
        <f t="shared" si="295"/>
        <v>5.7482082000736518E-7</v>
      </c>
      <c r="K2384" s="104">
        <f t="shared" si="296"/>
        <v>5.7482082000736516E-6</v>
      </c>
      <c r="L2384" s="85"/>
    </row>
    <row r="2385" spans="3:12" x14ac:dyDescent="0.2">
      <c r="C2385" s="103">
        <v>5180</v>
      </c>
      <c r="D2385" s="103">
        <f t="shared" si="292"/>
        <v>5.18</v>
      </c>
      <c r="E2385" s="104">
        <f t="shared" si="290"/>
        <v>0.78067241095150808</v>
      </c>
      <c r="F2385" s="104">
        <f t="shared" si="291"/>
        <v>3.3551634583056157E-3</v>
      </c>
      <c r="G2385" s="104">
        <f t="shared" si="297"/>
        <v>2.6192835461318446E-3</v>
      </c>
      <c r="H2385" s="104">
        <f t="shared" si="293"/>
        <v>-51.636349704233872</v>
      </c>
      <c r="I2385" s="104">
        <f t="shared" si="294"/>
        <v>10</v>
      </c>
      <c r="J2385" s="104">
        <f t="shared" si="295"/>
        <v>4.2758429953933358E-6</v>
      </c>
      <c r="K2385" s="104">
        <f t="shared" si="296"/>
        <v>4.2758429953933357E-5</v>
      </c>
      <c r="L2385" s="85"/>
    </row>
    <row r="2386" spans="3:12" x14ac:dyDescent="0.2">
      <c r="C2386" s="103">
        <v>5190</v>
      </c>
      <c r="D2386" s="103">
        <f t="shared" si="292"/>
        <v>5.19</v>
      </c>
      <c r="E2386" s="104">
        <f t="shared" si="290"/>
        <v>0.77991817893636728</v>
      </c>
      <c r="F2386" s="104">
        <f t="shared" si="291"/>
        <v>3.8674920632114475E-3</v>
      </c>
      <c r="G2386" s="104">
        <f t="shared" si="297"/>
        <v>3.0163273669907261E-3</v>
      </c>
      <c r="H2386" s="104">
        <f t="shared" si="293"/>
        <v>-50.410430510937985</v>
      </c>
      <c r="I2386" s="104">
        <f t="shared" si="294"/>
        <v>10</v>
      </c>
      <c r="J2386" s="104">
        <f t="shared" si="295"/>
        <v>7.9400275910265537E-6</v>
      </c>
      <c r="K2386" s="104">
        <f t="shared" si="296"/>
        <v>7.9400275910265533E-5</v>
      </c>
      <c r="L2386" s="85"/>
    </row>
    <row r="2387" spans="3:12" x14ac:dyDescent="0.2">
      <c r="C2387" s="103">
        <v>5200</v>
      </c>
      <c r="D2387" s="103">
        <f t="shared" si="292"/>
        <v>5.2</v>
      </c>
      <c r="E2387" s="104">
        <f t="shared" si="290"/>
        <v>0.77916316362913618</v>
      </c>
      <c r="F2387" s="104">
        <f t="shared" si="291"/>
        <v>3.3435530893743464E-3</v>
      </c>
      <c r="G2387" s="104">
        <f t="shared" si="297"/>
        <v>2.6051734028788875E-3</v>
      </c>
      <c r="H2387" s="104">
        <f t="shared" si="293"/>
        <v>-51.683267286773919</v>
      </c>
      <c r="I2387" s="104">
        <f t="shared" si="294"/>
        <v>10</v>
      </c>
      <c r="J2387" s="104">
        <f t="shared" si="295"/>
        <v>7.9003177264111656E-6</v>
      </c>
      <c r="K2387" s="104">
        <f t="shared" si="296"/>
        <v>7.9003177264111663E-5</v>
      </c>
      <c r="L2387" s="85"/>
    </row>
    <row r="2388" spans="3:12" x14ac:dyDescent="0.2">
      <c r="C2388" s="103">
        <v>5210</v>
      </c>
      <c r="D2388" s="103">
        <f t="shared" si="292"/>
        <v>5.21</v>
      </c>
      <c r="E2388" s="104">
        <f t="shared" si="290"/>
        <v>0.77840736836025515</v>
      </c>
      <c r="F2388" s="104">
        <f t="shared" si="291"/>
        <v>1.9270701811259854E-3</v>
      </c>
      <c r="G2388" s="104">
        <f t="shared" si="297"/>
        <v>1.5000456283357985E-3</v>
      </c>
      <c r="H2388" s="104">
        <f t="shared" si="293"/>
        <v>-56.477910607778782</v>
      </c>
      <c r="I2388" s="104">
        <f t="shared" si="294"/>
        <v>10</v>
      </c>
      <c r="J2388" s="104">
        <f t="shared" si="295"/>
        <v>4.2132058235618101E-6</v>
      </c>
      <c r="K2388" s="104">
        <f t="shared" si="296"/>
        <v>4.2132058235618099E-5</v>
      </c>
      <c r="L2388" s="85"/>
    </row>
    <row r="2389" spans="3:12" x14ac:dyDescent="0.2">
      <c r="C2389" s="103">
        <v>5220</v>
      </c>
      <c r="D2389" s="103">
        <f t="shared" si="292"/>
        <v>5.22</v>
      </c>
      <c r="E2389" s="104">
        <f t="shared" si="290"/>
        <v>0.77765079646169466</v>
      </c>
      <c r="F2389" s="104">
        <f t="shared" si="291"/>
        <v>1.0935518160442057E-16</v>
      </c>
      <c r="G2389" s="104">
        <f t="shared" si="297"/>
        <v>8.5040144071890917E-17</v>
      </c>
      <c r="H2389" s="104">
        <f t="shared" si="293"/>
        <v>-321.40752025436734</v>
      </c>
      <c r="I2389" s="104">
        <f t="shared" si="294"/>
        <v>10</v>
      </c>
      <c r="J2389" s="104">
        <f t="shared" si="295"/>
        <v>5.6253422177239892E-7</v>
      </c>
      <c r="K2389" s="104">
        <f t="shared" si="296"/>
        <v>5.625342217723989E-6</v>
      </c>
      <c r="L2389" s="85"/>
    </row>
    <row r="2390" spans="3:12" x14ac:dyDescent="0.2">
      <c r="C2390" s="103">
        <v>5230</v>
      </c>
      <c r="D2390" s="103">
        <f t="shared" si="292"/>
        <v>5.23</v>
      </c>
      <c r="E2390" s="104">
        <f t="shared" si="290"/>
        <v>0.77689345126693465</v>
      </c>
      <c r="F2390" s="104">
        <f t="shared" si="291"/>
        <v>1.9204486610420435E-3</v>
      </c>
      <c r="G2390" s="104">
        <f t="shared" si="297"/>
        <v>1.4919839882579168E-3</v>
      </c>
      <c r="H2390" s="104">
        <f t="shared" si="293"/>
        <v>-56.524716752394959</v>
      </c>
      <c r="I2390" s="104">
        <f t="shared" si="294"/>
        <v>10</v>
      </c>
      <c r="J2390" s="104">
        <f t="shared" si="295"/>
        <v>5.5650405530456328E-7</v>
      </c>
      <c r="K2390" s="104">
        <f t="shared" si="296"/>
        <v>5.5650405530456323E-6</v>
      </c>
      <c r="L2390" s="85"/>
    </row>
    <row r="2391" spans="3:12" x14ac:dyDescent="0.2">
      <c r="C2391" s="103">
        <v>5240</v>
      </c>
      <c r="D2391" s="103">
        <f t="shared" si="292"/>
        <v>5.24</v>
      </c>
      <c r="E2391" s="104">
        <f t="shared" si="290"/>
        <v>0.77613533611093788</v>
      </c>
      <c r="F2391" s="104">
        <f t="shared" si="291"/>
        <v>3.3206152042593385E-3</v>
      </c>
      <c r="G2391" s="104">
        <f t="shared" si="297"/>
        <v>2.5772467976529121E-3</v>
      </c>
      <c r="H2391" s="104">
        <f t="shared" si="293"/>
        <v>-51.776879826679092</v>
      </c>
      <c r="I2391" s="104">
        <f t="shared" si="294"/>
        <v>10</v>
      </c>
      <c r="J2391" s="104">
        <f t="shared" si="295"/>
        <v>4.1396597972511149E-6</v>
      </c>
      <c r="K2391" s="104">
        <f t="shared" si="296"/>
        <v>4.1396597972511149E-5</v>
      </c>
      <c r="L2391" s="85"/>
    </row>
    <row r="2392" spans="3:12" x14ac:dyDescent="0.2">
      <c r="C2392" s="103">
        <v>5250</v>
      </c>
      <c r="D2392" s="103">
        <f t="shared" si="292"/>
        <v>5.25</v>
      </c>
      <c r="E2392" s="104">
        <f t="shared" si="290"/>
        <v>0.77537645433012914</v>
      </c>
      <c r="F2392" s="104">
        <f t="shared" si="291"/>
        <v>3.8277617108618861E-3</v>
      </c>
      <c r="G2392" s="104">
        <f t="shared" si="297"/>
        <v>2.9679563033887181E-3</v>
      </c>
      <c r="H2392" s="104">
        <f t="shared" si="293"/>
        <v>-50.550849947488615</v>
      </c>
      <c r="I2392" s="104">
        <f t="shared" si="294"/>
        <v>10</v>
      </c>
      <c r="J2392" s="104">
        <f t="shared" si="295"/>
        <v>7.6873193579504284E-6</v>
      </c>
      <c r="K2392" s="104">
        <f t="shared" si="296"/>
        <v>7.6873193579504281E-5</v>
      </c>
      <c r="L2392" s="85"/>
    </row>
    <row r="2393" spans="3:12" x14ac:dyDescent="0.2">
      <c r="C2393" s="103">
        <v>5260</v>
      </c>
      <c r="D2393" s="103">
        <f t="shared" si="292"/>
        <v>5.26</v>
      </c>
      <c r="E2393" s="104">
        <f t="shared" si="290"/>
        <v>0.77461680926237786</v>
      </c>
      <c r="F2393" s="104">
        <f t="shared" si="291"/>
        <v>3.3092855543774141E-3</v>
      </c>
      <c r="G2393" s="104">
        <f t="shared" si="297"/>
        <v>2.5634282170699119E-3</v>
      </c>
      <c r="H2393" s="104">
        <f t="shared" si="293"/>
        <v>-51.82357678949149</v>
      </c>
      <c r="I2393" s="104">
        <f t="shared" si="294"/>
        <v>10</v>
      </c>
      <c r="J2393" s="104">
        <f t="shared" si="295"/>
        <v>7.6490536782923365E-6</v>
      </c>
      <c r="K2393" s="104">
        <f t="shared" si="296"/>
        <v>7.6490536782923362E-5</v>
      </c>
      <c r="L2393" s="85"/>
    </row>
    <row r="2394" spans="3:12" x14ac:dyDescent="0.2">
      <c r="C2394" s="103">
        <v>5270</v>
      </c>
      <c r="D2394" s="103">
        <f t="shared" si="292"/>
        <v>5.27</v>
      </c>
      <c r="E2394" s="104">
        <f t="shared" si="290"/>
        <v>0.77385640424696123</v>
      </c>
      <c r="F2394" s="104">
        <f t="shared" si="291"/>
        <v>1.90736615774492E-3</v>
      </c>
      <c r="G2394" s="104">
        <f t="shared" si="297"/>
        <v>1.476027516414826E-3</v>
      </c>
      <c r="H2394" s="104">
        <f t="shared" si="293"/>
        <v>-56.618110924572136</v>
      </c>
      <c r="I2394" s="104">
        <f t="shared" si="294"/>
        <v>10</v>
      </c>
      <c r="J2394" s="104">
        <f t="shared" si="295"/>
        <v>4.0793006556956813E-6</v>
      </c>
      <c r="K2394" s="104">
        <f t="shared" si="296"/>
        <v>4.0793006556956815E-5</v>
      </c>
      <c r="L2394" s="85"/>
    </row>
    <row r="2395" spans="3:12" x14ac:dyDescent="0.2">
      <c r="C2395" s="103">
        <v>5280</v>
      </c>
      <c r="D2395" s="103">
        <f t="shared" si="292"/>
        <v>5.28</v>
      </c>
      <c r="E2395" s="104">
        <f t="shared" si="290"/>
        <v>0.77309524262455831</v>
      </c>
      <c r="F2395" s="104">
        <f t="shared" si="291"/>
        <v>1.4929516239765448E-16</v>
      </c>
      <c r="G2395" s="104">
        <f t="shared" si="297"/>
        <v>1.1541937979648752E-16</v>
      </c>
      <c r="H2395" s="104">
        <f t="shared" si="293"/>
        <v>-318.75442527385968</v>
      </c>
      <c r="I2395" s="104">
        <f t="shared" si="294"/>
        <v>10</v>
      </c>
      <c r="J2395" s="104">
        <f t="shared" si="295"/>
        <v>5.4466430730351505E-7</v>
      </c>
      <c r="K2395" s="104">
        <f t="shared" si="296"/>
        <v>5.4466430730351505E-6</v>
      </c>
      <c r="L2395" s="85"/>
    </row>
    <row r="2396" spans="3:12" x14ac:dyDescent="0.2">
      <c r="C2396" s="103">
        <v>5290</v>
      </c>
      <c r="D2396" s="103">
        <f t="shared" si="292"/>
        <v>5.29</v>
      </c>
      <c r="E2396" s="104">
        <f t="shared" si="290"/>
        <v>0.77233332773721541</v>
      </c>
      <c r="F2396" s="104">
        <f t="shared" si="291"/>
        <v>1.9009039706336277E-3</v>
      </c>
      <c r="G2396" s="104">
        <f t="shared" si="297"/>
        <v>1.4681314893483558E-3</v>
      </c>
      <c r="H2396" s="104">
        <f t="shared" si="293"/>
        <v>-56.664700924623631</v>
      </c>
      <c r="I2396" s="104">
        <f t="shared" si="294"/>
        <v>10</v>
      </c>
      <c r="J2396" s="104">
        <f t="shared" si="295"/>
        <v>5.3885251750413999E-7</v>
      </c>
      <c r="K2396" s="104">
        <f t="shared" si="296"/>
        <v>5.3885251750414001E-6</v>
      </c>
      <c r="L2396" s="85"/>
    </row>
    <row r="2397" spans="3:12" x14ac:dyDescent="0.2">
      <c r="C2397" s="103">
        <v>5300</v>
      </c>
      <c r="D2397" s="103">
        <f t="shared" si="292"/>
        <v>5.3</v>
      </c>
      <c r="E2397" s="104">
        <f t="shared" si="290"/>
        <v>0.77157066292832666</v>
      </c>
      <c r="F2397" s="104">
        <f t="shared" si="291"/>
        <v>3.2868996268203914E-3</v>
      </c>
      <c r="G2397" s="104">
        <f t="shared" si="297"/>
        <v>2.5360753240446787E-3</v>
      </c>
      <c r="H2397" s="104">
        <f t="shared" si="293"/>
        <v>-51.916757032121936</v>
      </c>
      <c r="I2397" s="104">
        <f t="shared" si="294"/>
        <v>10</v>
      </c>
      <c r="J2397" s="104">
        <f t="shared" si="295"/>
        <v>4.0084180511058012E-6</v>
      </c>
      <c r="K2397" s="104">
        <f t="shared" si="296"/>
        <v>4.008418051105801E-5</v>
      </c>
      <c r="L2397" s="85"/>
    </row>
    <row r="2398" spans="3:12" x14ac:dyDescent="0.2">
      <c r="C2398" s="103">
        <v>5310</v>
      </c>
      <c r="D2398" s="103">
        <f t="shared" si="292"/>
        <v>5.31</v>
      </c>
      <c r="E2398" s="104">
        <f t="shared" si="290"/>
        <v>0.77080725154261076</v>
      </c>
      <c r="F2398" s="104">
        <f t="shared" si="291"/>
        <v>3.7889874115442745E-3</v>
      </c>
      <c r="G2398" s="104">
        <f t="shared" si="297"/>
        <v>2.9205789728219932E-3</v>
      </c>
      <c r="H2398" s="104">
        <f t="shared" si="293"/>
        <v>-50.690620917764264</v>
      </c>
      <c r="I2398" s="104">
        <f t="shared" si="294"/>
        <v>10</v>
      </c>
      <c r="J2398" s="104">
        <f t="shared" si="295"/>
        <v>7.4437690288783788E-6</v>
      </c>
      <c r="K2398" s="104">
        <f t="shared" si="296"/>
        <v>7.4437690288783794E-5</v>
      </c>
      <c r="L2398" s="85"/>
    </row>
    <row r="2399" spans="3:12" x14ac:dyDescent="0.2">
      <c r="C2399" s="103">
        <v>5320</v>
      </c>
      <c r="D2399" s="103">
        <f t="shared" si="292"/>
        <v>5.32</v>
      </c>
      <c r="E2399" s="104">
        <f t="shared" si="290"/>
        <v>0.77004309692609074</v>
      </c>
      <c r="F2399" s="104">
        <f t="shared" si="291"/>
        <v>3.2758413110539446E-3</v>
      </c>
      <c r="G2399" s="104">
        <f t="shared" si="297"/>
        <v>2.5225389882024048E-3</v>
      </c>
      <c r="H2399" s="104">
        <f t="shared" si="293"/>
        <v>-51.963242252224916</v>
      </c>
      <c r="I2399" s="104">
        <f t="shared" si="294"/>
        <v>10</v>
      </c>
      <c r="J2399" s="104">
        <f t="shared" si="295"/>
        <v>7.4068832844065996E-6</v>
      </c>
      <c r="K2399" s="104">
        <f t="shared" si="296"/>
        <v>7.4068832844065993E-5</v>
      </c>
      <c r="L2399" s="85"/>
    </row>
    <row r="2400" spans="3:12" x14ac:dyDescent="0.2">
      <c r="C2400" s="103">
        <v>5330</v>
      </c>
      <c r="D2400" s="103">
        <f t="shared" si="292"/>
        <v>5.33</v>
      </c>
      <c r="E2400" s="104">
        <f t="shared" si="290"/>
        <v>0.76927820242606837</v>
      </c>
      <c r="F2400" s="104">
        <f t="shared" si="291"/>
        <v>1.8881347836910481E-3</v>
      </c>
      <c r="G2400" s="104">
        <f t="shared" si="297"/>
        <v>1.452500932335983E-3</v>
      </c>
      <c r="H2400" s="104">
        <f t="shared" si="293"/>
        <v>-56.757671603423994</v>
      </c>
      <c r="I2400" s="104">
        <f t="shared" si="294"/>
        <v>10</v>
      </c>
      <c r="J2400" s="104">
        <f t="shared" si="295"/>
        <v>3.9502355924684586E-6</v>
      </c>
      <c r="K2400" s="104">
        <f t="shared" si="296"/>
        <v>3.9502355924684584E-5</v>
      </c>
      <c r="L2400" s="85"/>
    </row>
    <row r="2401" spans="3:12" x14ac:dyDescent="0.2">
      <c r="C2401" s="103">
        <v>5340</v>
      </c>
      <c r="D2401" s="103">
        <f t="shared" si="292"/>
        <v>5.34</v>
      </c>
      <c r="E2401" s="104">
        <f t="shared" si="290"/>
        <v>0.76851257139110241</v>
      </c>
      <c r="F2401" s="104">
        <f t="shared" si="291"/>
        <v>2.5860895484343181E-17</v>
      </c>
      <c r="G2401" s="104">
        <f t="shared" si="297"/>
        <v>1.9874423287149128E-17</v>
      </c>
      <c r="H2401" s="104">
        <f t="shared" si="293"/>
        <v>-334.0341092955357</v>
      </c>
      <c r="I2401" s="104">
        <f t="shared" si="294"/>
        <v>10</v>
      </c>
      <c r="J2401" s="104">
        <f t="shared" si="295"/>
        <v>5.2743973960923943E-7</v>
      </c>
      <c r="K2401" s="104">
        <f t="shared" si="296"/>
        <v>5.2743973960923945E-6</v>
      </c>
      <c r="L2401" s="85"/>
    </row>
    <row r="2402" spans="3:12" x14ac:dyDescent="0.2">
      <c r="C2402" s="103">
        <v>5350</v>
      </c>
      <c r="D2402" s="103">
        <f t="shared" si="292"/>
        <v>5.35</v>
      </c>
      <c r="E2402" s="104">
        <f t="shared" si="290"/>
        <v>0.76774620717098485</v>
      </c>
      <c r="F2402" s="104">
        <f t="shared" si="291"/>
        <v>1.8818266336105519E-3</v>
      </c>
      <c r="G2402" s="104">
        <f t="shared" si="297"/>
        <v>1.4447652605078438E-3</v>
      </c>
      <c r="H2402" s="104">
        <f t="shared" si="293"/>
        <v>-56.804054190986975</v>
      </c>
      <c r="I2402" s="104">
        <f t="shared" si="294"/>
        <v>10</v>
      </c>
      <c r="J2402" s="104">
        <f t="shared" si="295"/>
        <v>5.2183666449258888E-7</v>
      </c>
      <c r="K2402" s="104">
        <f t="shared" si="296"/>
        <v>5.2183666449258888E-6</v>
      </c>
      <c r="L2402" s="85"/>
    </row>
    <row r="2403" spans="3:12" x14ac:dyDescent="0.2">
      <c r="C2403" s="103">
        <v>5360</v>
      </c>
      <c r="D2403" s="103">
        <f t="shared" si="292"/>
        <v>5.36</v>
      </c>
      <c r="E2403" s="104">
        <f t="shared" si="290"/>
        <v>0.76697911311671874</v>
      </c>
      <c r="F2403" s="104">
        <f t="shared" si="291"/>
        <v>3.2539889947144811E-3</v>
      </c>
      <c r="G2403" s="104">
        <f t="shared" si="297"/>
        <v>2.4957415932576757E-3</v>
      </c>
      <c r="H2403" s="104">
        <f t="shared" si="293"/>
        <v>-52.056007662099113</v>
      </c>
      <c r="I2403" s="104">
        <f t="shared" si="294"/>
        <v>10</v>
      </c>
      <c r="J2403" s="104">
        <f t="shared" si="295"/>
        <v>3.8818985661432588E-6</v>
      </c>
      <c r="K2403" s="104">
        <f t="shared" si="296"/>
        <v>3.8818985661432587E-5</v>
      </c>
      <c r="L2403" s="85"/>
    </row>
    <row r="2404" spans="3:12" x14ac:dyDescent="0.2">
      <c r="C2404" s="103">
        <v>5370</v>
      </c>
      <c r="D2404" s="103">
        <f t="shared" si="292"/>
        <v>5.37</v>
      </c>
      <c r="E2404" s="104">
        <f t="shared" si="290"/>
        <v>0.76621129258049658</v>
      </c>
      <c r="F2404" s="104">
        <f t="shared" si="291"/>
        <v>3.7511373865598925E-3</v>
      </c>
      <c r="G2404" s="104">
        <f t="shared" si="297"/>
        <v>2.874163825603081E-3</v>
      </c>
      <c r="H2404" s="104">
        <f t="shared" si="293"/>
        <v>-50.829769619459235</v>
      </c>
      <c r="I2404" s="104">
        <f t="shared" si="294"/>
        <v>10</v>
      </c>
      <c r="J2404" s="104">
        <f t="shared" si="295"/>
        <v>7.2089710518775287E-6</v>
      </c>
      <c r="K2404" s="104">
        <f t="shared" si="296"/>
        <v>7.2089710518775292E-5</v>
      </c>
      <c r="L2404" s="85"/>
    </row>
    <row r="2405" spans="3:12" x14ac:dyDescent="0.2">
      <c r="C2405" s="103">
        <v>5380</v>
      </c>
      <c r="D2405" s="103">
        <f t="shared" si="292"/>
        <v>5.38</v>
      </c>
      <c r="E2405" s="104">
        <f t="shared" si="290"/>
        <v>0.76544274891567565</v>
      </c>
      <c r="F2405" s="104">
        <f t="shared" si="291"/>
        <v>3.2431930463779875E-3</v>
      </c>
      <c r="G2405" s="104">
        <f t="shared" si="297"/>
        <v>2.4824786006837712E-3</v>
      </c>
      <c r="H2405" s="104">
        <f t="shared" si="293"/>
        <v>-52.102289729924621</v>
      </c>
      <c r="I2405" s="104">
        <f t="shared" si="294"/>
        <v>10</v>
      </c>
      <c r="J2405" s="104">
        <f t="shared" si="295"/>
        <v>7.1734045207740739E-6</v>
      </c>
      <c r="K2405" s="104">
        <f t="shared" si="296"/>
        <v>7.1734045207740737E-5</v>
      </c>
      <c r="L2405" s="85"/>
    </row>
    <row r="2406" spans="3:12" x14ac:dyDescent="0.2">
      <c r="C2406" s="103">
        <v>5390</v>
      </c>
      <c r="D2406" s="103">
        <f t="shared" si="292"/>
        <v>5.39</v>
      </c>
      <c r="E2406" s="104">
        <f t="shared" si="290"/>
        <v>0.76467348547675584</v>
      </c>
      <c r="F2406" s="104">
        <f t="shared" si="291"/>
        <v>1.8693604088182172E-3</v>
      </c>
      <c r="G2406" s="104">
        <f t="shared" si="297"/>
        <v>1.4294503394232793E-3</v>
      </c>
      <c r="H2406" s="104">
        <f t="shared" si="293"/>
        <v>-56.896618557628329</v>
      </c>
      <c r="I2406" s="104">
        <f t="shared" si="294"/>
        <v>10</v>
      </c>
      <c r="J2406" s="104">
        <f t="shared" si="295"/>
        <v>3.8257970081117686E-6</v>
      </c>
      <c r="K2406" s="104">
        <f t="shared" si="296"/>
        <v>3.8257970081117686E-5</v>
      </c>
      <c r="L2406" s="85"/>
    </row>
    <row r="2407" spans="3:12" x14ac:dyDescent="0.2">
      <c r="C2407" s="103">
        <v>5400</v>
      </c>
      <c r="D2407" s="103">
        <f t="shared" si="292"/>
        <v>5.4</v>
      </c>
      <c r="E2407" s="104">
        <f t="shared" si="290"/>
        <v>0.76390350561935783</v>
      </c>
      <c r="F2407" s="104">
        <f t="shared" si="291"/>
        <v>1.9753588517836587E-16</v>
      </c>
      <c r="G2407" s="104">
        <f t="shared" si="297"/>
        <v>1.5089835517337664E-16</v>
      </c>
      <c r="H2407" s="104">
        <f t="shared" si="293"/>
        <v>-316.42630988215808</v>
      </c>
      <c r="I2407" s="104">
        <f t="shared" si="294"/>
        <v>10</v>
      </c>
      <c r="J2407" s="104">
        <f t="shared" si="295"/>
        <v>5.1083206821943999E-7</v>
      </c>
      <c r="K2407" s="104">
        <f t="shared" si="296"/>
        <v>5.1083206821944001E-6</v>
      </c>
      <c r="L2407" s="85"/>
    </row>
    <row r="2408" spans="3:12" x14ac:dyDescent="0.2">
      <c r="C2408" s="103">
        <v>5410</v>
      </c>
      <c r="D2408" s="103">
        <f t="shared" si="292"/>
        <v>5.41</v>
      </c>
      <c r="E2408" s="104">
        <f t="shared" si="290"/>
        <v>0.76313281270019728</v>
      </c>
      <c r="F2408" s="104">
        <f t="shared" si="291"/>
        <v>1.8632012345594206E-3</v>
      </c>
      <c r="G2408" s="104">
        <f t="shared" si="297"/>
        <v>1.4218699987558106E-3</v>
      </c>
      <c r="H2408" s="104">
        <f t="shared" si="293"/>
        <v>-56.94280218469779</v>
      </c>
      <c r="I2408" s="104">
        <f t="shared" si="294"/>
        <v>10</v>
      </c>
      <c r="J2408" s="104">
        <f t="shared" si="295"/>
        <v>5.0542857334056945E-7</v>
      </c>
      <c r="K2408" s="104">
        <f t="shared" si="296"/>
        <v>5.0542857334056948E-6</v>
      </c>
      <c r="L2408" s="85"/>
    </row>
    <row r="2409" spans="3:12" x14ac:dyDescent="0.2">
      <c r="C2409" s="103">
        <v>5420</v>
      </c>
      <c r="D2409" s="103">
        <f t="shared" si="292"/>
        <v>5.42</v>
      </c>
      <c r="E2409" s="104">
        <f t="shared" si="290"/>
        <v>0.76236141007706748</v>
      </c>
      <c r="F2409" s="104">
        <f t="shared" si="291"/>
        <v>3.2218568080968363E-3</v>
      </c>
      <c r="G2409" s="104">
        <f t="shared" si="297"/>
        <v>2.4562192992871042E-3</v>
      </c>
      <c r="H2409" s="104">
        <f t="shared" si="293"/>
        <v>-52.194657211379145</v>
      </c>
      <c r="I2409" s="104">
        <f t="shared" si="294"/>
        <v>10</v>
      </c>
      <c r="J2409" s="104">
        <f t="shared" si="295"/>
        <v>3.7598941508987464E-6</v>
      </c>
      <c r="K2409" s="104">
        <f t="shared" si="296"/>
        <v>3.759894150898746E-5</v>
      </c>
      <c r="L2409" s="85"/>
    </row>
    <row r="2410" spans="3:12" x14ac:dyDescent="0.2">
      <c r="C2410" s="103">
        <v>5430</v>
      </c>
      <c r="D2410" s="103">
        <f t="shared" si="292"/>
        <v>5.43</v>
      </c>
      <c r="E2410" s="104">
        <f t="shared" si="290"/>
        <v>0.76158930110881051</v>
      </c>
      <c r="F2410" s="104">
        <f t="shared" si="291"/>
        <v>3.714181265806412E-3</v>
      </c>
      <c r="G2410" s="104">
        <f t="shared" si="297"/>
        <v>2.8286807144169424E-3</v>
      </c>
      <c r="H2410" s="104">
        <f t="shared" si="293"/>
        <v>-50.96832140994384</v>
      </c>
      <c r="I2410" s="104">
        <f t="shared" si="294"/>
        <v>10</v>
      </c>
      <c r="J2410" s="104">
        <f t="shared" si="295"/>
        <v>6.9825420387122589E-6</v>
      </c>
      <c r="K2410" s="104">
        <f t="shared" si="296"/>
        <v>6.982542038712259E-5</v>
      </c>
      <c r="L2410" s="85"/>
    </row>
    <row r="2411" spans="3:12" x14ac:dyDescent="0.2">
      <c r="C2411" s="103">
        <v>5440</v>
      </c>
      <c r="D2411" s="103">
        <f t="shared" si="292"/>
        <v>5.44</v>
      </c>
      <c r="E2411" s="104">
        <f t="shared" si="290"/>
        <v>0.76081648915529809</v>
      </c>
      <c r="F2411" s="104">
        <f t="shared" si="291"/>
        <v>3.2113146557838684E-3</v>
      </c>
      <c r="G2411" s="104">
        <f t="shared" si="297"/>
        <v>2.4432211419864376E-3</v>
      </c>
      <c r="H2411" s="104">
        <f t="shared" si="293"/>
        <v>-52.240744443602466</v>
      </c>
      <c r="I2411" s="104">
        <f t="shared" si="294"/>
        <v>10</v>
      </c>
      <c r="J2411" s="104">
        <f t="shared" si="295"/>
        <v>6.9482372958873493E-6</v>
      </c>
      <c r="K2411" s="104">
        <f t="shared" si="296"/>
        <v>6.9482372958873498E-5</v>
      </c>
      <c r="L2411" s="85"/>
    </row>
    <row r="2412" spans="3:12" x14ac:dyDescent="0.2">
      <c r="C2412" s="103">
        <v>5450</v>
      </c>
      <c r="D2412" s="103">
        <f t="shared" si="292"/>
        <v>5.45</v>
      </c>
      <c r="E2412" s="104">
        <f t="shared" si="290"/>
        <v>0.76004297757740846</v>
      </c>
      <c r="F2412" s="104">
        <f t="shared" si="291"/>
        <v>1.851028074165035E-3</v>
      </c>
      <c r="G2412" s="104">
        <f t="shared" si="297"/>
        <v>1.4068608890677693E-3</v>
      </c>
      <c r="H2412" s="104">
        <f t="shared" si="293"/>
        <v>-57.034976872869777</v>
      </c>
      <c r="I2412" s="104">
        <f t="shared" si="294"/>
        <v>10</v>
      </c>
      <c r="J2412" s="104">
        <f t="shared" si="295"/>
        <v>3.7057829114616216E-6</v>
      </c>
      <c r="K2412" s="104">
        <f t="shared" si="296"/>
        <v>3.7057829114616218E-5</v>
      </c>
      <c r="L2412" s="85"/>
    </row>
    <row r="2413" spans="3:12" x14ac:dyDescent="0.2">
      <c r="C2413" s="103">
        <v>5460</v>
      </c>
      <c r="D2413" s="103">
        <f t="shared" si="292"/>
        <v>5.46</v>
      </c>
      <c r="E2413" s="104">
        <f t="shared" si="290"/>
        <v>0.7592687697370043</v>
      </c>
      <c r="F2413" s="104">
        <f t="shared" si="291"/>
        <v>5.433741351197898E-17</v>
      </c>
      <c r="G2413" s="104">
        <f t="shared" si="297"/>
        <v>4.1256701107931155E-17</v>
      </c>
      <c r="H2413" s="104">
        <f t="shared" si="293"/>
        <v>-327.69011002454255</v>
      </c>
      <c r="I2413" s="104">
        <f t="shared" si="294"/>
        <v>10</v>
      </c>
      <c r="J2413" s="104">
        <f t="shared" si="295"/>
        <v>4.9481439029716754E-7</v>
      </c>
      <c r="K2413" s="104">
        <f t="shared" si="296"/>
        <v>4.9481439029716759E-6</v>
      </c>
      <c r="L2413" s="85"/>
    </row>
    <row r="2414" spans="3:12" x14ac:dyDescent="0.2">
      <c r="C2414" s="103">
        <v>5470</v>
      </c>
      <c r="D2414" s="103">
        <f t="shared" si="292"/>
        <v>5.47</v>
      </c>
      <c r="E2414" s="104">
        <f t="shared" si="290"/>
        <v>0.7584938689969063</v>
      </c>
      <c r="F2414" s="104">
        <f t="shared" si="291"/>
        <v>1.8450130364318722E-3</v>
      </c>
      <c r="G2414" s="104">
        <f t="shared" si="297"/>
        <v>1.3994310763529407E-3</v>
      </c>
      <c r="H2414" s="104">
        <f t="shared" si="293"/>
        <v>-57.08096972383062</v>
      </c>
      <c r="I2414" s="104">
        <f t="shared" si="294"/>
        <v>10</v>
      </c>
      <c r="J2414" s="104">
        <f t="shared" si="295"/>
        <v>4.896018343656164E-7</v>
      </c>
      <c r="K2414" s="104">
        <f t="shared" si="296"/>
        <v>4.8960183436561638E-6</v>
      </c>
      <c r="L2414" s="85"/>
    </row>
    <row r="2415" spans="3:12" x14ac:dyDescent="0.2">
      <c r="C2415" s="103">
        <v>5480</v>
      </c>
      <c r="D2415" s="103">
        <f t="shared" si="292"/>
        <v>5.48</v>
      </c>
      <c r="E2415" s="104">
        <f t="shared" si="290"/>
        <v>0.75771827872087349</v>
      </c>
      <c r="F2415" s="104">
        <f t="shared" si="291"/>
        <v>3.1904777311704251E-3</v>
      </c>
      <c r="G2415" s="104">
        <f t="shared" si="297"/>
        <v>2.4174832947597325E-3</v>
      </c>
      <c r="H2415" s="104">
        <f t="shared" si="293"/>
        <v>-52.332730365736715</v>
      </c>
      <c r="I2415" s="104">
        <f t="shared" si="294"/>
        <v>10</v>
      </c>
      <c r="J2415" s="104">
        <f t="shared" si="295"/>
        <v>3.6422088291016128E-6</v>
      </c>
      <c r="K2415" s="104">
        <f t="shared" si="296"/>
        <v>3.6422088291016125E-5</v>
      </c>
      <c r="L2415" s="85"/>
    </row>
    <row r="2416" spans="3:12" x14ac:dyDescent="0.2">
      <c r="C2416" s="103">
        <v>5490</v>
      </c>
      <c r="D2416" s="103">
        <f t="shared" si="292"/>
        <v>5.49</v>
      </c>
      <c r="E2416" s="104">
        <f t="shared" si="290"/>
        <v>0.75694200227358355</v>
      </c>
      <c r="F2416" s="104">
        <f t="shared" si="291"/>
        <v>3.6780900108432878E-3</v>
      </c>
      <c r="G2416" s="104">
        <f t="shared" si="297"/>
        <v>2.7841008173501848E-3</v>
      </c>
      <c r="H2416" s="104">
        <f t="shared" si="293"/>
        <v>-51.106300843685695</v>
      </c>
      <c r="I2416" s="104">
        <f t="shared" si="294"/>
        <v>10</v>
      </c>
      <c r="J2416" s="104">
        <f t="shared" si="295"/>
        <v>6.7641193188385789E-6</v>
      </c>
      <c r="K2416" s="104">
        <f t="shared" si="296"/>
        <v>6.7641193188385792E-5</v>
      </c>
      <c r="L2416" s="85"/>
    </row>
    <row r="2417" spans="3:12" x14ac:dyDescent="0.2">
      <c r="C2417" s="103">
        <v>5500</v>
      </c>
      <c r="D2417" s="103">
        <f t="shared" si="292"/>
        <v>5.5</v>
      </c>
      <c r="E2417" s="104">
        <f t="shared" si="290"/>
        <v>0.75616504302060239</v>
      </c>
      <c r="F2417" s="104">
        <f t="shared" si="291"/>
        <v>3.1801811772840497E-3</v>
      </c>
      <c r="G2417" s="104">
        <f t="shared" si="297"/>
        <v>2.4047418367343035E-3</v>
      </c>
      <c r="H2417" s="104">
        <f t="shared" si="293"/>
        <v>-52.378630817402325</v>
      </c>
      <c r="I2417" s="104">
        <f t="shared" si="294"/>
        <v>10</v>
      </c>
      <c r="J2417" s="104">
        <f t="shared" si="295"/>
        <v>6.7310220222116406E-6</v>
      </c>
      <c r="K2417" s="104">
        <f t="shared" si="296"/>
        <v>6.7310220222116399E-5</v>
      </c>
      <c r="L2417" s="85"/>
    </row>
    <row r="2418" spans="3:12" x14ac:dyDescent="0.2">
      <c r="C2418" s="103">
        <v>5510</v>
      </c>
      <c r="D2418" s="103">
        <f t="shared" si="292"/>
        <v>5.51</v>
      </c>
      <c r="E2418" s="104">
        <f t="shared" si="290"/>
        <v>0.75538740432836593</v>
      </c>
      <c r="F2418" s="104">
        <f t="shared" si="291"/>
        <v>1.8331234743436233E-3</v>
      </c>
      <c r="G2418" s="104">
        <f t="shared" si="297"/>
        <v>1.3847183830978254E-3</v>
      </c>
      <c r="H2418" s="104">
        <f t="shared" si="293"/>
        <v>-57.172770843941976</v>
      </c>
      <c r="I2418" s="104">
        <f t="shared" si="294"/>
        <v>10</v>
      </c>
      <c r="J2418" s="104">
        <f t="shared" si="295"/>
        <v>3.5900021894225413E-6</v>
      </c>
      <c r="K2418" s="104">
        <f t="shared" si="296"/>
        <v>3.5900021894225411E-5</v>
      </c>
      <c r="L2418" s="85"/>
    </row>
    <row r="2419" spans="3:12" x14ac:dyDescent="0.2">
      <c r="C2419" s="103">
        <v>5520</v>
      </c>
      <c r="D2419" s="103">
        <f t="shared" si="292"/>
        <v>5.52</v>
      </c>
      <c r="E2419" s="104">
        <f t="shared" si="290"/>
        <v>0.75460908956416095</v>
      </c>
      <c r="F2419" s="104">
        <f t="shared" si="291"/>
        <v>1.1479327539857862E-16</v>
      </c>
      <c r="G2419" s="104">
        <f t="shared" si="297"/>
        <v>8.6624049036609401E-17</v>
      </c>
      <c r="H2419" s="104">
        <f t="shared" si="293"/>
        <v>-321.24723040123507</v>
      </c>
      <c r="I2419" s="104">
        <f t="shared" si="294"/>
        <v>10</v>
      </c>
      <c r="J2419" s="104">
        <f t="shared" si="295"/>
        <v>4.793612501223239E-7</v>
      </c>
      <c r="K2419" s="104">
        <f t="shared" si="296"/>
        <v>4.7936125012232394E-6</v>
      </c>
      <c r="L2419" s="85"/>
    </row>
    <row r="2420" spans="3:12" x14ac:dyDescent="0.2">
      <c r="C2420" s="103">
        <v>5530</v>
      </c>
      <c r="D2420" s="103">
        <f t="shared" si="292"/>
        <v>5.53</v>
      </c>
      <c r="E2420" s="104">
        <f t="shared" si="290"/>
        <v>0.75383010209609491</v>
      </c>
      <c r="F2420" s="104">
        <f t="shared" si="291"/>
        <v>1.8272479437645729E-3</v>
      </c>
      <c r="G2420" s="104">
        <f t="shared" si="297"/>
        <v>1.3774345040029276E-3</v>
      </c>
      <c r="H2420" s="104">
        <f t="shared" si="293"/>
        <v>-57.218580847365487</v>
      </c>
      <c r="I2420" s="104">
        <f t="shared" si="294"/>
        <v>10</v>
      </c>
      <c r="J2420" s="104">
        <f t="shared" si="295"/>
        <v>4.7433145320450739E-7</v>
      </c>
      <c r="K2420" s="104">
        <f t="shared" si="296"/>
        <v>4.7433145320450738E-6</v>
      </c>
      <c r="L2420" s="85"/>
    </row>
    <row r="2421" spans="3:12" x14ac:dyDescent="0.2">
      <c r="C2421" s="103">
        <v>5540</v>
      </c>
      <c r="D2421" s="103">
        <f t="shared" si="292"/>
        <v>5.54</v>
      </c>
      <c r="E2421" s="104">
        <f t="shared" si="290"/>
        <v>0.7530504452930753</v>
      </c>
      <c r="F2421" s="104">
        <f t="shared" si="291"/>
        <v>3.159827529184991E-3</v>
      </c>
      <c r="G2421" s="104">
        <f t="shared" si="297"/>
        <v>2.3795095279020755E-3</v>
      </c>
      <c r="H2421" s="104">
        <f t="shared" si="293"/>
        <v>-52.470251037670003</v>
      </c>
      <c r="I2421" s="104">
        <f t="shared" si="294"/>
        <v>10</v>
      </c>
      <c r="J2421" s="104">
        <f t="shared" si="295"/>
        <v>3.5286571147166549E-6</v>
      </c>
      <c r="K2421" s="104">
        <f t="shared" si="296"/>
        <v>3.5286571147166549E-5</v>
      </c>
      <c r="L2421" s="85"/>
    </row>
    <row r="2422" spans="3:12" x14ac:dyDescent="0.2">
      <c r="C2422" s="103">
        <v>5550</v>
      </c>
      <c r="D2422" s="103">
        <f t="shared" si="292"/>
        <v>5.55</v>
      </c>
      <c r="E2422" s="104">
        <f t="shared" si="290"/>
        <v>0.75227012252479564</v>
      </c>
      <c r="F2422" s="104">
        <f t="shared" si="291"/>
        <v>3.6428358429481623E-3</v>
      </c>
      <c r="G2422" s="104">
        <f t="shared" si="297"/>
        <v>2.7403965659123313E-3</v>
      </c>
      <c r="H2422" s="104">
        <f t="shared" si="293"/>
        <v>-51.243731707641167</v>
      </c>
      <c r="I2422" s="104">
        <f t="shared" si="294"/>
        <v>10</v>
      </c>
      <c r="J2422" s="104">
        <f t="shared" si="295"/>
        <v>6.5533596023694728E-6</v>
      </c>
      <c r="K2422" s="104">
        <f t="shared" si="296"/>
        <v>6.5533596023694725E-5</v>
      </c>
      <c r="L2422" s="85"/>
    </row>
    <row r="2423" spans="3:12" x14ac:dyDescent="0.2">
      <c r="C2423" s="103">
        <v>5560</v>
      </c>
      <c r="D2423" s="103">
        <f t="shared" si="292"/>
        <v>5.56</v>
      </c>
      <c r="E2423" s="104">
        <f t="shared" si="290"/>
        <v>0.7514891371616963</v>
      </c>
      <c r="F2423" s="104">
        <f t="shared" si="291"/>
        <v>3.1497687298516603E-3</v>
      </c>
      <c r="G2423" s="104">
        <f t="shared" si="297"/>
        <v>2.3670169850551165E-3</v>
      </c>
      <c r="H2423" s="104">
        <f t="shared" si="293"/>
        <v>-52.515972513668061</v>
      </c>
      <c r="I2423" s="104">
        <f t="shared" si="294"/>
        <v>10</v>
      </c>
      <c r="J2423" s="104">
        <f t="shared" si="295"/>
        <v>6.5214182951514782E-6</v>
      </c>
      <c r="K2423" s="104">
        <f t="shared" si="296"/>
        <v>6.521418295151478E-5</v>
      </c>
      <c r="L2423" s="85"/>
    </row>
    <row r="2424" spans="3:12" x14ac:dyDescent="0.2">
      <c r="C2424" s="103">
        <v>5570</v>
      </c>
      <c r="D2424" s="103">
        <f t="shared" si="292"/>
        <v>5.57</v>
      </c>
      <c r="E2424" s="104">
        <f t="shared" si="290"/>
        <v>0.75070749257496072</v>
      </c>
      <c r="F2424" s="104">
        <f t="shared" si="291"/>
        <v>1.8156329223569263E-3</v>
      </c>
      <c r="G2424" s="104">
        <f t="shared" si="297"/>
        <v>1.3630092385791164E-3</v>
      </c>
      <c r="H2424" s="104">
        <f t="shared" si="293"/>
        <v>-57.310024009493866</v>
      </c>
      <c r="I2424" s="104">
        <f t="shared" si="294"/>
        <v>10</v>
      </c>
      <c r="J2424" s="104">
        <f t="shared" si="295"/>
        <v>3.4782739072497635E-6</v>
      </c>
      <c r="K2424" s="104">
        <f t="shared" si="296"/>
        <v>3.4782739072497633E-5</v>
      </c>
      <c r="L2424" s="85"/>
    </row>
    <row r="2425" spans="3:12" x14ac:dyDescent="0.2">
      <c r="C2425" s="103">
        <v>5580</v>
      </c>
      <c r="D2425" s="103">
        <f t="shared" si="292"/>
        <v>5.58</v>
      </c>
      <c r="E2425" s="104">
        <f t="shared" si="290"/>
        <v>0.74992519213647513</v>
      </c>
      <c r="F2425" s="104">
        <f t="shared" si="291"/>
        <v>7.4615051337587888E-17</v>
      </c>
      <c r="G2425" s="104">
        <f t="shared" si="297"/>
        <v>5.5955706710613551E-17</v>
      </c>
      <c r="H2425" s="104">
        <f t="shared" si="293"/>
        <v>-325.04311229654854</v>
      </c>
      <c r="I2425" s="104">
        <f t="shared" si="294"/>
        <v>10</v>
      </c>
      <c r="J2425" s="104">
        <f t="shared" si="295"/>
        <v>4.6444854611304377E-7</v>
      </c>
      <c r="K2425" s="104">
        <f t="shared" si="296"/>
        <v>4.6444854611304378E-6</v>
      </c>
      <c r="L2425" s="85"/>
    </row>
    <row r="2426" spans="3:12" x14ac:dyDescent="0.2">
      <c r="C2426" s="103">
        <v>5590</v>
      </c>
      <c r="D2426" s="103">
        <f t="shared" si="292"/>
        <v>5.59</v>
      </c>
      <c r="E2426" s="104">
        <f t="shared" si="290"/>
        <v>0.74914223921881851</v>
      </c>
      <c r="F2426" s="104">
        <f t="shared" si="291"/>
        <v>1.8098924682653709E-3</v>
      </c>
      <c r="G2426" s="104">
        <f t="shared" si="297"/>
        <v>1.3558668964215943E-3</v>
      </c>
      <c r="H2426" s="104">
        <f t="shared" si="293"/>
        <v>-57.355658849303964</v>
      </c>
      <c r="I2426" s="104">
        <f t="shared" si="294"/>
        <v>10</v>
      </c>
      <c r="J2426" s="104">
        <f t="shared" si="295"/>
        <v>4.5959376020301954E-7</v>
      </c>
      <c r="K2426" s="104">
        <f t="shared" si="296"/>
        <v>4.5959376020301952E-6</v>
      </c>
      <c r="L2426" s="85"/>
    </row>
    <row r="2427" spans="3:12" x14ac:dyDescent="0.2">
      <c r="C2427" s="103">
        <v>5600</v>
      </c>
      <c r="D2427" s="103">
        <f t="shared" si="292"/>
        <v>5.6</v>
      </c>
      <c r="E2427" s="104">
        <f t="shared" si="290"/>
        <v>0.74835863719523532</v>
      </c>
      <c r="F2427" s="104">
        <f t="shared" si="291"/>
        <v>3.1298830094840867E-3</v>
      </c>
      <c r="G2427" s="104">
        <f t="shared" si="297"/>
        <v>2.3422749835580329E-3</v>
      </c>
      <c r="H2427" s="104">
        <f t="shared" si="293"/>
        <v>-52.607242400205635</v>
      </c>
      <c r="I2427" s="104">
        <f t="shared" si="294"/>
        <v>10</v>
      </c>
      <c r="J2427" s="104">
        <f t="shared" si="295"/>
        <v>3.4190633411148127E-6</v>
      </c>
      <c r="K2427" s="104">
        <f t="shared" si="296"/>
        <v>3.4190633411148127E-5</v>
      </c>
      <c r="L2427" s="85"/>
    </row>
    <row r="2428" spans="3:12" x14ac:dyDescent="0.2">
      <c r="C2428" s="103">
        <v>5610</v>
      </c>
      <c r="D2428" s="103">
        <f t="shared" si="292"/>
        <v>5.61</v>
      </c>
      <c r="E2428" s="104">
        <f t="shared" si="290"/>
        <v>0.74757438943961241</v>
      </c>
      <c r="F2428" s="104">
        <f t="shared" si="291"/>
        <v>3.6083921757906613E-3</v>
      </c>
      <c r="G2428" s="104">
        <f t="shared" si="297"/>
        <v>2.6975415776753784E-3</v>
      </c>
      <c r="H2428" s="104">
        <f t="shared" si="293"/>
        <v>-51.380637054748455</v>
      </c>
      <c r="I2428" s="104">
        <f t="shared" si="294"/>
        <v>10</v>
      </c>
      <c r="J2428" s="104">
        <f t="shared" si="295"/>
        <v>6.349937742720642E-6</v>
      </c>
      <c r="K2428" s="104">
        <f t="shared" si="296"/>
        <v>6.3499377427206414E-5</v>
      </c>
      <c r="L2428" s="85"/>
    </row>
    <row r="2429" spans="3:12" x14ac:dyDescent="0.2">
      <c r="C2429" s="103">
        <v>5620</v>
      </c>
      <c r="D2429" s="103">
        <f t="shared" si="292"/>
        <v>5.62</v>
      </c>
      <c r="E2429" s="104">
        <f t="shared" si="290"/>
        <v>0.74678949932645589</v>
      </c>
      <c r="F2429" s="104">
        <f t="shared" si="291"/>
        <v>3.1200544557517832E-3</v>
      </c>
      <c r="G2429" s="104">
        <f t="shared" si="297"/>
        <v>2.3300239048821519E-3</v>
      </c>
      <c r="H2429" s="104">
        <f t="shared" si="293"/>
        <v>-52.652792466130663</v>
      </c>
      <c r="I2429" s="104">
        <f t="shared" si="294"/>
        <v>10</v>
      </c>
      <c r="J2429" s="104">
        <f t="shared" si="295"/>
        <v>6.3191036703509818E-6</v>
      </c>
      <c r="K2429" s="104">
        <f t="shared" si="296"/>
        <v>6.3191036703509818E-5</v>
      </c>
      <c r="L2429" s="85"/>
    </row>
    <row r="2430" spans="3:12" x14ac:dyDescent="0.2">
      <c r="C2430" s="103">
        <v>5630</v>
      </c>
      <c r="D2430" s="103">
        <f t="shared" si="292"/>
        <v>5.63</v>
      </c>
      <c r="E2430" s="104">
        <f t="shared" si="290"/>
        <v>0.74600397023087117</v>
      </c>
      <c r="F2430" s="104">
        <f t="shared" si="291"/>
        <v>1.7985433166642793E-3</v>
      </c>
      <c r="G2430" s="104">
        <f t="shared" si="297"/>
        <v>1.3417204548637513E-3</v>
      </c>
      <c r="H2430" s="104">
        <f t="shared" si="293"/>
        <v>-57.446759184927558</v>
      </c>
      <c r="I2430" s="104">
        <f t="shared" si="294"/>
        <v>10</v>
      </c>
      <c r="J2430" s="104">
        <f t="shared" si="295"/>
        <v>3.3704266608314637E-6</v>
      </c>
      <c r="K2430" s="104">
        <f t="shared" si="296"/>
        <v>3.3704266608314636E-5</v>
      </c>
      <c r="L2430" s="85"/>
    </row>
    <row r="2431" spans="3:12" x14ac:dyDescent="0.2">
      <c r="C2431" s="103">
        <v>5640</v>
      </c>
      <c r="D2431" s="103">
        <f t="shared" si="292"/>
        <v>5.64</v>
      </c>
      <c r="E2431" s="104">
        <f t="shared" si="290"/>
        <v>0.74521780552853756</v>
      </c>
      <c r="F2431" s="104">
        <f t="shared" si="291"/>
        <v>3.5195962281353885E-17</v>
      </c>
      <c r="G2431" s="104">
        <f t="shared" si="297"/>
        <v>2.6228657774775724E-17</v>
      </c>
      <c r="H2431" s="104">
        <f t="shared" si="293"/>
        <v>-331.62447866850044</v>
      </c>
      <c r="I2431" s="104">
        <f t="shared" si="294"/>
        <v>10</v>
      </c>
      <c r="J2431" s="104">
        <f t="shared" si="295"/>
        <v>4.500534447499655E-7</v>
      </c>
      <c r="K2431" s="104">
        <f t="shared" si="296"/>
        <v>4.5005344474996551E-6</v>
      </c>
      <c r="L2431" s="85"/>
    </row>
    <row r="2432" spans="3:12" x14ac:dyDescent="0.2">
      <c r="C2432" s="103">
        <v>5650</v>
      </c>
      <c r="D2432" s="103">
        <f t="shared" si="292"/>
        <v>5.65</v>
      </c>
      <c r="E2432" s="104">
        <f t="shared" si="290"/>
        <v>0.74443100859569011</v>
      </c>
      <c r="F2432" s="104">
        <f t="shared" si="291"/>
        <v>1.7929336965937619E-3</v>
      </c>
      <c r="G2432" s="104">
        <f t="shared" si="297"/>
        <v>1.3347154401004931E-3</v>
      </c>
      <c r="H2432" s="104">
        <f t="shared" si="293"/>
        <v>-57.492226310962657</v>
      </c>
      <c r="I2432" s="104">
        <f t="shared" si="294"/>
        <v>10</v>
      </c>
      <c r="J2432" s="104">
        <f t="shared" si="295"/>
        <v>4.4536632651068081E-7</v>
      </c>
      <c r="K2432" s="104">
        <f t="shared" si="296"/>
        <v>4.4536632651068077E-6</v>
      </c>
      <c r="L2432" s="85"/>
    </row>
    <row r="2433" spans="3:12" x14ac:dyDescent="0.2">
      <c r="C2433" s="103">
        <v>5660</v>
      </c>
      <c r="D2433" s="103">
        <f t="shared" si="292"/>
        <v>5.66</v>
      </c>
      <c r="E2433" s="104">
        <f t="shared" si="290"/>
        <v>0.74364358280908949</v>
      </c>
      <c r="F2433" s="104">
        <f t="shared" si="291"/>
        <v>3.1006219663054875E-3</v>
      </c>
      <c r="G2433" s="104">
        <f t="shared" si="297"/>
        <v>2.3057576279599768E-3</v>
      </c>
      <c r="H2433" s="104">
        <f t="shared" si="293"/>
        <v>-52.743726918897991</v>
      </c>
      <c r="I2433" s="104">
        <f t="shared" si="294"/>
        <v>10</v>
      </c>
      <c r="J2433" s="104">
        <f t="shared" si="295"/>
        <v>3.3132610398184027E-6</v>
      </c>
      <c r="K2433" s="104">
        <f t="shared" si="296"/>
        <v>3.3132610398184025E-5</v>
      </c>
      <c r="L2433" s="85"/>
    </row>
    <row r="2434" spans="3:12" x14ac:dyDescent="0.2">
      <c r="C2434" s="103">
        <v>5670</v>
      </c>
      <c r="D2434" s="103">
        <f t="shared" si="292"/>
        <v>5.67</v>
      </c>
      <c r="E2434" s="104">
        <f t="shared" si="290"/>
        <v>0.74285553154600759</v>
      </c>
      <c r="F2434" s="104">
        <f t="shared" si="291"/>
        <v>3.5747335523815312E-3</v>
      </c>
      <c r="G2434" s="104">
        <f t="shared" si="297"/>
        <v>2.6555105931897302E-3</v>
      </c>
      <c r="H2434" s="104">
        <f t="shared" si="293"/>
        <v>-51.517039235643111</v>
      </c>
      <c r="I2434" s="104">
        <f t="shared" si="294"/>
        <v>10</v>
      </c>
      <c r="J2434" s="104">
        <f t="shared" si="295"/>
        <v>6.1535455905474959E-6</v>
      </c>
      <c r="K2434" s="104">
        <f t="shared" si="296"/>
        <v>6.1535455905474952E-5</v>
      </c>
      <c r="L2434" s="85"/>
    </row>
    <row r="2435" spans="3:12" x14ac:dyDescent="0.2">
      <c r="C2435" s="103">
        <v>5680</v>
      </c>
      <c r="D2435" s="103">
        <f t="shared" si="292"/>
        <v>5.68</v>
      </c>
      <c r="E2435" s="104">
        <f t="shared" si="290"/>
        <v>0.74206685818419826</v>
      </c>
      <c r="F2435" s="104">
        <f t="shared" si="291"/>
        <v>3.091016466527265E-3</v>
      </c>
      <c r="G2435" s="104">
        <f t="shared" si="297"/>
        <v>2.2937408779115094E-3</v>
      </c>
      <c r="H2435" s="104">
        <f t="shared" si="293"/>
        <v>-52.789112911340553</v>
      </c>
      <c r="I2435" s="104">
        <f t="shared" si="294"/>
        <v>10</v>
      </c>
      <c r="J2435" s="104">
        <f t="shared" si="295"/>
        <v>6.1237725310494465E-6</v>
      </c>
      <c r="K2435" s="104">
        <f t="shared" si="296"/>
        <v>6.1237725310494469E-5</v>
      </c>
      <c r="L2435" s="85"/>
    </row>
    <row r="2436" spans="3:12" x14ac:dyDescent="0.2">
      <c r="C2436" s="103">
        <v>5690</v>
      </c>
      <c r="D2436" s="103">
        <f t="shared" si="292"/>
        <v>5.69</v>
      </c>
      <c r="E2436" s="104">
        <f t="shared" ref="E2436:E2499" si="298">ABS(SIN((($A$68*PI()*$C2436*VLOOKUP($D$12,$C$18:$D$33,2,FALSE))/($D$16*1000000)))/(VLOOKUP($D$12,$C$18:$D$33,2,FALSE)*SIN((($A$68*PI()*$C2436)/($D$16*1000000)))))^$A$72</f>
        <v>0.74127756610187967</v>
      </c>
      <c r="F2436" s="104">
        <f t="shared" ref="F2436:F2499" si="299">ABS(SIN((($A$68*VLOOKUP($D$12,$C$18:$D$33,2,FALSE)*PI()*$C2436*VLOOKUP($D$12,$C$18:$E$33,3,FALSE))/($D$16*1000000)))/(VLOOKUP($D$12,$C$18:$E$33,3,FALSE)*SIN((($A$68*VLOOKUP($D$12,$C$18:$D$33,2,FALSE)*PI()*$C2436)/($D$16*1000000)))))^$A$76</f>
        <v>1.7818421103362931E-3</v>
      </c>
      <c r="G2436" s="104">
        <f t="shared" si="297"/>
        <v>1.3208395827279244E-3</v>
      </c>
      <c r="H2436" s="104">
        <f t="shared" si="293"/>
        <v>-57.58299849353137</v>
      </c>
      <c r="I2436" s="104">
        <f t="shared" si="294"/>
        <v>10</v>
      </c>
      <c r="J2436" s="104">
        <f t="shared" si="295"/>
        <v>3.2662979766090953E-6</v>
      </c>
      <c r="K2436" s="104">
        <f t="shared" si="296"/>
        <v>3.2662979766090951E-5</v>
      </c>
      <c r="L2436" s="85"/>
    </row>
    <row r="2437" spans="3:12" x14ac:dyDescent="0.2">
      <c r="C2437" s="103">
        <v>5700</v>
      </c>
      <c r="D2437" s="103">
        <f t="shared" ref="D2437:D2500" si="300">C2437/1000</f>
        <v>5.7</v>
      </c>
      <c r="E2437" s="104">
        <f t="shared" si="298"/>
        <v>0.74048765867770971</v>
      </c>
      <c r="F2437" s="104">
        <f t="shared" si="299"/>
        <v>3.4897644153013968E-18</v>
      </c>
      <c r="G2437" s="104">
        <f t="shared" si="297"/>
        <v>2.5841274812233178E-18</v>
      </c>
      <c r="H2437" s="104">
        <f t="shared" ref="H2437:H2500" si="301">20*LOG10(G2437)</f>
        <v>-351.75372130714447</v>
      </c>
      <c r="I2437" s="104">
        <f t="shared" ref="I2437:I2500" si="302">C2437-C2436</f>
        <v>10</v>
      </c>
      <c r="J2437" s="104">
        <f t="shared" si="295"/>
        <v>4.3615430082522109E-7</v>
      </c>
      <c r="K2437" s="104">
        <f t="shared" si="296"/>
        <v>4.3615430082522107E-6</v>
      </c>
      <c r="L2437" s="85"/>
    </row>
    <row r="2438" spans="3:12" x14ac:dyDescent="0.2">
      <c r="C2438" s="103">
        <v>5710</v>
      </c>
      <c r="D2438" s="103">
        <f t="shared" si="300"/>
        <v>5.71</v>
      </c>
      <c r="E2438" s="104">
        <f t="shared" si="298"/>
        <v>0.73969713929076286</v>
      </c>
      <c r="F2438" s="104">
        <f t="shared" si="299"/>
        <v>1.7763592601718282E-3</v>
      </c>
      <c r="G2438" s="104">
        <f t="shared" si="297"/>
        <v>1.3139678631017573E-3</v>
      </c>
      <c r="H2438" s="104">
        <f t="shared" si="301"/>
        <v>-57.628305131571167</v>
      </c>
      <c r="I2438" s="104">
        <f t="shared" si="302"/>
        <v>10</v>
      </c>
      <c r="J2438" s="104">
        <f t="shared" ref="J2438:J2501" si="303">((G2438+G2437)/2)^2</f>
        <v>4.316278863160513E-7</v>
      </c>
      <c r="K2438" s="104">
        <f t="shared" ref="K2438:K2501" si="304">I2438*J2438</f>
        <v>4.3162788631605133E-6</v>
      </c>
      <c r="L2438" s="85"/>
    </row>
    <row r="2439" spans="3:12" x14ac:dyDescent="0.2">
      <c r="C2439" s="103">
        <v>5720</v>
      </c>
      <c r="D2439" s="103">
        <f t="shared" si="300"/>
        <v>5.72</v>
      </c>
      <c r="E2439" s="104">
        <f t="shared" si="298"/>
        <v>0.73890601132050937</v>
      </c>
      <c r="F2439" s="104">
        <f t="shared" si="299"/>
        <v>3.0720231290532994E-3</v>
      </c>
      <c r="G2439" s="104">
        <f t="shared" si="297"/>
        <v>2.269936356973124E-3</v>
      </c>
      <c r="H2439" s="104">
        <f t="shared" si="301"/>
        <v>-52.879726382153876</v>
      </c>
      <c r="I2439" s="104">
        <f t="shared" si="302"/>
        <v>10</v>
      </c>
      <c r="J2439" s="104">
        <f t="shared" si="303"/>
        <v>3.2110923646676355E-6</v>
      </c>
      <c r="K2439" s="104">
        <f t="shared" si="304"/>
        <v>3.2110923646676357E-5</v>
      </c>
      <c r="L2439" s="85"/>
    </row>
    <row r="2440" spans="3:12" x14ac:dyDescent="0.2">
      <c r="C2440" s="103">
        <v>5730</v>
      </c>
      <c r="D2440" s="103">
        <f t="shared" si="300"/>
        <v>5.73</v>
      </c>
      <c r="E2440" s="104">
        <f t="shared" si="298"/>
        <v>0.73811427814679187</v>
      </c>
      <c r="F2440" s="104">
        <f t="shared" si="299"/>
        <v>3.5418355859837976E-3</v>
      </c>
      <c r="G2440" s="104">
        <f t="shared" si="297"/>
        <v>2.6142794168630503E-3</v>
      </c>
      <c r="H2440" s="104">
        <f t="shared" si="301"/>
        <v>-51.652959928708732</v>
      </c>
      <c r="I2440" s="104">
        <f t="shared" si="302"/>
        <v>10</v>
      </c>
      <c r="J2440" s="104">
        <f t="shared" si="303"/>
        <v>5.9638909313475258E-6</v>
      </c>
      <c r="K2440" s="104">
        <f t="shared" si="304"/>
        <v>5.9638909313475259E-5</v>
      </c>
      <c r="L2440" s="85"/>
    </row>
    <row r="2441" spans="3:12" x14ac:dyDescent="0.2">
      <c r="C2441" s="103">
        <v>5740</v>
      </c>
      <c r="D2441" s="103">
        <f t="shared" si="300"/>
        <v>5.74</v>
      </c>
      <c r="E2441" s="104">
        <f t="shared" si="298"/>
        <v>0.73732194314980015</v>
      </c>
      <c r="F2441" s="104">
        <f t="shared" si="299"/>
        <v>3.0626337923737724E-3</v>
      </c>
      <c r="G2441" s="104">
        <f t="shared" si="297"/>
        <v>2.2581470989492714E-3</v>
      </c>
      <c r="H2441" s="104">
        <f t="shared" si="301"/>
        <v>-52.92495541844989</v>
      </c>
      <c r="I2441" s="104">
        <f t="shared" si="302"/>
        <v>10</v>
      </c>
      <c r="J2441" s="104">
        <f t="shared" si="303"/>
        <v>5.9351350379977498E-6</v>
      </c>
      <c r="K2441" s="104">
        <f t="shared" si="304"/>
        <v>5.9351350379977495E-5</v>
      </c>
      <c r="L2441" s="85"/>
    </row>
    <row r="2442" spans="3:12" x14ac:dyDescent="0.2">
      <c r="C2442" s="103">
        <v>5750</v>
      </c>
      <c r="D2442" s="103">
        <f t="shared" si="300"/>
        <v>5.75</v>
      </c>
      <c r="E2442" s="104">
        <f t="shared" si="298"/>
        <v>0.73652900971005553</v>
      </c>
      <c r="F2442" s="104">
        <f t="shared" si="299"/>
        <v>1.7655172821351905E-3</v>
      </c>
      <c r="G2442" s="104">
        <f t="shared" si="297"/>
        <v>1.3003546954370206E-3</v>
      </c>
      <c r="H2442" s="104">
        <f t="shared" si="301"/>
        <v>-57.718763396013635</v>
      </c>
      <c r="I2442" s="104">
        <f t="shared" si="302"/>
        <v>10</v>
      </c>
      <c r="J2442" s="104">
        <f t="shared" si="303"/>
        <v>3.1657337551626148E-6</v>
      </c>
      <c r="K2442" s="104">
        <f t="shared" si="304"/>
        <v>3.1657337551626148E-5</v>
      </c>
      <c r="L2442" s="85"/>
    </row>
    <row r="2443" spans="3:12" x14ac:dyDescent="0.2">
      <c r="C2443" s="103">
        <v>5760</v>
      </c>
      <c r="D2443" s="103">
        <f t="shared" si="300"/>
        <v>5.76</v>
      </c>
      <c r="E2443" s="104">
        <f t="shared" si="298"/>
        <v>0.73573548120838328</v>
      </c>
      <c r="F2443" s="104">
        <f t="shared" si="299"/>
        <v>4.1466839266376474E-17</v>
      </c>
      <c r="G2443" s="104">
        <f t="shared" si="297"/>
        <v>3.0508624941838176E-17</v>
      </c>
      <c r="H2443" s="104">
        <f t="shared" si="301"/>
        <v>-330.31154732117977</v>
      </c>
      <c r="I2443" s="104">
        <f t="shared" si="302"/>
        <v>10</v>
      </c>
      <c r="J2443" s="104">
        <f t="shared" si="303"/>
        <v>4.2273058348629652E-7</v>
      </c>
      <c r="K2443" s="104">
        <f t="shared" si="304"/>
        <v>4.2273058348629656E-6</v>
      </c>
      <c r="L2443" s="85"/>
    </row>
    <row r="2444" spans="3:12" x14ac:dyDescent="0.2">
      <c r="C2444" s="103">
        <v>5770</v>
      </c>
      <c r="D2444" s="103">
        <f t="shared" si="300"/>
        <v>5.77</v>
      </c>
      <c r="E2444" s="104">
        <f t="shared" si="298"/>
        <v>0.73494136102588659</v>
      </c>
      <c r="F2444" s="104">
        <f t="shared" si="299"/>
        <v>1.7601573068818303E-3</v>
      </c>
      <c r="G2444" s="104">
        <f t="shared" si="297"/>
        <v>1.2936124067393915E-3</v>
      </c>
      <c r="H2444" s="104">
        <f t="shared" si="301"/>
        <v>-57.763916557261652</v>
      </c>
      <c r="I2444" s="104">
        <f t="shared" si="302"/>
        <v>10</v>
      </c>
      <c r="J2444" s="104">
        <f t="shared" si="303"/>
        <v>4.1835826471753998E-7</v>
      </c>
      <c r="K2444" s="104">
        <f t="shared" si="304"/>
        <v>4.1835826471753997E-6</v>
      </c>
      <c r="L2444" s="85"/>
    </row>
    <row r="2445" spans="3:12" x14ac:dyDescent="0.2">
      <c r="C2445" s="103">
        <v>5780</v>
      </c>
      <c r="D2445" s="103">
        <f t="shared" si="300"/>
        <v>5.78</v>
      </c>
      <c r="E2445" s="104">
        <f t="shared" si="298"/>
        <v>0.73414665254393552</v>
      </c>
      <c r="F2445" s="104">
        <f t="shared" si="299"/>
        <v>3.0440661137944433E-3</v>
      </c>
      <c r="G2445" s="104">
        <f t="shared" si="297"/>
        <v>2.2347909475646174E-3</v>
      </c>
      <c r="H2445" s="104">
        <f t="shared" si="301"/>
        <v>-53.015261929973789</v>
      </c>
      <c r="I2445" s="104">
        <f t="shared" si="302"/>
        <v>10</v>
      </c>
      <c r="J2445" s="104">
        <f t="shared" si="303"/>
        <v>3.1124075576659456E-6</v>
      </c>
      <c r="K2445" s="104">
        <f t="shared" si="304"/>
        <v>3.1124075576659455E-5</v>
      </c>
      <c r="L2445" s="85"/>
    </row>
    <row r="2446" spans="3:12" x14ac:dyDescent="0.2">
      <c r="C2446" s="103">
        <v>5790</v>
      </c>
      <c r="D2446" s="103">
        <f t="shared" si="300"/>
        <v>5.79</v>
      </c>
      <c r="E2446" s="104">
        <f t="shared" si="298"/>
        <v>0.73335135914413341</v>
      </c>
      <c r="F2446" s="104">
        <f t="shared" si="299"/>
        <v>3.5096749046985083E-3</v>
      </c>
      <c r="G2446" s="104">
        <f t="shared" ref="G2446:G2509" si="305">E2446*F2446</f>
        <v>2.5738248615147078E-3</v>
      </c>
      <c r="H2446" s="104">
        <f t="shared" si="301"/>
        <v>-51.788420168566745</v>
      </c>
      <c r="I2446" s="104">
        <f t="shared" si="302"/>
        <v>10</v>
      </c>
      <c r="J2446" s="104">
        <f t="shared" si="303"/>
        <v>5.7806964998319021E-6</v>
      </c>
      <c r="K2446" s="104">
        <f t="shared" si="304"/>
        <v>5.7806964998319021E-5</v>
      </c>
      <c r="L2446" s="85"/>
    </row>
    <row r="2447" spans="3:12" x14ac:dyDescent="0.2">
      <c r="C2447" s="103">
        <v>5800</v>
      </c>
      <c r="D2447" s="103">
        <f t="shared" si="300"/>
        <v>5.8</v>
      </c>
      <c r="E2447" s="104">
        <f t="shared" si="298"/>
        <v>0.73255548420830052</v>
      </c>
      <c r="F2447" s="104">
        <f t="shared" si="299"/>
        <v>3.0348863346571922E-3</v>
      </c>
      <c r="G2447" s="104">
        <f t="shared" si="305"/>
        <v>2.2232226284019537E-3</v>
      </c>
      <c r="H2447" s="104">
        <f t="shared" si="301"/>
        <v>-53.060340917452031</v>
      </c>
      <c r="I2447" s="104">
        <f t="shared" si="302"/>
        <v>10</v>
      </c>
      <c r="J2447" s="104">
        <f t="shared" si="303"/>
        <v>5.7529161551289361E-6</v>
      </c>
      <c r="K2447" s="104">
        <f t="shared" si="304"/>
        <v>5.7529161551289359E-5</v>
      </c>
      <c r="L2447" s="85"/>
    </row>
    <row r="2448" spans="3:12" x14ac:dyDescent="0.2">
      <c r="C2448" s="103">
        <v>5810</v>
      </c>
      <c r="D2448" s="103">
        <f t="shared" si="300"/>
        <v>5.81</v>
      </c>
      <c r="E2448" s="104">
        <f t="shared" si="298"/>
        <v>0.73175903111844931</v>
      </c>
      <c r="F2448" s="104">
        <f t="shared" si="299"/>
        <v>1.7495573093929014E-3</v>
      </c>
      <c r="G2448" s="104">
        <f t="shared" si="305"/>
        <v>1.2802543616075505E-3</v>
      </c>
      <c r="H2448" s="104">
        <f t="shared" si="301"/>
        <v>-57.854074718481137</v>
      </c>
      <c r="I2448" s="104">
        <f t="shared" si="302"/>
        <v>10</v>
      </c>
      <c r="J2448" s="104">
        <f t="shared" si="303"/>
        <v>3.0685877548815139E-6</v>
      </c>
      <c r="K2448" s="104">
        <f t="shared" si="304"/>
        <v>3.0685877548815138E-5</v>
      </c>
      <c r="L2448" s="85"/>
    </row>
    <row r="2449" spans="3:12" x14ac:dyDescent="0.2">
      <c r="C2449" s="103">
        <v>5820</v>
      </c>
      <c r="D2449" s="103">
        <f t="shared" si="300"/>
        <v>5.82</v>
      </c>
      <c r="E2449" s="104">
        <f t="shared" si="298"/>
        <v>0.73096200325676219</v>
      </c>
      <c r="F2449" s="104">
        <f t="shared" si="299"/>
        <v>7.875896561745357E-17</v>
      </c>
      <c r="G2449" s="104">
        <f t="shared" si="305"/>
        <v>5.7569811282164313E-17</v>
      </c>
      <c r="H2449" s="104">
        <f t="shared" si="301"/>
        <v>-324.79610388379956</v>
      </c>
      <c r="I2449" s="104">
        <f t="shared" si="302"/>
        <v>10</v>
      </c>
      <c r="J2449" s="104">
        <f t="shared" si="303"/>
        <v>4.0976280760382597E-7</v>
      </c>
      <c r="K2449" s="104">
        <f t="shared" si="304"/>
        <v>4.0976280760382598E-6</v>
      </c>
      <c r="L2449" s="85"/>
    </row>
    <row r="2450" spans="3:12" x14ac:dyDescent="0.2">
      <c r="C2450" s="103">
        <v>5830</v>
      </c>
      <c r="D2450" s="103">
        <f t="shared" si="300"/>
        <v>5.83</v>
      </c>
      <c r="E2450" s="104">
        <f t="shared" si="298"/>
        <v>0.73016440400557137</v>
      </c>
      <c r="F2450" s="104">
        <f t="shared" si="299"/>
        <v>1.7443164745075308E-3</v>
      </c>
      <c r="G2450" s="104">
        <f t="shared" si="305"/>
        <v>1.2736377990058907E-3</v>
      </c>
      <c r="H2450" s="104">
        <f t="shared" si="301"/>
        <v>-57.899081208584128</v>
      </c>
      <c r="I2450" s="104">
        <f t="shared" si="302"/>
        <v>10</v>
      </c>
      <c r="J2450" s="104">
        <f t="shared" si="303"/>
        <v>4.0553831076417902E-7</v>
      </c>
      <c r="K2450" s="104">
        <f t="shared" si="304"/>
        <v>4.0553831076417901E-6</v>
      </c>
      <c r="L2450" s="85"/>
    </row>
    <row r="2451" spans="3:12" x14ac:dyDescent="0.2">
      <c r="C2451" s="103">
        <v>5840</v>
      </c>
      <c r="D2451" s="103">
        <f t="shared" si="300"/>
        <v>5.84</v>
      </c>
      <c r="E2451" s="104">
        <f t="shared" si="298"/>
        <v>0.72936623674733336</v>
      </c>
      <c r="F2451" s="104">
        <f t="shared" si="299"/>
        <v>3.0167313777456888E-3</v>
      </c>
      <c r="G2451" s="104">
        <f t="shared" si="305"/>
        <v>2.2003020122639714E-3</v>
      </c>
      <c r="H2451" s="104">
        <f t="shared" si="301"/>
        <v>-53.15035408121345</v>
      </c>
      <c r="I2451" s="104">
        <f t="shared" si="302"/>
        <v>10</v>
      </c>
      <c r="J2451" s="104">
        <f t="shared" si="303"/>
        <v>3.0170644530814215E-6</v>
      </c>
      <c r="K2451" s="104">
        <f t="shared" si="304"/>
        <v>3.0170644530814215E-5</v>
      </c>
      <c r="L2451" s="85"/>
    </row>
    <row r="2452" spans="3:12" x14ac:dyDescent="0.2">
      <c r="C2452" s="103">
        <v>5850</v>
      </c>
      <c r="D2452" s="103">
        <f t="shared" si="300"/>
        <v>5.85</v>
      </c>
      <c r="E2452" s="104">
        <f t="shared" si="298"/>
        <v>0.72856750486460831</v>
      </c>
      <c r="F2452" s="104">
        <f t="shared" si="299"/>
        <v>3.4782290994612814E-3</v>
      </c>
      <c r="G2452" s="104">
        <f t="shared" si="305"/>
        <v>2.5341246963419793E-3</v>
      </c>
      <c r="H2452" s="104">
        <f t="shared" si="301"/>
        <v>-51.923440373101933</v>
      </c>
      <c r="I2452" s="104">
        <f t="shared" si="302"/>
        <v>10</v>
      </c>
      <c r="J2452" s="104">
        <f t="shared" si="303"/>
        <v>5.6036990647903438E-6</v>
      </c>
      <c r="K2452" s="104">
        <f t="shared" si="304"/>
        <v>5.6036990647903435E-5</v>
      </c>
      <c r="L2452" s="85"/>
    </row>
    <row r="2453" spans="3:12" x14ac:dyDescent="0.2">
      <c r="C2453" s="103">
        <v>5860</v>
      </c>
      <c r="D2453" s="103">
        <f t="shared" si="300"/>
        <v>5.86</v>
      </c>
      <c r="E2453" s="104">
        <f t="shared" si="298"/>
        <v>0.72776821174003925</v>
      </c>
      <c r="F2453" s="104">
        <f t="shared" si="299"/>
        <v>3.007754821348645E-3</v>
      </c>
      <c r="G2453" s="104">
        <f t="shared" si="305"/>
        <v>2.1889483476853844E-3</v>
      </c>
      <c r="H2453" s="104">
        <f t="shared" si="301"/>
        <v>-53.195289725972373</v>
      </c>
      <c r="I2453" s="104">
        <f t="shared" si="302"/>
        <v>10</v>
      </c>
      <c r="J2453" s="104">
        <f t="shared" si="303"/>
        <v>5.5768547448044772E-6</v>
      </c>
      <c r="K2453" s="104">
        <f t="shared" si="304"/>
        <v>5.5768547448044774E-5</v>
      </c>
      <c r="L2453" s="85"/>
    </row>
    <row r="2454" spans="3:12" x14ac:dyDescent="0.2">
      <c r="C2454" s="103">
        <v>5870</v>
      </c>
      <c r="D2454" s="103">
        <f t="shared" si="300"/>
        <v>5.87</v>
      </c>
      <c r="E2454" s="104">
        <f t="shared" si="298"/>
        <v>0.7269683607563252</v>
      </c>
      <c r="F2454" s="104">
        <f t="shared" si="299"/>
        <v>1.7339511425484408E-3</v>
      </c>
      <c r="G2454" s="104">
        <f t="shared" si="305"/>
        <v>1.2605276197299971E-3</v>
      </c>
      <c r="H2454" s="104">
        <f t="shared" si="301"/>
        <v>-57.988952679006324</v>
      </c>
      <c r="I2454" s="104">
        <f t="shared" si="302"/>
        <v>10</v>
      </c>
      <c r="J2454" s="104">
        <f t="shared" si="303"/>
        <v>2.974721112444071E-6</v>
      </c>
      <c r="K2454" s="104">
        <f t="shared" si="304"/>
        <v>2.9747211124440709E-5</v>
      </c>
      <c r="L2454" s="85"/>
    </row>
    <row r="2455" spans="3:12" x14ac:dyDescent="0.2">
      <c r="C2455" s="103">
        <v>5880</v>
      </c>
      <c r="D2455" s="103">
        <f t="shared" si="300"/>
        <v>5.88</v>
      </c>
      <c r="E2455" s="104">
        <f t="shared" si="298"/>
        <v>0.72616795529620337</v>
      </c>
      <c r="F2455" s="104">
        <f t="shared" si="299"/>
        <v>8.1446653522697356E-17</v>
      </c>
      <c r="G2455" s="104">
        <f t="shared" si="305"/>
        <v>5.9143949854295457E-17</v>
      </c>
      <c r="H2455" s="104">
        <f t="shared" si="301"/>
        <v>-324.56179350061359</v>
      </c>
      <c r="I2455" s="104">
        <f t="shared" si="302"/>
        <v>10</v>
      </c>
      <c r="J2455" s="104">
        <f t="shared" si="303"/>
        <v>3.9723247002558037E-7</v>
      </c>
      <c r="K2455" s="104">
        <f t="shared" si="304"/>
        <v>3.9723247002558034E-6</v>
      </c>
      <c r="L2455" s="85"/>
    </row>
    <row r="2456" spans="3:12" x14ac:dyDescent="0.2">
      <c r="C2456" s="103">
        <v>5890</v>
      </c>
      <c r="D2456" s="103">
        <f t="shared" si="300"/>
        <v>5.89</v>
      </c>
      <c r="E2456" s="104">
        <f t="shared" si="298"/>
        <v>0.72536699874242483</v>
      </c>
      <c r="F2456" s="104">
        <f t="shared" si="299"/>
        <v>1.7288258658033834E-3</v>
      </c>
      <c r="G2456" s="104">
        <f t="shared" si="305"/>
        <v>1.2540332296260743E-3</v>
      </c>
      <c r="H2456" s="104">
        <f t="shared" si="301"/>
        <v>-58.033819106596731</v>
      </c>
      <c r="I2456" s="104">
        <f t="shared" si="302"/>
        <v>10</v>
      </c>
      <c r="J2456" s="104">
        <f t="shared" si="303"/>
        <v>3.9314983525163775E-7</v>
      </c>
      <c r="K2456" s="104">
        <f t="shared" si="304"/>
        <v>3.931498352516377E-6</v>
      </c>
      <c r="L2456" s="85"/>
    </row>
    <row r="2457" spans="3:12" x14ac:dyDescent="0.2">
      <c r="C2457" s="103">
        <v>5900</v>
      </c>
      <c r="D2457" s="103">
        <f t="shared" si="300"/>
        <v>5.9</v>
      </c>
      <c r="E2457" s="104">
        <f t="shared" si="298"/>
        <v>0.72456549447773289</v>
      </c>
      <c r="F2457" s="104">
        <f t="shared" si="299"/>
        <v>2.9900001765363984E-3</v>
      </c>
      <c r="G2457" s="104">
        <f t="shared" si="305"/>
        <v>2.166450956400604E-3</v>
      </c>
      <c r="H2457" s="104">
        <f t="shared" si="301"/>
        <v>-53.285022759461953</v>
      </c>
      <c r="I2457" s="104">
        <f t="shared" si="302"/>
        <v>10</v>
      </c>
      <c r="J2457" s="104">
        <f t="shared" si="303"/>
        <v>2.9249280167146465E-6</v>
      </c>
      <c r="K2457" s="104">
        <f t="shared" si="304"/>
        <v>2.9249280167146465E-5</v>
      </c>
      <c r="L2457" s="85"/>
    </row>
    <row r="2458" spans="3:12" x14ac:dyDescent="0.2">
      <c r="C2458" s="103">
        <v>5910</v>
      </c>
      <c r="D2458" s="103">
        <f t="shared" si="300"/>
        <v>5.91</v>
      </c>
      <c r="E2458" s="104">
        <f t="shared" si="298"/>
        <v>0.72376344588483976</v>
      </c>
      <c r="F2458" s="104">
        <f t="shared" si="299"/>
        <v>3.4474766752072765E-3</v>
      </c>
      <c r="G2458" s="104">
        <f t="shared" si="305"/>
        <v>2.4951575980556289E-3</v>
      </c>
      <c r="H2458" s="104">
        <f t="shared" si="301"/>
        <v>-52.058040369113556</v>
      </c>
      <c r="I2458" s="104">
        <f t="shared" si="302"/>
        <v>10</v>
      </c>
      <c r="J2458" s="104">
        <f t="shared" si="303"/>
        <v>5.4326485787448826E-6</v>
      </c>
      <c r="K2458" s="104">
        <f t="shared" si="304"/>
        <v>5.4326485787448822E-5</v>
      </c>
      <c r="L2458" s="85"/>
    </row>
    <row r="2459" spans="3:12" x14ac:dyDescent="0.2">
      <c r="C2459" s="103">
        <v>5920</v>
      </c>
      <c r="D2459" s="103">
        <f t="shared" si="300"/>
        <v>5.92</v>
      </c>
      <c r="E2459" s="104">
        <f t="shared" si="298"/>
        <v>0.72296085634640617</v>
      </c>
      <c r="F2459" s="104">
        <f t="shared" si="299"/>
        <v>2.9812207651707199E-3</v>
      </c>
      <c r="G2459" s="104">
        <f t="shared" si="305"/>
        <v>2.1553059173455118E-3</v>
      </c>
      <c r="H2459" s="104">
        <f t="shared" si="301"/>
        <v>-53.329821574697107</v>
      </c>
      <c r="I2459" s="104">
        <f t="shared" si="302"/>
        <v>10</v>
      </c>
      <c r="J2459" s="104">
        <f t="shared" si="303"/>
        <v>5.4067027270192841E-6</v>
      </c>
      <c r="K2459" s="104">
        <f t="shared" si="304"/>
        <v>5.4067027270192841E-5</v>
      </c>
      <c r="L2459" s="85"/>
    </row>
    <row r="2460" spans="3:12" x14ac:dyDescent="0.2">
      <c r="C2460" s="103">
        <v>5930</v>
      </c>
      <c r="D2460" s="103">
        <f t="shared" si="300"/>
        <v>5.93</v>
      </c>
      <c r="E2460" s="104">
        <f t="shared" si="298"/>
        <v>0.72215772924501997</v>
      </c>
      <c r="F2460" s="104">
        <f t="shared" si="299"/>
        <v>1.7186881812341172E-3</v>
      </c>
      <c r="G2460" s="104">
        <f t="shared" si="305"/>
        <v>1.2411639542402834E-3</v>
      </c>
      <c r="H2460" s="104">
        <f t="shared" si="301"/>
        <v>-58.123416912834728</v>
      </c>
      <c r="I2460" s="104">
        <f t="shared" si="302"/>
        <v>10</v>
      </c>
      <c r="J2460" s="104">
        <f t="shared" si="303"/>
        <v>2.8840018971475064E-6</v>
      </c>
      <c r="K2460" s="104">
        <f t="shared" si="304"/>
        <v>2.8840018971475065E-5</v>
      </c>
      <c r="L2460" s="85"/>
    </row>
    <row r="2461" spans="3:12" x14ac:dyDescent="0.2">
      <c r="C2461" s="103">
        <v>5940</v>
      </c>
      <c r="D2461" s="103">
        <f t="shared" si="300"/>
        <v>5.94</v>
      </c>
      <c r="E2461" s="104">
        <f t="shared" si="298"/>
        <v>0.7213540679631667</v>
      </c>
      <c r="F2461" s="104">
        <f t="shared" si="299"/>
        <v>4.3728279395450109E-17</v>
      </c>
      <c r="G2461" s="104">
        <f t="shared" si="305"/>
        <v>3.1543572226937857E-17</v>
      </c>
      <c r="H2461" s="104">
        <f t="shared" si="301"/>
        <v>-330.02178251018796</v>
      </c>
      <c r="I2461" s="104">
        <f t="shared" si="302"/>
        <v>10</v>
      </c>
      <c r="J2461" s="104">
        <f t="shared" si="303"/>
        <v>3.8512199032636356E-7</v>
      </c>
      <c r="K2461" s="104">
        <f t="shared" si="304"/>
        <v>3.851219903263636E-6</v>
      </c>
      <c r="L2461" s="85"/>
    </row>
    <row r="2462" spans="3:12" x14ac:dyDescent="0.2">
      <c r="C2462" s="103">
        <v>5950</v>
      </c>
      <c r="D2462" s="103">
        <f t="shared" si="300"/>
        <v>5.95</v>
      </c>
      <c r="E2462" s="104">
        <f t="shared" si="298"/>
        <v>0.72054987588321717</v>
      </c>
      <c r="F2462" s="104">
        <f t="shared" si="299"/>
        <v>1.7136750250699639E-3</v>
      </c>
      <c r="G2462" s="104">
        <f t="shared" si="305"/>
        <v>1.2347883266183317E-3</v>
      </c>
      <c r="H2462" s="104">
        <f t="shared" si="301"/>
        <v>-58.168149697650605</v>
      </c>
      <c r="I2462" s="104">
        <f t="shared" si="302"/>
        <v>10</v>
      </c>
      <c r="J2462" s="104">
        <f t="shared" si="303"/>
        <v>3.8117555288824437E-7</v>
      </c>
      <c r="K2462" s="104">
        <f t="shared" si="304"/>
        <v>3.8117555288824437E-6</v>
      </c>
      <c r="L2462" s="85"/>
    </row>
    <row r="2463" spans="3:12" x14ac:dyDescent="0.2">
      <c r="C2463" s="103">
        <v>5960</v>
      </c>
      <c r="D2463" s="103">
        <f t="shared" si="300"/>
        <v>5.96</v>
      </c>
      <c r="E2463" s="104">
        <f t="shared" si="298"/>
        <v>0.71974515638740111</v>
      </c>
      <c r="F2463" s="104">
        <f t="shared" si="299"/>
        <v>2.9638545240562183E-3</v>
      </c>
      <c r="G2463" s="104">
        <f t="shared" si="305"/>
        <v>2.133219937926349E-3</v>
      </c>
      <c r="H2463" s="104">
        <f t="shared" si="301"/>
        <v>-53.41928731760688</v>
      </c>
      <c r="I2463" s="104">
        <f t="shared" si="302"/>
        <v>10</v>
      </c>
      <c r="J2463" s="104">
        <f t="shared" si="303"/>
        <v>2.8358699175103181E-6</v>
      </c>
      <c r="K2463" s="104">
        <f t="shared" si="304"/>
        <v>2.8358699175103181E-5</v>
      </c>
      <c r="L2463" s="85"/>
    </row>
    <row r="2464" spans="3:12" x14ac:dyDescent="0.2">
      <c r="C2464" s="103">
        <v>5970</v>
      </c>
      <c r="D2464" s="103">
        <f t="shared" si="300"/>
        <v>5.97</v>
      </c>
      <c r="E2464" s="104">
        <f t="shared" si="298"/>
        <v>0.71893991285778114</v>
      </c>
      <c r="F2464" s="104">
        <f t="shared" si="299"/>
        <v>3.4173970049816834E-3</v>
      </c>
      <c r="G2464" s="104">
        <f t="shared" si="305"/>
        <v>2.4569031049619739E-3</v>
      </c>
      <c r="H2464" s="104">
        <f t="shared" si="301"/>
        <v>-52.192239416675299</v>
      </c>
      <c r="I2464" s="104">
        <f t="shared" si="302"/>
        <v>10</v>
      </c>
      <c r="J2464" s="104">
        <f t="shared" si="303"/>
        <v>5.2673073872135888E-6</v>
      </c>
      <c r="K2464" s="104">
        <f t="shared" si="304"/>
        <v>5.2673073872135888E-5</v>
      </c>
      <c r="L2464" s="85"/>
    </row>
    <row r="2465" spans="3:12" x14ac:dyDescent="0.2">
      <c r="C2465" s="103">
        <v>5980</v>
      </c>
      <c r="D2465" s="103">
        <f t="shared" si="300"/>
        <v>5.98</v>
      </c>
      <c r="E2465" s="104">
        <f t="shared" si="298"/>
        <v>0.71813414867623993</v>
      </c>
      <c r="F2465" s="104">
        <f t="shared" si="299"/>
        <v>2.9552664242623967E-3</v>
      </c>
      <c r="G2465" s="104">
        <f t="shared" si="305"/>
        <v>2.1222777376991519E-3</v>
      </c>
      <c r="H2465" s="104">
        <f t="shared" si="301"/>
        <v>-53.463955631528783</v>
      </c>
      <c r="I2465" s="104">
        <f t="shared" si="302"/>
        <v>10</v>
      </c>
      <c r="J2465" s="104">
        <f t="shared" si="303"/>
        <v>5.2422242974486631E-6</v>
      </c>
      <c r="K2465" s="104">
        <f t="shared" si="304"/>
        <v>5.2422242974486634E-5</v>
      </c>
      <c r="L2465" s="85"/>
    </row>
    <row r="2466" spans="3:12" x14ac:dyDescent="0.2">
      <c r="C2466" s="103">
        <v>5990</v>
      </c>
      <c r="D2466" s="103">
        <f t="shared" si="300"/>
        <v>5.99</v>
      </c>
      <c r="E2466" s="104">
        <f t="shared" si="298"/>
        <v>0.71732786722444619</v>
      </c>
      <c r="F2466" s="104">
        <f t="shared" si="299"/>
        <v>1.703758251798316E-3</v>
      </c>
      <c r="G2466" s="104">
        <f t="shared" si="305"/>
        <v>1.222153273028537E-3</v>
      </c>
      <c r="H2466" s="104">
        <f t="shared" si="301"/>
        <v>-58.257486496332959</v>
      </c>
      <c r="I2466" s="104">
        <f t="shared" si="302"/>
        <v>10</v>
      </c>
      <c r="J2466" s="104">
        <f t="shared" si="303"/>
        <v>2.7963046963792576E-6</v>
      </c>
      <c r="K2466" s="104">
        <f t="shared" si="304"/>
        <v>2.7963046963792575E-5</v>
      </c>
      <c r="L2466" s="85"/>
    </row>
    <row r="2467" spans="3:12" x14ac:dyDescent="0.2">
      <c r="C2467" s="103">
        <v>6000</v>
      </c>
      <c r="D2467" s="103">
        <f t="shared" si="300"/>
        <v>6</v>
      </c>
      <c r="E2467" s="104">
        <f t="shared" si="298"/>
        <v>0.71652107188384517</v>
      </c>
      <c r="F2467" s="104">
        <f t="shared" si="299"/>
        <v>6.6669592626691164E-18</v>
      </c>
      <c r="G2467" s="104">
        <f t="shared" si="305"/>
        <v>4.7770167970936055E-18</v>
      </c>
      <c r="H2467" s="104">
        <f t="shared" si="301"/>
        <v>-346.41686463268655</v>
      </c>
      <c r="I2467" s="104">
        <f t="shared" si="302"/>
        <v>10</v>
      </c>
      <c r="J2467" s="104">
        <f t="shared" si="303"/>
        <v>3.7341465569359431E-7</v>
      </c>
      <c r="K2467" s="104">
        <f t="shared" si="304"/>
        <v>3.7341465569359429E-6</v>
      </c>
      <c r="L2467" s="85"/>
    </row>
    <row r="2468" spans="3:12" x14ac:dyDescent="0.2">
      <c r="C2468" s="103">
        <v>6010</v>
      </c>
      <c r="D2468" s="103">
        <f t="shared" si="300"/>
        <v>6.01</v>
      </c>
      <c r="E2468" s="104">
        <f t="shared" si="298"/>
        <v>0.71571376603562564</v>
      </c>
      <c r="F2468" s="104">
        <f t="shared" si="299"/>
        <v>1.6988539161328958E-3</v>
      </c>
      <c r="G2468" s="104">
        <f t="shared" si="305"/>
        <v>1.2158931342598459E-3</v>
      </c>
      <c r="H2468" s="104">
        <f t="shared" si="301"/>
        <v>-58.302091876935918</v>
      </c>
      <c r="I2468" s="104">
        <f t="shared" si="302"/>
        <v>10</v>
      </c>
      <c r="J2468" s="104">
        <f t="shared" si="303"/>
        <v>3.6959902848506077E-7</v>
      </c>
      <c r="K2468" s="104">
        <f t="shared" si="304"/>
        <v>3.6959902848506076E-6</v>
      </c>
      <c r="L2468" s="85"/>
    </row>
    <row r="2469" spans="3:12" x14ac:dyDescent="0.2">
      <c r="C2469" s="103">
        <v>6020</v>
      </c>
      <c r="D2469" s="103">
        <f t="shared" si="300"/>
        <v>6.02</v>
      </c>
      <c r="E2469" s="104">
        <f t="shared" si="298"/>
        <v>0.71490595306070426</v>
      </c>
      <c r="F2469" s="104">
        <f t="shared" si="299"/>
        <v>2.9382771547015489E-3</v>
      </c>
      <c r="G2469" s="104">
        <f t="shared" si="305"/>
        <v>2.100591829638405E-3</v>
      </c>
      <c r="H2469" s="104">
        <f t="shared" si="301"/>
        <v>-53.553166561182017</v>
      </c>
      <c r="I2469" s="104">
        <f t="shared" si="302"/>
        <v>10</v>
      </c>
      <c r="J2469" s="104">
        <f t="shared" si="303"/>
        <v>2.7497681289407956E-6</v>
      </c>
      <c r="K2469" s="104">
        <f t="shared" si="304"/>
        <v>2.7497681289407957E-5</v>
      </c>
      <c r="L2469" s="85"/>
    </row>
    <row r="2470" spans="3:12" x14ac:dyDescent="0.2">
      <c r="C2470" s="103">
        <v>6030</v>
      </c>
      <c r="D2470" s="103">
        <f t="shared" si="300"/>
        <v>6.03</v>
      </c>
      <c r="E2470" s="104">
        <f t="shared" si="298"/>
        <v>0.71409763633970191</v>
      </c>
      <c r="F2470" s="104">
        <f t="shared" si="299"/>
        <v>3.3879702867905918E-3</v>
      </c>
      <c r="G2470" s="104">
        <f t="shared" si="305"/>
        <v>2.4193415737863038E-3</v>
      </c>
      <c r="H2470" s="104">
        <f t="shared" si="301"/>
        <v>-52.326056232281672</v>
      </c>
      <c r="I2470" s="104">
        <f t="shared" si="302"/>
        <v>10</v>
      </c>
      <c r="J2470" s="104">
        <f t="shared" si="303"/>
        <v>5.1074494928486177E-6</v>
      </c>
      <c r="K2470" s="104">
        <f t="shared" si="304"/>
        <v>5.1074494928486181E-5</v>
      </c>
      <c r="L2470" s="85"/>
    </row>
    <row r="2471" spans="3:12" x14ac:dyDescent="0.2">
      <c r="C2471" s="103">
        <v>6040</v>
      </c>
      <c r="D2471" s="103">
        <f t="shared" si="300"/>
        <v>6.04</v>
      </c>
      <c r="E2471" s="104">
        <f t="shared" si="298"/>
        <v>0.71328881925292098</v>
      </c>
      <c r="F2471" s="104">
        <f t="shared" si="299"/>
        <v>2.9298747651913476E-3</v>
      </c>
      <c r="G2471" s="104">
        <f t="shared" si="305"/>
        <v>2.0898469118222655E-3</v>
      </c>
      <c r="H2471" s="104">
        <f t="shared" si="301"/>
        <v>-53.597710524534044</v>
      </c>
      <c r="I2471" s="104">
        <f t="shared" si="302"/>
        <v>10</v>
      </c>
      <c r="J2471" s="104">
        <f t="shared" si="303"/>
        <v>5.0831951996862271E-6</v>
      </c>
      <c r="K2471" s="104">
        <f t="shared" si="304"/>
        <v>5.0831951996862271E-5</v>
      </c>
      <c r="L2471" s="85"/>
    </row>
    <row r="2472" spans="3:12" x14ac:dyDescent="0.2">
      <c r="C2472" s="103">
        <v>6050</v>
      </c>
      <c r="D2472" s="103">
        <f t="shared" si="300"/>
        <v>6.05</v>
      </c>
      <c r="E2472" s="104">
        <f t="shared" si="298"/>
        <v>0.71247950518032588</v>
      </c>
      <c r="F2472" s="104">
        <f t="shared" si="299"/>
        <v>1.6891515861661166E-3</v>
      </c>
      <c r="G2472" s="104">
        <f t="shared" si="305"/>
        <v>1.2034858862861972E-3</v>
      </c>
      <c r="H2472" s="104">
        <f t="shared" si="301"/>
        <v>-58.391179969747704</v>
      </c>
      <c r="I2472" s="104">
        <f t="shared" si="302"/>
        <v>10</v>
      </c>
      <c r="J2472" s="104">
        <f t="shared" si="303"/>
        <v>2.7115102297742287E-6</v>
      </c>
      <c r="K2472" s="104">
        <f t="shared" si="304"/>
        <v>2.7115102297742285E-5</v>
      </c>
      <c r="L2472" s="85"/>
    </row>
    <row r="2473" spans="3:12" x14ac:dyDescent="0.2">
      <c r="C2473" s="103">
        <v>6060</v>
      </c>
      <c r="D2473" s="103">
        <f t="shared" si="300"/>
        <v>6.06</v>
      </c>
      <c r="E2473" s="104">
        <f t="shared" si="298"/>
        <v>0.71166969750151499</v>
      </c>
      <c r="F2473" s="104">
        <f t="shared" si="299"/>
        <v>1.6200246505382348E-16</v>
      </c>
      <c r="G2473" s="104">
        <f t="shared" si="305"/>
        <v>1.1529224529935431E-16</v>
      </c>
      <c r="H2473" s="104">
        <f t="shared" si="301"/>
        <v>-318.7639980582619</v>
      </c>
      <c r="I2473" s="104">
        <f t="shared" si="302"/>
        <v>10</v>
      </c>
      <c r="J2473" s="104">
        <f t="shared" si="303"/>
        <v>3.6209456962258784E-7</v>
      </c>
      <c r="K2473" s="104">
        <f t="shared" si="304"/>
        <v>3.6209456962258784E-6</v>
      </c>
      <c r="L2473" s="85"/>
    </row>
    <row r="2474" spans="3:12" x14ac:dyDescent="0.2">
      <c r="C2474" s="103">
        <v>6070</v>
      </c>
      <c r="D2474" s="103">
        <f t="shared" si="300"/>
        <v>6.07</v>
      </c>
      <c r="E2474" s="104">
        <f t="shared" si="298"/>
        <v>0.71085939959570787</v>
      </c>
      <c r="F2474" s="104">
        <f t="shared" si="299"/>
        <v>1.6843529016306261E-3</v>
      </c>
      <c r="G2474" s="104">
        <f t="shared" si="305"/>
        <v>1.1973380923604353E-3</v>
      </c>
      <c r="H2474" s="104">
        <f t="shared" si="301"/>
        <v>-58.435664010850346</v>
      </c>
      <c r="I2474" s="104">
        <f t="shared" si="302"/>
        <v>10</v>
      </c>
      <c r="J2474" s="104">
        <f t="shared" si="303"/>
        <v>3.5840462685440063E-7</v>
      </c>
      <c r="K2474" s="104">
        <f t="shared" si="304"/>
        <v>3.5840462685440065E-6</v>
      </c>
      <c r="L2474" s="85"/>
    </row>
    <row r="2475" spans="3:12" x14ac:dyDescent="0.2">
      <c r="C2475" s="103">
        <v>6080</v>
      </c>
      <c r="D2475" s="103">
        <f t="shared" si="300"/>
        <v>6.08</v>
      </c>
      <c r="E2475" s="104">
        <f t="shared" si="298"/>
        <v>0.71004861484171411</v>
      </c>
      <c r="F2475" s="104">
        <f t="shared" si="299"/>
        <v>2.9132514878604889E-3</v>
      </c>
      <c r="G2475" s="104">
        <f t="shared" si="305"/>
        <v>2.068550183640903E-3</v>
      </c>
      <c r="H2475" s="104">
        <f t="shared" si="301"/>
        <v>-53.686678770554749</v>
      </c>
      <c r="I2475" s="104">
        <f t="shared" si="302"/>
        <v>10</v>
      </c>
      <c r="J2475" s="104">
        <f t="shared" si="303"/>
        <v>2.6665065578307485E-6</v>
      </c>
      <c r="K2475" s="104">
        <f t="shared" si="304"/>
        <v>2.6665065578307483E-5</v>
      </c>
      <c r="L2475" s="85"/>
    </row>
    <row r="2476" spans="3:12" x14ac:dyDescent="0.2">
      <c r="C2476" s="103">
        <v>6090</v>
      </c>
      <c r="D2476" s="103">
        <f t="shared" si="300"/>
        <v>6.09</v>
      </c>
      <c r="E2476" s="104">
        <f t="shared" si="298"/>
        <v>0.70923734661791671</v>
      </c>
      <c r="F2476" s="104">
        <f t="shared" si="299"/>
        <v>3.3591775030032524E-3</v>
      </c>
      <c r="G2476" s="104">
        <f t="shared" si="305"/>
        <v>2.3824541390486255E-3</v>
      </c>
      <c r="H2476" s="104">
        <f t="shared" si="301"/>
        <v>-52.459509010853054</v>
      </c>
      <c r="I2476" s="104">
        <f t="shared" si="302"/>
        <v>10</v>
      </c>
      <c r="J2476" s="104">
        <f t="shared" si="303"/>
        <v>4.952859870150217E-6</v>
      </c>
      <c r="K2476" s="104">
        <f t="shared" si="304"/>
        <v>4.952859870150217E-5</v>
      </c>
      <c r="L2476" s="85"/>
    </row>
    <row r="2477" spans="3:12" x14ac:dyDescent="0.2">
      <c r="C2477" s="103">
        <v>6100</v>
      </c>
      <c r="D2477" s="103">
        <f t="shared" si="300"/>
        <v>6.1</v>
      </c>
      <c r="E2477" s="104">
        <f t="shared" si="298"/>
        <v>0.7084255983022506</v>
      </c>
      <c r="F2477" s="104">
        <f t="shared" si="299"/>
        <v>2.9050294281478296E-3</v>
      </c>
      <c r="G2477" s="104">
        <f t="shared" si="305"/>
        <v>2.0579972107212709E-3</v>
      </c>
      <c r="H2477" s="104">
        <f t="shared" si="301"/>
        <v>-53.731104363766974</v>
      </c>
      <c r="I2477" s="104">
        <f t="shared" si="302"/>
        <v>10</v>
      </c>
      <c r="J2477" s="104">
        <f t="shared" si="303"/>
        <v>4.9294020474183251E-6</v>
      </c>
      <c r="K2477" s="104">
        <f t="shared" si="304"/>
        <v>4.9294020474183254E-5</v>
      </c>
      <c r="L2477" s="85"/>
    </row>
    <row r="2478" spans="3:12" x14ac:dyDescent="0.2">
      <c r="C2478" s="103">
        <v>6110</v>
      </c>
      <c r="D2478" s="103">
        <f t="shared" si="300"/>
        <v>6.11</v>
      </c>
      <c r="E2478" s="104">
        <f t="shared" si="298"/>
        <v>0.70761337327217799</v>
      </c>
      <c r="F2478" s="104">
        <f t="shared" si="299"/>
        <v>1.6748588019466239E-3</v>
      </c>
      <c r="G2478" s="104">
        <f t="shared" si="305"/>
        <v>1.1851524866000492E-3</v>
      </c>
      <c r="H2478" s="104">
        <f t="shared" si="301"/>
        <v>-58.524515358842095</v>
      </c>
      <c r="I2478" s="104">
        <f t="shared" si="302"/>
        <v>10</v>
      </c>
      <c r="J2478" s="104">
        <f t="shared" si="303"/>
        <v>2.629504989808843E-6</v>
      </c>
      <c r="K2478" s="104">
        <f t="shared" si="304"/>
        <v>2.629504989808843E-5</v>
      </c>
      <c r="L2478" s="85"/>
    </row>
    <row r="2479" spans="3:12" x14ac:dyDescent="0.2">
      <c r="C2479" s="103">
        <v>6120</v>
      </c>
      <c r="D2479" s="103">
        <f t="shared" si="300"/>
        <v>6.12</v>
      </c>
      <c r="E2479" s="104">
        <f t="shared" si="298"/>
        <v>0.70680067490466625</v>
      </c>
      <c r="F2479" s="104">
        <f t="shared" si="299"/>
        <v>6.5568751400699416E-17</v>
      </c>
      <c r="G2479" s="104">
        <f t="shared" si="305"/>
        <v>4.6344037742670629E-17</v>
      </c>
      <c r="H2479" s="104">
        <f t="shared" si="301"/>
        <v>-326.68012261637244</v>
      </c>
      <c r="I2479" s="104">
        <f t="shared" si="302"/>
        <v>10</v>
      </c>
      <c r="J2479" s="104">
        <f t="shared" si="303"/>
        <v>3.5114660412359744E-7</v>
      </c>
      <c r="K2479" s="104">
        <f t="shared" si="304"/>
        <v>3.5114660412359742E-6</v>
      </c>
      <c r="L2479" s="85"/>
    </row>
    <row r="2480" spans="3:12" x14ac:dyDescent="0.2">
      <c r="C2480" s="103">
        <v>6130</v>
      </c>
      <c r="D2480" s="103">
        <f t="shared" si="300"/>
        <v>6.13</v>
      </c>
      <c r="E2480" s="104">
        <f t="shared" si="298"/>
        <v>0.70598750657616993</v>
      </c>
      <c r="F2480" s="104">
        <f t="shared" si="299"/>
        <v>1.6701627235146837E-3</v>
      </c>
      <c r="G2480" s="104">
        <f t="shared" si="305"/>
        <v>1.1791140167505966E-3</v>
      </c>
      <c r="H2480" s="104">
        <f t="shared" si="301"/>
        <v>-58.568883958293519</v>
      </c>
      <c r="I2480" s="104">
        <f t="shared" si="302"/>
        <v>10</v>
      </c>
      <c r="J2480" s="104">
        <f t="shared" si="303"/>
        <v>3.475774661244589E-7</v>
      </c>
      <c r="K2480" s="104">
        <f t="shared" si="304"/>
        <v>3.4757746612445889E-6</v>
      </c>
      <c r="L2480" s="85"/>
    </row>
    <row r="2481" spans="3:12" x14ac:dyDescent="0.2">
      <c r="C2481" s="103">
        <v>6140</v>
      </c>
      <c r="D2481" s="103">
        <f t="shared" si="300"/>
        <v>6.14</v>
      </c>
      <c r="E2481" s="104">
        <f t="shared" si="298"/>
        <v>0.70517387166260537</v>
      </c>
      <c r="F2481" s="104">
        <f t="shared" si="299"/>
        <v>2.8887615944792255E-3</v>
      </c>
      <c r="G2481" s="104">
        <f t="shared" si="305"/>
        <v>2.0370791978891567E-3</v>
      </c>
      <c r="H2481" s="104">
        <f t="shared" si="301"/>
        <v>-53.819841722032855</v>
      </c>
      <c r="I2481" s="104">
        <f t="shared" si="302"/>
        <v>10</v>
      </c>
      <c r="J2481" s="104">
        <f t="shared" si="303"/>
        <v>2.585974698473697E-6</v>
      </c>
      <c r="K2481" s="104">
        <f t="shared" si="304"/>
        <v>2.5859746984736969E-5</v>
      </c>
      <c r="L2481" s="85"/>
    </row>
    <row r="2482" spans="3:12" x14ac:dyDescent="0.2">
      <c r="C2482" s="103">
        <v>6150</v>
      </c>
      <c r="D2482" s="103">
        <f t="shared" si="300"/>
        <v>6.15</v>
      </c>
      <c r="E2482" s="104">
        <f t="shared" si="298"/>
        <v>0.70435977353932844</v>
      </c>
      <c r="F2482" s="104">
        <f t="shared" si="299"/>
        <v>3.3310003821314994E-3</v>
      </c>
      <c r="G2482" s="104">
        <f t="shared" si="305"/>
        <v>2.3462226748175593E-3</v>
      </c>
      <c r="H2482" s="104">
        <f t="shared" si="301"/>
        <v>-52.592615446666557</v>
      </c>
      <c r="I2482" s="104">
        <f t="shared" si="302"/>
        <v>10</v>
      </c>
      <c r="J2482" s="104">
        <f t="shared" si="303"/>
        <v>4.8033338268185505E-6</v>
      </c>
      <c r="K2482" s="104">
        <f t="shared" si="304"/>
        <v>4.8033338268185509E-5</v>
      </c>
      <c r="L2482" s="85"/>
    </row>
    <row r="2483" spans="3:12" x14ac:dyDescent="0.2">
      <c r="C2483" s="103">
        <v>6160</v>
      </c>
      <c r="D2483" s="103">
        <f t="shared" si="300"/>
        <v>6.16</v>
      </c>
      <c r="E2483" s="104">
        <f t="shared" si="298"/>
        <v>0.70354521558111704</v>
      </c>
      <c r="F2483" s="104">
        <f t="shared" si="299"/>
        <v>2.880714694173803E-3</v>
      </c>
      <c r="G2483" s="104">
        <f t="shared" si="305"/>
        <v>2.0267130405402E-3</v>
      </c>
      <c r="H2483" s="104">
        <f t="shared" si="301"/>
        <v>-53.864154762027717</v>
      </c>
      <c r="I2483" s="104">
        <f t="shared" si="302"/>
        <v>10</v>
      </c>
      <c r="J2483" s="104">
        <f t="shared" si="303"/>
        <v>4.7806416926628681E-6</v>
      </c>
      <c r="K2483" s="104">
        <f t="shared" si="304"/>
        <v>4.7806416926628681E-5</v>
      </c>
      <c r="L2483" s="85"/>
    </row>
    <row r="2484" spans="3:12" x14ac:dyDescent="0.2">
      <c r="C2484" s="103">
        <v>6170</v>
      </c>
      <c r="D2484" s="103">
        <f t="shared" si="300"/>
        <v>6.17</v>
      </c>
      <c r="E2484" s="104">
        <f t="shared" si="298"/>
        <v>0.70273020116214502</v>
      </c>
      <c r="F2484" s="104">
        <f t="shared" si="299"/>
        <v>1.6608708836996894E-3</v>
      </c>
      <c r="G2484" s="104">
        <f t="shared" si="305"/>
        <v>1.1671441302066323E-3</v>
      </c>
      <c r="H2484" s="104">
        <f t="shared" si="301"/>
        <v>-58.657510195487745</v>
      </c>
      <c r="I2484" s="104">
        <f t="shared" si="302"/>
        <v>10</v>
      </c>
      <c r="J2484" s="104">
        <f t="shared" si="303"/>
        <v>2.5501809067827399E-6</v>
      </c>
      <c r="K2484" s="104">
        <f t="shared" si="304"/>
        <v>2.5501809067827398E-5</v>
      </c>
      <c r="L2484" s="85"/>
    </row>
    <row r="2485" spans="3:12" x14ac:dyDescent="0.2">
      <c r="C2485" s="103">
        <v>6180</v>
      </c>
      <c r="D2485" s="103">
        <f t="shared" si="300"/>
        <v>6.18</v>
      </c>
      <c r="E2485" s="104">
        <f t="shared" si="298"/>
        <v>0.7019147336559608</v>
      </c>
      <c r="F2485" s="104">
        <f t="shared" si="299"/>
        <v>8.7774174432124704E-17</v>
      </c>
      <c r="G2485" s="104">
        <f t="shared" si="305"/>
        <v>6.160998626839665E-17</v>
      </c>
      <c r="H2485" s="104">
        <f t="shared" si="301"/>
        <v>-324.2069777600384</v>
      </c>
      <c r="I2485" s="104">
        <f t="shared" si="302"/>
        <v>10</v>
      </c>
      <c r="J2485" s="104">
        <f t="shared" si="303"/>
        <v>3.4055635516898502E-7</v>
      </c>
      <c r="K2485" s="104">
        <f t="shared" si="304"/>
        <v>3.4055635516898504E-6</v>
      </c>
      <c r="L2485" s="85"/>
    </row>
    <row r="2486" spans="3:12" x14ac:dyDescent="0.2">
      <c r="C2486" s="103">
        <v>6190</v>
      </c>
      <c r="D2486" s="103">
        <f t="shared" si="300"/>
        <v>6.19</v>
      </c>
      <c r="E2486" s="104">
        <f t="shared" si="298"/>
        <v>0.70109881643547023</v>
      </c>
      <c r="F2486" s="104">
        <f t="shared" si="299"/>
        <v>1.6562744846893923E-3</v>
      </c>
      <c r="G2486" s="104">
        <f t="shared" si="305"/>
        <v>1.1612120809080012E-3</v>
      </c>
      <c r="H2486" s="104">
        <f t="shared" si="301"/>
        <v>-58.701769090903241</v>
      </c>
      <c r="I2486" s="104">
        <f t="shared" si="302"/>
        <v>10</v>
      </c>
      <c r="J2486" s="104">
        <f t="shared" si="303"/>
        <v>3.3710337421170835E-7</v>
      </c>
      <c r="K2486" s="104">
        <f t="shared" si="304"/>
        <v>3.3710337421170835E-6</v>
      </c>
      <c r="L2486" s="85"/>
    </row>
    <row r="2487" spans="3:12" x14ac:dyDescent="0.2">
      <c r="C2487" s="103">
        <v>6200</v>
      </c>
      <c r="D2487" s="103">
        <f t="shared" si="300"/>
        <v>6.2</v>
      </c>
      <c r="E2487" s="104">
        <f t="shared" si="298"/>
        <v>0.70028245287290747</v>
      </c>
      <c r="F2487" s="104">
        <f t="shared" si="299"/>
        <v>2.8647921655709815E-3</v>
      </c>
      <c r="G2487" s="104">
        <f t="shared" si="305"/>
        <v>2.0061636846771353E-3</v>
      </c>
      <c r="H2487" s="104">
        <f t="shared" si="301"/>
        <v>-53.952672707947769</v>
      </c>
      <c r="I2487" s="104">
        <f t="shared" si="302"/>
        <v>10</v>
      </c>
      <c r="J2487" s="104">
        <f t="shared" si="303"/>
        <v>2.5080673101040076E-6</v>
      </c>
      <c r="K2487" s="104">
        <f t="shared" si="304"/>
        <v>2.5080673101040075E-5</v>
      </c>
      <c r="L2487" s="85"/>
    </row>
    <row r="2488" spans="3:12" x14ac:dyDescent="0.2">
      <c r="C2488" s="103">
        <v>6210</v>
      </c>
      <c r="D2488" s="103">
        <f t="shared" si="300"/>
        <v>6.21</v>
      </c>
      <c r="E2488" s="104">
        <f t="shared" si="298"/>
        <v>0.69946564633981967</v>
      </c>
      <c r="F2488" s="104">
        <f t="shared" si="299"/>
        <v>3.303421362825579E-3</v>
      </c>
      <c r="G2488" s="104">
        <f t="shared" si="305"/>
        <v>2.3106297586815614E-3</v>
      </c>
      <c r="H2488" s="104">
        <f t="shared" si="301"/>
        <v>-52.725392753275379</v>
      </c>
      <c r="I2488" s="104">
        <f t="shared" si="302"/>
        <v>10</v>
      </c>
      <c r="J2488" s="104">
        <f t="shared" si="303"/>
        <v>4.6586764081561572E-6</v>
      </c>
      <c r="K2488" s="104">
        <f t="shared" si="304"/>
        <v>4.6586764081561576E-5</v>
      </c>
      <c r="L2488" s="85"/>
    </row>
    <row r="2489" spans="3:12" x14ac:dyDescent="0.2">
      <c r="C2489" s="103">
        <v>6220</v>
      </c>
      <c r="D2489" s="103">
        <f t="shared" si="300"/>
        <v>6.22</v>
      </c>
      <c r="E2489" s="104">
        <f t="shared" si="298"/>
        <v>0.69864840020704388</v>
      </c>
      <c r="F2489" s="104">
        <f t="shared" si="299"/>
        <v>2.8569154542902857E-3</v>
      </c>
      <c r="G2489" s="104">
        <f t="shared" si="305"/>
        <v>1.9959794116666883E-3</v>
      </c>
      <c r="H2489" s="104">
        <f t="shared" si="301"/>
        <v>-53.996878854616881</v>
      </c>
      <c r="I2489" s="104">
        <f t="shared" si="302"/>
        <v>10</v>
      </c>
      <c r="J2489" s="104">
        <f t="shared" si="303"/>
        <v>4.6367206365319095E-6</v>
      </c>
      <c r="K2489" s="104">
        <f t="shared" si="304"/>
        <v>4.6367206365319091E-5</v>
      </c>
      <c r="L2489" s="85"/>
    </row>
    <row r="2490" spans="3:12" x14ac:dyDescent="0.2">
      <c r="C2490" s="103">
        <v>6230</v>
      </c>
      <c r="D2490" s="103">
        <f t="shared" si="300"/>
        <v>6.23</v>
      </c>
      <c r="E2490" s="104">
        <f t="shared" si="298"/>
        <v>0.69783071784467998</v>
      </c>
      <c r="F2490" s="104">
        <f t="shared" si="299"/>
        <v>1.647179165287114E-3</v>
      </c>
      <c r="G2490" s="104">
        <f t="shared" si="305"/>
        <v>1.1494522193311076E-3</v>
      </c>
      <c r="H2490" s="104">
        <f t="shared" si="301"/>
        <v>-58.7901815372568</v>
      </c>
      <c r="I2490" s="104">
        <f t="shared" si="302"/>
        <v>10</v>
      </c>
      <c r="J2490" s="104">
        <f t="shared" si="303"/>
        <v>2.4734350363203635E-6</v>
      </c>
      <c r="K2490" s="104">
        <f t="shared" si="304"/>
        <v>2.4734350363203636E-5</v>
      </c>
      <c r="L2490" s="85"/>
    </row>
    <row r="2491" spans="3:12" x14ac:dyDescent="0.2">
      <c r="C2491" s="103">
        <v>6240</v>
      </c>
      <c r="D2491" s="103">
        <f t="shared" si="300"/>
        <v>6.24</v>
      </c>
      <c r="E2491" s="104">
        <f t="shared" si="298"/>
        <v>0.69701260262207909</v>
      </c>
      <c r="F2491" s="104">
        <f t="shared" si="299"/>
        <v>1.3542096361228593E-16</v>
      </c>
      <c r="G2491" s="104">
        <f t="shared" si="305"/>
        <v>9.4390118296989286E-17</v>
      </c>
      <c r="H2491" s="104">
        <f t="shared" si="301"/>
        <v>-320.50146939236993</v>
      </c>
      <c r="I2491" s="104">
        <f t="shared" si="302"/>
        <v>10</v>
      </c>
      <c r="J2491" s="104">
        <f t="shared" si="303"/>
        <v>3.3031010113135638E-7</v>
      </c>
      <c r="K2491" s="104">
        <f t="shared" si="304"/>
        <v>3.3031010113135637E-6</v>
      </c>
      <c r="L2491" s="85"/>
    </row>
    <row r="2492" spans="3:12" x14ac:dyDescent="0.2">
      <c r="C2492" s="103">
        <v>6250</v>
      </c>
      <c r="D2492" s="103">
        <f t="shared" si="300"/>
        <v>6.25</v>
      </c>
      <c r="E2492" s="104">
        <f t="shared" si="298"/>
        <v>0.6961940579078123</v>
      </c>
      <c r="F2492" s="104">
        <f t="shared" si="299"/>
        <v>1.6426796317045133E-3</v>
      </c>
      <c r="G2492" s="104">
        <f t="shared" si="305"/>
        <v>1.1436237986388758E-3</v>
      </c>
      <c r="H2492" s="104">
        <f t="shared" si="301"/>
        <v>-58.834336312346061</v>
      </c>
      <c r="I2492" s="104">
        <f t="shared" si="302"/>
        <v>10</v>
      </c>
      <c r="J2492" s="104">
        <f t="shared" si="303"/>
        <v>3.2696884820335691E-7</v>
      </c>
      <c r="K2492" s="104">
        <f t="shared" si="304"/>
        <v>3.2696884820335693E-6</v>
      </c>
      <c r="L2492" s="85"/>
    </row>
    <row r="2493" spans="3:12" x14ac:dyDescent="0.2">
      <c r="C2493" s="103">
        <v>6260</v>
      </c>
      <c r="D2493" s="103">
        <f t="shared" si="300"/>
        <v>6.26</v>
      </c>
      <c r="E2493" s="104">
        <f t="shared" si="298"/>
        <v>0.69537508706965445</v>
      </c>
      <c r="F2493" s="104">
        <f t="shared" si="299"/>
        <v>2.8413284825359367E-3</v>
      </c>
      <c r="G2493" s="104">
        <f t="shared" si="305"/>
        <v>1.9757890409369161E-3</v>
      </c>
      <c r="H2493" s="104">
        <f t="shared" si="301"/>
        <v>-54.085188555777236</v>
      </c>
      <c r="I2493" s="104">
        <f t="shared" si="302"/>
        <v>10</v>
      </c>
      <c r="J2493" s="104">
        <f t="shared" si="303"/>
        <v>2.4326841159275761E-6</v>
      </c>
      <c r="K2493" s="104">
        <f t="shared" si="304"/>
        <v>2.4326841159275761E-5</v>
      </c>
      <c r="L2493" s="85"/>
    </row>
    <row r="2494" spans="3:12" x14ac:dyDescent="0.2">
      <c r="C2494" s="103">
        <v>6270</v>
      </c>
      <c r="D2494" s="103">
        <f t="shared" si="300"/>
        <v>6.27</v>
      </c>
      <c r="E2494" s="104">
        <f t="shared" si="298"/>
        <v>0.69455569347456259</v>
      </c>
      <c r="F2494" s="104">
        <f t="shared" si="299"/>
        <v>3.276423559937926E-3</v>
      </c>
      <c r="G2494" s="104">
        <f t="shared" si="305"/>
        <v>2.2756586377890814E-3</v>
      </c>
      <c r="H2494" s="104">
        <f t="shared" si="301"/>
        <v>-52.857857682475114</v>
      </c>
      <c r="I2494" s="104">
        <f t="shared" si="302"/>
        <v>10</v>
      </c>
      <c r="J2494" s="104">
        <f t="shared" si="303"/>
        <v>4.5187018412361679E-6</v>
      </c>
      <c r="K2494" s="104">
        <f t="shared" si="304"/>
        <v>4.5187018412361682E-5</v>
      </c>
      <c r="L2494" s="85"/>
    </row>
    <row r="2495" spans="3:12" x14ac:dyDescent="0.2">
      <c r="C2495" s="103">
        <v>6280</v>
      </c>
      <c r="D2495" s="103">
        <f t="shared" si="300"/>
        <v>6.28</v>
      </c>
      <c r="E2495" s="104">
        <f t="shared" si="298"/>
        <v>0.6937358804886502</v>
      </c>
      <c r="F2495" s="104">
        <f t="shared" si="299"/>
        <v>2.8336171803932755E-3</v>
      </c>
      <c r="G2495" s="104">
        <f t="shared" si="305"/>
        <v>1.9657819096078953E-3</v>
      </c>
      <c r="H2495" s="104">
        <f t="shared" si="301"/>
        <v>-54.129293318151696</v>
      </c>
      <c r="I2495" s="104">
        <f t="shared" si="302"/>
        <v>10</v>
      </c>
      <c r="J2495" s="104">
        <f t="shared" si="303"/>
        <v>4.4974544792757917E-6</v>
      </c>
      <c r="K2495" s="104">
        <f t="shared" si="304"/>
        <v>4.4974544792757917E-5</v>
      </c>
      <c r="L2495" s="85"/>
    </row>
    <row r="2496" spans="3:12" x14ac:dyDescent="0.2">
      <c r="C2496" s="103">
        <v>6290</v>
      </c>
      <c r="D2496" s="103">
        <f t="shared" si="300"/>
        <v>6.29</v>
      </c>
      <c r="E2496" s="104">
        <f t="shared" si="298"/>
        <v>0.69291565147717205</v>
      </c>
      <c r="F2496" s="104">
        <f t="shared" si="299"/>
        <v>1.6337753132333553E-3</v>
      </c>
      <c r="G2496" s="104">
        <f t="shared" si="305"/>
        <v>1.1320684855364112E-3</v>
      </c>
      <c r="H2496" s="104">
        <f t="shared" si="301"/>
        <v>-58.922545986084387</v>
      </c>
      <c r="I2496" s="104">
        <f t="shared" si="302"/>
        <v>10</v>
      </c>
      <c r="J2496" s="104">
        <f t="shared" si="303"/>
        <v>2.3991692676739336E-6</v>
      </c>
      <c r="K2496" s="104">
        <f t="shared" si="304"/>
        <v>2.3991692676739336E-5</v>
      </c>
      <c r="L2496" s="85"/>
    </row>
    <row r="2497" spans="3:12" x14ac:dyDescent="0.2">
      <c r="C2497" s="103">
        <v>6300</v>
      </c>
      <c r="D2497" s="103">
        <f t="shared" si="300"/>
        <v>6.3</v>
      </c>
      <c r="E2497" s="104">
        <f t="shared" si="298"/>
        <v>0.69209500980449634</v>
      </c>
      <c r="F2497" s="104">
        <f t="shared" si="299"/>
        <v>1.5987773637978265E-17</v>
      </c>
      <c r="G2497" s="104">
        <f t="shared" si="305"/>
        <v>1.1065058352728635E-17</v>
      </c>
      <c r="H2497" s="104">
        <f t="shared" si="301"/>
        <v>-339.12092582867717</v>
      </c>
      <c r="I2497" s="104">
        <f t="shared" si="302"/>
        <v>10</v>
      </c>
      <c r="J2497" s="104">
        <f t="shared" si="303"/>
        <v>3.2039476398618214E-7</v>
      </c>
      <c r="K2497" s="104">
        <f t="shared" si="304"/>
        <v>3.2039476398618214E-6</v>
      </c>
      <c r="L2497" s="85"/>
    </row>
    <row r="2498" spans="3:12" x14ac:dyDescent="0.2">
      <c r="C2498" s="103">
        <v>6310</v>
      </c>
      <c r="D2498" s="103">
        <f t="shared" si="300"/>
        <v>6.31</v>
      </c>
      <c r="E2498" s="104">
        <f t="shared" si="298"/>
        <v>0.69127395883408782</v>
      </c>
      <c r="F2498" s="104">
        <f t="shared" si="299"/>
        <v>1.6293699384398183E-3</v>
      </c>
      <c r="G2498" s="104">
        <f t="shared" si="305"/>
        <v>1.1263410077505473E-3</v>
      </c>
      <c r="H2498" s="104">
        <f t="shared" si="301"/>
        <v>-58.966602076669339</v>
      </c>
      <c r="I2498" s="104">
        <f t="shared" si="302"/>
        <v>10</v>
      </c>
      <c r="J2498" s="104">
        <f t="shared" si="303"/>
        <v>3.171610164351358E-7</v>
      </c>
      <c r="K2498" s="104">
        <f t="shared" si="304"/>
        <v>3.171610164351358E-6</v>
      </c>
      <c r="L2498" s="85"/>
    </row>
    <row r="2499" spans="3:12" x14ac:dyDescent="0.2">
      <c r="C2499" s="103">
        <v>6320</v>
      </c>
      <c r="D2499" s="103">
        <f t="shared" si="300"/>
        <v>6.32</v>
      </c>
      <c r="E2499" s="104">
        <f t="shared" si="298"/>
        <v>0.6904525019284854</v>
      </c>
      <c r="F2499" s="104">
        <f t="shared" si="299"/>
        <v>2.8183563891738856E-3</v>
      </c>
      <c r="G2499" s="104">
        <f t="shared" si="305"/>
        <v>1.9459412202312413E-3</v>
      </c>
      <c r="H2499" s="104">
        <f t="shared" si="301"/>
        <v>-54.217405646356063</v>
      </c>
      <c r="I2499" s="104">
        <f t="shared" si="302"/>
        <v>10</v>
      </c>
      <c r="J2499" s="104">
        <f t="shared" si="303"/>
        <v>2.3597295220931861E-6</v>
      </c>
      <c r="K2499" s="104">
        <f t="shared" si="304"/>
        <v>2.3597295220931859E-5</v>
      </c>
      <c r="L2499" s="85"/>
    </row>
    <row r="2500" spans="3:12" x14ac:dyDescent="0.2">
      <c r="C2500" s="103">
        <v>6330</v>
      </c>
      <c r="D2500" s="103">
        <f t="shared" si="300"/>
        <v>6.33</v>
      </c>
      <c r="E2500" s="104">
        <f t="shared" ref="E2500:E2563" si="306">ABS(SIN((($A$68*PI()*$C2500*VLOOKUP($D$12,$C$18:$D$33,2,FALSE))/($D$16*1000000)))/(VLOOKUP($D$12,$C$18:$D$33,2,FALSE)*SIN((($A$68*PI()*$C2500)/($D$16*1000000)))))^$A$72</f>
        <v>0.68963064244927708</v>
      </c>
      <c r="F2500" s="104">
        <f t="shared" ref="F2500:F2563" si="307">ABS(SIN((($A$68*VLOOKUP($D$12,$C$18:$D$33,2,FALSE)*PI()*$C2500*VLOOKUP($D$12,$C$18:$E$33,3,FALSE))/($D$16*1000000)))/(VLOOKUP($D$12,$C$18:$E$33,3,FALSE)*SIN((($A$68*VLOOKUP($D$12,$C$18:$D$33,2,FALSE)*PI()*$C2500)/($D$16*1000000)))))^$A$76</f>
        <v>3.2499907325176775E-3</v>
      </c>
      <c r="G2500" s="104">
        <f t="shared" si="305"/>
        <v>2.2412931968203626E-3</v>
      </c>
      <c r="H2500" s="104">
        <f t="shared" si="301"/>
        <v>-52.990026542371595</v>
      </c>
      <c r="I2500" s="104">
        <f t="shared" si="302"/>
        <v>10</v>
      </c>
      <c r="J2500" s="104">
        <f t="shared" si="303"/>
        <v>4.3832330158353717E-6</v>
      </c>
      <c r="K2500" s="104">
        <f t="shared" si="304"/>
        <v>4.3832330158353717E-5</v>
      </c>
      <c r="L2500" s="85"/>
    </row>
    <row r="2501" spans="3:12" x14ac:dyDescent="0.2">
      <c r="C2501" s="103">
        <v>6340</v>
      </c>
      <c r="D2501" s="103">
        <f t="shared" ref="D2501:D2564" si="308">C2501/1000</f>
        <v>6.34</v>
      </c>
      <c r="E2501" s="104">
        <f t="shared" si="306"/>
        <v>0.68880838375708509</v>
      </c>
      <c r="F2501" s="104">
        <f t="shared" si="307"/>
        <v>2.8108058978052681E-3</v>
      </c>
      <c r="G2501" s="104">
        <f t="shared" si="305"/>
        <v>1.9361066675221291E-3</v>
      </c>
      <c r="H2501" s="104">
        <f t="shared" ref="H2501:H2564" si="309">20*LOG10(G2501)</f>
        <v>-54.261414388485136</v>
      </c>
      <c r="I2501" s="104">
        <f t="shared" ref="I2501:I2564" si="310">C2501-C2500</f>
        <v>10</v>
      </c>
      <c r="J2501" s="104">
        <f t="shared" si="303"/>
        <v>4.3626674066521674E-6</v>
      </c>
      <c r="K2501" s="104">
        <f t="shared" si="304"/>
        <v>4.3626674066521674E-5</v>
      </c>
      <c r="L2501" s="85"/>
    </row>
    <row r="2502" spans="3:12" x14ac:dyDescent="0.2">
      <c r="C2502" s="103">
        <v>6350</v>
      </c>
      <c r="D2502" s="103">
        <f t="shared" si="308"/>
        <v>6.35</v>
      </c>
      <c r="E2502" s="104">
        <f t="shared" si="306"/>
        <v>0.68798572921153811</v>
      </c>
      <c r="F2502" s="104">
        <f t="shared" si="307"/>
        <v>1.6206513110310413E-3</v>
      </c>
      <c r="G2502" s="104">
        <f t="shared" si="305"/>
        <v>1.1149849740173263E-3</v>
      </c>
      <c r="H2502" s="104">
        <f t="shared" si="309"/>
        <v>-59.054619706044335</v>
      </c>
      <c r="I2502" s="104">
        <f t="shared" si="310"/>
        <v>10</v>
      </c>
      <c r="J2502" s="104">
        <f t="shared" ref="J2502:J2565" si="311">((G2502+G2501)/2)^2</f>
        <v>2.3272900512679819E-6</v>
      </c>
      <c r="K2502" s="104">
        <f t="shared" ref="K2502:K2565" si="312">I2502*J2502</f>
        <v>2.3272900512679819E-5</v>
      </c>
      <c r="L2502" s="85"/>
    </row>
    <row r="2503" spans="3:12" x14ac:dyDescent="0.2">
      <c r="C2503" s="103">
        <v>6360</v>
      </c>
      <c r="D2503" s="103">
        <f t="shared" si="308"/>
        <v>6.36</v>
      </c>
      <c r="E2503" s="104">
        <f t="shared" si="306"/>
        <v>0.6871626821712532</v>
      </c>
      <c r="F2503" s="104">
        <f t="shared" si="307"/>
        <v>1.9037160351086148E-17</v>
      </c>
      <c r="G2503" s="104">
        <f t="shared" si="305"/>
        <v>1.3081626167776595E-17</v>
      </c>
      <c r="H2503" s="104">
        <f t="shared" si="309"/>
        <v>-337.66676531626808</v>
      </c>
      <c r="I2503" s="104">
        <f t="shared" si="310"/>
        <v>10</v>
      </c>
      <c r="J2503" s="104">
        <f t="shared" si="311"/>
        <v>3.1079787307111172E-7</v>
      </c>
      <c r="K2503" s="104">
        <f t="shared" si="312"/>
        <v>3.107978730711117E-6</v>
      </c>
      <c r="L2503" s="85"/>
    </row>
    <row r="2504" spans="3:12" x14ac:dyDescent="0.2">
      <c r="C2504" s="103">
        <v>6370</v>
      </c>
      <c r="D2504" s="103">
        <f t="shared" si="308"/>
        <v>6.37</v>
      </c>
      <c r="E2504" s="104">
        <f t="shared" si="306"/>
        <v>0.68633924599381546</v>
      </c>
      <c r="F2504" s="104">
        <f t="shared" si="307"/>
        <v>1.6163374907095622E-3</v>
      </c>
      <c r="G2504" s="104">
        <f t="shared" si="305"/>
        <v>1.1093558546451366E-3</v>
      </c>
      <c r="H2504" s="104">
        <f t="shared" si="309"/>
        <v>-59.098582405802716</v>
      </c>
      <c r="I2504" s="104">
        <f t="shared" si="310"/>
        <v>10</v>
      </c>
      <c r="J2504" s="104">
        <f t="shared" si="311"/>
        <v>3.0766760305886756E-7</v>
      </c>
      <c r="K2504" s="104">
        <f t="shared" si="312"/>
        <v>3.0766760305886754E-6</v>
      </c>
      <c r="L2504" s="85"/>
    </row>
    <row r="2505" spans="3:12" x14ac:dyDescent="0.2">
      <c r="C2505" s="103">
        <v>6380</v>
      </c>
      <c r="D2505" s="103">
        <f t="shared" si="308"/>
        <v>6.38</v>
      </c>
      <c r="E2505" s="104">
        <f t="shared" si="306"/>
        <v>0.68551542403575449</v>
      </c>
      <c r="F2505" s="104">
        <f t="shared" si="307"/>
        <v>2.7958622652744609E-3</v>
      </c>
      <c r="G2505" s="104">
        <f t="shared" si="305"/>
        <v>1.9166067063251871E-3</v>
      </c>
      <c r="H2505" s="104">
        <f t="shared" si="309"/>
        <v>-54.349339931238198</v>
      </c>
      <c r="I2505" s="104">
        <f t="shared" si="310"/>
        <v>10</v>
      </c>
      <c r="J2505" s="104">
        <f t="shared" si="311"/>
        <v>2.2891123550985199E-6</v>
      </c>
      <c r="K2505" s="104">
        <f t="shared" si="312"/>
        <v>2.2891123550985199E-5</v>
      </c>
      <c r="L2505" s="85"/>
    </row>
    <row r="2506" spans="3:12" x14ac:dyDescent="0.2">
      <c r="C2506" s="103">
        <v>6390</v>
      </c>
      <c r="D2506" s="103">
        <f t="shared" si="308"/>
        <v>6.39</v>
      </c>
      <c r="E2506" s="104">
        <f t="shared" si="306"/>
        <v>0.68469121965252255</v>
      </c>
      <c r="F2506" s="104">
        <f t="shared" si="307"/>
        <v>3.2241072536090504E-3</v>
      </c>
      <c r="G2506" s="104">
        <f t="shared" si="305"/>
        <v>2.2075179277641255E-3</v>
      </c>
      <c r="H2506" s="104">
        <f t="shared" si="309"/>
        <v>-53.121915214600932</v>
      </c>
      <c r="I2506" s="104">
        <f t="shared" si="310"/>
        <v>10</v>
      </c>
      <c r="J2506" s="104">
        <f t="shared" si="311"/>
        <v>4.2521009993755755E-6</v>
      </c>
      <c r="K2506" s="104">
        <f t="shared" si="312"/>
        <v>4.2521009993755757E-5</v>
      </c>
      <c r="L2506" s="85"/>
    </row>
    <row r="2507" spans="3:12" x14ac:dyDescent="0.2">
      <c r="C2507" s="103">
        <v>6400</v>
      </c>
      <c r="D2507" s="103">
        <f t="shared" si="308"/>
        <v>6.4</v>
      </c>
      <c r="E2507" s="104">
        <f t="shared" si="306"/>
        <v>0.68386663619847754</v>
      </c>
      <c r="F2507" s="104">
        <f t="shared" si="307"/>
        <v>2.7884681593691148E-3</v>
      </c>
      <c r="G2507" s="104">
        <f t="shared" si="305"/>
        <v>1.9069403402943168E-3</v>
      </c>
      <c r="H2507" s="104">
        <f t="shared" si="309"/>
        <v>-54.39325787779272</v>
      </c>
      <c r="I2507" s="104">
        <f t="shared" si="310"/>
        <v>10</v>
      </c>
      <c r="J2507" s="104">
        <f t="shared" si="311"/>
        <v>4.2321917098986192E-6</v>
      </c>
      <c r="K2507" s="104">
        <f t="shared" si="312"/>
        <v>4.2321917098986193E-5</v>
      </c>
      <c r="L2507" s="85"/>
    </row>
    <row r="2508" spans="3:12" x14ac:dyDescent="0.2">
      <c r="C2508" s="103">
        <v>6410</v>
      </c>
      <c r="D2508" s="103">
        <f t="shared" si="308"/>
        <v>6.41</v>
      </c>
      <c r="E2508" s="104">
        <f t="shared" si="306"/>
        <v>0.68304167702685592</v>
      </c>
      <c r="F2508" s="104">
        <f t="shared" si="307"/>
        <v>1.6077994443257615E-3</v>
      </c>
      <c r="G2508" s="104">
        <f t="shared" si="305"/>
        <v>1.0981940287751151E-3</v>
      </c>
      <c r="H2508" s="104">
        <f t="shared" si="309"/>
        <v>-59.186418440306795</v>
      </c>
      <c r="I2508" s="104">
        <f t="shared" si="310"/>
        <v>10</v>
      </c>
      <c r="J2508" s="104">
        <f t="shared" si="311"/>
        <v>2.2577081440405829E-6</v>
      </c>
      <c r="K2508" s="104">
        <f t="shared" si="312"/>
        <v>2.2577081440405829E-5</v>
      </c>
      <c r="L2508" s="85"/>
    </row>
    <row r="2509" spans="3:12" x14ac:dyDescent="0.2">
      <c r="C2509" s="103">
        <v>6420</v>
      </c>
      <c r="D2509" s="103">
        <f t="shared" si="308"/>
        <v>6.42</v>
      </c>
      <c r="E2509" s="104">
        <f t="shared" si="306"/>
        <v>0.68221634548975607</v>
      </c>
      <c r="F2509" s="104">
        <f t="shared" si="307"/>
        <v>5.3507158195249031E-17</v>
      </c>
      <c r="G2509" s="104">
        <f t="shared" si="305"/>
        <v>3.6503457921505048E-17</v>
      </c>
      <c r="H2509" s="104">
        <f t="shared" si="309"/>
        <v>-328.75331986972174</v>
      </c>
      <c r="I2509" s="104">
        <f t="shared" si="310"/>
        <v>10</v>
      </c>
      <c r="J2509" s="104">
        <f t="shared" si="311"/>
        <v>3.0150753120934959E-7</v>
      </c>
      <c r="K2509" s="104">
        <f t="shared" si="312"/>
        <v>3.0150753120934959E-6</v>
      </c>
      <c r="L2509" s="85"/>
    </row>
    <row r="2510" spans="3:12" x14ac:dyDescent="0.2">
      <c r="C2510" s="103">
        <v>6430</v>
      </c>
      <c r="D2510" s="103">
        <f t="shared" si="308"/>
        <v>6.43</v>
      </c>
      <c r="E2510" s="104">
        <f t="shared" si="306"/>
        <v>0.68139064493811463</v>
      </c>
      <c r="F2510" s="104">
        <f t="shared" si="307"/>
        <v>1.6035746717303781E-3</v>
      </c>
      <c r="G2510" s="104">
        <f t="shared" ref="G2510:G2573" si="313">E2510*F2510</f>
        <v>1.0926607797767877E-3</v>
      </c>
      <c r="H2510" s="104">
        <f t="shared" si="309"/>
        <v>-59.230292906238304</v>
      </c>
      <c r="I2510" s="104">
        <f t="shared" si="310"/>
        <v>10</v>
      </c>
      <c r="J2510" s="104">
        <f t="shared" si="311"/>
        <v>2.9847689491562432E-7</v>
      </c>
      <c r="K2510" s="104">
        <f t="shared" si="312"/>
        <v>2.9847689491562434E-6</v>
      </c>
      <c r="L2510" s="85"/>
    </row>
    <row r="2511" spans="3:12" x14ac:dyDescent="0.2">
      <c r="C2511" s="103">
        <v>6440</v>
      </c>
      <c r="D2511" s="103">
        <f t="shared" si="308"/>
        <v>6.44</v>
      </c>
      <c r="E2511" s="104">
        <f t="shared" si="306"/>
        <v>0.68056457872168763</v>
      </c>
      <c r="F2511" s="104">
        <f t="shared" si="307"/>
        <v>2.7738330016865878E-3</v>
      </c>
      <c r="G2511" s="104">
        <f t="shared" si="313"/>
        <v>1.8877724882371469E-3</v>
      </c>
      <c r="H2511" s="104">
        <f t="shared" si="309"/>
        <v>-54.481006949243998</v>
      </c>
      <c r="I2511" s="104">
        <f t="shared" si="310"/>
        <v>10</v>
      </c>
      <c r="J2511" s="104">
        <f t="shared" si="311"/>
        <v>2.2207456162710557E-6</v>
      </c>
      <c r="K2511" s="104">
        <f t="shared" si="312"/>
        <v>2.2207456162710557E-5</v>
      </c>
      <c r="L2511" s="85"/>
    </row>
    <row r="2512" spans="3:12" x14ac:dyDescent="0.2">
      <c r="C2512" s="103">
        <v>6450</v>
      </c>
      <c r="D2512" s="103">
        <f t="shared" si="308"/>
        <v>6.45</v>
      </c>
      <c r="E2512" s="104">
        <f t="shared" si="306"/>
        <v>0.67973815018902661</v>
      </c>
      <c r="F2512" s="104">
        <f t="shared" si="307"/>
        <v>3.1987580817361264E-3</v>
      </c>
      <c r="G2512" s="104">
        <f t="shared" si="313"/>
        <v>2.174317901381514E-3</v>
      </c>
      <c r="H2512" s="104">
        <f t="shared" si="309"/>
        <v>-53.25353917074991</v>
      </c>
      <c r="I2512" s="104">
        <f t="shared" si="310"/>
        <v>10</v>
      </c>
      <c r="J2512" s="104">
        <f t="shared" si="311"/>
        <v>4.1251445833580715E-6</v>
      </c>
      <c r="K2512" s="104">
        <f t="shared" si="312"/>
        <v>4.1251445833580715E-5</v>
      </c>
      <c r="L2512" s="85"/>
    </row>
    <row r="2513" spans="3:12" x14ac:dyDescent="0.2">
      <c r="C2513" s="103">
        <v>6460</v>
      </c>
      <c r="D2513" s="103">
        <f t="shared" si="308"/>
        <v>6.46</v>
      </c>
      <c r="E2513" s="104">
        <f t="shared" si="306"/>
        <v>0.67891136268745955</v>
      </c>
      <c r="F2513" s="104">
        <f t="shared" si="307"/>
        <v>2.7665910209876523E-3</v>
      </c>
      <c r="G2513" s="104">
        <f t="shared" si="313"/>
        <v>1.878270080057617E-3</v>
      </c>
      <c r="H2513" s="104">
        <f t="shared" si="309"/>
        <v>-54.524839190862416</v>
      </c>
      <c r="I2513" s="104">
        <f t="shared" si="310"/>
        <v>10</v>
      </c>
      <c r="J2513" s="104">
        <f t="shared" si="311"/>
        <v>4.1058673368262231E-6</v>
      </c>
      <c r="K2513" s="104">
        <f t="shared" si="312"/>
        <v>4.1058673368262231E-5</v>
      </c>
      <c r="L2513" s="85"/>
    </row>
    <row r="2514" spans="3:12" x14ac:dyDescent="0.2">
      <c r="C2514" s="103">
        <v>6470</v>
      </c>
      <c r="D2514" s="103">
        <f t="shared" si="308"/>
        <v>6.47</v>
      </c>
      <c r="E2514" s="104">
        <f t="shared" si="306"/>
        <v>0.67808421956306852</v>
      </c>
      <c r="F2514" s="104">
        <f t="shared" si="307"/>
        <v>1.5952122869296397E-3</v>
      </c>
      <c r="G2514" s="104">
        <f t="shared" si="313"/>
        <v>1.0816882786201024E-3</v>
      </c>
      <c r="H2514" s="104">
        <f t="shared" si="309"/>
        <v>-59.317957527289131</v>
      </c>
      <c r="I2514" s="104">
        <f t="shared" si="310"/>
        <v>10</v>
      </c>
      <c r="J2514" s="104">
        <f t="shared" si="311"/>
        <v>2.1903383712765245E-6</v>
      </c>
      <c r="K2514" s="104">
        <f t="shared" si="312"/>
        <v>2.1903383712765246E-5</v>
      </c>
      <c r="L2514" s="85"/>
    </row>
    <row r="2515" spans="3:12" x14ac:dyDescent="0.2">
      <c r="C2515" s="103">
        <v>6480</v>
      </c>
      <c r="D2515" s="103">
        <f t="shared" si="308"/>
        <v>6.48</v>
      </c>
      <c r="E2515" s="104">
        <f t="shared" si="306"/>
        <v>0.67725672416066929</v>
      </c>
      <c r="F2515" s="104">
        <f t="shared" si="307"/>
        <v>8.7439336338120391E-17</v>
      </c>
      <c r="G2515" s="104">
        <f t="shared" si="313"/>
        <v>5.9218878491138384E-17</v>
      </c>
      <c r="H2515" s="104">
        <f t="shared" si="309"/>
        <v>-324.55079643394356</v>
      </c>
      <c r="I2515" s="104">
        <f t="shared" si="310"/>
        <v>10</v>
      </c>
      <c r="J2515" s="104">
        <f t="shared" si="311"/>
        <v>2.9251238302606207E-7</v>
      </c>
      <c r="K2515" s="104">
        <f t="shared" si="312"/>
        <v>2.9251238302606206E-6</v>
      </c>
      <c r="L2515" s="85"/>
    </row>
    <row r="2516" spans="3:12" x14ac:dyDescent="0.2">
      <c r="C2516" s="103">
        <v>6490</v>
      </c>
      <c r="D2516" s="103">
        <f t="shared" si="308"/>
        <v>6.49</v>
      </c>
      <c r="E2516" s="104">
        <f t="shared" si="306"/>
        <v>0.67642887982379074</v>
      </c>
      <c r="F2516" s="104">
        <f t="shared" si="307"/>
        <v>1.5910741483947017E-3</v>
      </c>
      <c r="G2516" s="104">
        <f t="shared" si="313"/>
        <v>1.0762485039152198E-3</v>
      </c>
      <c r="H2516" s="104">
        <f t="shared" si="309"/>
        <v>-59.361748784945867</v>
      </c>
      <c r="I2516" s="104">
        <f t="shared" si="310"/>
        <v>10</v>
      </c>
      <c r="J2516" s="104">
        <f t="shared" si="311"/>
        <v>2.8957771054496907E-7</v>
      </c>
      <c r="K2516" s="104">
        <f t="shared" si="312"/>
        <v>2.8957771054496908E-6</v>
      </c>
      <c r="L2516" s="85"/>
    </row>
    <row r="2517" spans="3:12" x14ac:dyDescent="0.2">
      <c r="C2517" s="103">
        <v>6500</v>
      </c>
      <c r="D2517" s="103">
        <f t="shared" si="308"/>
        <v>6.5</v>
      </c>
      <c r="E2517" s="104">
        <f t="shared" si="306"/>
        <v>0.67560068989465272</v>
      </c>
      <c r="F2517" s="104">
        <f t="shared" si="307"/>
        <v>2.7522559767679902E-3</v>
      </c>
      <c r="G2517" s="104">
        <f t="shared" si="313"/>
        <v>1.8594260366711355E-3</v>
      </c>
      <c r="H2517" s="104">
        <f t="shared" si="309"/>
        <v>-54.612421842249077</v>
      </c>
      <c r="I2517" s="104">
        <f t="shared" si="310"/>
        <v>10</v>
      </c>
      <c r="J2517" s="104">
        <f t="shared" si="311"/>
        <v>2.154546252061727E-6</v>
      </c>
      <c r="K2517" s="104">
        <f t="shared" si="312"/>
        <v>2.154546252061727E-5</v>
      </c>
      <c r="L2517" s="85"/>
    </row>
    <row r="2518" spans="3:12" x14ac:dyDescent="0.2">
      <c r="C2518" s="103">
        <v>6510</v>
      </c>
      <c r="D2518" s="103">
        <f t="shared" si="308"/>
        <v>6.51</v>
      </c>
      <c r="E2518" s="104">
        <f t="shared" si="306"/>
        <v>0.67477215771414734</v>
      </c>
      <c r="F2518" s="104">
        <f t="shared" si="307"/>
        <v>3.1739287339652492E-3</v>
      </c>
      <c r="G2518" s="104">
        <f t="shared" si="313"/>
        <v>2.1416787402486629E-3</v>
      </c>
      <c r="H2518" s="104">
        <f t="shared" si="309"/>
        <v>-53.384913488020693</v>
      </c>
      <c r="I2518" s="104">
        <f t="shared" si="310"/>
        <v>10</v>
      </c>
      <c r="J2518" s="104">
        <f t="shared" si="311"/>
        <v>4.0022098589726077E-6</v>
      </c>
      <c r="K2518" s="104">
        <f t="shared" si="312"/>
        <v>4.0022098589726075E-5</v>
      </c>
      <c r="L2518" s="85"/>
    </row>
    <row r="2519" spans="3:12" x14ac:dyDescent="0.2">
      <c r="C2519" s="103">
        <v>6520</v>
      </c>
      <c r="D2519" s="103">
        <f t="shared" si="308"/>
        <v>6.52</v>
      </c>
      <c r="E2519" s="104">
        <f t="shared" si="306"/>
        <v>0.67394328662181313</v>
      </c>
      <c r="F2519" s="104">
        <f t="shared" si="307"/>
        <v>2.7451620185139102E-3</v>
      </c>
      <c r="G2519" s="104">
        <f t="shared" si="313"/>
        <v>1.8500835130666354E-3</v>
      </c>
      <c r="H2519" s="104">
        <f t="shared" si="309"/>
        <v>-54.656173340638162</v>
      </c>
      <c r="I2519" s="104">
        <f t="shared" si="310"/>
        <v>10</v>
      </c>
      <c r="J2519" s="104">
        <f t="shared" si="311"/>
        <v>3.9835414717482073E-6</v>
      </c>
      <c r="K2519" s="104">
        <f t="shared" si="312"/>
        <v>3.9835414717482077E-5</v>
      </c>
      <c r="L2519" s="85"/>
    </row>
    <row r="2520" spans="3:12" x14ac:dyDescent="0.2">
      <c r="C2520" s="103">
        <v>6530</v>
      </c>
      <c r="D2520" s="103">
        <f t="shared" si="308"/>
        <v>6.53</v>
      </c>
      <c r="E2520" s="104">
        <f t="shared" si="306"/>
        <v>0.6731140799558204</v>
      </c>
      <c r="F2520" s="104">
        <f t="shared" si="307"/>
        <v>1.5828826876015311E-3</v>
      </c>
      <c r="G2520" s="104">
        <f t="shared" si="313"/>
        <v>1.0654606239429009E-3</v>
      </c>
      <c r="H2520" s="104">
        <f t="shared" si="309"/>
        <v>-59.449251916091953</v>
      </c>
      <c r="I2520" s="104">
        <f t="shared" si="310"/>
        <v>10</v>
      </c>
      <c r="J2520" s="104">
        <f t="shared" si="311"/>
        <v>2.1250994037126709E-6</v>
      </c>
      <c r="K2520" s="104">
        <f t="shared" si="312"/>
        <v>2.1250994037126708E-5</v>
      </c>
      <c r="L2520" s="85"/>
    </row>
    <row r="2521" spans="3:12" x14ac:dyDescent="0.2">
      <c r="C2521" s="103">
        <v>6540</v>
      </c>
      <c r="D2521" s="103">
        <f t="shared" si="308"/>
        <v>6.54</v>
      </c>
      <c r="E2521" s="104">
        <f t="shared" si="306"/>
        <v>0.67228454105294611</v>
      </c>
      <c r="F2521" s="104">
        <f t="shared" si="307"/>
        <v>1.2085019563523746E-16</v>
      </c>
      <c r="G2521" s="104">
        <f t="shared" si="313"/>
        <v>8.1245718308794368E-17</v>
      </c>
      <c r="H2521" s="104">
        <f t="shared" si="309"/>
        <v>-321.80399034577846</v>
      </c>
      <c r="I2521" s="104">
        <f t="shared" si="310"/>
        <v>10</v>
      </c>
      <c r="J2521" s="104">
        <f t="shared" si="311"/>
        <v>2.8380158529324224E-7</v>
      </c>
      <c r="K2521" s="104">
        <f t="shared" si="312"/>
        <v>2.8380158529324224E-6</v>
      </c>
      <c r="L2521" s="85"/>
    </row>
    <row r="2522" spans="3:12" x14ac:dyDescent="0.2">
      <c r="C2522" s="103">
        <v>6550</v>
      </c>
      <c r="D2522" s="103">
        <f t="shared" si="308"/>
        <v>6.55</v>
      </c>
      <c r="E2522" s="104">
        <f t="shared" si="306"/>
        <v>0.6714546732485549</v>
      </c>
      <c r="F2522" s="104">
        <f t="shared" si="307"/>
        <v>1.5788288583005537E-3</v>
      </c>
      <c r="G2522" s="104">
        <f t="shared" si="313"/>
        <v>1.0601120151655873E-3</v>
      </c>
      <c r="H2522" s="104">
        <f t="shared" si="309"/>
        <v>-59.492964864552206</v>
      </c>
      <c r="I2522" s="104">
        <f t="shared" si="310"/>
        <v>10</v>
      </c>
      <c r="J2522" s="104">
        <f t="shared" si="311"/>
        <v>2.8095937117465368E-7</v>
      </c>
      <c r="K2522" s="104">
        <f t="shared" si="312"/>
        <v>2.8095937117465366E-6</v>
      </c>
      <c r="L2522" s="85"/>
    </row>
    <row r="2523" spans="3:12" x14ac:dyDescent="0.2">
      <c r="C2523" s="103">
        <v>6560</v>
      </c>
      <c r="D2523" s="103">
        <f t="shared" si="308"/>
        <v>6.56</v>
      </c>
      <c r="E2523" s="104">
        <f t="shared" si="306"/>
        <v>0.6706244798765757</v>
      </c>
      <c r="F2523" s="104">
        <f t="shared" si="307"/>
        <v>2.7311190341277598E-3</v>
      </c>
      <c r="G2523" s="104">
        <f t="shared" si="313"/>
        <v>1.8315552817429446E-3</v>
      </c>
      <c r="H2523" s="104">
        <f t="shared" si="309"/>
        <v>-54.743599370252632</v>
      </c>
      <c r="I2523" s="104">
        <f t="shared" si="310"/>
        <v>10</v>
      </c>
      <c r="J2523" s="104">
        <f t="shared" si="311"/>
        <v>2.0904349390025743E-6</v>
      </c>
      <c r="K2523" s="104">
        <f t="shared" si="312"/>
        <v>2.0904349390025743E-5</v>
      </c>
      <c r="L2523" s="85"/>
    </row>
    <row r="2524" spans="3:12" x14ac:dyDescent="0.2">
      <c r="C2524" s="103">
        <v>6570</v>
      </c>
      <c r="D2524" s="103">
        <f t="shared" si="308"/>
        <v>6.57</v>
      </c>
      <c r="E2524" s="104">
        <f t="shared" si="306"/>
        <v>0.66979396426948523</v>
      </c>
      <c r="F2524" s="104">
        <f t="shared" si="307"/>
        <v>3.1496052604442115E-3</v>
      </c>
      <c r="G2524" s="104">
        <f t="shared" si="313"/>
        <v>2.1095865932769528E-3</v>
      </c>
      <c r="H2524" s="104">
        <f t="shared" si="309"/>
        <v>-53.516052864181908</v>
      </c>
      <c r="I2524" s="104">
        <f t="shared" si="310"/>
        <v>10</v>
      </c>
      <c r="J2524" s="104">
        <f t="shared" si="311"/>
        <v>3.8831498197588379E-6</v>
      </c>
      <c r="K2524" s="104">
        <f t="shared" si="312"/>
        <v>3.8831498197588375E-5</v>
      </c>
      <c r="L2524" s="85"/>
    </row>
    <row r="2525" spans="3:12" x14ac:dyDescent="0.2">
      <c r="C2525" s="103">
        <v>6580</v>
      </c>
      <c r="D2525" s="103">
        <f t="shared" si="308"/>
        <v>6.58</v>
      </c>
      <c r="E2525" s="104">
        <f t="shared" si="306"/>
        <v>0.66896312975828354</v>
      </c>
      <c r="F2525" s="104">
        <f t="shared" si="307"/>
        <v>2.7241691459069677E-3</v>
      </c>
      <c r="G2525" s="104">
        <f t="shared" si="313"/>
        <v>1.8223687178368752E-3</v>
      </c>
      <c r="H2525" s="104">
        <f t="shared" si="309"/>
        <v>-54.787274963054429</v>
      </c>
      <c r="I2525" s="104">
        <f t="shared" si="310"/>
        <v>10</v>
      </c>
      <c r="J2525" s="104">
        <f t="shared" si="311"/>
        <v>3.8650681421490603E-6</v>
      </c>
      <c r="K2525" s="104">
        <f t="shared" si="312"/>
        <v>3.8650681421490602E-5</v>
      </c>
      <c r="L2525" s="85"/>
    </row>
    <row r="2526" spans="3:12" x14ac:dyDescent="0.2">
      <c r="C2526" s="103">
        <v>6590</v>
      </c>
      <c r="D2526" s="103">
        <f t="shared" si="308"/>
        <v>6.59</v>
      </c>
      <c r="E2526" s="104">
        <f t="shared" si="306"/>
        <v>0.66813197967247406</v>
      </c>
      <c r="F2526" s="104">
        <f t="shared" si="307"/>
        <v>1.5708037575545507E-3</v>
      </c>
      <c r="G2526" s="104">
        <f t="shared" si="313"/>
        <v>1.0495042242118829E-3</v>
      </c>
      <c r="H2526" s="104">
        <f t="shared" si="309"/>
        <v>-59.580316181208197</v>
      </c>
      <c r="I2526" s="104">
        <f t="shared" si="310"/>
        <v>10</v>
      </c>
      <c r="J2526" s="104">
        <f t="shared" si="311"/>
        <v>2.0619135488179477E-6</v>
      </c>
      <c r="K2526" s="104">
        <f t="shared" si="312"/>
        <v>2.0619135488179477E-5</v>
      </c>
      <c r="L2526" s="85"/>
    </row>
    <row r="2527" spans="3:12" x14ac:dyDescent="0.2">
      <c r="C2527" s="103">
        <v>6600</v>
      </c>
      <c r="D2527" s="103">
        <f t="shared" si="308"/>
        <v>6.6</v>
      </c>
      <c r="E2527" s="104">
        <f t="shared" si="306"/>
        <v>0.66730051734004459</v>
      </c>
      <c r="F2527" s="104">
        <f t="shared" si="307"/>
        <v>2.4597910323077231E-17</v>
      </c>
      <c r="G2527" s="104">
        <f t="shared" si="313"/>
        <v>1.641419828407346E-17</v>
      </c>
      <c r="H2527" s="104">
        <f t="shared" si="309"/>
        <v>-335.69560649177953</v>
      </c>
      <c r="I2527" s="104">
        <f t="shared" si="310"/>
        <v>10</v>
      </c>
      <c r="J2527" s="104">
        <f t="shared" si="311"/>
        <v>2.753647791596552E-7</v>
      </c>
      <c r="K2527" s="104">
        <f t="shared" si="312"/>
        <v>2.7536477915965522E-6</v>
      </c>
      <c r="L2527" s="85"/>
    </row>
    <row r="2528" spans="3:12" x14ac:dyDescent="0.2">
      <c r="C2528" s="103">
        <v>6610</v>
      </c>
      <c r="D2528" s="103">
        <f t="shared" si="308"/>
        <v>6.61</v>
      </c>
      <c r="E2528" s="104">
        <f t="shared" si="306"/>
        <v>0.66646874608744366</v>
      </c>
      <c r="F2528" s="104">
        <f t="shared" si="307"/>
        <v>1.5668319974865559E-3</v>
      </c>
      <c r="G2528" s="104">
        <f t="shared" si="313"/>
        <v>1.0442445566945496E-3</v>
      </c>
      <c r="H2528" s="104">
        <f t="shared" si="309"/>
        <v>-59.623955597841586</v>
      </c>
      <c r="I2528" s="104">
        <f t="shared" si="310"/>
        <v>10</v>
      </c>
      <c r="J2528" s="104">
        <f t="shared" si="311"/>
        <v>2.7261167354655768E-7</v>
      </c>
      <c r="K2528" s="104">
        <f t="shared" si="312"/>
        <v>2.726116735465577E-6</v>
      </c>
      <c r="L2528" s="85"/>
    </row>
    <row r="2529" spans="3:12" x14ac:dyDescent="0.2">
      <c r="C2529" s="103">
        <v>6620</v>
      </c>
      <c r="D2529" s="103">
        <f t="shared" si="308"/>
        <v>6.62</v>
      </c>
      <c r="E2529" s="104">
        <f t="shared" si="306"/>
        <v>0.66563666923956377</v>
      </c>
      <c r="F2529" s="104">
        <f t="shared" si="307"/>
        <v>2.7104104615812614E-3</v>
      </c>
      <c r="G2529" s="104">
        <f t="shared" si="313"/>
        <v>1.8041485919190194E-3</v>
      </c>
      <c r="H2529" s="104">
        <f t="shared" si="309"/>
        <v>-54.874553925760495</v>
      </c>
      <c r="I2529" s="104">
        <f t="shared" si="310"/>
        <v>10</v>
      </c>
      <c r="J2529" s="104">
        <f t="shared" si="311"/>
        <v>2.0283358822671801E-6</v>
      </c>
      <c r="K2529" s="104">
        <f t="shared" si="312"/>
        <v>2.02833588226718E-5</v>
      </c>
      <c r="L2529" s="85"/>
    </row>
    <row r="2530" spans="3:12" x14ac:dyDescent="0.2">
      <c r="C2530" s="103">
        <v>6630</v>
      </c>
      <c r="D2530" s="103">
        <f t="shared" si="308"/>
        <v>6.63</v>
      </c>
      <c r="E2530" s="104">
        <f t="shared" si="306"/>
        <v>0.6648042901197162</v>
      </c>
      <c r="F2530" s="104">
        <f t="shared" si="307"/>
        <v>3.1257742203246648E-3</v>
      </c>
      <c r="G2530" s="104">
        <f t="shared" si="313"/>
        <v>2.0780281116174484E-3</v>
      </c>
      <c r="H2530" s="104">
        <f t="shared" si="309"/>
        <v>-53.646971631844821</v>
      </c>
      <c r="I2530" s="104">
        <f t="shared" si="310"/>
        <v>10</v>
      </c>
      <c r="J2530" s="104">
        <f t="shared" si="311"/>
        <v>3.7678239893703192E-6</v>
      </c>
      <c r="K2530" s="104">
        <f t="shared" si="312"/>
        <v>3.767823989370319E-5</v>
      </c>
      <c r="L2530" s="85"/>
    </row>
    <row r="2531" spans="3:12" x14ac:dyDescent="0.2">
      <c r="C2531" s="103">
        <v>6640</v>
      </c>
      <c r="D2531" s="103">
        <f t="shared" si="308"/>
        <v>6.64</v>
      </c>
      <c r="E2531" s="104">
        <f t="shared" si="306"/>
        <v>0.66397161204961497</v>
      </c>
      <c r="F2531" s="104">
        <f t="shared" si="307"/>
        <v>2.7036008345713526E-3</v>
      </c>
      <c r="G2531" s="104">
        <f t="shared" si="313"/>
        <v>1.7951142044690255E-3</v>
      </c>
      <c r="H2531" s="104">
        <f t="shared" si="309"/>
        <v>-54.91815833120674</v>
      </c>
      <c r="I2531" s="104">
        <f t="shared" si="310"/>
        <v>10</v>
      </c>
      <c r="J2531" s="104">
        <f t="shared" si="311"/>
        <v>3.7503078501649239E-6</v>
      </c>
      <c r="K2531" s="104">
        <f t="shared" si="312"/>
        <v>3.7503078501649242E-5</v>
      </c>
      <c r="L2531" s="85"/>
    </row>
    <row r="2532" spans="3:12" x14ac:dyDescent="0.2">
      <c r="C2532" s="103">
        <v>6650</v>
      </c>
      <c r="D2532" s="103">
        <f t="shared" si="308"/>
        <v>6.65</v>
      </c>
      <c r="E2532" s="104">
        <f t="shared" si="306"/>
        <v>0.66313863834935061</v>
      </c>
      <c r="F2532" s="104">
        <f t="shared" si="307"/>
        <v>1.5589688586362842E-3</v>
      </c>
      <c r="G2532" s="104">
        <f t="shared" si="313"/>
        <v>1.0338124861451069E-3</v>
      </c>
      <c r="H2532" s="104">
        <f t="shared" si="309"/>
        <v>-59.711164536592072</v>
      </c>
      <c r="I2532" s="104">
        <f t="shared" si="310"/>
        <v>10</v>
      </c>
      <c r="J2532" s="104">
        <f t="shared" si="311"/>
        <v>2.0007065552172571E-6</v>
      </c>
      <c r="K2532" s="104">
        <f t="shared" si="312"/>
        <v>2.000706555217257E-5</v>
      </c>
      <c r="L2532" s="85"/>
    </row>
    <row r="2533" spans="3:12" x14ac:dyDescent="0.2">
      <c r="C2533" s="103">
        <v>6660</v>
      </c>
      <c r="D2533" s="103">
        <f t="shared" si="308"/>
        <v>6.66</v>
      </c>
      <c r="E2533" s="104">
        <f t="shared" si="306"/>
        <v>0.6623053723373773</v>
      </c>
      <c r="F2533" s="104">
        <f t="shared" si="307"/>
        <v>9.1584107859670078E-18</v>
      </c>
      <c r="G2533" s="104">
        <f t="shared" si="313"/>
        <v>6.065664665618531E-18</v>
      </c>
      <c r="H2533" s="104">
        <f t="shared" si="309"/>
        <v>-344.34243205820906</v>
      </c>
      <c r="I2533" s="104">
        <f t="shared" si="310"/>
        <v>10</v>
      </c>
      <c r="J2533" s="104">
        <f t="shared" si="311"/>
        <v>2.6719206412738483E-7</v>
      </c>
      <c r="K2533" s="104">
        <f t="shared" si="312"/>
        <v>2.6719206412738483E-6</v>
      </c>
      <c r="L2533" s="85"/>
    </row>
    <row r="2534" spans="3:12" x14ac:dyDescent="0.2">
      <c r="C2534" s="103">
        <v>6670</v>
      </c>
      <c r="D2534" s="103">
        <f t="shared" si="308"/>
        <v>6.67</v>
      </c>
      <c r="E2534" s="104">
        <f t="shared" si="306"/>
        <v>0.66147181733048432</v>
      </c>
      <c r="F2534" s="104">
        <f t="shared" si="307"/>
        <v>1.555077008830066E-3</v>
      </c>
      <c r="G2534" s="104">
        <f t="shared" si="313"/>
        <v>1.0286396151196774E-3</v>
      </c>
      <c r="H2534" s="104">
        <f t="shared" si="309"/>
        <v>-59.754735081601744</v>
      </c>
      <c r="I2534" s="104">
        <f t="shared" si="310"/>
        <v>10</v>
      </c>
      <c r="J2534" s="104">
        <f t="shared" si="311"/>
        <v>2.6452486444839267E-7</v>
      </c>
      <c r="K2534" s="104">
        <f t="shared" si="312"/>
        <v>2.6452486444839268E-6</v>
      </c>
      <c r="L2534" s="85"/>
    </row>
    <row r="2535" spans="3:12" x14ac:dyDescent="0.2">
      <c r="C2535" s="103">
        <v>6680</v>
      </c>
      <c r="D2535" s="103">
        <f t="shared" si="308"/>
        <v>6.68</v>
      </c>
      <c r="E2535" s="104">
        <f t="shared" si="306"/>
        <v>0.66063797664378077</v>
      </c>
      <c r="F2535" s="104">
        <f t="shared" si="307"/>
        <v>2.690118971237593E-3</v>
      </c>
      <c r="G2535" s="104">
        <f t="shared" si="313"/>
        <v>1.7771947540894525E-3</v>
      </c>
      <c r="H2535" s="104">
        <f t="shared" si="309"/>
        <v>-55.005299547531344</v>
      </c>
      <c r="I2535" s="104">
        <f t="shared" si="310"/>
        <v>10</v>
      </c>
      <c r="J2535" s="104">
        <f t="shared" si="311"/>
        <v>1.9681766268587988E-6</v>
      </c>
      <c r="K2535" s="104">
        <f t="shared" si="312"/>
        <v>1.9681766268587987E-5</v>
      </c>
      <c r="L2535" s="85"/>
    </row>
    <row r="2536" spans="3:12" x14ac:dyDescent="0.2">
      <c r="C2536" s="103">
        <v>6690</v>
      </c>
      <c r="D2536" s="103">
        <f t="shared" si="308"/>
        <v>6.69</v>
      </c>
      <c r="E2536" s="104">
        <f t="shared" si="306"/>
        <v>0.65980385359067506</v>
      </c>
      <c r="F2536" s="104">
        <f t="shared" si="307"/>
        <v>3.1024226589809602E-3</v>
      </c>
      <c r="G2536" s="104">
        <f t="shared" si="313"/>
        <v>2.0469904258626661E-3</v>
      </c>
      <c r="H2536" s="104">
        <f t="shared" si="309"/>
        <v>-53.77768377210149</v>
      </c>
      <c r="I2536" s="104">
        <f t="shared" si="310"/>
        <v>10</v>
      </c>
      <c r="J2536" s="104">
        <f t="shared" si="311"/>
        <v>3.6560980726413545E-6</v>
      </c>
      <c r="K2536" s="104">
        <f t="shared" si="312"/>
        <v>3.6560980726413548E-5</v>
      </c>
      <c r="L2536" s="85"/>
    </row>
    <row r="2537" spans="3:12" x14ac:dyDescent="0.2">
      <c r="C2537" s="103">
        <v>6700</v>
      </c>
      <c r="D2537" s="103">
        <f t="shared" si="308"/>
        <v>6.7</v>
      </c>
      <c r="E2537" s="104">
        <f t="shared" si="306"/>
        <v>0.65896945148285013</v>
      </c>
      <c r="F2537" s="104">
        <f t="shared" si="307"/>
        <v>2.6834459338094248E-3</v>
      </c>
      <c r="G2537" s="104">
        <f t="shared" si="313"/>
        <v>1.7683088950862813E-3</v>
      </c>
      <c r="H2537" s="104">
        <f t="shared" si="309"/>
        <v>-55.048837368882786</v>
      </c>
      <c r="I2537" s="104">
        <f t="shared" si="310"/>
        <v>10</v>
      </c>
      <c r="J2537" s="104">
        <f t="shared" si="311"/>
        <v>3.6391272271083747E-6</v>
      </c>
      <c r="K2537" s="104">
        <f t="shared" si="312"/>
        <v>3.6391272271083749E-5</v>
      </c>
      <c r="L2537" s="85"/>
    </row>
    <row r="2538" spans="3:12" x14ac:dyDescent="0.2">
      <c r="C2538" s="103">
        <v>6710</v>
      </c>
      <c r="D2538" s="103">
        <f t="shared" si="308"/>
        <v>6.71</v>
      </c>
      <c r="E2538" s="104">
        <f t="shared" si="306"/>
        <v>0.65813477363024731</v>
      </c>
      <c r="F2538" s="104">
        <f t="shared" si="307"/>
        <v>1.5473715921458006E-3</v>
      </c>
      <c r="G2538" s="104">
        <f t="shared" si="313"/>
        <v>1.0183790525187517E-3</v>
      </c>
      <c r="H2538" s="104">
        <f t="shared" si="309"/>
        <v>-59.841810849088787</v>
      </c>
      <c r="I2538" s="104">
        <f t="shared" si="310"/>
        <v>10</v>
      </c>
      <c r="J2538" s="104">
        <f t="shared" si="311"/>
        <v>1.9414074293317878E-6</v>
      </c>
      <c r="K2538" s="104">
        <f t="shared" si="312"/>
        <v>1.9414074293317877E-5</v>
      </c>
      <c r="L2538" s="85"/>
    </row>
    <row r="2539" spans="3:12" x14ac:dyDescent="0.2">
      <c r="C2539" s="103">
        <v>6720</v>
      </c>
      <c r="D2539" s="103">
        <f t="shared" si="308"/>
        <v>6.72</v>
      </c>
      <c r="E2539" s="104">
        <f t="shared" si="306"/>
        <v>0.65729982334104597</v>
      </c>
      <c r="F2539" s="104">
        <f t="shared" si="307"/>
        <v>4.2412599558450672E-17</v>
      </c>
      <c r="G2539" s="104">
        <f t="shared" si="313"/>
        <v>2.7877794197204149E-17</v>
      </c>
      <c r="H2539" s="104">
        <f t="shared" si="309"/>
        <v>-331.09483184668898</v>
      </c>
      <c r="I2539" s="104">
        <f t="shared" si="310"/>
        <v>10</v>
      </c>
      <c r="J2539" s="104">
        <f t="shared" si="311"/>
        <v>2.5927397365226188E-7</v>
      </c>
      <c r="K2539" s="104">
        <f t="shared" si="312"/>
        <v>2.5927397365226188E-6</v>
      </c>
      <c r="L2539" s="85"/>
    </row>
    <row r="2540" spans="3:12" x14ac:dyDescent="0.2">
      <c r="C2540" s="103">
        <v>6730</v>
      </c>
      <c r="D2540" s="103">
        <f t="shared" si="308"/>
        <v>6.73</v>
      </c>
      <c r="E2540" s="104">
        <f t="shared" si="306"/>
        <v>0.6564646039216393</v>
      </c>
      <c r="F2540" s="104">
        <f t="shared" si="307"/>
        <v>1.5435575710663005E-3</v>
      </c>
      <c r="G2540" s="104">
        <f t="shared" si="313"/>
        <v>1.0132909095202866E-3</v>
      </c>
      <c r="H2540" s="104">
        <f t="shared" si="309"/>
        <v>-59.885317069854878</v>
      </c>
      <c r="I2540" s="104">
        <f t="shared" si="310"/>
        <v>10</v>
      </c>
      <c r="J2540" s="104">
        <f t="shared" si="311"/>
        <v>2.5668961682912655E-7</v>
      </c>
      <c r="K2540" s="104">
        <f t="shared" si="312"/>
        <v>2.5668961682912654E-6</v>
      </c>
      <c r="L2540" s="85"/>
    </row>
    <row r="2541" spans="3:12" x14ac:dyDescent="0.2">
      <c r="C2541" s="103">
        <v>6740</v>
      </c>
      <c r="D2541" s="103">
        <f t="shared" si="308"/>
        <v>6.74</v>
      </c>
      <c r="E2541" s="104">
        <f t="shared" si="306"/>
        <v>0.65562911867661766</v>
      </c>
      <c r="F2541" s="104">
        <f t="shared" si="307"/>
        <v>2.6702336806539678E-3</v>
      </c>
      <c r="G2541" s="104">
        <f t="shared" si="313"/>
        <v>1.7506829547077819E-3</v>
      </c>
      <c r="H2541" s="104">
        <f t="shared" si="309"/>
        <v>-55.135849933704691</v>
      </c>
      <c r="I2541" s="104">
        <f t="shared" si="310"/>
        <v>10</v>
      </c>
      <c r="J2541" s="104">
        <f t="shared" si="311"/>
        <v>1.9098878805339605E-6</v>
      </c>
      <c r="K2541" s="104">
        <f t="shared" si="312"/>
        <v>1.9098878805339605E-5</v>
      </c>
      <c r="L2541" s="85"/>
    </row>
    <row r="2542" spans="3:12" x14ac:dyDescent="0.2">
      <c r="C2542" s="103">
        <v>6750</v>
      </c>
      <c r="D2542" s="103">
        <f t="shared" si="308"/>
        <v>6.75</v>
      </c>
      <c r="E2542" s="104">
        <f t="shared" si="306"/>
        <v>0.65479337090874712</v>
      </c>
      <c r="F2542" s="104">
        <f t="shared" si="307"/>
        <v>3.079538086444733E-3</v>
      </c>
      <c r="G2542" s="104">
        <f t="shared" si="313"/>
        <v>2.0164611244650192E-3</v>
      </c>
      <c r="H2542" s="104">
        <f t="shared" si="309"/>
        <v>-53.908202927558897</v>
      </c>
      <c r="I2542" s="104">
        <f t="shared" si="310"/>
        <v>10</v>
      </c>
      <c r="J2542" s="104">
        <f t="shared" si="311"/>
        <v>3.547843628311673E-6</v>
      </c>
      <c r="K2542" s="104">
        <f t="shared" si="312"/>
        <v>3.5478436283116732E-5</v>
      </c>
      <c r="L2542" s="85"/>
    </row>
    <row r="2543" spans="3:12" x14ac:dyDescent="0.2">
      <c r="C2543" s="103">
        <v>6760</v>
      </c>
      <c r="D2543" s="103">
        <f t="shared" si="308"/>
        <v>6.76</v>
      </c>
      <c r="E2543" s="104">
        <f t="shared" si="306"/>
        <v>0.65395736391894876</v>
      </c>
      <c r="F2543" s="104">
        <f t="shared" si="307"/>
        <v>2.6636936923132353E-3</v>
      </c>
      <c r="G2543" s="104">
        <f t="shared" si="313"/>
        <v>1.7419421053126948E-3</v>
      </c>
      <c r="H2543" s="104">
        <f t="shared" si="309"/>
        <v>-55.179325663502262</v>
      </c>
      <c r="I2543" s="104">
        <f t="shared" si="310"/>
        <v>10</v>
      </c>
      <c r="J2543" s="104">
        <f t="shared" si="311"/>
        <v>3.5313987094008876E-6</v>
      </c>
      <c r="K2543" s="104">
        <f t="shared" si="312"/>
        <v>3.5313987094008879E-5</v>
      </c>
      <c r="L2543" s="85"/>
    </row>
    <row r="2544" spans="3:12" x14ac:dyDescent="0.2">
      <c r="C2544" s="103">
        <v>6770</v>
      </c>
      <c r="D2544" s="103">
        <f t="shared" si="308"/>
        <v>6.77</v>
      </c>
      <c r="E2544" s="104">
        <f t="shared" si="306"/>
        <v>0.65312110100627907</v>
      </c>
      <c r="F2544" s="104">
        <f t="shared" si="307"/>
        <v>1.5360057882457137E-3</v>
      </c>
      <c r="G2544" s="104">
        <f t="shared" si="313"/>
        <v>1.003197791571058E-3</v>
      </c>
      <c r="H2544" s="104">
        <f t="shared" si="309"/>
        <v>-59.972268651271143</v>
      </c>
      <c r="I2544" s="104">
        <f t="shared" si="310"/>
        <v>10</v>
      </c>
      <c r="J2544" s="104">
        <f t="shared" si="311"/>
        <v>1.8839482633657352E-6</v>
      </c>
      <c r="K2544" s="104">
        <f t="shared" si="312"/>
        <v>1.8839482633657351E-5</v>
      </c>
      <c r="L2544" s="85"/>
    </row>
    <row r="2545" spans="3:12" x14ac:dyDescent="0.2">
      <c r="C2545" s="103">
        <v>6780</v>
      </c>
      <c r="D2545" s="103">
        <f t="shared" si="308"/>
        <v>6.78</v>
      </c>
      <c r="E2545" s="104">
        <f t="shared" si="306"/>
        <v>0.65228458546791035</v>
      </c>
      <c r="F2545" s="104">
        <f t="shared" si="307"/>
        <v>7.5179658940043133E-17</v>
      </c>
      <c r="G2545" s="104">
        <f t="shared" si="313"/>
        <v>4.9038532667324914E-17</v>
      </c>
      <c r="H2545" s="104">
        <f t="shared" si="309"/>
        <v>-326.18925066539555</v>
      </c>
      <c r="I2545" s="104">
        <f t="shared" si="310"/>
        <v>10</v>
      </c>
      <c r="J2545" s="104">
        <f t="shared" si="311"/>
        <v>2.5160145225328654E-7</v>
      </c>
      <c r="K2545" s="104">
        <f t="shared" si="312"/>
        <v>2.5160145225328655E-6</v>
      </c>
      <c r="L2545" s="85"/>
    </row>
    <row r="2546" spans="3:12" x14ac:dyDescent="0.2">
      <c r="C2546" s="103">
        <v>6790</v>
      </c>
      <c r="D2546" s="103">
        <f t="shared" si="308"/>
        <v>6.79</v>
      </c>
      <c r="E2546" s="104">
        <f t="shared" si="306"/>
        <v>0.65144782059910744</v>
      </c>
      <c r="F2546" s="104">
        <f t="shared" si="307"/>
        <v>1.5322675883891292E-3</v>
      </c>
      <c r="G2546" s="104">
        <f t="shared" si="313"/>
        <v>9.9819238103074836E-4</v>
      </c>
      <c r="H2546" s="104">
        <f t="shared" si="309"/>
        <v>-60.015714986511369</v>
      </c>
      <c r="I2546" s="104">
        <f t="shared" si="310"/>
        <v>10</v>
      </c>
      <c r="J2546" s="104">
        <f t="shared" si="311"/>
        <v>2.4909700738698312E-7</v>
      </c>
      <c r="K2546" s="104">
        <f t="shared" si="312"/>
        <v>2.4909700738698314E-6</v>
      </c>
      <c r="L2546" s="85"/>
    </row>
    <row r="2547" spans="3:12" x14ac:dyDescent="0.2">
      <c r="C2547" s="103">
        <v>6800</v>
      </c>
      <c r="D2547" s="103">
        <f t="shared" si="308"/>
        <v>6.8</v>
      </c>
      <c r="E2547" s="104">
        <f t="shared" si="306"/>
        <v>0.65061080969321272</v>
      </c>
      <c r="F2547" s="104">
        <f t="shared" si="307"/>
        <v>2.6507440949858053E-3</v>
      </c>
      <c r="G2547" s="104">
        <f t="shared" si="313"/>
        <v>1.7246027619282171E-3</v>
      </c>
      <c r="H2547" s="104">
        <f t="shared" si="309"/>
        <v>-55.266218454360676</v>
      </c>
      <c r="I2547" s="104">
        <f t="shared" si="310"/>
        <v>10</v>
      </c>
      <c r="J2547" s="104">
        <f t="shared" si="311"/>
        <v>1.8534033476302333E-6</v>
      </c>
      <c r="K2547" s="104">
        <f t="shared" si="312"/>
        <v>1.8534033476302333E-5</v>
      </c>
      <c r="L2547" s="85"/>
    </row>
    <row r="2548" spans="3:12" x14ac:dyDescent="0.2">
      <c r="C2548" s="103">
        <v>6810</v>
      </c>
      <c r="D2548" s="103">
        <f t="shared" si="308"/>
        <v>6.81</v>
      </c>
      <c r="E2548" s="104">
        <f t="shared" si="306"/>
        <v>0.64977355604162135</v>
      </c>
      <c r="F2548" s="104">
        <f t="shared" si="307"/>
        <v>3.0571084569802828E-3</v>
      </c>
      <c r="G2548" s="104">
        <f t="shared" si="313"/>
        <v>1.9864282332969926E-3</v>
      </c>
      <c r="H2548" s="104">
        <f t="shared" si="309"/>
        <v>-54.038542414801299</v>
      </c>
      <c r="I2548" s="104">
        <f t="shared" si="310"/>
        <v>10</v>
      </c>
      <c r="J2548" s="104">
        <f t="shared" si="311"/>
        <v>3.4429377618805528E-6</v>
      </c>
      <c r="K2548" s="104">
        <f t="shared" si="312"/>
        <v>3.4429377618805527E-5</v>
      </c>
      <c r="L2548" s="85"/>
    </row>
    <row r="2549" spans="3:12" x14ac:dyDescent="0.2">
      <c r="C2549" s="103">
        <v>6820</v>
      </c>
      <c r="D2549" s="103">
        <f t="shared" si="308"/>
        <v>6.82</v>
      </c>
      <c r="E2549" s="104">
        <f t="shared" si="306"/>
        <v>0.64893606293376316</v>
      </c>
      <c r="F2549" s="104">
        <f t="shared" si="307"/>
        <v>2.644333740635323E-3</v>
      </c>
      <c r="G2549" s="104">
        <f t="shared" si="313"/>
        <v>1.7160035267307974E-3</v>
      </c>
      <c r="H2549" s="104">
        <f t="shared" si="309"/>
        <v>-55.309636478485771</v>
      </c>
      <c r="I2549" s="104">
        <f t="shared" si="310"/>
        <v>10</v>
      </c>
      <c r="J2549" s="104">
        <f t="shared" si="311"/>
        <v>3.4270002344156193E-6</v>
      </c>
      <c r="K2549" s="104">
        <f t="shared" si="312"/>
        <v>3.4270002344156196E-5</v>
      </c>
      <c r="L2549" s="85"/>
    </row>
    <row r="2550" spans="3:12" x14ac:dyDescent="0.2">
      <c r="C2550" s="103">
        <v>6830</v>
      </c>
      <c r="D2550" s="103">
        <f t="shared" si="308"/>
        <v>6.83</v>
      </c>
      <c r="E2550" s="104">
        <f t="shared" si="306"/>
        <v>0.64809833365708391</v>
      </c>
      <c r="F2550" s="104">
        <f t="shared" si="307"/>
        <v>1.5248654959304608E-3</v>
      </c>
      <c r="G2550" s="104">
        <f t="shared" si="313"/>
        <v>9.8826278696371441E-4</v>
      </c>
      <c r="H2550" s="104">
        <f t="shared" si="309"/>
        <v>-60.102551153727568</v>
      </c>
      <c r="I2550" s="104">
        <f t="shared" si="310"/>
        <v>10</v>
      </c>
      <c r="J2550" s="104">
        <f t="shared" si="311"/>
        <v>1.8282640738457257E-6</v>
      </c>
      <c r="K2550" s="104">
        <f t="shared" si="312"/>
        <v>1.8282640738457258E-5</v>
      </c>
      <c r="L2550" s="85"/>
    </row>
    <row r="2551" spans="3:12" x14ac:dyDescent="0.2">
      <c r="C2551" s="103">
        <v>6840</v>
      </c>
      <c r="D2551" s="103">
        <f t="shared" si="308"/>
        <v>6.84</v>
      </c>
      <c r="E2551" s="104">
        <f t="shared" si="306"/>
        <v>0.64726037149702231</v>
      </c>
      <c r="F2551" s="104">
        <f t="shared" si="307"/>
        <v>6.5674420174777479E-17</v>
      </c>
      <c r="G2551" s="104">
        <f t="shared" si="313"/>
        <v>4.2508449600178011E-17</v>
      </c>
      <c r="H2551" s="104">
        <f t="shared" si="309"/>
        <v>-327.4304946931141</v>
      </c>
      <c r="I2551" s="104">
        <f t="shared" si="310"/>
        <v>10</v>
      </c>
      <c r="J2551" s="104">
        <f t="shared" si="311"/>
        <v>2.4416583402434301E-7</v>
      </c>
      <c r="K2551" s="104">
        <f t="shared" si="312"/>
        <v>2.44165834024343E-6</v>
      </c>
      <c r="L2551" s="85"/>
    </row>
    <row r="2552" spans="3:12" x14ac:dyDescent="0.2">
      <c r="C2552" s="103">
        <v>6850</v>
      </c>
      <c r="D2552" s="103">
        <f t="shared" si="308"/>
        <v>6.85</v>
      </c>
      <c r="E2552" s="104">
        <f t="shared" si="306"/>
        <v>0.64642217973699179</v>
      </c>
      <c r="F2552" s="104">
        <f t="shared" si="307"/>
        <v>1.5212011806011788E-3</v>
      </c>
      <c r="G2552" s="104">
        <f t="shared" si="313"/>
        <v>9.8333818298269936E-4</v>
      </c>
      <c r="H2552" s="104">
        <f t="shared" si="309"/>
        <v>-60.145941937458495</v>
      </c>
      <c r="I2552" s="104">
        <f t="shared" si="310"/>
        <v>10</v>
      </c>
      <c r="J2552" s="104">
        <f t="shared" si="311"/>
        <v>2.4173849552795006E-7</v>
      </c>
      <c r="K2552" s="104">
        <f t="shared" si="312"/>
        <v>2.4173849552795006E-6</v>
      </c>
      <c r="L2552" s="85"/>
    </row>
    <row r="2553" spans="3:12" x14ac:dyDescent="0.2">
      <c r="C2553" s="103">
        <v>6860</v>
      </c>
      <c r="D2553" s="103">
        <f t="shared" si="308"/>
        <v>6.86</v>
      </c>
      <c r="E2553" s="104">
        <f t="shared" si="306"/>
        <v>0.64558376165836029</v>
      </c>
      <c r="F2553" s="104">
        <f t="shared" si="307"/>
        <v>2.6316400900764443E-3</v>
      </c>
      <c r="G2553" s="104">
        <f t="shared" si="313"/>
        <v>1.698944108682497E-3</v>
      </c>
      <c r="H2553" s="104">
        <f t="shared" si="309"/>
        <v>-55.396418163525986</v>
      </c>
      <c r="I2553" s="104">
        <f t="shared" si="310"/>
        <v>10</v>
      </c>
      <c r="J2553" s="104">
        <f t="shared" si="311"/>
        <v>1.7986595730451746E-6</v>
      </c>
      <c r="K2553" s="104">
        <f t="shared" si="312"/>
        <v>1.7986595730451745E-5</v>
      </c>
      <c r="L2553" s="85"/>
    </row>
    <row r="2554" spans="3:12" x14ac:dyDescent="0.2">
      <c r="C2554" s="103">
        <v>6870</v>
      </c>
      <c r="D2554" s="103">
        <f t="shared" si="308"/>
        <v>6.87</v>
      </c>
      <c r="E2554" s="104">
        <f t="shared" si="306"/>
        <v>0.64474512054043231</v>
      </c>
      <c r="F2554" s="104">
        <f t="shared" si="307"/>
        <v>3.0351221497310196E-3</v>
      </c>
      <c r="G2554" s="104">
        <f t="shared" si="313"/>
        <v>1.9568801962832625E-3</v>
      </c>
      <c r="H2554" s="104">
        <f t="shared" si="309"/>
        <v>-54.168715236311058</v>
      </c>
      <c r="I2554" s="104">
        <f t="shared" si="310"/>
        <v>10</v>
      </c>
      <c r="J2554" s="104">
        <f t="shared" si="311"/>
        <v>3.3412628371945947E-6</v>
      </c>
      <c r="K2554" s="104">
        <f t="shared" si="312"/>
        <v>3.3412628371945946E-5</v>
      </c>
      <c r="L2554" s="85"/>
    </row>
    <row r="2555" spans="3:12" x14ac:dyDescent="0.2">
      <c r="C2555" s="103">
        <v>6880</v>
      </c>
      <c r="D2555" s="103">
        <f t="shared" si="308"/>
        <v>6.88</v>
      </c>
      <c r="E2555" s="104">
        <f t="shared" si="306"/>
        <v>0.6439062596604247</v>
      </c>
      <c r="F2555" s="104">
        <f t="shared" si="307"/>
        <v>2.6253560745774008E-3</v>
      </c>
      <c r="G2555" s="104">
        <f t="shared" si="313"/>
        <v>1.6904832102579092E-3</v>
      </c>
      <c r="H2555" s="104">
        <f t="shared" si="309"/>
        <v>-55.439782765087024</v>
      </c>
      <c r="I2555" s="104">
        <f t="shared" si="310"/>
        <v>10</v>
      </c>
      <c r="J2555" s="104">
        <f t="shared" si="311"/>
        <v>3.3258149548439051E-6</v>
      </c>
      <c r="K2555" s="104">
        <f t="shared" si="312"/>
        <v>3.3258149548439048E-5</v>
      </c>
      <c r="L2555" s="85"/>
    </row>
    <row r="2556" spans="3:12" x14ac:dyDescent="0.2">
      <c r="C2556" s="103">
        <v>6890</v>
      </c>
      <c r="D2556" s="103">
        <f t="shared" si="308"/>
        <v>6.89</v>
      </c>
      <c r="E2556" s="104">
        <f t="shared" si="306"/>
        <v>0.64306718229345028</v>
      </c>
      <c r="F2556" s="104">
        <f t="shared" si="307"/>
        <v>1.5139449735228322E-3</v>
      </c>
      <c r="G2556" s="104">
        <f t="shared" si="313"/>
        <v>9.7356832827065985E-4</v>
      </c>
      <c r="H2556" s="104">
        <f t="shared" si="309"/>
        <v>-60.232671256796806</v>
      </c>
      <c r="I2556" s="104">
        <f t="shared" si="310"/>
        <v>10</v>
      </c>
      <c r="J2556" s="104">
        <f t="shared" si="311"/>
        <v>1.7742926499841092E-6</v>
      </c>
      <c r="K2556" s="104">
        <f t="shared" si="312"/>
        <v>1.7742926499841092E-5</v>
      </c>
      <c r="L2556" s="85"/>
    </row>
    <row r="2557" spans="3:12" x14ac:dyDescent="0.2">
      <c r="C2557" s="103">
        <v>6900</v>
      </c>
      <c r="D2557" s="103">
        <f t="shared" si="308"/>
        <v>6.9</v>
      </c>
      <c r="E2557" s="104">
        <f t="shared" si="306"/>
        <v>0.6422278917124965</v>
      </c>
      <c r="F2557" s="104">
        <f t="shared" si="307"/>
        <v>1.3930985592738366E-16</v>
      </c>
      <c r="G2557" s="104">
        <f t="shared" si="313"/>
        <v>8.9468675067015244E-17</v>
      </c>
      <c r="H2557" s="104">
        <f t="shared" si="309"/>
        <v>-320.96657988068392</v>
      </c>
      <c r="I2557" s="104">
        <f t="shared" si="310"/>
        <v>10</v>
      </c>
      <c r="J2557" s="104">
        <f t="shared" si="311"/>
        <v>2.3695882245297537E-7</v>
      </c>
      <c r="K2557" s="104">
        <f t="shared" si="312"/>
        <v>2.3695882245297537E-6</v>
      </c>
      <c r="L2557" s="85"/>
    </row>
    <row r="2558" spans="3:12" x14ac:dyDescent="0.2">
      <c r="C2558" s="103">
        <v>6910</v>
      </c>
      <c r="D2558" s="103">
        <f t="shared" si="308"/>
        <v>6.91</v>
      </c>
      <c r="E2558" s="104">
        <f t="shared" si="306"/>
        <v>0.64138839118840785</v>
      </c>
      <c r="F2558" s="104">
        <f t="shared" si="307"/>
        <v>1.5103526737736354E-3</v>
      </c>
      <c r="G2558" s="104">
        <f t="shared" si="313"/>
        <v>9.687226715587822E-4</v>
      </c>
      <c r="H2558" s="104">
        <f t="shared" si="309"/>
        <v>-60.276010722148889</v>
      </c>
      <c r="I2558" s="104">
        <f t="shared" si="310"/>
        <v>10</v>
      </c>
      <c r="J2558" s="104">
        <f t="shared" si="311"/>
        <v>2.3460590359803938E-7</v>
      </c>
      <c r="K2558" s="104">
        <f t="shared" si="312"/>
        <v>2.3460590359803937E-6</v>
      </c>
      <c r="L2558" s="85"/>
    </row>
    <row r="2559" spans="3:12" x14ac:dyDescent="0.2">
      <c r="C2559" s="103">
        <v>6920</v>
      </c>
      <c r="D2559" s="103">
        <f t="shared" si="308"/>
        <v>6.92</v>
      </c>
      <c r="E2559" s="104">
        <f t="shared" si="306"/>
        <v>0.64054868398986176</v>
      </c>
      <c r="F2559" s="104">
        <f t="shared" si="307"/>
        <v>2.6129118964259837E-3</v>
      </c>
      <c r="G2559" s="104">
        <f t="shared" si="313"/>
        <v>1.6736972766371178E-3</v>
      </c>
      <c r="H2559" s="104">
        <f t="shared" si="309"/>
        <v>-55.526461810666198</v>
      </c>
      <c r="I2559" s="104">
        <f t="shared" si="310"/>
        <v>10</v>
      </c>
      <c r="J2559" s="104">
        <f t="shared" si="311"/>
        <v>1.7455957956559054E-6</v>
      </c>
      <c r="K2559" s="104">
        <f t="shared" si="312"/>
        <v>1.7455957956559053E-5</v>
      </c>
      <c r="L2559" s="85"/>
    </row>
    <row r="2560" spans="3:12" x14ac:dyDescent="0.2">
      <c r="C2560" s="103">
        <v>6930</v>
      </c>
      <c r="D2560" s="103">
        <f t="shared" si="308"/>
        <v>6.93</v>
      </c>
      <c r="E2560" s="104">
        <f t="shared" si="306"/>
        <v>0.63970877338335497</v>
      </c>
      <c r="F2560" s="104">
        <f t="shared" si="307"/>
        <v>3.0135679503720644E-3</v>
      </c>
      <c r="G2560" s="104">
        <f t="shared" si="313"/>
        <v>1.9278058570399044E-3</v>
      </c>
      <c r="H2560" s="104">
        <f t="shared" si="309"/>
        <v>-54.298734091876213</v>
      </c>
      <c r="I2560" s="104">
        <f t="shared" si="310"/>
        <v>10</v>
      </c>
      <c r="J2560" s="104">
        <f t="shared" si="311"/>
        <v>3.2427062054713529E-6</v>
      </c>
      <c r="K2560" s="104">
        <f t="shared" si="312"/>
        <v>3.2427062054713527E-5</v>
      </c>
      <c r="L2560" s="85"/>
    </row>
    <row r="2561" spans="3:12" x14ac:dyDescent="0.2">
      <c r="C2561" s="103">
        <v>6940</v>
      </c>
      <c r="D2561" s="103">
        <f t="shared" si="308"/>
        <v>6.94</v>
      </c>
      <c r="E2561" s="104">
        <f t="shared" si="306"/>
        <v>0.63886866263317788</v>
      </c>
      <c r="F2561" s="104">
        <f t="shared" si="307"/>
        <v>2.6067510394401357E-3</v>
      </c>
      <c r="G2561" s="104">
        <f t="shared" si="313"/>
        <v>1.6653715503847659E-3</v>
      </c>
      <c r="H2561" s="104">
        <f t="shared" si="309"/>
        <v>-55.569777173720652</v>
      </c>
      <c r="I2561" s="104">
        <f t="shared" si="310"/>
        <v>10</v>
      </c>
      <c r="J2561" s="104">
        <f t="shared" si="311"/>
        <v>3.2277309703067686E-6</v>
      </c>
      <c r="K2561" s="104">
        <f t="shared" si="312"/>
        <v>3.2277309703067685E-5</v>
      </c>
      <c r="L2561" s="85"/>
    </row>
    <row r="2562" spans="3:12" x14ac:dyDescent="0.2">
      <c r="C2562" s="103">
        <v>6950</v>
      </c>
      <c r="D2562" s="103">
        <f t="shared" si="308"/>
        <v>6.95</v>
      </c>
      <c r="E2562" s="104">
        <f t="shared" si="306"/>
        <v>0.63802835500139776</v>
      </c>
      <c r="F2562" s="104">
        <f t="shared" si="307"/>
        <v>1.5032386796594811E-3</v>
      </c>
      <c r="G2562" s="104">
        <f t="shared" si="313"/>
        <v>9.5910890195761186E-4</v>
      </c>
      <c r="H2562" s="104">
        <f t="shared" si="309"/>
        <v>-60.362641561819792</v>
      </c>
      <c r="I2562" s="104">
        <f t="shared" si="310"/>
        <v>10</v>
      </c>
      <c r="J2562" s="104">
        <f t="shared" si="311"/>
        <v>1.7219744111818129E-6</v>
      </c>
      <c r="K2562" s="104">
        <f t="shared" si="312"/>
        <v>1.7219744111818128E-5</v>
      </c>
      <c r="L2562" s="85"/>
    </row>
    <row r="2563" spans="3:12" x14ac:dyDescent="0.2">
      <c r="C2563" s="103">
        <v>6960</v>
      </c>
      <c r="D2563" s="103">
        <f t="shared" si="308"/>
        <v>6.96</v>
      </c>
      <c r="E2563" s="104">
        <f t="shared" si="306"/>
        <v>0.63718785374783937</v>
      </c>
      <c r="F2563" s="104">
        <f t="shared" si="307"/>
        <v>2.6046434918039328E-21</v>
      </c>
      <c r="G2563" s="104">
        <f t="shared" si="313"/>
        <v>1.6596471963208259E-21</v>
      </c>
      <c r="H2563" s="104">
        <f t="shared" si="309"/>
        <v>-415.59968446781988</v>
      </c>
      <c r="I2563" s="104">
        <f t="shared" si="310"/>
        <v>10</v>
      </c>
      <c r="J2563" s="104">
        <f t="shared" si="311"/>
        <v>2.2997247145358398E-7</v>
      </c>
      <c r="K2563" s="104">
        <f t="shared" si="312"/>
        <v>2.2997247145358397E-6</v>
      </c>
      <c r="L2563" s="85"/>
    </row>
    <row r="2564" spans="3:12" x14ac:dyDescent="0.2">
      <c r="C2564" s="103">
        <v>6970</v>
      </c>
      <c r="D2564" s="103">
        <f t="shared" si="308"/>
        <v>6.97</v>
      </c>
      <c r="E2564" s="104">
        <f t="shared" ref="E2564:E2627" si="314">ABS(SIN((($A$68*PI()*$C2564*VLOOKUP($D$12,$C$18:$D$33,2,FALSE))/($D$16*1000000)))/(VLOOKUP($D$12,$C$18:$D$33,2,FALSE)*SIN((($A$68*PI()*$C2564)/($D$16*1000000)))))^$A$72</f>
        <v>0.63634716213006504</v>
      </c>
      <c r="F2564" s="104">
        <f t="shared" ref="F2564:F2627" si="315">ABS(SIN((($A$68*VLOOKUP($D$12,$C$18:$D$33,2,FALSE)*PI()*$C2564*VLOOKUP($D$12,$C$18:$E$33,3,FALSE))/($D$16*1000000)))/(VLOOKUP($D$12,$C$18:$E$33,3,FALSE)*SIN((($A$68*VLOOKUP($D$12,$C$18:$D$33,2,FALSE)*PI()*$C2564)/($D$16*1000000)))))^$A$76</f>
        <v>1.4997165913934187E-3</v>
      </c>
      <c r="G2564" s="104">
        <f t="shared" si="313"/>
        <v>9.5434039693257635E-4</v>
      </c>
      <c r="H2564" s="104">
        <f t="shared" si="309"/>
        <v>-60.405933844667096</v>
      </c>
      <c r="I2564" s="104">
        <f t="shared" si="310"/>
        <v>10</v>
      </c>
      <c r="J2564" s="104">
        <f t="shared" si="311"/>
        <v>2.2769139830435684E-7</v>
      </c>
      <c r="K2564" s="104">
        <f t="shared" si="312"/>
        <v>2.2769139830435686E-6</v>
      </c>
      <c r="L2564" s="85"/>
    </row>
    <row r="2565" spans="3:12" x14ac:dyDescent="0.2">
      <c r="C2565" s="103">
        <v>6980</v>
      </c>
      <c r="D2565" s="103">
        <f t="shared" ref="D2565:D2628" si="316">C2565/1000</f>
        <v>6.98</v>
      </c>
      <c r="E2565" s="104">
        <f t="shared" si="314"/>
        <v>0.63550628340335502</v>
      </c>
      <c r="F2565" s="104">
        <f t="shared" si="315"/>
        <v>2.5945500839877136E-3</v>
      </c>
      <c r="G2565" s="104">
        <f t="shared" si="313"/>
        <v>1.6488528809788946E-3</v>
      </c>
      <c r="H2565" s="104">
        <f t="shared" ref="H2565:H2628" si="317">20*LOG10(G2565)</f>
        <v>-55.656361851686853</v>
      </c>
      <c r="I2565" s="104">
        <f t="shared" ref="I2565:I2628" si="318">C2565-C2564</f>
        <v>10</v>
      </c>
      <c r="J2565" s="104">
        <f t="shared" si="311"/>
        <v>1.6941538105408671E-6</v>
      </c>
      <c r="K2565" s="104">
        <f t="shared" si="312"/>
        <v>1.694153810540867E-5</v>
      </c>
      <c r="L2565" s="85"/>
    </row>
    <row r="2566" spans="3:12" x14ac:dyDescent="0.2">
      <c r="C2566" s="103">
        <v>6990</v>
      </c>
      <c r="D2566" s="103">
        <f t="shared" si="316"/>
        <v>6.99</v>
      </c>
      <c r="E2566" s="104">
        <f t="shared" si="314"/>
        <v>0.6346652208206881</v>
      </c>
      <c r="F2566" s="104">
        <f t="shared" si="315"/>
        <v>2.9924350337085688E-3</v>
      </c>
      <c r="G2566" s="104">
        <f t="shared" si="313"/>
        <v>1.899194441460212E-3</v>
      </c>
      <c r="H2566" s="104">
        <f t="shared" si="317"/>
        <v>-54.42861138951136</v>
      </c>
      <c r="I2566" s="104">
        <f t="shared" si="318"/>
        <v>10</v>
      </c>
      <c r="J2566" s="104">
        <f t="shared" ref="J2566:J2629" si="319">((G2566+G2565)/2)^2</f>
        <v>3.1471599505668284E-6</v>
      </c>
      <c r="K2566" s="104">
        <f t="shared" ref="K2566:K2629" si="320">I2566*J2566</f>
        <v>3.1471599505668284E-5</v>
      </c>
      <c r="L2566" s="85"/>
    </row>
    <row r="2567" spans="3:12" x14ac:dyDescent="0.2">
      <c r="C2567" s="103">
        <v>7000</v>
      </c>
      <c r="D2567" s="103">
        <f t="shared" si="316"/>
        <v>7</v>
      </c>
      <c r="E2567" s="104">
        <f t="shared" si="314"/>
        <v>0.63382397763272058</v>
      </c>
      <c r="F2567" s="104">
        <f t="shared" si="315"/>
        <v>2.5885093150858126E-3</v>
      </c>
      <c r="G2567" s="104">
        <f t="shared" si="313"/>
        <v>1.6406592702270389E-3</v>
      </c>
      <c r="H2567" s="104">
        <f t="shared" si="317"/>
        <v>-55.699632064800241</v>
      </c>
      <c r="I2567" s="104">
        <f t="shared" si="318"/>
        <v>10</v>
      </c>
      <c r="J2567" s="104">
        <f t="shared" si="319"/>
        <v>3.1326410750365015E-6</v>
      </c>
      <c r="K2567" s="104">
        <f t="shared" si="320"/>
        <v>3.1326410750365013E-5</v>
      </c>
      <c r="L2567" s="85"/>
    </row>
    <row r="2568" spans="3:12" x14ac:dyDescent="0.2">
      <c r="C2568" s="103">
        <v>7010</v>
      </c>
      <c r="D2568" s="103">
        <f t="shared" si="316"/>
        <v>7.01</v>
      </c>
      <c r="E2568" s="104">
        <f t="shared" si="314"/>
        <v>0.63298255708777007</v>
      </c>
      <c r="F2568" s="104">
        <f t="shared" si="315"/>
        <v>1.492741264742106E-3</v>
      </c>
      <c r="G2568" s="104">
        <f t="shared" si="313"/>
        <v>9.4487918282689016E-4</v>
      </c>
      <c r="H2568" s="104">
        <f t="shared" si="317"/>
        <v>-60.49247438189974</v>
      </c>
      <c r="I2568" s="104">
        <f t="shared" si="318"/>
        <v>10</v>
      </c>
      <c r="J2568" s="104">
        <f t="shared" si="319"/>
        <v>1.6712522730551261E-6</v>
      </c>
      <c r="K2568" s="104">
        <f t="shared" si="320"/>
        <v>1.671252273055126E-5</v>
      </c>
      <c r="L2568" s="85"/>
    </row>
    <row r="2569" spans="3:12" x14ac:dyDescent="0.2">
      <c r="C2569" s="103">
        <v>7020</v>
      </c>
      <c r="D2569" s="103">
        <f t="shared" si="316"/>
        <v>7.02</v>
      </c>
      <c r="E2569" s="104">
        <f t="shared" si="314"/>
        <v>0.63214096243179296</v>
      </c>
      <c r="F2569" s="104">
        <f t="shared" si="315"/>
        <v>2.0165915138249859E-16</v>
      </c>
      <c r="G2569" s="104">
        <f t="shared" si="313"/>
        <v>1.274770100381113E-16</v>
      </c>
      <c r="H2569" s="104">
        <f t="shared" si="317"/>
        <v>-317.89136262834285</v>
      </c>
      <c r="I2569" s="104">
        <f t="shared" si="318"/>
        <v>10</v>
      </c>
      <c r="J2569" s="104">
        <f t="shared" si="319"/>
        <v>2.2319916753496318E-7</v>
      </c>
      <c r="K2569" s="104">
        <f t="shared" si="320"/>
        <v>2.2319916753496319E-6</v>
      </c>
      <c r="L2569" s="85"/>
    </row>
    <row r="2570" spans="3:12" x14ac:dyDescent="0.2">
      <c r="C2570" s="103">
        <v>7030</v>
      </c>
      <c r="D2570" s="103">
        <f t="shared" si="316"/>
        <v>7.03</v>
      </c>
      <c r="E2570" s="104">
        <f t="shared" si="314"/>
        <v>0.63129919690836733</v>
      </c>
      <c r="F2570" s="104">
        <f t="shared" si="315"/>
        <v>1.4892876459597212E-3</v>
      </c>
      <c r="G2570" s="104">
        <f t="shared" si="313"/>
        <v>9.401860948599249E-4</v>
      </c>
      <c r="H2570" s="104">
        <f t="shared" si="317"/>
        <v>-60.535723524352079</v>
      </c>
      <c r="I2570" s="104">
        <f t="shared" si="318"/>
        <v>10</v>
      </c>
      <c r="J2570" s="104">
        <f t="shared" si="319"/>
        <v>2.2098747324204886E-7</v>
      </c>
      <c r="K2570" s="104">
        <f t="shared" si="320"/>
        <v>2.2098747324204888E-6</v>
      </c>
      <c r="L2570" s="85"/>
    </row>
    <row r="2571" spans="3:12" x14ac:dyDescent="0.2">
      <c r="C2571" s="103">
        <v>7040</v>
      </c>
      <c r="D2571" s="103">
        <f t="shared" si="316"/>
        <v>7.04</v>
      </c>
      <c r="E2571" s="104">
        <f t="shared" si="314"/>
        <v>0.63045726375867217</v>
      </c>
      <c r="F2571" s="104">
        <f t="shared" si="315"/>
        <v>2.5765455477434378E-3</v>
      </c>
      <c r="G2571" s="104">
        <f t="shared" si="313"/>
        <v>1.6244018559799171E-3</v>
      </c>
      <c r="H2571" s="104">
        <f t="shared" si="317"/>
        <v>-55.786130459466463</v>
      </c>
      <c r="I2571" s="104">
        <f t="shared" si="318"/>
        <v>10</v>
      </c>
      <c r="J2571" s="104">
        <f t="shared" si="319"/>
        <v>1.6442778393982248E-6</v>
      </c>
      <c r="K2571" s="104">
        <f t="shared" si="320"/>
        <v>1.6442778393982248E-5</v>
      </c>
      <c r="L2571" s="85"/>
    </row>
    <row r="2572" spans="3:12" x14ac:dyDescent="0.2">
      <c r="C2572" s="103">
        <v>7050</v>
      </c>
      <c r="D2572" s="103">
        <f t="shared" si="316"/>
        <v>7.05</v>
      </c>
      <c r="E2572" s="104">
        <f t="shared" si="314"/>
        <v>0.62961516622146707</v>
      </c>
      <c r="F2572" s="104">
        <f t="shared" si="315"/>
        <v>2.9717129471634358E-3</v>
      </c>
      <c r="G2572" s="104">
        <f t="shared" si="313"/>
        <v>1.8710355411907925E-3</v>
      </c>
      <c r="H2572" s="104">
        <f t="shared" si="317"/>
        <v>-54.558359255917068</v>
      </c>
      <c r="I2572" s="104">
        <f t="shared" si="318"/>
        <v>10</v>
      </c>
      <c r="J2572" s="104">
        <f t="shared" si="319"/>
        <v>3.0545206493848862E-6</v>
      </c>
      <c r="K2572" s="104">
        <f t="shared" si="320"/>
        <v>3.0545206493848862E-5</v>
      </c>
      <c r="L2572" s="85"/>
    </row>
    <row r="2573" spans="3:12" x14ac:dyDescent="0.2">
      <c r="C2573" s="103">
        <v>7060</v>
      </c>
      <c r="D2573" s="103">
        <f t="shared" si="316"/>
        <v>7.06</v>
      </c>
      <c r="E2573" s="104">
        <f t="shared" si="314"/>
        <v>0.62877290753307791</v>
      </c>
      <c r="F2573" s="104">
        <f t="shared" si="315"/>
        <v>2.5706219017607689E-3</v>
      </c>
      <c r="G2573" s="104">
        <f t="shared" si="313"/>
        <v>1.6163374073383289E-3</v>
      </c>
      <c r="H2573" s="104">
        <f t="shared" si="317"/>
        <v>-55.829359519127607</v>
      </c>
      <c r="I2573" s="104">
        <f t="shared" si="318"/>
        <v>10</v>
      </c>
      <c r="J2573" s="104">
        <f t="shared" si="319"/>
        <v>3.0404425205331744E-6</v>
      </c>
      <c r="K2573" s="104">
        <f t="shared" si="320"/>
        <v>3.0404425205331745E-5</v>
      </c>
      <c r="L2573" s="85"/>
    </row>
    <row r="2574" spans="3:12" x14ac:dyDescent="0.2">
      <c r="C2574" s="103">
        <v>7070</v>
      </c>
      <c r="D2574" s="103">
        <f t="shared" si="316"/>
        <v>7.07</v>
      </c>
      <c r="E2574" s="104">
        <f t="shared" si="314"/>
        <v>0.6279304909273703</v>
      </c>
      <c r="F2574" s="104">
        <f t="shared" si="315"/>
        <v>1.4824475628233134E-3</v>
      </c>
      <c r="G2574" s="104">
        <f t="shared" ref="G2574:G2637" si="321">E2574*F2574</f>
        <v>9.3087402589772683E-4</v>
      </c>
      <c r="H2574" s="104">
        <f t="shared" si="317"/>
        <v>-60.622181752214686</v>
      </c>
      <c r="I2574" s="104">
        <f t="shared" si="318"/>
        <v>10</v>
      </c>
      <c r="J2574" s="104">
        <f t="shared" si="319"/>
        <v>1.6220715214021202E-6</v>
      </c>
      <c r="K2574" s="104">
        <f t="shared" si="320"/>
        <v>1.6220715214021204E-5</v>
      </c>
      <c r="L2574" s="85"/>
    </row>
    <row r="2575" spans="3:12" x14ac:dyDescent="0.2">
      <c r="C2575" s="103">
        <v>7080</v>
      </c>
      <c r="D2575" s="103">
        <f t="shared" si="316"/>
        <v>7.08</v>
      </c>
      <c r="E2575" s="104">
        <f t="shared" si="314"/>
        <v>0.62708791963573685</v>
      </c>
      <c r="F2575" s="104">
        <f t="shared" si="315"/>
        <v>6.3856453784660861E-17</v>
      </c>
      <c r="G2575" s="104">
        <f t="shared" si="321"/>
        <v>4.0043610759138552E-17</v>
      </c>
      <c r="H2575" s="104">
        <f t="shared" si="317"/>
        <v>-327.94933537606846</v>
      </c>
      <c r="I2575" s="104">
        <f t="shared" si="318"/>
        <v>10</v>
      </c>
      <c r="J2575" s="104">
        <f t="shared" si="319"/>
        <v>2.1663161302277907E-7</v>
      </c>
      <c r="K2575" s="104">
        <f t="shared" si="320"/>
        <v>2.1663161302277906E-6</v>
      </c>
      <c r="L2575" s="85"/>
    </row>
    <row r="2576" spans="3:12" x14ac:dyDescent="0.2">
      <c r="C2576" s="103">
        <v>7090</v>
      </c>
      <c r="D2576" s="103">
        <f t="shared" si="316"/>
        <v>7.09</v>
      </c>
      <c r="E2576" s="104">
        <f t="shared" si="314"/>
        <v>0.62624519688707481</v>
      </c>
      <c r="F2576" s="104">
        <f t="shared" si="315"/>
        <v>1.479060731010532E-3</v>
      </c>
      <c r="G2576" s="104">
        <f t="shared" si="321"/>
        <v>9.2625467869963138E-4</v>
      </c>
      <c r="H2576" s="104">
        <f t="shared" si="317"/>
        <v>-60.66539170595702</v>
      </c>
      <c r="I2576" s="104">
        <f t="shared" si="318"/>
        <v>10</v>
      </c>
      <c r="J2576" s="104">
        <f t="shared" si="319"/>
        <v>2.1448693245325786E-7</v>
      </c>
      <c r="K2576" s="104">
        <f t="shared" si="320"/>
        <v>2.1448693245325784E-6</v>
      </c>
      <c r="L2576" s="85"/>
    </row>
    <row r="2577" spans="3:12" x14ac:dyDescent="0.2">
      <c r="C2577" s="103">
        <v>7100</v>
      </c>
      <c r="D2577" s="103">
        <f t="shared" si="316"/>
        <v>7.1</v>
      </c>
      <c r="E2577" s="104">
        <f t="shared" si="314"/>
        <v>0.6254023259077669</v>
      </c>
      <c r="F2577" s="104">
        <f t="shared" si="315"/>
        <v>2.5588894940101457E-3</v>
      </c>
      <c r="G2577" s="104">
        <f t="shared" si="321"/>
        <v>1.6003354412948939E-3</v>
      </c>
      <c r="H2577" s="104">
        <f t="shared" si="317"/>
        <v>-55.915779533950101</v>
      </c>
      <c r="I2577" s="104">
        <f t="shared" si="318"/>
        <v>10</v>
      </c>
      <c r="J2577" s="104">
        <f t="shared" si="319"/>
        <v>1.5959144086134873E-6</v>
      </c>
      <c r="K2577" s="104">
        <f t="shared" si="320"/>
        <v>1.5959144086134873E-5</v>
      </c>
      <c r="L2577" s="85"/>
    </row>
    <row r="2578" spans="3:12" x14ac:dyDescent="0.2">
      <c r="C2578" s="103">
        <v>7110</v>
      </c>
      <c r="D2578" s="103">
        <f t="shared" si="316"/>
        <v>7.11</v>
      </c>
      <c r="E2578" s="104">
        <f t="shared" si="314"/>
        <v>0.62455930992166331</v>
      </c>
      <c r="F2578" s="104">
        <f t="shared" si="315"/>
        <v>2.9513915951018925E-3</v>
      </c>
      <c r="G2578" s="104">
        <f t="shared" si="321"/>
        <v>1.8433190979454351E-3</v>
      </c>
      <c r="H2578" s="104">
        <f t="shared" si="317"/>
        <v>-54.687989546501285</v>
      </c>
      <c r="I2578" s="104">
        <f t="shared" si="318"/>
        <v>10</v>
      </c>
      <c r="J2578" s="104">
        <f t="shared" si="319"/>
        <v>2.9646891464076308E-6</v>
      </c>
      <c r="K2578" s="104">
        <f t="shared" si="320"/>
        <v>2.9646891464076309E-5</v>
      </c>
      <c r="L2578" s="85"/>
    </row>
    <row r="2579" spans="3:12" x14ac:dyDescent="0.2">
      <c r="C2579" s="103">
        <v>7120</v>
      </c>
      <c r="D2579" s="103">
        <f t="shared" si="316"/>
        <v>7.12</v>
      </c>
      <c r="E2579" s="104">
        <f t="shared" si="314"/>
        <v>0.62371615215006249</v>
      </c>
      <c r="F2579" s="104">
        <f t="shared" si="315"/>
        <v>2.5530801066379499E-3</v>
      </c>
      <c r="G2579" s="104">
        <f t="shared" si="321"/>
        <v>1.5923973002430934E-3</v>
      </c>
      <c r="H2579" s="104">
        <f t="shared" si="317"/>
        <v>-55.958971347839189</v>
      </c>
      <c r="I2579" s="104">
        <f t="shared" si="318"/>
        <v>10</v>
      </c>
      <c r="J2579" s="104">
        <f t="shared" si="319"/>
        <v>2.9510367921953883E-6</v>
      </c>
      <c r="K2579" s="104">
        <f t="shared" si="320"/>
        <v>2.9510367921953883E-5</v>
      </c>
      <c r="L2579" s="85"/>
    </row>
    <row r="2580" spans="3:12" x14ac:dyDescent="0.2">
      <c r="C2580" s="103">
        <v>7130</v>
      </c>
      <c r="D2580" s="103">
        <f t="shared" si="316"/>
        <v>7.13</v>
      </c>
      <c r="E2580" s="104">
        <f t="shared" si="314"/>
        <v>0.62287285581169083</v>
      </c>
      <c r="F2580" s="104">
        <f t="shared" si="315"/>
        <v>1.4723525839035918E-3</v>
      </c>
      <c r="G2580" s="104">
        <f t="shared" si="321"/>
        <v>9.1708845869775235E-4</v>
      </c>
      <c r="H2580" s="104">
        <f t="shared" si="317"/>
        <v>-60.751775439893592</v>
      </c>
      <c r="I2580" s="104">
        <f t="shared" si="318"/>
        <v>10</v>
      </c>
      <c r="J2580" s="104">
        <f t="shared" si="319"/>
        <v>1.5743796935817279E-6</v>
      </c>
      <c r="K2580" s="104">
        <f t="shared" si="320"/>
        <v>1.574379693581728E-5</v>
      </c>
      <c r="L2580" s="85"/>
    </row>
    <row r="2581" spans="3:12" x14ac:dyDescent="0.2">
      <c r="C2581" s="103">
        <v>7140</v>
      </c>
      <c r="D2581" s="103">
        <f t="shared" si="316"/>
        <v>7.14</v>
      </c>
      <c r="E2581" s="104">
        <f t="shared" si="314"/>
        <v>0.62202942412268614</v>
      </c>
      <c r="F2581" s="104">
        <f t="shared" si="315"/>
        <v>7.2065481605305558E-17</v>
      </c>
      <c r="G2581" s="104">
        <f t="shared" si="321"/>
        <v>4.4826850022072248E-17</v>
      </c>
      <c r="H2581" s="104">
        <f t="shared" si="317"/>
        <v>-326.96923555777062</v>
      </c>
      <c r="I2581" s="104">
        <f t="shared" si="318"/>
        <v>10</v>
      </c>
      <c r="J2581" s="104">
        <f t="shared" si="319"/>
        <v>2.102628102691753E-7</v>
      </c>
      <c r="K2581" s="104">
        <f t="shared" si="320"/>
        <v>2.1026281026917528E-6</v>
      </c>
      <c r="L2581" s="85"/>
    </row>
    <row r="2582" spans="3:12" x14ac:dyDescent="0.2">
      <c r="C2582" s="103">
        <v>7150</v>
      </c>
      <c r="D2582" s="103">
        <f t="shared" si="316"/>
        <v>7.15</v>
      </c>
      <c r="E2582" s="104">
        <f t="shared" si="314"/>
        <v>0.62118586029657541</v>
      </c>
      <c r="F2582" s="104">
        <f t="shared" si="315"/>
        <v>1.4690309135510355E-3</v>
      </c>
      <c r="G2582" s="104">
        <f t="shared" si="321"/>
        <v>9.1254123183646409E-4</v>
      </c>
      <c r="H2582" s="104">
        <f t="shared" si="317"/>
        <v>-60.794950069385834</v>
      </c>
      <c r="I2582" s="104">
        <f t="shared" si="318"/>
        <v>10</v>
      </c>
      <c r="J2582" s="104">
        <f t="shared" si="319"/>
        <v>2.0818287495042327E-7</v>
      </c>
      <c r="K2582" s="104">
        <f t="shared" si="320"/>
        <v>2.0818287495042329E-6</v>
      </c>
      <c r="L2582" s="85"/>
    </row>
    <row r="2583" spans="3:12" x14ac:dyDescent="0.2">
      <c r="C2583" s="103">
        <v>7160</v>
      </c>
      <c r="D2583" s="103">
        <f t="shared" si="316"/>
        <v>7.16</v>
      </c>
      <c r="E2583" s="104">
        <f t="shared" si="314"/>
        <v>0.62034216754426064</v>
      </c>
      <c r="F2583" s="104">
        <f t="shared" si="315"/>
        <v>2.5415734274359374E-3</v>
      </c>
      <c r="G2583" s="104">
        <f t="shared" si="321"/>
        <v>1.5766451689485051E-3</v>
      </c>
      <c r="H2583" s="104">
        <f t="shared" si="317"/>
        <v>-56.045320711823337</v>
      </c>
      <c r="I2583" s="104">
        <f t="shared" si="318"/>
        <v>10</v>
      </c>
      <c r="J2583" s="104">
        <f t="shared" si="319"/>
        <v>1.5490122344632076E-6</v>
      </c>
      <c r="K2583" s="104">
        <f t="shared" si="320"/>
        <v>1.5490122344632075E-5</v>
      </c>
      <c r="L2583" s="85"/>
    </row>
    <row r="2584" spans="3:12" x14ac:dyDescent="0.2">
      <c r="C2584" s="103">
        <v>7170</v>
      </c>
      <c r="D2584" s="103">
        <f t="shared" si="316"/>
        <v>7.17</v>
      </c>
      <c r="E2584" s="104">
        <f t="shared" si="314"/>
        <v>0.6194983490739947</v>
      </c>
      <c r="F2584" s="104">
        <f t="shared" si="315"/>
        <v>2.9314612239439374E-3</v>
      </c>
      <c r="G2584" s="104">
        <f t="shared" si="321"/>
        <v>1.8160353886077011E-3</v>
      </c>
      <c r="H2584" s="104">
        <f t="shared" si="317"/>
        <v>-54.817513854984803</v>
      </c>
      <c r="I2584" s="104">
        <f t="shared" si="318"/>
        <v>10</v>
      </c>
      <c r="J2584" s="104">
        <f t="shared" si="319"/>
        <v>2.8775703414049729E-6</v>
      </c>
      <c r="K2584" s="104">
        <f t="shared" si="320"/>
        <v>2.877570341404973E-5</v>
      </c>
      <c r="L2584" s="85"/>
    </row>
    <row r="2585" spans="3:12" x14ac:dyDescent="0.2">
      <c r="C2585" s="103">
        <v>7180</v>
      </c>
      <c r="D2585" s="103">
        <f t="shared" si="316"/>
        <v>7.18</v>
      </c>
      <c r="E2585" s="104">
        <f t="shared" si="314"/>
        <v>0.61865440809136496</v>
      </c>
      <c r="F2585" s="104">
        <f t="shared" si="315"/>
        <v>2.5358755310327572E-3</v>
      </c>
      <c r="G2585" s="104">
        <f t="shared" si="321"/>
        <v>1.5688305756444462E-3</v>
      </c>
      <c r="H2585" s="104">
        <f t="shared" si="317"/>
        <v>-56.088479101947414</v>
      </c>
      <c r="I2585" s="104">
        <f t="shared" si="318"/>
        <v>10</v>
      </c>
      <c r="J2585" s="104">
        <f t="shared" si="319"/>
        <v>2.8643293989881545E-6</v>
      </c>
      <c r="K2585" s="104">
        <f t="shared" si="320"/>
        <v>2.8643293989881545E-5</v>
      </c>
      <c r="L2585" s="85"/>
    </row>
    <row r="2586" spans="3:12" x14ac:dyDescent="0.2">
      <c r="C2586" s="103">
        <v>7190</v>
      </c>
      <c r="D2586" s="103">
        <f t="shared" si="316"/>
        <v>7.19</v>
      </c>
      <c r="E2586" s="104">
        <f t="shared" si="314"/>
        <v>0.61781034779927613</v>
      </c>
      <c r="F2586" s="104">
        <f t="shared" si="315"/>
        <v>1.4624515066120752E-3</v>
      </c>
      <c r="G2586" s="104">
        <f t="shared" si="321"/>
        <v>9.0351767393958161E-4</v>
      </c>
      <c r="H2586" s="104">
        <f t="shared" si="317"/>
        <v>-60.881266953497395</v>
      </c>
      <c r="I2586" s="104">
        <f t="shared" si="318"/>
        <v>10</v>
      </c>
      <c r="J2586" s="104">
        <f t="shared" si="319"/>
        <v>1.5281264668053019E-6</v>
      </c>
      <c r="K2586" s="104">
        <f t="shared" si="320"/>
        <v>1.5281264668053019E-5</v>
      </c>
      <c r="L2586" s="85"/>
    </row>
    <row r="2587" spans="3:12" x14ac:dyDescent="0.2">
      <c r="C2587" s="103">
        <v>7200</v>
      </c>
      <c r="D2587" s="103">
        <f t="shared" si="316"/>
        <v>7.2</v>
      </c>
      <c r="E2587" s="104">
        <f t="shared" si="314"/>
        <v>0.61696617139792853</v>
      </c>
      <c r="F2587" s="104">
        <f t="shared" si="315"/>
        <v>1.2599130290910836E-16</v>
      </c>
      <c r="G2587" s="104">
        <f t="shared" si="321"/>
        <v>7.7732371785269278E-17</v>
      </c>
      <c r="H2587" s="104">
        <f t="shared" si="317"/>
        <v>-322.18796161629035</v>
      </c>
      <c r="I2587" s="104">
        <f t="shared" si="318"/>
        <v>10</v>
      </c>
      <c r="J2587" s="104">
        <f t="shared" si="319"/>
        <v>2.0408604678033315E-7</v>
      </c>
      <c r="K2587" s="104">
        <f t="shared" si="320"/>
        <v>2.0408604678033316E-6</v>
      </c>
      <c r="L2587" s="85"/>
    </row>
    <row r="2588" spans="3:12" x14ac:dyDescent="0.2">
      <c r="C2588" s="103">
        <v>7210</v>
      </c>
      <c r="D2588" s="103">
        <f t="shared" si="316"/>
        <v>7.21</v>
      </c>
      <c r="E2588" s="104">
        <f t="shared" si="314"/>
        <v>0.61612188208480123</v>
      </c>
      <c r="F2588" s="104">
        <f t="shared" si="315"/>
        <v>1.4591934268577474E-3</v>
      </c>
      <c r="G2588" s="104">
        <f t="shared" si="321"/>
        <v>8.9904100048136609E-4</v>
      </c>
      <c r="H2588" s="104">
        <f t="shared" si="317"/>
        <v>-60.924410039044403</v>
      </c>
      <c r="I2588" s="104">
        <f t="shared" si="318"/>
        <v>10</v>
      </c>
      <c r="J2588" s="104">
        <f t="shared" si="319"/>
        <v>2.0206868013666886E-7</v>
      </c>
      <c r="K2588" s="104">
        <f t="shared" si="320"/>
        <v>2.0206868013666885E-6</v>
      </c>
      <c r="L2588" s="85"/>
    </row>
    <row r="2589" spans="3:12" x14ac:dyDescent="0.2">
      <c r="C2589" s="103">
        <v>7220</v>
      </c>
      <c r="D2589" s="103">
        <f t="shared" si="316"/>
        <v>7.22</v>
      </c>
      <c r="E2589" s="104">
        <f t="shared" si="314"/>
        <v>0.61527748305463237</v>
      </c>
      <c r="F2589" s="104">
        <f t="shared" si="315"/>
        <v>2.5245891386453264E-3</v>
      </c>
      <c r="G2589" s="104">
        <f t="shared" si="321"/>
        <v>1.5533228509727588E-3</v>
      </c>
      <c r="H2589" s="104">
        <f t="shared" si="317"/>
        <v>-56.174765375787004</v>
      </c>
      <c r="I2589" s="104">
        <f t="shared" si="318"/>
        <v>10</v>
      </c>
      <c r="J2589" s="104">
        <f t="shared" si="319"/>
        <v>1.5035221149797275E-6</v>
      </c>
      <c r="K2589" s="104">
        <f t="shared" si="320"/>
        <v>1.5035221149797274E-5</v>
      </c>
      <c r="L2589" s="85"/>
    </row>
    <row r="2590" spans="3:12" x14ac:dyDescent="0.2">
      <c r="C2590" s="103">
        <v>7230</v>
      </c>
      <c r="D2590" s="103">
        <f t="shared" si="316"/>
        <v>7.23</v>
      </c>
      <c r="E2590" s="104">
        <f t="shared" si="314"/>
        <v>0.61443297749940229</v>
      </c>
      <c r="F2590" s="104">
        <f t="shared" si="315"/>
        <v>2.911912408018883E-3</v>
      </c>
      <c r="G2590" s="104">
        <f t="shared" si="321"/>
        <v>1.7891750110764968E-3</v>
      </c>
      <c r="H2590" s="104">
        <f t="shared" si="317"/>
        <v>-54.946943522611953</v>
      </c>
      <c r="I2590" s="104">
        <f t="shared" si="318"/>
        <v>10</v>
      </c>
      <c r="J2590" s="104">
        <f t="shared" si="319"/>
        <v>2.7930729894509609E-6</v>
      </c>
      <c r="K2590" s="104">
        <f t="shared" si="320"/>
        <v>2.7930729894509611E-5</v>
      </c>
      <c r="L2590" s="85"/>
    </row>
    <row r="2591" spans="3:12" x14ac:dyDescent="0.2">
      <c r="C2591" s="103">
        <v>7240</v>
      </c>
      <c r="D2591" s="103">
        <f t="shared" si="316"/>
        <v>7.24</v>
      </c>
      <c r="E2591" s="104">
        <f t="shared" si="314"/>
        <v>0.61358836860831034</v>
      </c>
      <c r="F2591" s="104">
        <f t="shared" si="315"/>
        <v>2.5190000582566044E-3</v>
      </c>
      <c r="G2591" s="104">
        <f t="shared" si="321"/>
        <v>1.5456291362699085E-3</v>
      </c>
      <c r="H2591" s="104">
        <f t="shared" si="317"/>
        <v>-56.217894081486008</v>
      </c>
      <c r="I2591" s="104">
        <f t="shared" si="318"/>
        <v>10</v>
      </c>
      <c r="J2591" s="104">
        <f t="shared" si="319"/>
        <v>2.7802296752896961E-6</v>
      </c>
      <c r="K2591" s="104">
        <f t="shared" si="320"/>
        <v>2.780229675289696E-5</v>
      </c>
      <c r="L2591" s="85"/>
    </row>
    <row r="2592" spans="3:12" x14ac:dyDescent="0.2">
      <c r="C2592" s="103">
        <v>7250</v>
      </c>
      <c r="D2592" s="103">
        <f t="shared" si="316"/>
        <v>7.25</v>
      </c>
      <c r="E2592" s="104">
        <f t="shared" si="314"/>
        <v>0.61274365956776422</v>
      </c>
      <c r="F2592" s="104">
        <f t="shared" si="315"/>
        <v>1.4527396712547174E-3</v>
      </c>
      <c r="G2592" s="104">
        <f t="shared" si="321"/>
        <v>8.9015702256388623E-4</v>
      </c>
      <c r="H2592" s="104">
        <f t="shared" si="317"/>
        <v>-61.010667552090368</v>
      </c>
      <c r="I2592" s="104">
        <f t="shared" si="318"/>
        <v>10</v>
      </c>
      <c r="J2592" s="104">
        <f t="shared" si="319"/>
        <v>1.4832635528915731E-6</v>
      </c>
      <c r="K2592" s="104">
        <f t="shared" si="320"/>
        <v>1.4832635528915731E-5</v>
      </c>
      <c r="L2592" s="85"/>
    </row>
    <row r="2593" spans="3:12" x14ac:dyDescent="0.2">
      <c r="C2593" s="103">
        <v>7260</v>
      </c>
      <c r="D2593" s="103">
        <f t="shared" si="316"/>
        <v>7.26</v>
      </c>
      <c r="E2593" s="104">
        <f t="shared" si="314"/>
        <v>0.61189885356135387</v>
      </c>
      <c r="F2593" s="104">
        <f t="shared" si="315"/>
        <v>8.5305853803354583E-18</v>
      </c>
      <c r="G2593" s="104">
        <f t="shared" si="321"/>
        <v>5.2198554144345129E-18</v>
      </c>
      <c r="H2593" s="104">
        <f t="shared" si="317"/>
        <v>-345.64683052839496</v>
      </c>
      <c r="I2593" s="104">
        <f t="shared" si="318"/>
        <v>10</v>
      </c>
      <c r="J2593" s="104">
        <f t="shared" si="319"/>
        <v>1.9809488120495309E-7</v>
      </c>
      <c r="K2593" s="104">
        <f t="shared" si="320"/>
        <v>1.9809488120495307E-6</v>
      </c>
      <c r="L2593" s="85"/>
    </row>
    <row r="2594" spans="3:12" x14ac:dyDescent="0.2">
      <c r="C2594" s="103">
        <v>7270</v>
      </c>
      <c r="D2594" s="103">
        <f t="shared" si="316"/>
        <v>7.27</v>
      </c>
      <c r="E2594" s="104">
        <f t="shared" si="314"/>
        <v>0.61105395376983551</v>
      </c>
      <c r="F2594" s="104">
        <f t="shared" si="315"/>
        <v>1.4495436636428008E-3</v>
      </c>
      <c r="G2594" s="104">
        <f t="shared" si="321"/>
        <v>8.8574938683094598E-4</v>
      </c>
      <c r="H2594" s="104">
        <f t="shared" si="317"/>
        <v>-61.053782792789384</v>
      </c>
      <c r="I2594" s="104">
        <f t="shared" si="318"/>
        <v>10</v>
      </c>
      <c r="J2594" s="104">
        <f t="shared" si="319"/>
        <v>1.9613799406785151E-7</v>
      </c>
      <c r="K2594" s="104">
        <f t="shared" si="320"/>
        <v>1.9613799406785149E-6</v>
      </c>
      <c r="L2594" s="85"/>
    </row>
    <row r="2595" spans="3:12" x14ac:dyDescent="0.2">
      <c r="C2595" s="103">
        <v>7280</v>
      </c>
      <c r="D2595" s="103">
        <f t="shared" si="316"/>
        <v>7.28</v>
      </c>
      <c r="E2595" s="104">
        <f t="shared" si="314"/>
        <v>0.61020896337111619</v>
      </c>
      <c r="F2595" s="104">
        <f t="shared" si="315"/>
        <v>2.5079286924966754E-3</v>
      </c>
      <c r="G2595" s="104">
        <f t="shared" si="321"/>
        <v>1.5303605676570751E-3</v>
      </c>
      <c r="H2595" s="104">
        <f t="shared" si="317"/>
        <v>-56.304124663451717</v>
      </c>
      <c r="I2595" s="104">
        <f t="shared" si="318"/>
        <v>10</v>
      </c>
      <c r="J2595" s="104">
        <f t="shared" si="319"/>
        <v>1.459396828044027E-6</v>
      </c>
      <c r="K2595" s="104">
        <f t="shared" si="320"/>
        <v>1.459396828044027E-5</v>
      </c>
      <c r="L2595" s="85"/>
    </row>
    <row r="2596" spans="3:12" x14ac:dyDescent="0.2">
      <c r="C2596" s="103">
        <v>7290</v>
      </c>
      <c r="D2596" s="103">
        <f t="shared" si="316"/>
        <v>7.29</v>
      </c>
      <c r="E2596" s="104">
        <f t="shared" si="314"/>
        <v>0.60936388554023113</v>
      </c>
      <c r="F2596" s="104">
        <f t="shared" si="315"/>
        <v>2.892736036119269E-3</v>
      </c>
      <c r="G2596" s="104">
        <f t="shared" si="321"/>
        <v>1.7627288708118841E-3</v>
      </c>
      <c r="H2596" s="104">
        <f t="shared" si="317"/>
        <v>-55.076289646985799</v>
      </c>
      <c r="I2596" s="104">
        <f t="shared" si="318"/>
        <v>10</v>
      </c>
      <c r="J2596" s="104">
        <f t="shared" si="319"/>
        <v>2.7111095124389511E-6</v>
      </c>
      <c r="K2596" s="104">
        <f t="shared" si="320"/>
        <v>2.7111095124389511E-5</v>
      </c>
      <c r="L2596" s="85"/>
    </row>
    <row r="2597" spans="3:12" x14ac:dyDescent="0.2">
      <c r="C2597" s="103">
        <v>7300</v>
      </c>
      <c r="D2597" s="103">
        <f t="shared" si="316"/>
        <v>7.3</v>
      </c>
      <c r="E2597" s="104">
        <f t="shared" si="314"/>
        <v>0.60851872344932556</v>
      </c>
      <c r="F2597" s="104">
        <f t="shared" si="315"/>
        <v>2.5024458420696096E-3</v>
      </c>
      <c r="G2597" s="104">
        <f t="shared" si="321"/>
        <v>1.5227851493172715E-3</v>
      </c>
      <c r="H2597" s="104">
        <f t="shared" si="317"/>
        <v>-56.347227344285145</v>
      </c>
      <c r="I2597" s="104">
        <f t="shared" si="318"/>
        <v>10</v>
      </c>
      <c r="J2597" s="104">
        <f t="shared" si="319"/>
        <v>2.6986505941163114E-6</v>
      </c>
      <c r="K2597" s="104">
        <f t="shared" si="320"/>
        <v>2.6986505941163112E-5</v>
      </c>
      <c r="L2597" s="85"/>
    </row>
    <row r="2598" spans="3:12" x14ac:dyDescent="0.2">
      <c r="C2598" s="103">
        <v>7310</v>
      </c>
      <c r="D2598" s="103">
        <f t="shared" si="316"/>
        <v>7.31</v>
      </c>
      <c r="E2598" s="104">
        <f t="shared" si="314"/>
        <v>0.60767348026764134</v>
      </c>
      <c r="F2598" s="104">
        <f t="shared" si="315"/>
        <v>1.4432125732017074E-3</v>
      </c>
      <c r="G2598" s="104">
        <f t="shared" si="321"/>
        <v>8.7700200712349959E-4</v>
      </c>
      <c r="H2598" s="104">
        <f t="shared" si="317"/>
        <v>-61.139988253963963</v>
      </c>
      <c r="I2598" s="104">
        <f t="shared" si="318"/>
        <v>10</v>
      </c>
      <c r="J2598" s="104">
        <f t="shared" si="319"/>
        <v>1.4397445990545204E-6</v>
      </c>
      <c r="K2598" s="104">
        <f t="shared" si="320"/>
        <v>1.4397445990545204E-5</v>
      </c>
      <c r="L2598" s="85"/>
    </row>
    <row r="2599" spans="3:12" x14ac:dyDescent="0.2">
      <c r="C2599" s="103">
        <v>7320</v>
      </c>
      <c r="D2599" s="103">
        <f t="shared" si="316"/>
        <v>7.32</v>
      </c>
      <c r="E2599" s="104">
        <f t="shared" si="314"/>
        <v>0.60682815916149313</v>
      </c>
      <c r="F2599" s="104">
        <f t="shared" si="315"/>
        <v>1.8650470519215997E-16</v>
      </c>
      <c r="G2599" s="104">
        <f t="shared" si="321"/>
        <v>1.131763069267154E-16</v>
      </c>
      <c r="H2599" s="104">
        <f t="shared" si="317"/>
        <v>-318.92488963397545</v>
      </c>
      <c r="I2599" s="104">
        <f t="shared" si="318"/>
        <v>10</v>
      </c>
      <c r="J2599" s="104">
        <f t="shared" si="319"/>
        <v>1.9228313012471133E-7</v>
      </c>
      <c r="K2599" s="104">
        <f t="shared" si="320"/>
        <v>1.9228313012471134E-6</v>
      </c>
      <c r="L2599" s="85"/>
    </row>
    <row r="2600" spans="3:12" x14ac:dyDescent="0.2">
      <c r="C2600" s="103">
        <v>7330</v>
      </c>
      <c r="D2600" s="103">
        <f t="shared" si="316"/>
        <v>7.33</v>
      </c>
      <c r="E2600" s="104">
        <f t="shared" si="314"/>
        <v>0.60598276329425182</v>
      </c>
      <c r="F2600" s="104">
        <f t="shared" si="315"/>
        <v>1.4400771695521185E-3</v>
      </c>
      <c r="G2600" s="104">
        <f t="shared" si="321"/>
        <v>8.7266194256215761E-4</v>
      </c>
      <c r="H2600" s="104">
        <f t="shared" si="317"/>
        <v>-61.183079270527998</v>
      </c>
      <c r="I2600" s="104">
        <f t="shared" si="318"/>
        <v>10</v>
      </c>
      <c r="J2600" s="104">
        <f t="shared" si="319"/>
        <v>1.9038471649913902E-7</v>
      </c>
      <c r="K2600" s="104">
        <f t="shared" si="320"/>
        <v>1.9038471649913901E-6</v>
      </c>
      <c r="L2600" s="85"/>
    </row>
    <row r="2601" spans="3:12" x14ac:dyDescent="0.2">
      <c r="C2601" s="103">
        <v>7340</v>
      </c>
      <c r="D2601" s="103">
        <f t="shared" si="316"/>
        <v>7.34</v>
      </c>
      <c r="E2601" s="104">
        <f t="shared" si="314"/>
        <v>0.60513729582632791</v>
      </c>
      <c r="F2601" s="104">
        <f t="shared" si="315"/>
        <v>2.4915844169145869E-3</v>
      </c>
      <c r="G2601" s="104">
        <f t="shared" si="321"/>
        <v>1.5077506563747111E-3</v>
      </c>
      <c r="H2601" s="104">
        <f t="shared" si="317"/>
        <v>-56.433409475878669</v>
      </c>
      <c r="I2601" s="104">
        <f t="shared" si="318"/>
        <v>10</v>
      </c>
      <c r="J2601" s="104">
        <f t="shared" si="319"/>
        <v>1.4165910352943443E-6</v>
      </c>
      <c r="K2601" s="104">
        <f t="shared" si="320"/>
        <v>1.4165910352943444E-5</v>
      </c>
      <c r="L2601" s="85"/>
    </row>
    <row r="2602" spans="3:12" x14ac:dyDescent="0.2">
      <c r="C2602" s="103">
        <v>7350</v>
      </c>
      <c r="D2602" s="103">
        <f t="shared" si="316"/>
        <v>7.35</v>
      </c>
      <c r="E2602" s="104">
        <f t="shared" si="314"/>
        <v>0.60429175991515172</v>
      </c>
      <c r="F2602" s="104">
        <f t="shared" si="315"/>
        <v>2.8739232987141884E-3</v>
      </c>
      <c r="G2602" s="104">
        <f t="shared" si="321"/>
        <v>1.7366881680411551E-3</v>
      </c>
      <c r="H2602" s="104">
        <f t="shared" si="317"/>
        <v>-55.205563090546846</v>
      </c>
      <c r="I2602" s="104">
        <f t="shared" si="318"/>
        <v>10</v>
      </c>
      <c r="J2602" s="104">
        <f t="shared" si="319"/>
        <v>2.6315958213442515E-6</v>
      </c>
      <c r="K2602" s="104">
        <f t="shared" si="320"/>
        <v>2.6315958213442513E-5</v>
      </c>
      <c r="L2602" s="85"/>
    </row>
    <row r="2603" spans="3:12" x14ac:dyDescent="0.2">
      <c r="C2603" s="103">
        <v>7360</v>
      </c>
      <c r="D2603" s="103">
        <f t="shared" si="316"/>
        <v>7.36</v>
      </c>
      <c r="E2603" s="104">
        <f t="shared" si="314"/>
        <v>0.60344615871515439</v>
      </c>
      <c r="F2603" s="104">
        <f t="shared" si="315"/>
        <v>2.4862052956993201E-3</v>
      </c>
      <c r="G2603" s="104">
        <f t="shared" si="321"/>
        <v>1.5002910354670292E-3</v>
      </c>
      <c r="H2603" s="104">
        <f t="shared" si="317"/>
        <v>-56.476489714391235</v>
      </c>
      <c r="I2603" s="104">
        <f t="shared" si="318"/>
        <v>10</v>
      </c>
      <c r="J2603" s="104">
        <f t="shared" si="319"/>
        <v>2.6195085909861197E-6</v>
      </c>
      <c r="K2603" s="104">
        <f t="shared" si="320"/>
        <v>2.6195085909861198E-5</v>
      </c>
      <c r="L2603" s="85"/>
    </row>
    <row r="2604" spans="3:12" x14ac:dyDescent="0.2">
      <c r="C2604" s="103">
        <v>7370</v>
      </c>
      <c r="D2604" s="103">
        <f t="shared" si="316"/>
        <v>7.37</v>
      </c>
      <c r="E2604" s="104">
        <f t="shared" si="314"/>
        <v>0.60260049537775373</v>
      </c>
      <c r="F2604" s="104">
        <f t="shared" si="315"/>
        <v>1.4338658566004072E-3</v>
      </c>
      <c r="G2604" s="104">
        <f t="shared" si="321"/>
        <v>8.6404827549265264E-4</v>
      </c>
      <c r="H2604" s="104">
        <f t="shared" si="317"/>
        <v>-61.269239844996982</v>
      </c>
      <c r="I2604" s="104">
        <f t="shared" si="318"/>
        <v>10</v>
      </c>
      <c r="J2604" s="104">
        <f t="shared" si="319"/>
        <v>1.3975250943373255E-6</v>
      </c>
      <c r="K2604" s="104">
        <f t="shared" si="320"/>
        <v>1.3975250943373255E-5</v>
      </c>
      <c r="L2604" s="85"/>
    </row>
    <row r="2605" spans="3:12" x14ac:dyDescent="0.2">
      <c r="C2605" s="103">
        <v>7380</v>
      </c>
      <c r="D2605" s="103">
        <f t="shared" si="316"/>
        <v>7.38</v>
      </c>
      <c r="E2605" s="104">
        <f t="shared" si="314"/>
        <v>0.60175477305133107</v>
      </c>
      <c r="F2605" s="104">
        <f t="shared" si="315"/>
        <v>5.3345637488099741E-17</v>
      </c>
      <c r="G2605" s="104">
        <f t="shared" si="321"/>
        <v>3.2100991979930038E-17</v>
      </c>
      <c r="H2605" s="104">
        <f t="shared" si="317"/>
        <v>-329.86963093772607</v>
      </c>
      <c r="I2605" s="104">
        <f t="shared" si="318"/>
        <v>10</v>
      </c>
      <c r="J2605" s="104">
        <f t="shared" si="319"/>
        <v>1.8664485559547061E-7</v>
      </c>
      <c r="K2605" s="104">
        <f t="shared" si="320"/>
        <v>1.8664485559547062E-6</v>
      </c>
      <c r="L2605" s="85"/>
    </row>
    <row r="2606" spans="3:12" x14ac:dyDescent="0.2">
      <c r="C2606" s="103">
        <v>7390</v>
      </c>
      <c r="D2606" s="103">
        <f t="shared" si="316"/>
        <v>7.39</v>
      </c>
      <c r="E2606" s="104">
        <f t="shared" si="314"/>
        <v>0.60090899488121696</v>
      </c>
      <c r="F2606" s="104">
        <f t="shared" si="315"/>
        <v>1.4307896369815699E-3</v>
      </c>
      <c r="G2606" s="104">
        <f t="shared" si="321"/>
        <v>8.5977436264505645E-4</v>
      </c>
      <c r="H2606" s="104">
        <f t="shared" si="317"/>
        <v>-61.312310182467797</v>
      </c>
      <c r="I2606" s="104">
        <f t="shared" si="318"/>
        <v>10</v>
      </c>
      <c r="J2606" s="104">
        <f t="shared" si="319"/>
        <v>1.8480298866544205E-7</v>
      </c>
      <c r="K2606" s="104">
        <f t="shared" si="320"/>
        <v>1.8480298866544205E-6</v>
      </c>
      <c r="L2606" s="85"/>
    </row>
    <row r="2607" spans="3:12" x14ac:dyDescent="0.2">
      <c r="C2607" s="103">
        <v>7400</v>
      </c>
      <c r="D2607" s="103">
        <f t="shared" si="316"/>
        <v>7.4</v>
      </c>
      <c r="E2607" s="104">
        <f t="shared" si="314"/>
        <v>0.60006316400967108</v>
      </c>
      <c r="F2607" s="104">
        <f t="shared" si="315"/>
        <v>2.4755488922687183E-3</v>
      </c>
      <c r="G2607" s="104">
        <f t="shared" si="321"/>
        <v>1.4854857009554035E-3</v>
      </c>
      <c r="H2607" s="104">
        <f t="shared" si="317"/>
        <v>-56.562630485769823</v>
      </c>
      <c r="I2607" s="104">
        <f t="shared" si="318"/>
        <v>10</v>
      </c>
      <c r="J2607" s="104">
        <f t="shared" si="319"/>
        <v>1.3750611914798085E-6</v>
      </c>
      <c r="K2607" s="104">
        <f t="shared" si="320"/>
        <v>1.3750611914798085E-5</v>
      </c>
      <c r="L2607" s="85"/>
    </row>
    <row r="2608" spans="3:12" x14ac:dyDescent="0.2">
      <c r="C2608" s="103">
        <v>7410</v>
      </c>
      <c r="D2608" s="103">
        <f t="shared" si="316"/>
        <v>7.41</v>
      </c>
      <c r="E2608" s="104">
        <f t="shared" si="314"/>
        <v>0.59921728357586512</v>
      </c>
      <c r="F2608" s="104">
        <f t="shared" si="315"/>
        <v>2.8554656757846702E-3</v>
      </c>
      <c r="G2608" s="104">
        <f t="shared" si="321"/>
        <v>1.711044385587812E-3</v>
      </c>
      <c r="H2608" s="104">
        <f t="shared" si="317"/>
        <v>-55.334774488712313</v>
      </c>
      <c r="I2608" s="104">
        <f t="shared" si="318"/>
        <v>10</v>
      </c>
      <c r="J2608" s="104">
        <f t="shared" si="319"/>
        <v>2.5544511485439943E-6</v>
      </c>
      <c r="K2608" s="104">
        <f t="shared" si="320"/>
        <v>2.5544511485439945E-5</v>
      </c>
      <c r="L2608" s="85"/>
    </row>
    <row r="2609" spans="3:12" x14ac:dyDescent="0.2">
      <c r="C2609" s="103">
        <v>7420</v>
      </c>
      <c r="D2609" s="103">
        <f t="shared" si="316"/>
        <v>7.42</v>
      </c>
      <c r="E2609" s="104">
        <f t="shared" si="314"/>
        <v>0.59837135671586583</v>
      </c>
      <c r="F2609" s="104">
        <f t="shared" si="315"/>
        <v>2.4702710813921322E-3</v>
      </c>
      <c r="G2609" s="104">
        <f t="shared" si="321"/>
        <v>1.4781394584285792E-3</v>
      </c>
      <c r="H2609" s="104">
        <f t="shared" si="317"/>
        <v>-56.605691790152989</v>
      </c>
      <c r="I2609" s="104">
        <f t="shared" si="318"/>
        <v>10</v>
      </c>
      <c r="J2609" s="104">
        <f t="shared" si="319"/>
        <v>2.5427233977337917E-6</v>
      </c>
      <c r="K2609" s="104">
        <f t="shared" si="320"/>
        <v>2.5427233977337917E-5</v>
      </c>
      <c r="L2609" s="85"/>
    </row>
    <row r="2610" spans="3:12" x14ac:dyDescent="0.2">
      <c r="C2610" s="103">
        <v>7430</v>
      </c>
      <c r="D2610" s="103">
        <f t="shared" si="316"/>
        <v>7.43</v>
      </c>
      <c r="E2610" s="104">
        <f t="shared" si="314"/>
        <v>0.59752538656261589</v>
      </c>
      <c r="F2610" s="104">
        <f t="shared" si="315"/>
        <v>1.4246953083933386E-3</v>
      </c>
      <c r="G2610" s="104">
        <f t="shared" si="321"/>
        <v>8.5129161488167488E-4</v>
      </c>
      <c r="H2610" s="104">
        <f t="shared" si="317"/>
        <v>-61.398432886682201</v>
      </c>
      <c r="I2610" s="104">
        <f t="shared" si="318"/>
        <v>10</v>
      </c>
      <c r="J2610" s="104">
        <f t="shared" si="319"/>
        <v>1.3565622813258406E-6</v>
      </c>
      <c r="K2610" s="104">
        <f t="shared" si="320"/>
        <v>1.3565622813258406E-5</v>
      </c>
      <c r="L2610" s="85"/>
    </row>
    <row r="2611" spans="3:12" x14ac:dyDescent="0.2">
      <c r="C2611" s="103">
        <v>7440</v>
      </c>
      <c r="D2611" s="103">
        <f t="shared" si="316"/>
        <v>7.44</v>
      </c>
      <c r="E2611" s="104">
        <f t="shared" si="314"/>
        <v>0.5966793762459166</v>
      </c>
      <c r="F2611" s="104">
        <f t="shared" si="315"/>
        <v>8.3690875456768719E-17</v>
      </c>
      <c r="G2611" s="104">
        <f t="shared" si="321"/>
        <v>4.9936619365019451E-17</v>
      </c>
      <c r="H2611" s="104">
        <f t="shared" si="317"/>
        <v>-326.03161724162112</v>
      </c>
      <c r="I2611" s="104">
        <f t="shared" si="318"/>
        <v>10</v>
      </c>
      <c r="J2611" s="104">
        <f t="shared" si="319"/>
        <v>1.8117435339198373E-7</v>
      </c>
      <c r="K2611" s="104">
        <f t="shared" si="320"/>
        <v>1.8117435339198373E-6</v>
      </c>
      <c r="L2611" s="85"/>
    </row>
    <row r="2612" spans="3:12" x14ac:dyDescent="0.2">
      <c r="C2612" s="103">
        <v>7450</v>
      </c>
      <c r="D2612" s="103">
        <f t="shared" si="316"/>
        <v>7.45</v>
      </c>
      <c r="E2612" s="104">
        <f t="shared" si="314"/>
        <v>0.59583332889240803</v>
      </c>
      <c r="F2612" s="104">
        <f t="shared" si="315"/>
        <v>1.4216768991922343E-3</v>
      </c>
      <c r="G2612" s="104">
        <f t="shared" si="321"/>
        <v>8.4708247945514538E-4</v>
      </c>
      <c r="H2612" s="104">
        <f t="shared" si="317"/>
        <v>-61.441486017039011</v>
      </c>
      <c r="I2612" s="104">
        <f t="shared" si="318"/>
        <v>10</v>
      </c>
      <c r="J2612" s="104">
        <f t="shared" si="319"/>
        <v>1.7938718174999038E-7</v>
      </c>
      <c r="K2612" s="104">
        <f t="shared" si="320"/>
        <v>1.7938718174999038E-6</v>
      </c>
      <c r="L2612" s="85"/>
    </row>
    <row r="2613" spans="3:12" x14ac:dyDescent="0.2">
      <c r="C2613" s="103">
        <v>7460</v>
      </c>
      <c r="D2613" s="103">
        <f t="shared" si="316"/>
        <v>7.46</v>
      </c>
      <c r="E2613" s="104">
        <f t="shared" si="314"/>
        <v>0.59498724762555566</v>
      </c>
      <c r="F2613" s="104">
        <f t="shared" si="315"/>
        <v>2.4598149412634095E-3</v>
      </c>
      <c r="G2613" s="104">
        <f t="shared" si="321"/>
        <v>1.4635585215705339E-3</v>
      </c>
      <c r="H2613" s="104">
        <f t="shared" si="317"/>
        <v>-56.691798145341508</v>
      </c>
      <c r="I2613" s="104">
        <f t="shared" si="318"/>
        <v>10</v>
      </c>
      <c r="J2613" s="104">
        <f t="shared" si="319"/>
        <v>1.3347654589052381E-6</v>
      </c>
      <c r="K2613" s="104">
        <f t="shared" si="320"/>
        <v>1.334765458905238E-5</v>
      </c>
      <c r="L2613" s="85"/>
    </row>
    <row r="2614" spans="3:12" x14ac:dyDescent="0.2">
      <c r="C2614" s="103">
        <v>7470</v>
      </c>
      <c r="D2614" s="103">
        <f t="shared" si="316"/>
        <v>7.47</v>
      </c>
      <c r="E2614" s="104">
        <f t="shared" si="314"/>
        <v>0.59414113556562953</v>
      </c>
      <c r="F2614" s="104">
        <f t="shared" si="315"/>
        <v>2.8373549252461547E-3</v>
      </c>
      <c r="G2614" s="104">
        <f t="shared" si="321"/>
        <v>1.6857892772884821E-3</v>
      </c>
      <c r="H2614" s="104">
        <f t="shared" si="317"/>
        <v>-55.463934257692813</v>
      </c>
      <c r="I2614" s="104">
        <f t="shared" si="318"/>
        <v>10</v>
      </c>
      <c r="J2614" s="104">
        <f t="shared" si="319"/>
        <v>2.4795978895445323E-6</v>
      </c>
      <c r="K2614" s="104">
        <f t="shared" si="320"/>
        <v>2.4795978895445323E-5</v>
      </c>
      <c r="L2614" s="85"/>
    </row>
    <row r="2615" spans="3:12" x14ac:dyDescent="0.2">
      <c r="C2615" s="103">
        <v>7480</v>
      </c>
      <c r="D2615" s="103">
        <f t="shared" si="316"/>
        <v>7.48</v>
      </c>
      <c r="E2615" s="104">
        <f t="shared" si="314"/>
        <v>0.59329499582968637</v>
      </c>
      <c r="F2615" s="104">
        <f t="shared" si="315"/>
        <v>2.4546361004691318E-3</v>
      </c>
      <c r="G2615" s="104">
        <f t="shared" si="321"/>
        <v>1.4563233149912311E-3</v>
      </c>
      <c r="H2615" s="104">
        <f t="shared" si="317"/>
        <v>-56.734843951984779</v>
      </c>
      <c r="I2615" s="104">
        <f t="shared" si="318"/>
        <v>10</v>
      </c>
      <c r="J2615" s="104">
        <f t="shared" si="319"/>
        <v>2.4682178856406846E-6</v>
      </c>
      <c r="K2615" s="104">
        <f t="shared" si="320"/>
        <v>2.4682178856406846E-5</v>
      </c>
      <c r="L2615" s="85"/>
    </row>
    <row r="2616" spans="3:12" x14ac:dyDescent="0.2">
      <c r="C2616" s="103">
        <v>7490</v>
      </c>
      <c r="D2616" s="103">
        <f t="shared" si="316"/>
        <v>7.49</v>
      </c>
      <c r="E2616" s="104">
        <f t="shared" si="314"/>
        <v>0.59244883153155359</v>
      </c>
      <c r="F2616" s="104">
        <f t="shared" si="315"/>
        <v>1.4156968526220285E-3</v>
      </c>
      <c r="G2616" s="104">
        <f t="shared" si="321"/>
        <v>8.3872794613881882E-4</v>
      </c>
      <c r="H2616" s="104">
        <f t="shared" si="317"/>
        <v>-61.527577723848282</v>
      </c>
      <c r="I2616" s="104">
        <f t="shared" si="318"/>
        <v>10</v>
      </c>
      <c r="J2616" s="104">
        <f t="shared" si="319"/>
        <v>1.3168150728036584E-6</v>
      </c>
      <c r="K2616" s="104">
        <f t="shared" si="320"/>
        <v>1.3168150728036584E-5</v>
      </c>
      <c r="L2616" s="85"/>
    </row>
    <row r="2617" spans="3:12" x14ac:dyDescent="0.2">
      <c r="C2617" s="103">
        <v>7500</v>
      </c>
      <c r="D2617" s="103">
        <f t="shared" si="316"/>
        <v>7.5</v>
      </c>
      <c r="E2617" s="104">
        <f t="shared" si="314"/>
        <v>0.5916026457818111</v>
      </c>
      <c r="F2617" s="104">
        <f t="shared" si="315"/>
        <v>1.1365568117033845E-16</v>
      </c>
      <c r="G2617" s="104">
        <f t="shared" si="321"/>
        <v>6.7239001688506198E-17</v>
      </c>
      <c r="H2617" s="104">
        <f t="shared" si="317"/>
        <v>-323.44757486491056</v>
      </c>
      <c r="I2617" s="104">
        <f t="shared" si="318"/>
        <v>10</v>
      </c>
      <c r="J2617" s="104">
        <f t="shared" si="319"/>
        <v>1.7586614190858853E-7</v>
      </c>
      <c r="K2617" s="104">
        <f t="shared" si="320"/>
        <v>1.7586614190858852E-6</v>
      </c>
      <c r="L2617" s="85"/>
    </row>
    <row r="2618" spans="3:12" x14ac:dyDescent="0.2">
      <c r="C2618" s="103">
        <v>7510</v>
      </c>
      <c r="D2618" s="103">
        <f t="shared" si="316"/>
        <v>7.51</v>
      </c>
      <c r="E2618" s="104">
        <f t="shared" si="314"/>
        <v>0.59075644168777375</v>
      </c>
      <c r="F2618" s="104">
        <f t="shared" si="315"/>
        <v>1.4127349247083181E-3</v>
      </c>
      <c r="G2618" s="104">
        <f t="shared" si="321"/>
        <v>8.3458225716873092E-4</v>
      </c>
      <c r="H2618" s="104">
        <f t="shared" si="317"/>
        <v>-61.570617048503976</v>
      </c>
      <c r="I2618" s="104">
        <f t="shared" si="318"/>
        <v>10</v>
      </c>
      <c r="J2618" s="104">
        <f t="shared" si="319"/>
        <v>1.7413188599524147E-7</v>
      </c>
      <c r="K2618" s="104">
        <f t="shared" si="320"/>
        <v>1.7413188599524147E-6</v>
      </c>
      <c r="L2618" s="85"/>
    </row>
    <row r="2619" spans="3:12" x14ac:dyDescent="0.2">
      <c r="C2619" s="103">
        <v>7520</v>
      </c>
      <c r="D2619" s="103">
        <f t="shared" si="316"/>
        <v>7.52</v>
      </c>
      <c r="E2619" s="104">
        <f t="shared" si="314"/>
        <v>0.58991022235347423</v>
      </c>
      <c r="F2619" s="104">
        <f t="shared" si="315"/>
        <v>2.4443756193141112E-3</v>
      </c>
      <c r="G2619" s="104">
        <f t="shared" si="321"/>
        <v>1.4419621651049987E-3</v>
      </c>
      <c r="H2619" s="104">
        <f t="shared" si="317"/>
        <v>-56.820922693880888</v>
      </c>
      <c r="I2619" s="104">
        <f t="shared" si="318"/>
        <v>10</v>
      </c>
      <c r="J2619" s="104">
        <f t="shared" si="319"/>
        <v>1.2956636266464074E-6</v>
      </c>
      <c r="K2619" s="104">
        <f t="shared" si="320"/>
        <v>1.2956636266464074E-5</v>
      </c>
      <c r="L2619" s="85"/>
    </row>
    <row r="2620" spans="3:12" x14ac:dyDescent="0.2">
      <c r="C2620" s="103">
        <v>7530</v>
      </c>
      <c r="D2620" s="103">
        <f t="shared" si="316"/>
        <v>7.53</v>
      </c>
      <c r="E2620" s="104">
        <f t="shared" si="314"/>
        <v>0.58906399087964334</v>
      </c>
      <c r="F2620" s="104">
        <f t="shared" si="315"/>
        <v>2.8195830719253356E-3</v>
      </c>
      <c r="G2620" s="104">
        <f t="shared" si="321"/>
        <v>1.6609148569650227E-3</v>
      </c>
      <c r="H2620" s="104">
        <f t="shared" si="317"/>
        <v>-55.593052602001876</v>
      </c>
      <c r="I2620" s="104">
        <f t="shared" si="318"/>
        <v>10</v>
      </c>
      <c r="J2620" s="104">
        <f t="shared" si="319"/>
        <v>2.4069614535225315E-6</v>
      </c>
      <c r="K2620" s="104">
        <f t="shared" si="320"/>
        <v>2.4069614535225316E-5</v>
      </c>
      <c r="L2620" s="85"/>
    </row>
    <row r="2621" spans="3:12" x14ac:dyDescent="0.2">
      <c r="C2621" s="103">
        <v>7540</v>
      </c>
      <c r="D2621" s="103">
        <f t="shared" si="316"/>
        <v>7.54</v>
      </c>
      <c r="E2621" s="104">
        <f t="shared" si="314"/>
        <v>0.58821775036369683</v>
      </c>
      <c r="F2621" s="104">
        <f t="shared" si="315"/>
        <v>2.4392934838570576E-3</v>
      </c>
      <c r="G2621" s="104">
        <f t="shared" si="321"/>
        <v>1.434835725551223E-3</v>
      </c>
      <c r="H2621" s="104">
        <f t="shared" si="317"/>
        <v>-56.863956369826624</v>
      </c>
      <c r="I2621" s="104">
        <f t="shared" si="318"/>
        <v>10</v>
      </c>
      <c r="J2621" s="104">
        <f t="shared" si="319"/>
        <v>2.3959179172874185E-6</v>
      </c>
      <c r="K2621" s="104">
        <f t="shared" si="320"/>
        <v>2.3959179172874185E-5</v>
      </c>
      <c r="L2621" s="85"/>
    </row>
    <row r="2622" spans="3:12" x14ac:dyDescent="0.2">
      <c r="C2622" s="103">
        <v>7550</v>
      </c>
      <c r="D2622" s="103">
        <f t="shared" si="316"/>
        <v>7.55</v>
      </c>
      <c r="E2622" s="104">
        <f t="shared" si="314"/>
        <v>0.58737150389971382</v>
      </c>
      <c r="F2622" s="104">
        <f t="shared" si="315"/>
        <v>1.406866545006476E-3</v>
      </c>
      <c r="G2622" s="104">
        <f t="shared" si="321"/>
        <v>8.2635331832664829E-4</v>
      </c>
      <c r="H2622" s="104">
        <f t="shared" si="317"/>
        <v>-61.656684492057472</v>
      </c>
      <c r="I2622" s="104">
        <f t="shared" si="318"/>
        <v>10</v>
      </c>
      <c r="J2622" s="104">
        <f t="shared" si="319"/>
        <v>1.2782439730383304E-6</v>
      </c>
      <c r="K2622" s="104">
        <f t="shared" si="320"/>
        <v>1.2782439730383305E-5</v>
      </c>
      <c r="L2622" s="85"/>
    </row>
    <row r="2623" spans="3:12" x14ac:dyDescent="0.2">
      <c r="C2623" s="103">
        <v>7560</v>
      </c>
      <c r="D2623" s="103">
        <f t="shared" si="316"/>
        <v>7.56</v>
      </c>
      <c r="E2623" s="104">
        <f t="shared" si="314"/>
        <v>0.58652525457842219</v>
      </c>
      <c r="F2623" s="104">
        <f t="shared" si="315"/>
        <v>1.4325074329298455E-16</v>
      </c>
      <c r="G2623" s="104">
        <f t="shared" si="321"/>
        <v>8.402017867846597E-17</v>
      </c>
      <c r="H2623" s="104">
        <f t="shared" si="317"/>
        <v>-321.51232798440873</v>
      </c>
      <c r="I2623" s="104">
        <f t="shared" si="318"/>
        <v>10</v>
      </c>
      <c r="J2623" s="104">
        <f t="shared" si="319"/>
        <v>1.7071495167740045E-7</v>
      </c>
      <c r="K2623" s="104">
        <f t="shared" si="320"/>
        <v>1.7071495167740045E-6</v>
      </c>
      <c r="L2623" s="85"/>
    </row>
    <row r="2624" spans="3:12" x14ac:dyDescent="0.2">
      <c r="C2624" s="103">
        <v>7570</v>
      </c>
      <c r="D2624" s="103">
        <f t="shared" si="316"/>
        <v>7.57</v>
      </c>
      <c r="E2624" s="104">
        <f t="shared" si="314"/>
        <v>0.58567900548718066</v>
      </c>
      <c r="F2624" s="104">
        <f t="shared" si="315"/>
        <v>1.4039598119810885E-3</v>
      </c>
      <c r="G2624" s="104">
        <f t="shared" si="321"/>
        <v>8.2226978642505305E-4</v>
      </c>
      <c r="H2624" s="104">
        <f t="shared" si="317"/>
        <v>-61.699713344274301</v>
      </c>
      <c r="I2624" s="104">
        <f t="shared" si="318"/>
        <v>10</v>
      </c>
      <c r="J2624" s="104">
        <f t="shared" si="319"/>
        <v>1.6903190041691013E-7</v>
      </c>
      <c r="K2624" s="104">
        <f t="shared" si="320"/>
        <v>1.6903190041691013E-6</v>
      </c>
      <c r="L2624" s="85"/>
    </row>
    <row r="2625" spans="3:12" x14ac:dyDescent="0.2">
      <c r="C2625" s="103">
        <v>7580</v>
      </c>
      <c r="D2625" s="103">
        <f t="shared" si="316"/>
        <v>7.58</v>
      </c>
      <c r="E2625" s="104">
        <f t="shared" si="314"/>
        <v>0.58483275970996074</v>
      </c>
      <c r="F2625" s="104">
        <f t="shared" si="315"/>
        <v>2.4292242053804481E-3</v>
      </c>
      <c r="G2625" s="104">
        <f t="shared" si="321"/>
        <v>1.420689895986884E-3</v>
      </c>
      <c r="H2625" s="104">
        <f t="shared" si="317"/>
        <v>-56.950014165011957</v>
      </c>
      <c r="I2625" s="104">
        <f t="shared" si="318"/>
        <v>10</v>
      </c>
      <c r="J2625" s="104">
        <f t="shared" si="319"/>
        <v>1.2577170342313643E-6</v>
      </c>
      <c r="K2625" s="104">
        <f t="shared" si="320"/>
        <v>1.2577170342313643E-5</v>
      </c>
      <c r="L2625" s="85"/>
    </row>
    <row r="2626" spans="3:12" x14ac:dyDescent="0.2">
      <c r="C2626" s="103">
        <v>7590</v>
      </c>
      <c r="D2626" s="103">
        <f t="shared" si="316"/>
        <v>7.59</v>
      </c>
      <c r="E2626" s="104">
        <f t="shared" si="314"/>
        <v>0.58398652032733023</v>
      </c>
      <c r="F2626" s="104">
        <f t="shared" si="315"/>
        <v>2.8021423970606973E-3</v>
      </c>
      <c r="G2626" s="104">
        <f t="shared" si="321"/>
        <v>1.6364133879211609E-3</v>
      </c>
      <c r="H2626" s="104">
        <f t="shared" si="317"/>
        <v>-55.722139521672986</v>
      </c>
      <c r="I2626" s="104">
        <f t="shared" si="318"/>
        <v>10</v>
      </c>
      <c r="J2626" s="104">
        <f t="shared" si="319"/>
        <v>2.3364701221203382E-6</v>
      </c>
      <c r="K2626" s="104">
        <f t="shared" si="320"/>
        <v>2.3364701221203382E-5</v>
      </c>
      <c r="L2626" s="85"/>
    </row>
    <row r="2627" spans="3:12" x14ac:dyDescent="0.2">
      <c r="C2627" s="103">
        <v>7600</v>
      </c>
      <c r="D2627" s="103">
        <f t="shared" si="316"/>
        <v>7.6</v>
      </c>
      <c r="E2627" s="104">
        <f t="shared" si="314"/>
        <v>0.58314029041643711</v>
      </c>
      <c r="F2627" s="104">
        <f t="shared" si="315"/>
        <v>2.424236583068552E-3</v>
      </c>
      <c r="G2627" s="104">
        <f t="shared" si="321"/>
        <v>1.4136700250887465E-3</v>
      </c>
      <c r="H2627" s="104">
        <f t="shared" si="317"/>
        <v>-56.993039010314199</v>
      </c>
      <c r="I2627" s="104">
        <f t="shared" si="318"/>
        <v>10</v>
      </c>
      <c r="J2627" s="104">
        <f t="shared" si="319"/>
        <v>2.3257522065795415E-6</v>
      </c>
      <c r="K2627" s="104">
        <f t="shared" si="320"/>
        <v>2.3257522065795414E-5</v>
      </c>
      <c r="L2627" s="85"/>
    </row>
    <row r="2628" spans="3:12" x14ac:dyDescent="0.2">
      <c r="C2628" s="103">
        <v>7610</v>
      </c>
      <c r="D2628" s="103">
        <f t="shared" si="316"/>
        <v>7.61</v>
      </c>
      <c r="E2628" s="104">
        <f t="shared" ref="E2628:E2691" si="322">ABS(SIN((($A$68*PI()*$C2628*VLOOKUP($D$12,$C$18:$D$33,2,FALSE))/($D$16*1000000)))/(VLOOKUP($D$12,$C$18:$D$33,2,FALSE)*SIN((($A$68*PI()*$C2628)/($D$16*1000000)))))^$A$72</f>
        <v>0.58229407305098935</v>
      </c>
      <c r="F2628" s="104">
        <f t="shared" ref="F2628:F2691" si="323">ABS(SIN((($A$68*VLOOKUP($D$12,$C$18:$D$33,2,FALSE)*PI()*$C2628*VLOOKUP($D$12,$C$18:$E$33,3,FALSE))/($D$16*1000000)))/(VLOOKUP($D$12,$C$18:$E$33,3,FALSE)*SIN((($A$68*VLOOKUP($D$12,$C$18:$D$33,2,FALSE)*PI()*$C2628)/($D$16*1000000)))))^$A$76</f>
        <v>1.3982005677772324E-3</v>
      </c>
      <c r="G2628" s="104">
        <f t="shared" si="321"/>
        <v>8.1416390355321057E-4</v>
      </c>
      <c r="H2628" s="104">
        <f t="shared" si="317"/>
        <v>-61.785763124741948</v>
      </c>
      <c r="I2628" s="104">
        <f t="shared" si="318"/>
        <v>10</v>
      </c>
      <c r="J2628" s="104">
        <f t="shared" si="319"/>
        <v>1.2408110034020641E-6</v>
      </c>
      <c r="K2628" s="104">
        <f t="shared" si="320"/>
        <v>1.2408110034020641E-5</v>
      </c>
      <c r="L2628" s="85"/>
    </row>
    <row r="2629" spans="3:12" x14ac:dyDescent="0.2">
      <c r="C2629" s="103">
        <v>7620</v>
      </c>
      <c r="D2629" s="103">
        <f t="shared" ref="D2629:D2692" si="324">C2629/1000</f>
        <v>7.62</v>
      </c>
      <c r="E2629" s="104">
        <f t="shared" si="322"/>
        <v>0.5814478713012412</v>
      </c>
      <c r="F2629" s="104">
        <f t="shared" si="323"/>
        <v>1.3691841265724454E-17</v>
      </c>
      <c r="G2629" s="104">
        <f t="shared" si="321"/>
        <v>7.961091958149976E-18</v>
      </c>
      <c r="H2629" s="104">
        <f t="shared" ref="H2629:H2692" si="325">20*LOG10(G2629)</f>
        <v>-341.98054719078863</v>
      </c>
      <c r="I2629" s="104">
        <f t="shared" ref="I2629:I2692" si="326">C2629-C2628</f>
        <v>10</v>
      </c>
      <c r="J2629" s="104">
        <f t="shared" si="319"/>
        <v>1.6571571546225362E-7</v>
      </c>
      <c r="K2629" s="104">
        <f t="shared" si="320"/>
        <v>1.6571571546225362E-6</v>
      </c>
      <c r="L2629" s="85"/>
    </row>
    <row r="2630" spans="3:12" x14ac:dyDescent="0.2">
      <c r="C2630" s="103">
        <v>7630</v>
      </c>
      <c r="D2630" s="103">
        <f t="shared" si="324"/>
        <v>7.63</v>
      </c>
      <c r="E2630" s="104">
        <f t="shared" si="322"/>
        <v>0.5806016882339744</v>
      </c>
      <c r="F2630" s="104">
        <f t="shared" si="323"/>
        <v>1.3953477843073395E-3</v>
      </c>
      <c r="G2630" s="104">
        <f t="shared" si="321"/>
        <v>8.1014127924237684E-4</v>
      </c>
      <c r="H2630" s="104">
        <f t="shared" si="325"/>
        <v>-61.828784771930607</v>
      </c>
      <c r="I2630" s="104">
        <f t="shared" si="326"/>
        <v>10</v>
      </c>
      <c r="J2630" s="104">
        <f t="shared" ref="J2630:J2693" si="327">((G2630+G2629)/2)^2</f>
        <v>1.640822230831219E-7</v>
      </c>
      <c r="K2630" s="104">
        <f t="shared" ref="K2630:K2693" si="328">I2630*J2630</f>
        <v>1.640822230831219E-6</v>
      </c>
      <c r="L2630" s="85"/>
    </row>
    <row r="2631" spans="3:12" x14ac:dyDescent="0.2">
      <c r="C2631" s="103">
        <v>7640</v>
      </c>
      <c r="D2631" s="103">
        <f t="shared" si="324"/>
        <v>7.64</v>
      </c>
      <c r="E2631" s="104">
        <f t="shared" si="322"/>
        <v>0.57975552691248211</v>
      </c>
      <c r="F2631" s="104">
        <f t="shared" si="323"/>
        <v>2.414354193231973E-3</v>
      </c>
      <c r="G2631" s="104">
        <f t="shared" si="321"/>
        <v>1.3997351874505631E-3</v>
      </c>
      <c r="H2631" s="104">
        <f t="shared" si="325"/>
        <v>-57.079082393680778</v>
      </c>
      <c r="I2631" s="104">
        <f t="shared" si="326"/>
        <v>10</v>
      </c>
      <c r="J2631" s="104">
        <f t="shared" si="327"/>
        <v>1.220888499510818E-6</v>
      </c>
      <c r="K2631" s="104">
        <f t="shared" si="328"/>
        <v>1.220888499510818E-5</v>
      </c>
      <c r="L2631" s="85"/>
    </row>
    <row r="2632" spans="3:12" x14ac:dyDescent="0.2">
      <c r="C2632" s="103">
        <v>7650</v>
      </c>
      <c r="D2632" s="103">
        <f t="shared" si="324"/>
        <v>7.65</v>
      </c>
      <c r="E2632" s="104">
        <f t="shared" si="322"/>
        <v>0.57890939039654987</v>
      </c>
      <c r="F2632" s="104">
        <f t="shared" si="323"/>
        <v>2.7850254282980251E-3</v>
      </c>
      <c r="G2632" s="104">
        <f t="shared" si="321"/>
        <v>1.6122773729348998E-3</v>
      </c>
      <c r="H2632" s="104">
        <f t="shared" si="325"/>
        <v>-55.851204819198188</v>
      </c>
      <c r="I2632" s="104">
        <f t="shared" si="326"/>
        <v>10</v>
      </c>
      <c r="J2632" s="104">
        <f t="shared" si="327"/>
        <v>2.2680549159799481E-6</v>
      </c>
      <c r="K2632" s="104">
        <f t="shared" si="328"/>
        <v>2.2680549159799482E-5</v>
      </c>
      <c r="L2632" s="85"/>
    </row>
    <row r="2633" spans="3:12" x14ac:dyDescent="0.2">
      <c r="C2633" s="103">
        <v>7660</v>
      </c>
      <c r="D2633" s="103">
        <f t="shared" si="324"/>
        <v>7.66</v>
      </c>
      <c r="E2633" s="104">
        <f t="shared" si="322"/>
        <v>0.57806328174244237</v>
      </c>
      <c r="F2633" s="104">
        <f t="shared" si="323"/>
        <v>2.4094589616075494E-3</v>
      </c>
      <c r="G2633" s="104">
        <f t="shared" si="321"/>
        <v>1.3928197545705974E-3</v>
      </c>
      <c r="H2633" s="104">
        <f t="shared" si="325"/>
        <v>-57.122101643670888</v>
      </c>
      <c r="I2633" s="104">
        <f t="shared" si="326"/>
        <v>10</v>
      </c>
      <c r="J2633" s="104">
        <f t="shared" si="327"/>
        <v>2.2576521864354482E-6</v>
      </c>
      <c r="K2633" s="104">
        <f t="shared" si="328"/>
        <v>2.257652186435448E-5</v>
      </c>
      <c r="L2633" s="85"/>
    </row>
    <row r="2634" spans="3:12" x14ac:dyDescent="0.2">
      <c r="C2634" s="103">
        <v>7670</v>
      </c>
      <c r="D2634" s="103">
        <f t="shared" si="324"/>
        <v>7.67</v>
      </c>
      <c r="E2634" s="104">
        <f t="shared" si="322"/>
        <v>0.57721720400288345</v>
      </c>
      <c r="F2634" s="104">
        <f t="shared" si="323"/>
        <v>1.3896952247546954E-3</v>
      </c>
      <c r="G2634" s="104">
        <f t="shared" si="321"/>
        <v>8.0215599204906392E-4</v>
      </c>
      <c r="H2634" s="104">
        <f t="shared" si="325"/>
        <v>-61.914823360039705</v>
      </c>
      <c r="I2634" s="104">
        <f t="shared" si="326"/>
        <v>10</v>
      </c>
      <c r="J2634" s="104">
        <f t="shared" si="327"/>
        <v>1.2044796320621346E-6</v>
      </c>
      <c r="K2634" s="104">
        <f t="shared" si="328"/>
        <v>1.2044796320621347E-5</v>
      </c>
      <c r="L2634" s="85"/>
    </row>
    <row r="2635" spans="3:12" x14ac:dyDescent="0.2">
      <c r="C2635" s="103">
        <v>7680</v>
      </c>
      <c r="D2635" s="103">
        <f t="shared" si="324"/>
        <v>7.68</v>
      </c>
      <c r="E2635" s="104">
        <f t="shared" si="322"/>
        <v>0.57637116022704038</v>
      </c>
      <c r="F2635" s="104">
        <f t="shared" si="323"/>
        <v>2.013727902268741E-16</v>
      </c>
      <c r="G2635" s="104">
        <f t="shared" si="321"/>
        <v>1.1606546874121984E-16</v>
      </c>
      <c r="H2635" s="104">
        <f t="shared" si="325"/>
        <v>-318.70593940639986</v>
      </c>
      <c r="I2635" s="104">
        <f t="shared" si="326"/>
        <v>10</v>
      </c>
      <c r="J2635" s="104">
        <f t="shared" si="327"/>
        <v>1.6086355889510105E-7</v>
      </c>
      <c r="K2635" s="104">
        <f t="shared" si="328"/>
        <v>1.6086355889510105E-6</v>
      </c>
      <c r="L2635" s="85"/>
    </row>
    <row r="2636" spans="3:12" x14ac:dyDescent="0.2">
      <c r="C2636" s="103">
        <v>7690</v>
      </c>
      <c r="D2636" s="103">
        <f t="shared" si="324"/>
        <v>7.69</v>
      </c>
      <c r="E2636" s="104">
        <f t="shared" si="322"/>
        <v>0.57552515346050637</v>
      </c>
      <c r="F2636" s="104">
        <f t="shared" si="323"/>
        <v>1.3868951849822391E-3</v>
      </c>
      <c r="G2636" s="104">
        <f t="shared" si="321"/>
        <v>7.9819306417054051E-4</v>
      </c>
      <c r="H2636" s="104">
        <f t="shared" si="325"/>
        <v>-61.957841005997281</v>
      </c>
      <c r="I2636" s="104">
        <f t="shared" si="326"/>
        <v>10</v>
      </c>
      <c r="J2636" s="104">
        <f t="shared" si="327"/>
        <v>1.592780419225355E-7</v>
      </c>
      <c r="K2636" s="104">
        <f t="shared" si="328"/>
        <v>1.5927804192253551E-6</v>
      </c>
      <c r="L2636" s="85"/>
    </row>
    <row r="2637" spans="3:12" x14ac:dyDescent="0.2">
      <c r="C2637" s="103">
        <v>7700</v>
      </c>
      <c r="D2637" s="103">
        <f t="shared" si="324"/>
        <v>7.7</v>
      </c>
      <c r="E2637" s="104">
        <f t="shared" si="322"/>
        <v>0.57467918674528673</v>
      </c>
      <c r="F2637" s="104">
        <f t="shared" si="323"/>
        <v>2.3997592831242155E-3</v>
      </c>
      <c r="G2637" s="104">
        <f t="shared" si="321"/>
        <v>1.3790917132102765E-3</v>
      </c>
      <c r="H2637" s="104">
        <f t="shared" si="325"/>
        <v>-57.208137022868883</v>
      </c>
      <c r="I2637" s="104">
        <f t="shared" si="326"/>
        <v>10</v>
      </c>
      <c r="J2637" s="104">
        <f t="shared" si="327"/>
        <v>1.1851422504535587E-6</v>
      </c>
      <c r="K2637" s="104">
        <f t="shared" si="328"/>
        <v>1.1851422504535587E-5</v>
      </c>
      <c r="L2637" s="85"/>
    </row>
    <row r="2638" spans="3:12" x14ac:dyDescent="0.2">
      <c r="C2638" s="103">
        <v>7710</v>
      </c>
      <c r="D2638" s="103">
        <f t="shared" si="324"/>
        <v>7.71</v>
      </c>
      <c r="E2638" s="104">
        <f t="shared" si="322"/>
        <v>0.57383326311977845</v>
      </c>
      <c r="F2638" s="104">
        <f t="shared" si="323"/>
        <v>2.768224930153928E-3</v>
      </c>
      <c r="G2638" s="104">
        <f t="shared" ref="G2638:G2701" si="329">E2638*F2638</f>
        <v>1.5884995447197493E-3</v>
      </c>
      <c r="H2638" s="104">
        <f t="shared" si="325"/>
        <v>-55.980258106201319</v>
      </c>
      <c r="I2638" s="104">
        <f t="shared" si="326"/>
        <v>10</v>
      </c>
      <c r="J2638" s="104">
        <f t="shared" si="327"/>
        <v>2.2016494685356781E-6</v>
      </c>
      <c r="K2638" s="104">
        <f t="shared" si="328"/>
        <v>2.2016494685356782E-5</v>
      </c>
      <c r="L2638" s="85"/>
    </row>
    <row r="2639" spans="3:12" x14ac:dyDescent="0.2">
      <c r="C2639" s="103">
        <v>7720</v>
      </c>
      <c r="D2639" s="103">
        <f t="shared" si="324"/>
        <v>7.72</v>
      </c>
      <c r="E2639" s="104">
        <f t="shared" si="322"/>
        <v>0.57298738561875584</v>
      </c>
      <c r="F2639" s="104">
        <f t="shared" si="323"/>
        <v>2.3949543867749514E-3</v>
      </c>
      <c r="G2639" s="104">
        <f t="shared" si="329"/>
        <v>1.3722786527543499E-3</v>
      </c>
      <c r="H2639" s="104">
        <f t="shared" si="325"/>
        <v>-57.25115385034114</v>
      </c>
      <c r="I2639" s="104">
        <f t="shared" si="326"/>
        <v>10</v>
      </c>
      <c r="J2639" s="104">
        <f t="shared" si="327"/>
        <v>2.1915518836594943E-6</v>
      </c>
      <c r="K2639" s="104">
        <f t="shared" si="328"/>
        <v>2.1915518836594943E-5</v>
      </c>
      <c r="L2639" s="85"/>
    </row>
    <row r="2640" spans="3:12" x14ac:dyDescent="0.2">
      <c r="C2640" s="103">
        <v>7730</v>
      </c>
      <c r="D2640" s="103">
        <f t="shared" si="324"/>
        <v>7.73</v>
      </c>
      <c r="E2640" s="104">
        <f t="shared" si="322"/>
        <v>0.57214155727335203</v>
      </c>
      <c r="F2640" s="104">
        <f t="shared" si="323"/>
        <v>1.3813469366545041E-3</v>
      </c>
      <c r="G2640" s="104">
        <f t="shared" si="329"/>
        <v>7.9032598747228236E-4</v>
      </c>
      <c r="H2640" s="104">
        <f t="shared" si="325"/>
        <v>-62.043874747391577</v>
      </c>
      <c r="I2640" s="104">
        <f t="shared" si="326"/>
        <v>10</v>
      </c>
      <c r="J2640" s="104">
        <f t="shared" si="327"/>
        <v>1.1692147074824406E-6</v>
      </c>
      <c r="K2640" s="104">
        <f t="shared" si="328"/>
        <v>1.1692147074824405E-5</v>
      </c>
      <c r="L2640" s="85"/>
    </row>
    <row r="2641" spans="3:12" x14ac:dyDescent="0.2">
      <c r="C2641" s="103">
        <v>7740</v>
      </c>
      <c r="D2641" s="103">
        <f t="shared" si="324"/>
        <v>7.74</v>
      </c>
      <c r="E2641" s="104">
        <f t="shared" si="322"/>
        <v>0.57129578111104529</v>
      </c>
      <c r="F2641" s="104">
        <f t="shared" si="323"/>
        <v>7.3035097765719212E-17</v>
      </c>
      <c r="G2641" s="104">
        <f t="shared" si="329"/>
        <v>4.1724643226588114E-17</v>
      </c>
      <c r="H2641" s="104">
        <f t="shared" si="325"/>
        <v>-327.5921473627821</v>
      </c>
      <c r="I2641" s="104">
        <f t="shared" si="326"/>
        <v>10</v>
      </c>
      <c r="J2641" s="104">
        <f t="shared" si="327"/>
        <v>1.5615379161852606E-7</v>
      </c>
      <c r="K2641" s="104">
        <f t="shared" si="328"/>
        <v>1.5615379161852606E-6</v>
      </c>
      <c r="L2641" s="85"/>
    </row>
    <row r="2642" spans="3:12" x14ac:dyDescent="0.2">
      <c r="C2642" s="103">
        <v>7750</v>
      </c>
      <c r="D2642" s="103">
        <f t="shared" si="324"/>
        <v>7.75</v>
      </c>
      <c r="E2642" s="104">
        <f t="shared" si="322"/>
        <v>0.5704500601556407</v>
      </c>
      <c r="F2642" s="104">
        <f t="shared" si="323"/>
        <v>1.3785984726816937E-3</v>
      </c>
      <c r="G2642" s="104">
        <f t="shared" si="329"/>
        <v>7.8642158167174651E-4</v>
      </c>
      <c r="H2642" s="104">
        <f t="shared" si="325"/>
        <v>-62.086891534435502</v>
      </c>
      <c r="I2642" s="104">
        <f t="shared" si="326"/>
        <v>10</v>
      </c>
      <c r="J2642" s="104">
        <f t="shared" si="327"/>
        <v>1.5461472602978927E-7</v>
      </c>
      <c r="K2642" s="104">
        <f t="shared" si="328"/>
        <v>1.5461472602978928E-6</v>
      </c>
      <c r="L2642" s="85"/>
    </row>
    <row r="2643" spans="3:12" x14ac:dyDescent="0.2">
      <c r="C2643" s="103">
        <v>7760</v>
      </c>
      <c r="D2643" s="103">
        <f t="shared" si="324"/>
        <v>7.76</v>
      </c>
      <c r="E2643" s="104">
        <f t="shared" si="322"/>
        <v>0.56960439742725322</v>
      </c>
      <c r="F2643" s="104">
        <f t="shared" si="323"/>
        <v>2.3854333738597242E-3</v>
      </c>
      <c r="G2643" s="104">
        <f t="shared" si="329"/>
        <v>1.3587533395202278E-3</v>
      </c>
      <c r="H2643" s="104">
        <f t="shared" si="325"/>
        <v>-57.337187510058889</v>
      </c>
      <c r="I2643" s="104">
        <f t="shared" si="326"/>
        <v>10</v>
      </c>
      <c r="J2643" s="104">
        <f t="shared" si="327"/>
        <v>1.1504438606277483E-6</v>
      </c>
      <c r="K2643" s="104">
        <f t="shared" si="328"/>
        <v>1.1504438606277483E-5</v>
      </c>
      <c r="L2643" s="85"/>
    </row>
    <row r="2644" spans="3:12" x14ac:dyDescent="0.2">
      <c r="C2644" s="103">
        <v>7770</v>
      </c>
      <c r="D2644" s="103">
        <f t="shared" si="324"/>
        <v>7.77</v>
      </c>
      <c r="E2644" s="104">
        <f t="shared" si="322"/>
        <v>0.56875879594229273</v>
      </c>
      <c r="F2644" s="104">
        <f t="shared" si="323"/>
        <v>2.751733894922101E-3</v>
      </c>
      <c r="G2644" s="104">
        <f t="shared" si="329"/>
        <v>1.5650728568294896E-3</v>
      </c>
      <c r="H2644" s="104">
        <f t="shared" si="325"/>
        <v>-56.109308809858305</v>
      </c>
      <c r="I2644" s="104">
        <f t="shared" si="326"/>
        <v>10</v>
      </c>
      <c r="J2644" s="104">
        <f t="shared" si="327"/>
        <v>2.1371899066152141E-6</v>
      </c>
      <c r="K2644" s="104">
        <f t="shared" si="328"/>
        <v>2.137189906615214E-5</v>
      </c>
      <c r="L2644" s="85"/>
    </row>
    <row r="2645" spans="3:12" x14ac:dyDescent="0.2">
      <c r="C2645" s="103">
        <v>7780</v>
      </c>
      <c r="D2645" s="103">
        <f t="shared" si="324"/>
        <v>7.78</v>
      </c>
      <c r="E2645" s="104">
        <f t="shared" si="322"/>
        <v>0.56791325871344578</v>
      </c>
      <c r="F2645" s="104">
        <f t="shared" si="323"/>
        <v>2.3807168218562863E-3</v>
      </c>
      <c r="G2645" s="104">
        <f t="shared" si="329"/>
        <v>1.3520406483743216E-3</v>
      </c>
      <c r="H2645" s="104">
        <f t="shared" si="325"/>
        <v>-57.380205027365548</v>
      </c>
      <c r="I2645" s="104">
        <f t="shared" si="326"/>
        <v>10</v>
      </c>
      <c r="J2645" s="104">
        <f t="shared" si="327"/>
        <v>2.1273878005606159E-6</v>
      </c>
      <c r="K2645" s="104">
        <f t="shared" si="328"/>
        <v>2.1273878005606158E-5</v>
      </c>
      <c r="L2645" s="85"/>
    </row>
    <row r="2646" spans="3:12" x14ac:dyDescent="0.2">
      <c r="C2646" s="103">
        <v>7790</v>
      </c>
      <c r="D2646" s="103">
        <f t="shared" si="324"/>
        <v>7.79</v>
      </c>
      <c r="E2646" s="104">
        <f t="shared" si="322"/>
        <v>0.56706778874966257</v>
      </c>
      <c r="F2646" s="104">
        <f t="shared" si="323"/>
        <v>1.3731522366123405E-3</v>
      </c>
      <c r="G2646" s="104">
        <f t="shared" si="329"/>
        <v>7.7867040243241343E-4</v>
      </c>
      <c r="H2646" s="104">
        <f t="shared" si="325"/>
        <v>-62.172926653876488</v>
      </c>
      <c r="I2646" s="104">
        <f t="shared" si="326"/>
        <v>10</v>
      </c>
      <c r="J2646" s="104">
        <f t="shared" si="327"/>
        <v>1.1349823955074853E-6</v>
      </c>
      <c r="K2646" s="104">
        <f t="shared" si="328"/>
        <v>1.1349823955074853E-5</v>
      </c>
      <c r="L2646" s="85"/>
    </row>
    <row r="2647" spans="3:12" x14ac:dyDescent="0.2">
      <c r="C2647" s="103">
        <v>7800</v>
      </c>
      <c r="D2647" s="103">
        <f t="shared" si="324"/>
        <v>7.8</v>
      </c>
      <c r="E2647" s="104">
        <f t="shared" si="322"/>
        <v>0.56622238905613653</v>
      </c>
      <c r="F2647" s="104">
        <f t="shared" si="323"/>
        <v>1.0218056192172735E-16</v>
      </c>
      <c r="G2647" s="104">
        <f t="shared" si="329"/>
        <v>5.7856921886418951E-17</v>
      </c>
      <c r="H2647" s="104">
        <f t="shared" si="325"/>
        <v>-324.75289350961373</v>
      </c>
      <c r="I2647" s="104">
        <f t="shared" si="326"/>
        <v>10</v>
      </c>
      <c r="J2647" s="104">
        <f t="shared" si="327"/>
        <v>1.5158189890608672E-7</v>
      </c>
      <c r="K2647" s="104">
        <f t="shared" si="328"/>
        <v>1.5158189890608673E-6</v>
      </c>
      <c r="L2647" s="85"/>
    </row>
    <row r="2648" spans="3:12" x14ac:dyDescent="0.2">
      <c r="C2648" s="103">
        <v>7810</v>
      </c>
      <c r="D2648" s="103">
        <f t="shared" si="324"/>
        <v>7.81</v>
      </c>
      <c r="E2648" s="104">
        <f t="shared" si="322"/>
        <v>0.56537706263429155</v>
      </c>
      <c r="F2648" s="104">
        <f t="shared" si="323"/>
        <v>1.3704542170566744E-3</v>
      </c>
      <c r="G2648" s="104">
        <f t="shared" si="329"/>
        <v>7.7482337971428042E-4</v>
      </c>
      <c r="H2648" s="104">
        <f t="shared" si="325"/>
        <v>-62.215945664899806</v>
      </c>
      <c r="I2648" s="104">
        <f t="shared" si="326"/>
        <v>10</v>
      </c>
      <c r="J2648" s="104">
        <f t="shared" si="327"/>
        <v>1.5008781743798743E-7</v>
      </c>
      <c r="K2648" s="104">
        <f t="shared" si="328"/>
        <v>1.5008781743798743E-6</v>
      </c>
      <c r="L2648" s="85"/>
    </row>
    <row r="2649" spans="3:12" x14ac:dyDescent="0.2">
      <c r="C2649" s="103">
        <v>7820</v>
      </c>
      <c r="D2649" s="103">
        <f t="shared" si="324"/>
        <v>7.82</v>
      </c>
      <c r="E2649" s="104">
        <f t="shared" si="322"/>
        <v>0.56453181248176343</v>
      </c>
      <c r="F2649" s="104">
        <f t="shared" si="323"/>
        <v>2.3713705552172882E-3</v>
      </c>
      <c r="G2649" s="104">
        <f t="shared" si="329"/>
        <v>1.3387141176027014E-3</v>
      </c>
      <c r="H2649" s="104">
        <f t="shared" si="325"/>
        <v>-57.466243133449979</v>
      </c>
      <c r="I2649" s="104">
        <f t="shared" si="326"/>
        <v>10</v>
      </c>
      <c r="J2649" s="104">
        <f t="shared" si="327"/>
        <v>1.1167601881412328E-6</v>
      </c>
      <c r="K2649" s="104">
        <f t="shared" si="328"/>
        <v>1.1167601881412328E-5</v>
      </c>
      <c r="L2649" s="85"/>
    </row>
    <row r="2650" spans="3:12" x14ac:dyDescent="0.2">
      <c r="C2650" s="103">
        <v>7830</v>
      </c>
      <c r="D2650" s="103">
        <f t="shared" si="324"/>
        <v>7.83</v>
      </c>
      <c r="E2650" s="104">
        <f t="shared" si="322"/>
        <v>0.56368664159238491</v>
      </c>
      <c r="F2650" s="104">
        <f t="shared" si="323"/>
        <v>2.7355455339985861E-3</v>
      </c>
      <c r="G2650" s="104">
        <f t="shared" si="329"/>
        <v>1.5419904749827101E-3</v>
      </c>
      <c r="H2650" s="104">
        <f t="shared" si="325"/>
        <v>-56.238366179076408</v>
      </c>
      <c r="I2650" s="104">
        <f t="shared" si="326"/>
        <v>10</v>
      </c>
      <c r="J2650" s="104">
        <f t="shared" si="327"/>
        <v>2.0746147374356705E-6</v>
      </c>
      <c r="K2650" s="104">
        <f t="shared" si="328"/>
        <v>2.0746147374356704E-5</v>
      </c>
      <c r="L2650" s="85"/>
    </row>
    <row r="2651" spans="3:12" x14ac:dyDescent="0.2">
      <c r="C2651" s="103">
        <v>7840</v>
      </c>
      <c r="D2651" s="103">
        <f t="shared" si="324"/>
        <v>7.84</v>
      </c>
      <c r="E2651" s="104">
        <f t="shared" si="322"/>
        <v>0.56284155295616944</v>
      </c>
      <c r="F2651" s="104">
        <f t="shared" si="323"/>
        <v>2.3667404186664648E-3</v>
      </c>
      <c r="G2651" s="104">
        <f t="shared" si="329"/>
        <v>1.3320998526863677E-3</v>
      </c>
      <c r="H2651" s="104">
        <f t="shared" si="325"/>
        <v>-57.509264394525481</v>
      </c>
      <c r="I2651" s="104">
        <f t="shared" si="326"/>
        <v>10</v>
      </c>
      <c r="J2651" s="104">
        <f t="shared" si="327"/>
        <v>2.0650988029002368E-6</v>
      </c>
      <c r="K2651" s="104">
        <f t="shared" si="328"/>
        <v>2.0650988029002367E-5</v>
      </c>
      <c r="L2651" s="85"/>
    </row>
    <row r="2652" spans="3:12" x14ac:dyDescent="0.2">
      <c r="C2652" s="103">
        <v>7850</v>
      </c>
      <c r="D2652" s="103">
        <f t="shared" si="324"/>
        <v>7.85</v>
      </c>
      <c r="E2652" s="104">
        <f t="shared" si="322"/>
        <v>0.5619965495592959</v>
      </c>
      <c r="F2652" s="104">
        <f t="shared" si="323"/>
        <v>1.3651077659142872E-3</v>
      </c>
      <c r="G2652" s="104">
        <f t="shared" si="329"/>
        <v>7.6718585422042842E-4</v>
      </c>
      <c r="H2652" s="104">
        <f t="shared" si="325"/>
        <v>-62.301988270310105</v>
      </c>
      <c r="I2652" s="104">
        <f t="shared" si="326"/>
        <v>10</v>
      </c>
      <c r="J2652" s="104">
        <f t="shared" si="327"/>
        <v>1.101750119805792E-6</v>
      </c>
      <c r="K2652" s="104">
        <f t="shared" si="328"/>
        <v>1.101750119805792E-5</v>
      </c>
      <c r="L2652" s="85"/>
    </row>
    <row r="2653" spans="3:12" x14ac:dyDescent="0.2">
      <c r="C2653" s="103">
        <v>7860</v>
      </c>
      <c r="D2653" s="103">
        <f t="shared" si="324"/>
        <v>7.86</v>
      </c>
      <c r="E2653" s="104">
        <f t="shared" si="322"/>
        <v>0.56115163438409121</v>
      </c>
      <c r="F2653" s="104">
        <f t="shared" si="323"/>
        <v>1.3098811516590312E-16</v>
      </c>
      <c r="G2653" s="104">
        <f t="shared" si="329"/>
        <v>7.3504194910238101E-17</v>
      </c>
      <c r="H2653" s="104">
        <f t="shared" si="325"/>
        <v>-322.67375749739597</v>
      </c>
      <c r="I2653" s="104">
        <f t="shared" si="326"/>
        <v>10</v>
      </c>
      <c r="J2653" s="104">
        <f t="shared" si="327"/>
        <v>1.471435337290103E-7</v>
      </c>
      <c r="K2653" s="104">
        <f t="shared" si="328"/>
        <v>1.471435337290103E-6</v>
      </c>
      <c r="L2653" s="85"/>
    </row>
    <row r="2654" spans="3:12" x14ac:dyDescent="0.2">
      <c r="C2654" s="103">
        <v>7870</v>
      </c>
      <c r="D2654" s="103">
        <f t="shared" si="324"/>
        <v>7.87</v>
      </c>
      <c r="E2654" s="104">
        <f t="shared" si="322"/>
        <v>0.56030681040901464</v>
      </c>
      <c r="F2654" s="104">
        <f t="shared" si="323"/>
        <v>1.3624590945275213E-3</v>
      </c>
      <c r="G2654" s="104">
        <f t="shared" si="329"/>
        <v>7.6339510956746962E-4</v>
      </c>
      <c r="H2654" s="104">
        <f t="shared" si="325"/>
        <v>-62.3450125307739</v>
      </c>
      <c r="I2654" s="104">
        <f t="shared" si="326"/>
        <v>10</v>
      </c>
      <c r="J2654" s="104">
        <f t="shared" si="327"/>
        <v>1.4569302332791029E-7</v>
      </c>
      <c r="K2654" s="104">
        <f t="shared" si="328"/>
        <v>1.4569302332791029E-6</v>
      </c>
      <c r="L2654" s="85"/>
    </row>
    <row r="2655" spans="3:12" x14ac:dyDescent="0.2">
      <c r="C2655" s="103">
        <v>7880</v>
      </c>
      <c r="D2655" s="103">
        <f t="shared" si="324"/>
        <v>7.88</v>
      </c>
      <c r="E2655" s="104">
        <f t="shared" si="322"/>
        <v>0.55946208060864144</v>
      </c>
      <c r="F2655" s="104">
        <f t="shared" si="323"/>
        <v>2.3575651007265953E-3</v>
      </c>
      <c r="G2655" s="104">
        <f t="shared" si="329"/>
        <v>1.3189682764228224E-3</v>
      </c>
      <c r="H2655" s="104">
        <f t="shared" si="325"/>
        <v>-57.59531299794606</v>
      </c>
      <c r="I2655" s="104">
        <f t="shared" si="326"/>
        <v>10</v>
      </c>
      <c r="J2655" s="104">
        <f t="shared" si="327"/>
        <v>1.0840593178282386E-6</v>
      </c>
      <c r="K2655" s="104">
        <f t="shared" si="328"/>
        <v>1.0840593178282387E-5</v>
      </c>
      <c r="L2655" s="85"/>
    </row>
    <row r="2656" spans="3:12" x14ac:dyDescent="0.2">
      <c r="C2656" s="103">
        <v>7890</v>
      </c>
      <c r="D2656" s="103">
        <f t="shared" si="324"/>
        <v>7.89</v>
      </c>
      <c r="E2656" s="104">
        <f t="shared" si="322"/>
        <v>0.5586174479536502</v>
      </c>
      <c r="F2656" s="104">
        <f t="shared" si="323"/>
        <v>2.7196532696037541E-3</v>
      </c>
      <c r="G2656" s="104">
        <f t="shared" si="329"/>
        <v>1.5192457687848496E-3</v>
      </c>
      <c r="H2656" s="104">
        <f t="shared" si="325"/>
        <v>-56.367439290443272</v>
      </c>
      <c r="I2656" s="104">
        <f t="shared" si="326"/>
        <v>10</v>
      </c>
      <c r="J2656" s="104">
        <f t="shared" si="327"/>
        <v>2.0138647416035247E-6</v>
      </c>
      <c r="K2656" s="104">
        <f t="shared" si="328"/>
        <v>2.0138647416035247E-5</v>
      </c>
      <c r="L2656" s="85"/>
    </row>
    <row r="2657" spans="3:12" x14ac:dyDescent="0.2">
      <c r="C2657" s="103">
        <v>7900</v>
      </c>
      <c r="D2657" s="103">
        <f t="shared" si="324"/>
        <v>7.9</v>
      </c>
      <c r="E2657" s="104">
        <f t="shared" si="322"/>
        <v>0.55777291541080198</v>
      </c>
      <c r="F2657" s="104">
        <f t="shared" si="323"/>
        <v>2.3530195104373773E-3</v>
      </c>
      <c r="G2657" s="104">
        <f t="shared" si="329"/>
        <v>1.312450552355154E-3</v>
      </c>
      <c r="H2657" s="104">
        <f t="shared" si="325"/>
        <v>-57.638341000250939</v>
      </c>
      <c r="I2657" s="104">
        <f t="shared" si="326"/>
        <v>10</v>
      </c>
      <c r="J2657" s="104">
        <f t="shared" si="327"/>
        <v>2.0046260137894572E-6</v>
      </c>
      <c r="K2657" s="104">
        <f t="shared" si="328"/>
        <v>2.0046260137894574E-5</v>
      </c>
      <c r="L2657" s="85"/>
    </row>
    <row r="2658" spans="3:12" x14ac:dyDescent="0.2">
      <c r="C2658" s="103">
        <v>7910</v>
      </c>
      <c r="D2658" s="103">
        <f t="shared" si="324"/>
        <v>7.91</v>
      </c>
      <c r="E2658" s="104">
        <f t="shared" si="322"/>
        <v>0.55692848594292921</v>
      </c>
      <c r="F2658" s="104">
        <f t="shared" si="323"/>
        <v>1.3572102699207647E-3</v>
      </c>
      <c r="G2658" s="104">
        <f t="shared" si="329"/>
        <v>7.5586906073316583E-4</v>
      </c>
      <c r="H2658" s="104">
        <f t="shared" si="325"/>
        <v>-62.431068617124936</v>
      </c>
      <c r="I2658" s="104">
        <f t="shared" si="326"/>
        <v>10</v>
      </c>
      <c r="J2658" s="104">
        <f t="shared" si="327"/>
        <v>1.069486505471454E-6</v>
      </c>
      <c r="K2658" s="104">
        <f t="shared" si="328"/>
        <v>1.069486505471454E-5</v>
      </c>
      <c r="L2658" s="85"/>
    </row>
    <row r="2659" spans="3:12" x14ac:dyDescent="0.2">
      <c r="C2659" s="103">
        <v>7920</v>
      </c>
      <c r="D2659" s="103">
        <f t="shared" si="324"/>
        <v>7.92</v>
      </c>
      <c r="E2659" s="104">
        <f t="shared" si="322"/>
        <v>0.55608416250891679</v>
      </c>
      <c r="F2659" s="104">
        <f t="shared" si="323"/>
        <v>5.3181559580027586E-18</v>
      </c>
      <c r="G2659" s="104">
        <f t="shared" si="329"/>
        <v>2.9573423019977699E-18</v>
      </c>
      <c r="H2659" s="104">
        <f t="shared" si="325"/>
        <v>-350.58196809003215</v>
      </c>
      <c r="I2659" s="104">
        <f t="shared" si="326"/>
        <v>10</v>
      </c>
      <c r="J2659" s="104">
        <f t="shared" si="327"/>
        <v>1.4283450924341068E-7</v>
      </c>
      <c r="K2659" s="104">
        <f t="shared" si="328"/>
        <v>1.4283450924341068E-6</v>
      </c>
      <c r="L2659" s="85"/>
    </row>
    <row r="2660" spans="3:12" x14ac:dyDescent="0.2">
      <c r="C2660" s="103">
        <v>7930</v>
      </c>
      <c r="D2660" s="103">
        <f t="shared" si="324"/>
        <v>7.93</v>
      </c>
      <c r="E2660" s="104">
        <f t="shared" si="322"/>
        <v>0.55523994806368804</v>
      </c>
      <c r="F2660" s="104">
        <f t="shared" si="323"/>
        <v>1.3546098842734781E-3</v>
      </c>
      <c r="G2660" s="104">
        <f t="shared" si="329"/>
        <v>7.5213352179056441E-4</v>
      </c>
      <c r="H2660" s="104">
        <f t="shared" si="325"/>
        <v>-62.474101096958677</v>
      </c>
      <c r="I2660" s="104">
        <f t="shared" si="326"/>
        <v>10</v>
      </c>
      <c r="J2660" s="104">
        <f t="shared" si="327"/>
        <v>1.4142620865027045E-7</v>
      </c>
      <c r="K2660" s="104">
        <f t="shared" si="328"/>
        <v>1.4142620865027044E-6</v>
      </c>
      <c r="L2660" s="85"/>
    </row>
    <row r="2661" spans="3:12" x14ac:dyDescent="0.2">
      <c r="C2661" s="103">
        <v>7940</v>
      </c>
      <c r="D2661" s="103">
        <f t="shared" si="324"/>
        <v>7.94</v>
      </c>
      <c r="E2661" s="104">
        <f t="shared" si="322"/>
        <v>0.55439584555818811</v>
      </c>
      <c r="F2661" s="104">
        <f t="shared" si="323"/>
        <v>2.3440114607718148E-3</v>
      </c>
      <c r="G2661" s="104">
        <f t="shared" si="329"/>
        <v>1.2995102157926739E-3</v>
      </c>
      <c r="H2661" s="104">
        <f t="shared" si="325"/>
        <v>-57.724406040920819</v>
      </c>
      <c r="I2661" s="104">
        <f t="shared" si="326"/>
        <v>10</v>
      </c>
      <c r="J2661" s="104">
        <f t="shared" si="327"/>
        <v>1.0523105064911297E-6</v>
      </c>
      <c r="K2661" s="104">
        <f t="shared" si="328"/>
        <v>1.0523105064911297E-5</v>
      </c>
      <c r="L2661" s="85"/>
    </row>
    <row r="2662" spans="3:12" x14ac:dyDescent="0.2">
      <c r="C2662" s="103">
        <v>7950</v>
      </c>
      <c r="D2662" s="103">
        <f t="shared" si="324"/>
        <v>7.95</v>
      </c>
      <c r="E2662" s="104">
        <f t="shared" si="322"/>
        <v>0.55355185793936978</v>
      </c>
      <c r="F2662" s="104">
        <f t="shared" si="323"/>
        <v>2.7040507268800544E-3</v>
      </c>
      <c r="G2662" s="104">
        <f t="shared" si="329"/>
        <v>1.4968323038267574E-3</v>
      </c>
      <c r="H2662" s="104">
        <f t="shared" si="325"/>
        <v>-56.4965370539568</v>
      </c>
      <c r="I2662" s="104">
        <f t="shared" si="326"/>
        <v>10</v>
      </c>
      <c r="J2662" s="104">
        <f t="shared" si="327"/>
        <v>1.9548828717578869E-6</v>
      </c>
      <c r="K2662" s="104">
        <f t="shared" si="328"/>
        <v>1.9548828717578871E-5</v>
      </c>
      <c r="L2662" s="85"/>
    </row>
    <row r="2663" spans="3:12" x14ac:dyDescent="0.2">
      <c r="C2663" s="103">
        <v>7960</v>
      </c>
      <c r="D2663" s="103">
        <f t="shared" si="324"/>
        <v>7.96</v>
      </c>
      <c r="E2663" s="104">
        <f t="shared" si="322"/>
        <v>0.55270798815017474</v>
      </c>
      <c r="F2663" s="104">
        <f t="shared" si="323"/>
        <v>2.3395486050264208E-3</v>
      </c>
      <c r="G2663" s="104">
        <f t="shared" si="329"/>
        <v>1.2930872026637008E-3</v>
      </c>
      <c r="H2663" s="104">
        <f t="shared" si="325"/>
        <v>-57.767443727316504</v>
      </c>
      <c r="I2663" s="104">
        <f t="shared" si="326"/>
        <v>10</v>
      </c>
      <c r="J2663" s="104">
        <f t="shared" si="327"/>
        <v>1.9459127131739904E-6</v>
      </c>
      <c r="K2663" s="104">
        <f t="shared" si="328"/>
        <v>1.9459127131739904E-5</v>
      </c>
      <c r="L2663" s="85"/>
    </row>
    <row r="2664" spans="3:12" x14ac:dyDescent="0.2">
      <c r="C2664" s="103">
        <v>7970</v>
      </c>
      <c r="D2664" s="103">
        <f t="shared" si="324"/>
        <v>7.97</v>
      </c>
      <c r="E2664" s="104">
        <f t="shared" si="322"/>
        <v>0.55186423912952409</v>
      </c>
      <c r="F2664" s="104">
        <f t="shared" si="323"/>
        <v>1.3494565941763624E-3</v>
      </c>
      <c r="G2664" s="104">
        <f t="shared" si="329"/>
        <v>7.4471683658345722E-4</v>
      </c>
      <c r="H2664" s="104">
        <f t="shared" si="325"/>
        <v>-62.560176550025766</v>
      </c>
      <c r="I2664" s="104">
        <f t="shared" si="326"/>
        <v>10</v>
      </c>
      <c r="J2664" s="104">
        <f t="shared" si="327"/>
        <v>1.038161325593008E-6</v>
      </c>
      <c r="K2664" s="104">
        <f t="shared" si="328"/>
        <v>1.0381613255930081E-5</v>
      </c>
      <c r="L2664" s="85"/>
    </row>
    <row r="2665" spans="3:12" x14ac:dyDescent="0.2">
      <c r="C2665" s="103">
        <v>7980</v>
      </c>
      <c r="D2665" s="103">
        <f t="shared" si="324"/>
        <v>7.98</v>
      </c>
      <c r="E2665" s="104">
        <f t="shared" si="322"/>
        <v>0.55102061381229628</v>
      </c>
      <c r="F2665" s="104">
        <f t="shared" si="323"/>
        <v>1.8762642792885248E-16</v>
      </c>
      <c r="G2665" s="104">
        <f t="shared" si="329"/>
        <v>1.0338602948476486E-16</v>
      </c>
      <c r="H2665" s="104">
        <f t="shared" si="325"/>
        <v>-319.71076286654261</v>
      </c>
      <c r="I2665" s="104">
        <f t="shared" si="326"/>
        <v>10</v>
      </c>
      <c r="J2665" s="104">
        <f t="shared" si="327"/>
        <v>1.3865079167275645E-7</v>
      </c>
      <c r="K2665" s="104">
        <f t="shared" si="328"/>
        <v>1.3865079167275646E-6</v>
      </c>
      <c r="L2665" s="85"/>
    </row>
    <row r="2666" spans="3:12" x14ac:dyDescent="0.2">
      <c r="C2666" s="103">
        <v>7990</v>
      </c>
      <c r="D2666" s="103">
        <f t="shared" si="324"/>
        <v>7.99</v>
      </c>
      <c r="E2666" s="104">
        <f t="shared" si="322"/>
        <v>0.55017711512931533</v>
      </c>
      <c r="F2666" s="104">
        <f t="shared" si="323"/>
        <v>1.3469034643993018E-3</v>
      </c>
      <c r="G2666" s="104">
        <f t="shared" si="329"/>
        <v>7.4103546240088833E-4</v>
      </c>
      <c r="H2666" s="104">
        <f t="shared" si="325"/>
        <v>-62.603220165474085</v>
      </c>
      <c r="I2666" s="104">
        <f t="shared" si="326"/>
        <v>10</v>
      </c>
      <c r="J2666" s="104">
        <f t="shared" si="327"/>
        <v>1.3728338913396293E-7</v>
      </c>
      <c r="K2666" s="104">
        <f t="shared" si="328"/>
        <v>1.3728338913396293E-6</v>
      </c>
      <c r="L2666" s="85"/>
    </row>
    <row r="2667" spans="3:12" x14ac:dyDescent="0.2">
      <c r="C2667" s="103">
        <v>8000</v>
      </c>
      <c r="D2667" s="103">
        <f t="shared" si="324"/>
        <v>8</v>
      </c>
      <c r="E2667" s="104">
        <f t="shared" si="322"/>
        <v>0.5493337460073352</v>
      </c>
      <c r="F2667" s="104">
        <f t="shared" si="323"/>
        <v>2.3307042560057898E-3</v>
      </c>
      <c r="G2667" s="104">
        <f t="shared" si="329"/>
        <v>1.2803344997868997E-3</v>
      </c>
      <c r="H2667" s="104">
        <f t="shared" si="325"/>
        <v>-57.853531037773664</v>
      </c>
      <c r="I2667" s="104">
        <f t="shared" si="326"/>
        <v>10</v>
      </c>
      <c r="J2667" s="104">
        <f t="shared" si="327"/>
        <v>1.0214841310087649E-6</v>
      </c>
      <c r="K2667" s="104">
        <f t="shared" si="328"/>
        <v>1.0214841310087649E-5</v>
      </c>
      <c r="L2667" s="85"/>
    </row>
    <row r="2668" spans="3:12" x14ac:dyDescent="0.2">
      <c r="C2668" s="103">
        <v>8010</v>
      </c>
      <c r="D2668" s="103">
        <f t="shared" si="324"/>
        <v>8.01</v>
      </c>
      <c r="E2668" s="104">
        <f t="shared" si="322"/>
        <v>0.54849050936902399</v>
      </c>
      <c r="F2668" s="104">
        <f t="shared" si="323"/>
        <v>2.6887317263458565E-3</v>
      </c>
      <c r="G2668" s="104">
        <f t="shared" si="329"/>
        <v>1.474743834140094E-3</v>
      </c>
      <c r="H2668" s="104">
        <f t="shared" si="325"/>
        <v>-56.625668218545428</v>
      </c>
      <c r="I2668" s="104">
        <f t="shared" si="326"/>
        <v>10</v>
      </c>
      <c r="J2668" s="104">
        <f t="shared" si="327"/>
        <v>1.8976141565184851E-6</v>
      </c>
      <c r="K2668" s="104">
        <f t="shared" si="328"/>
        <v>1.897614156518485E-5</v>
      </c>
      <c r="L2668" s="85"/>
    </row>
    <row r="2669" spans="3:12" x14ac:dyDescent="0.2">
      <c r="C2669" s="103">
        <v>8020</v>
      </c>
      <c r="D2669" s="103">
        <f t="shared" si="324"/>
        <v>8.02</v>
      </c>
      <c r="E2669" s="104">
        <f t="shared" si="322"/>
        <v>0.54764740813294854</v>
      </c>
      <c r="F2669" s="104">
        <f t="shared" si="323"/>
        <v>2.326322378430687E-3</v>
      </c>
      <c r="G2669" s="104">
        <f t="shared" si="329"/>
        <v>1.2740044210292421E-3</v>
      </c>
      <c r="H2669" s="104">
        <f t="shared" si="325"/>
        <v>-57.896581298329338</v>
      </c>
      <c r="I2669" s="104">
        <f t="shared" si="326"/>
        <v>10</v>
      </c>
      <c r="J2669" s="104">
        <f t="shared" si="327"/>
        <v>1.888904242574117E-6</v>
      </c>
      <c r="K2669" s="104">
        <f t="shared" si="328"/>
        <v>1.8889042425741172E-5</v>
      </c>
      <c r="L2669" s="85"/>
    </row>
    <row r="2670" spans="3:12" x14ac:dyDescent="0.2">
      <c r="C2670" s="103">
        <v>8030</v>
      </c>
      <c r="D2670" s="103">
        <f t="shared" si="324"/>
        <v>8.0299999999999994</v>
      </c>
      <c r="E2670" s="104">
        <f t="shared" si="322"/>
        <v>0.54680444521355998</v>
      </c>
      <c r="F2670" s="104">
        <f t="shared" si="323"/>
        <v>1.3418436806938842E-3</v>
      </c>
      <c r="G2670" s="104">
        <f t="shared" si="329"/>
        <v>7.3372608938514065E-4</v>
      </c>
      <c r="H2670" s="104">
        <f t="shared" si="325"/>
        <v>-62.689320765443064</v>
      </c>
      <c r="I2670" s="104">
        <f t="shared" si="326"/>
        <v>10</v>
      </c>
      <c r="J2670" s="104">
        <f t="shared" si="327"/>
        <v>1.0077454506121994E-6</v>
      </c>
      <c r="K2670" s="104">
        <f t="shared" si="328"/>
        <v>1.0077454506121994E-5</v>
      </c>
      <c r="L2670" s="85"/>
    </row>
    <row r="2671" spans="3:12" x14ac:dyDescent="0.2">
      <c r="C2671" s="103">
        <v>8040</v>
      </c>
      <c r="D2671" s="103">
        <f t="shared" si="324"/>
        <v>8.0399999999999991</v>
      </c>
      <c r="E2671" s="104">
        <f t="shared" si="322"/>
        <v>0.54596162352117728</v>
      </c>
      <c r="F2671" s="104">
        <f t="shared" si="323"/>
        <v>6.3067754869589353E-17</v>
      </c>
      <c r="G2671" s="104">
        <f t="shared" si="329"/>
        <v>3.4432573840436639E-17</v>
      </c>
      <c r="H2671" s="104">
        <f t="shared" si="325"/>
        <v>-329.26061024999029</v>
      </c>
      <c r="I2671" s="104">
        <f t="shared" si="326"/>
        <v>10</v>
      </c>
      <c r="J2671" s="104">
        <f t="shared" si="327"/>
        <v>1.345884935611155E-7</v>
      </c>
      <c r="K2671" s="104">
        <f t="shared" si="328"/>
        <v>1.345884935611155E-6</v>
      </c>
      <c r="L2671" s="85"/>
    </row>
    <row r="2672" spans="3:12" x14ac:dyDescent="0.2">
      <c r="C2672" s="103">
        <v>8050</v>
      </c>
      <c r="D2672" s="103">
        <f t="shared" si="324"/>
        <v>8.0500000000000007</v>
      </c>
      <c r="E2672" s="104">
        <f t="shared" si="322"/>
        <v>0.5451189459619733</v>
      </c>
      <c r="F2672" s="104">
        <f t="shared" si="323"/>
        <v>1.3393368082771767E-3</v>
      </c>
      <c r="G2672" s="104">
        <f t="shared" si="329"/>
        <v>7.3009786921612808E-4</v>
      </c>
      <c r="H2672" s="104">
        <f t="shared" si="325"/>
        <v>-62.732378380835748</v>
      </c>
      <c r="I2672" s="104">
        <f t="shared" si="326"/>
        <v>10</v>
      </c>
      <c r="J2672" s="104">
        <f t="shared" si="327"/>
        <v>1.3326072465849521E-7</v>
      </c>
      <c r="K2672" s="104">
        <f t="shared" si="328"/>
        <v>1.332607246584952E-6</v>
      </c>
      <c r="L2672" s="85"/>
    </row>
    <row r="2673" spans="3:12" x14ac:dyDescent="0.2">
      <c r="C2673" s="103">
        <v>8060</v>
      </c>
      <c r="D2673" s="103">
        <f t="shared" si="324"/>
        <v>8.06</v>
      </c>
      <c r="E2673" s="104">
        <f t="shared" si="322"/>
        <v>0.54427641543795935</v>
      </c>
      <c r="F2673" s="104">
        <f t="shared" si="323"/>
        <v>2.3176382710604062E-3</v>
      </c>
      <c r="G2673" s="104">
        <f t="shared" si="329"/>
        <v>1.2614358504545876E-3</v>
      </c>
      <c r="H2673" s="104">
        <f t="shared" si="325"/>
        <v>-57.982696607279678</v>
      </c>
      <c r="I2673" s="104">
        <f t="shared" si="326"/>
        <v>10</v>
      </c>
      <c r="J2673" s="104">
        <f t="shared" si="327"/>
        <v>9.9155163914636917E-7</v>
      </c>
      <c r="K2673" s="104">
        <f t="shared" si="328"/>
        <v>9.9155163914636921E-6</v>
      </c>
      <c r="L2673" s="85"/>
    </row>
    <row r="2674" spans="3:12" x14ac:dyDescent="0.2">
      <c r="C2674" s="103">
        <v>8070</v>
      </c>
      <c r="D2674" s="103">
        <f t="shared" si="324"/>
        <v>8.07</v>
      </c>
      <c r="E2674" s="104">
        <f t="shared" si="322"/>
        <v>0.54343403484697073</v>
      </c>
      <c r="F2674" s="104">
        <f t="shared" si="323"/>
        <v>2.6736902766868586E-3</v>
      </c>
      <c r="G2674" s="104">
        <f t="shared" si="329"/>
        <v>1.4529742949910532E-3</v>
      </c>
      <c r="H2674" s="104">
        <f t="shared" si="325"/>
        <v>-56.754841377388381</v>
      </c>
      <c r="I2674" s="104">
        <f t="shared" si="326"/>
        <v>10</v>
      </c>
      <c r="J2674" s="104">
        <f t="shared" si="327"/>
        <v>1.8420056094245562E-6</v>
      </c>
      <c r="K2674" s="104">
        <f t="shared" si="328"/>
        <v>1.8420056094245561E-5</v>
      </c>
      <c r="L2674" s="85"/>
    </row>
    <row r="2675" spans="3:12" x14ac:dyDescent="0.2">
      <c r="C2675" s="103">
        <v>8080</v>
      </c>
      <c r="D2675" s="103">
        <f t="shared" si="324"/>
        <v>8.08</v>
      </c>
      <c r="E2675" s="104">
        <f t="shared" si="322"/>
        <v>0.54259180708264976</v>
      </c>
      <c r="F2675" s="104">
        <f t="shared" si="323"/>
        <v>2.3133356685923726E-3</v>
      </c>
      <c r="G2675" s="104">
        <f t="shared" si="329"/>
        <v>1.2551969808102853E-3</v>
      </c>
      <c r="H2675" s="104">
        <f t="shared" si="325"/>
        <v>-58.025762281013371</v>
      </c>
      <c r="I2675" s="104">
        <f t="shared" si="326"/>
        <v>10</v>
      </c>
      <c r="J2675" s="104">
        <f t="shared" si="327"/>
        <v>1.8335479147688622E-6</v>
      </c>
      <c r="K2675" s="104">
        <f t="shared" si="328"/>
        <v>1.8335479147688621E-5</v>
      </c>
      <c r="L2675" s="85"/>
    </row>
    <row r="2676" spans="3:12" x14ac:dyDescent="0.2">
      <c r="C2676" s="103">
        <v>8090</v>
      </c>
      <c r="D2676" s="103">
        <f t="shared" si="324"/>
        <v>8.09</v>
      </c>
      <c r="E2676" s="104">
        <f t="shared" si="322"/>
        <v>0.54174973503443369</v>
      </c>
      <c r="F2676" s="104">
        <f t="shared" si="323"/>
        <v>1.3343685644043553E-3</v>
      </c>
      <c r="G2676" s="104">
        <f t="shared" si="329"/>
        <v>7.2289381620433714E-4</v>
      </c>
      <c r="H2676" s="104">
        <f t="shared" si="325"/>
        <v>-62.8185098057888</v>
      </c>
      <c r="I2676" s="104">
        <f t="shared" si="326"/>
        <v>10</v>
      </c>
      <c r="J2676" s="104">
        <f t="shared" si="327"/>
        <v>9.7821080030848602E-7</v>
      </c>
      <c r="K2676" s="104">
        <f t="shared" si="328"/>
        <v>9.7821080030848611E-6</v>
      </c>
      <c r="L2676" s="85"/>
    </row>
    <row r="2677" spans="3:12" x14ac:dyDescent="0.2">
      <c r="C2677" s="103">
        <v>8100</v>
      </c>
      <c r="D2677" s="103">
        <f t="shared" si="324"/>
        <v>8.1</v>
      </c>
      <c r="E2677" s="104">
        <f t="shared" si="322"/>
        <v>0.54090782158753903</v>
      </c>
      <c r="F2677" s="104">
        <f t="shared" si="323"/>
        <v>2.4302132067183064E-16</v>
      </c>
      <c r="G2677" s="104">
        <f t="shared" si="329"/>
        <v>1.3145213316392667E-16</v>
      </c>
      <c r="H2677" s="104">
        <f t="shared" si="325"/>
        <v>-317.62464723811996</v>
      </c>
      <c r="I2677" s="104">
        <f t="shared" si="326"/>
        <v>10</v>
      </c>
      <c r="J2677" s="104">
        <f t="shared" si="327"/>
        <v>1.30643867376665E-7</v>
      </c>
      <c r="K2677" s="104">
        <f t="shared" si="328"/>
        <v>1.30643867376665E-6</v>
      </c>
      <c r="L2677" s="85"/>
    </row>
    <row r="2678" spans="3:12" x14ac:dyDescent="0.2">
      <c r="C2678" s="103">
        <v>8110</v>
      </c>
      <c r="D2678" s="103">
        <f t="shared" si="324"/>
        <v>8.11</v>
      </c>
      <c r="E2678" s="104">
        <f t="shared" si="322"/>
        <v>0.54006606962294423</v>
      </c>
      <c r="F2678" s="104">
        <f t="shared" si="323"/>
        <v>1.3319069810494018E-3</v>
      </c>
      <c r="G2678" s="104">
        <f t="shared" si="329"/>
        <v>7.1931776835871164E-4</v>
      </c>
      <c r="H2678" s="104">
        <f t="shared" si="325"/>
        <v>-62.861584235251271</v>
      </c>
      <c r="I2678" s="104">
        <f t="shared" si="326"/>
        <v>10</v>
      </c>
      <c r="J2678" s="104">
        <f t="shared" si="327"/>
        <v>1.2935451296918655E-7</v>
      </c>
      <c r="K2678" s="104">
        <f t="shared" si="328"/>
        <v>1.2935451296918655E-6</v>
      </c>
      <c r="L2678" s="85"/>
    </row>
    <row r="2679" spans="3:12" x14ac:dyDescent="0.2">
      <c r="C2679" s="103">
        <v>8120</v>
      </c>
      <c r="D2679" s="103">
        <f t="shared" si="324"/>
        <v>8.1199999999999992</v>
      </c>
      <c r="E2679" s="104">
        <f t="shared" si="322"/>
        <v>0.53922448201737716</v>
      </c>
      <c r="F2679" s="104">
        <f t="shared" si="323"/>
        <v>2.3048084485347608E-3</v>
      </c>
      <c r="G2679" s="104">
        <f t="shared" si="329"/>
        <v>1.2428091418104311E-3</v>
      </c>
      <c r="H2679" s="104">
        <f t="shared" si="325"/>
        <v>-58.111911216754152</v>
      </c>
      <c r="I2679" s="104">
        <f t="shared" si="326"/>
        <v>10</v>
      </c>
      <c r="J2679" s="104">
        <f t="shared" si="327"/>
        <v>9.62485502902477E-7</v>
      </c>
      <c r="K2679" s="104">
        <f t="shared" si="328"/>
        <v>9.62485502902477E-6</v>
      </c>
      <c r="L2679" s="85"/>
    </row>
    <row r="2680" spans="3:12" x14ac:dyDescent="0.2">
      <c r="C2680" s="103">
        <v>8130</v>
      </c>
      <c r="D2680" s="103">
        <f t="shared" si="324"/>
        <v>8.1300000000000008</v>
      </c>
      <c r="E2680" s="104">
        <f t="shared" si="322"/>
        <v>0.53838306164330174</v>
      </c>
      <c r="F2680" s="104">
        <f t="shared" si="323"/>
        <v>2.6589205678676504E-3</v>
      </c>
      <c r="G2680" s="104">
        <f t="shared" si="329"/>
        <v>1.4315177959949321E-3</v>
      </c>
      <c r="H2680" s="104">
        <f t="shared" si="325"/>
        <v>-56.884064973045227</v>
      </c>
      <c r="I2680" s="104">
        <f t="shared" si="326"/>
        <v>10</v>
      </c>
      <c r="J2680" s="104">
        <f t="shared" si="327"/>
        <v>1.7880061425678527E-6</v>
      </c>
      <c r="K2680" s="104">
        <f t="shared" si="328"/>
        <v>1.7880061425678527E-5</v>
      </c>
      <c r="L2680" s="85"/>
    </row>
    <row r="2681" spans="3:12" x14ac:dyDescent="0.2">
      <c r="C2681" s="103">
        <v>8140</v>
      </c>
      <c r="D2681" s="103">
        <f t="shared" si="324"/>
        <v>8.14</v>
      </c>
      <c r="E2681" s="104">
        <f t="shared" si="322"/>
        <v>0.53754181136890045</v>
      </c>
      <c r="F2681" s="104">
        <f t="shared" si="323"/>
        <v>2.3005834694771782E-3</v>
      </c>
      <c r="G2681" s="104">
        <f t="shared" si="329"/>
        <v>1.2366598053881119E-3</v>
      </c>
      <c r="H2681" s="104">
        <f t="shared" si="325"/>
        <v>-58.154995093310902</v>
      </c>
      <c r="I2681" s="104">
        <f t="shared" si="326"/>
        <v>10</v>
      </c>
      <c r="J2681" s="104">
        <f t="shared" si="327"/>
        <v>1.7797929281305435E-6</v>
      </c>
      <c r="K2681" s="104">
        <f t="shared" si="328"/>
        <v>1.7797929281305436E-5</v>
      </c>
      <c r="L2681" s="85"/>
    </row>
    <row r="2682" spans="3:12" x14ac:dyDescent="0.2">
      <c r="C2682" s="103">
        <v>8150</v>
      </c>
      <c r="D2682" s="103">
        <f t="shared" si="324"/>
        <v>8.15</v>
      </c>
      <c r="E2682" s="104">
        <f t="shared" si="322"/>
        <v>0.53670073405806007</v>
      </c>
      <c r="F2682" s="104">
        <f t="shared" si="323"/>
        <v>1.3270283697641822E-3</v>
      </c>
      <c r="G2682" s="104">
        <f t="shared" si="329"/>
        <v>7.1221710016830737E-4</v>
      </c>
      <c r="H2682" s="104">
        <f t="shared" si="325"/>
        <v>-62.947752064524813</v>
      </c>
      <c r="I2682" s="104">
        <f t="shared" si="326"/>
        <v>10</v>
      </c>
      <c r="J2682" s="104">
        <f t="shared" si="327"/>
        <v>9.4953029825279114E-7</v>
      </c>
      <c r="K2682" s="104">
        <f t="shared" si="328"/>
        <v>9.4953029825279111E-6</v>
      </c>
      <c r="L2682" s="85"/>
    </row>
    <row r="2683" spans="3:12" x14ac:dyDescent="0.2">
      <c r="C2683" s="103">
        <v>8160</v>
      </c>
      <c r="D2683" s="103">
        <f t="shared" si="324"/>
        <v>8.16</v>
      </c>
      <c r="E2683" s="104">
        <f t="shared" si="322"/>
        <v>0.53585983257035907</v>
      </c>
      <c r="F2683" s="104">
        <f t="shared" si="323"/>
        <v>1.1954563045854087E-16</v>
      </c>
      <c r="G2683" s="104">
        <f t="shared" si="329"/>
        <v>6.4059701522031723E-17</v>
      </c>
      <c r="H2683" s="104">
        <f t="shared" si="325"/>
        <v>-323.86830178413908</v>
      </c>
      <c r="I2683" s="104">
        <f t="shared" si="326"/>
        <v>10</v>
      </c>
      <c r="J2683" s="104">
        <f t="shared" si="327"/>
        <v>1.26813299443061E-7</v>
      </c>
      <c r="K2683" s="104">
        <f t="shared" si="328"/>
        <v>1.26813299443061E-6</v>
      </c>
      <c r="L2683" s="85"/>
    </row>
    <row r="2684" spans="3:12" x14ac:dyDescent="0.2">
      <c r="C2684" s="103">
        <v>8170</v>
      </c>
      <c r="D2684" s="103">
        <f t="shared" si="324"/>
        <v>8.17</v>
      </c>
      <c r="E2684" s="104">
        <f t="shared" si="322"/>
        <v>0.53501910976105238</v>
      </c>
      <c r="F2684" s="104">
        <f t="shared" si="323"/>
        <v>1.3246111362865663E-3</v>
      </c>
      <c r="G2684" s="104">
        <f t="shared" si="329"/>
        <v>7.0869227091561473E-4</v>
      </c>
      <c r="H2684" s="104">
        <f t="shared" si="325"/>
        <v>-62.990846073625406</v>
      </c>
      <c r="I2684" s="104">
        <f t="shared" si="326"/>
        <v>10</v>
      </c>
      <c r="J2684" s="104">
        <f t="shared" si="327"/>
        <v>1.2556118371390546E-7</v>
      </c>
      <c r="K2684" s="104">
        <f t="shared" si="328"/>
        <v>1.2556118371390546E-6</v>
      </c>
      <c r="L2684" s="85"/>
    </row>
    <row r="2685" spans="3:12" x14ac:dyDescent="0.2">
      <c r="C2685" s="103">
        <v>8180</v>
      </c>
      <c r="D2685" s="103">
        <f t="shared" si="324"/>
        <v>8.18</v>
      </c>
      <c r="E2685" s="104">
        <f t="shared" si="322"/>
        <v>0.53417856848105472</v>
      </c>
      <c r="F2685" s="104">
        <f t="shared" si="323"/>
        <v>2.2922098832505984E-3</v>
      </c>
      <c r="G2685" s="104">
        <f t="shared" si="329"/>
        <v>1.2244493940929302E-3</v>
      </c>
      <c r="H2685" s="104">
        <f t="shared" si="325"/>
        <v>-58.241183187026309</v>
      </c>
      <c r="I2685" s="104">
        <f t="shared" si="326"/>
        <v>10</v>
      </c>
      <c r="J2685" s="104">
        <f t="shared" si="327"/>
        <v>9.3425917424800238E-7</v>
      </c>
      <c r="K2685" s="104">
        <f t="shared" si="328"/>
        <v>9.3425917424800246E-6</v>
      </c>
      <c r="L2685" s="85"/>
    </row>
    <row r="2686" spans="3:12" x14ac:dyDescent="0.2">
      <c r="C2686" s="103">
        <v>8190</v>
      </c>
      <c r="D2686" s="103">
        <f t="shared" si="324"/>
        <v>8.19</v>
      </c>
      <c r="E2686" s="104">
        <f t="shared" si="322"/>
        <v>0.53333821157692896</v>
      </c>
      <c r="F2686" s="104">
        <f t="shared" si="323"/>
        <v>2.6444169645470205E-3</v>
      </c>
      <c r="G2686" s="104">
        <f t="shared" si="329"/>
        <v>1.4103686145351992E-3</v>
      </c>
      <c r="H2686" s="104">
        <f t="shared" si="325"/>
        <v>-57.013347302402657</v>
      </c>
      <c r="I2686" s="104">
        <f t="shared" si="326"/>
        <v>10</v>
      </c>
      <c r="J2686" s="104">
        <f t="shared" si="327"/>
        <v>1.7355664846477751E-6</v>
      </c>
      <c r="K2686" s="104">
        <f t="shared" si="328"/>
        <v>1.735566484647775E-5</v>
      </c>
      <c r="L2686" s="85"/>
    </row>
    <row r="2687" spans="3:12" x14ac:dyDescent="0.2">
      <c r="C2687" s="103">
        <v>8200</v>
      </c>
      <c r="D2687" s="103">
        <f t="shared" si="324"/>
        <v>8.1999999999999993</v>
      </c>
      <c r="E2687" s="104">
        <f t="shared" si="322"/>
        <v>0.53249804189087024</v>
      </c>
      <c r="F2687" s="104">
        <f t="shared" si="323"/>
        <v>2.2880609254147008E-3</v>
      </c>
      <c r="G2687" s="104">
        <f t="shared" si="329"/>
        <v>1.2183879625103408E-3</v>
      </c>
      <c r="H2687" s="104">
        <f t="shared" si="325"/>
        <v>-58.284288008298446</v>
      </c>
      <c r="I2687" s="104">
        <f t="shared" si="326"/>
        <v>10</v>
      </c>
      <c r="J2687" s="104">
        <f t="shared" si="327"/>
        <v>1.7275902853400462E-6</v>
      </c>
      <c r="K2687" s="104">
        <f t="shared" si="328"/>
        <v>1.7275902853400464E-5</v>
      </c>
      <c r="L2687" s="85"/>
    </row>
    <row r="2688" spans="3:12" x14ac:dyDescent="0.2">
      <c r="C2688" s="103">
        <v>8210</v>
      </c>
      <c r="D2688" s="103">
        <f t="shared" si="324"/>
        <v>8.2100000000000009</v>
      </c>
      <c r="E2688" s="104">
        <f t="shared" si="322"/>
        <v>0.53165806226069168</v>
      </c>
      <c r="F2688" s="104">
        <f t="shared" si="323"/>
        <v>1.3198203075123482E-3</v>
      </c>
      <c r="G2688" s="104">
        <f t="shared" si="329"/>
        <v>7.0169310722432532E-4</v>
      </c>
      <c r="H2688" s="104">
        <f t="shared" si="325"/>
        <v>-63.077055791046696</v>
      </c>
      <c r="I2688" s="104">
        <f t="shared" si="326"/>
        <v>10</v>
      </c>
      <c r="J2688" s="104">
        <f t="shared" si="327"/>
        <v>9.2167782858835495E-7</v>
      </c>
      <c r="K2688" s="104">
        <f t="shared" si="328"/>
        <v>9.2167782858835497E-6</v>
      </c>
      <c r="L2688" s="85"/>
    </row>
    <row r="2689" spans="3:12" x14ac:dyDescent="0.2">
      <c r="C2689" s="103">
        <v>8220</v>
      </c>
      <c r="D2689" s="103">
        <f t="shared" si="324"/>
        <v>8.2200000000000006</v>
      </c>
      <c r="E2689" s="104">
        <f t="shared" si="322"/>
        <v>0.53081827551981242</v>
      </c>
      <c r="F2689" s="104">
        <f t="shared" si="323"/>
        <v>2.5819718580716827E-18</v>
      </c>
      <c r="G2689" s="104">
        <f t="shared" si="329"/>
        <v>1.3705578491422964E-18</v>
      </c>
      <c r="H2689" s="104">
        <f t="shared" si="325"/>
        <v>-357.26205257668795</v>
      </c>
      <c r="I2689" s="104">
        <f t="shared" si="326"/>
        <v>10</v>
      </c>
      <c r="J2689" s="104">
        <f t="shared" si="327"/>
        <v>1.2309330418153263E-7</v>
      </c>
      <c r="K2689" s="104">
        <f t="shared" si="328"/>
        <v>1.2309330418153262E-6</v>
      </c>
      <c r="L2689" s="85"/>
    </row>
    <row r="2690" spans="3:12" x14ac:dyDescent="0.2">
      <c r="C2690" s="103">
        <v>8230</v>
      </c>
      <c r="D2690" s="103">
        <f t="shared" si="324"/>
        <v>8.23</v>
      </c>
      <c r="E2690" s="104">
        <f t="shared" si="322"/>
        <v>0.52997868449723862</v>
      </c>
      <c r="F2690" s="104">
        <f t="shared" si="323"/>
        <v>1.3174465127916109E-3</v>
      </c>
      <c r="G2690" s="104">
        <f t="shared" si="329"/>
        <v>6.9821856974477243E-4</v>
      </c>
      <c r="H2690" s="104">
        <f t="shared" si="325"/>
        <v>-63.120172098393269</v>
      </c>
      <c r="I2690" s="104">
        <f t="shared" si="326"/>
        <v>10</v>
      </c>
      <c r="J2690" s="104">
        <f t="shared" si="327"/>
        <v>1.2187729278410941E-7</v>
      </c>
      <c r="K2690" s="104">
        <f t="shared" si="328"/>
        <v>1.2187729278410942E-6</v>
      </c>
      <c r="L2690" s="85"/>
    </row>
    <row r="2691" spans="3:12" x14ac:dyDescent="0.2">
      <c r="C2691" s="103">
        <v>8240</v>
      </c>
      <c r="D2691" s="103">
        <f t="shared" si="324"/>
        <v>8.24</v>
      </c>
      <c r="E2691" s="104">
        <f t="shared" si="322"/>
        <v>0.52913929201755383</v>
      </c>
      <c r="F2691" s="104">
        <f t="shared" si="323"/>
        <v>2.2798378167584554E-3</v>
      </c>
      <c r="G2691" s="104">
        <f t="shared" si="329"/>
        <v>1.2063517682744146E-3</v>
      </c>
      <c r="H2691" s="104">
        <f t="shared" si="325"/>
        <v>-58.370520697241503</v>
      </c>
      <c r="I2691" s="104">
        <f t="shared" si="326"/>
        <v>10</v>
      </c>
      <c r="J2691" s="104">
        <f t="shared" si="327"/>
        <v>9.0684704311563007E-7</v>
      </c>
      <c r="K2691" s="104">
        <f t="shared" si="328"/>
        <v>9.0684704311563001E-6</v>
      </c>
      <c r="L2691" s="85"/>
    </row>
    <row r="2692" spans="3:12" x14ac:dyDescent="0.2">
      <c r="C2692" s="103">
        <v>8250</v>
      </c>
      <c r="D2692" s="103">
        <f t="shared" si="324"/>
        <v>8.25</v>
      </c>
      <c r="E2692" s="104">
        <f t="shared" ref="E2692:E2755" si="330">ABS(SIN((($A$68*PI()*$C2692*VLOOKUP($D$12,$C$18:$D$33,2,FALSE))/($D$16*1000000)))/(VLOOKUP($D$12,$C$18:$D$33,2,FALSE)*SIN((($A$68*PI()*$C2692)/($D$16*1000000)))))^$A$72</f>
        <v>0.52830010090090296</v>
      </c>
      <c r="F2692" s="104">
        <f t="shared" ref="F2692:F2755" si="331">ABS(SIN((($A$68*VLOOKUP($D$12,$C$18:$D$33,2,FALSE)*PI()*$C2692*VLOOKUP($D$12,$C$18:$E$33,3,FALSE))/($D$16*1000000)))/(VLOOKUP($D$12,$C$18:$E$33,3,FALSE)*SIN((($A$68*VLOOKUP($D$12,$C$18:$D$33,2,FALSE)*PI()*$C2692)/($D$16*1000000)))))^$A$76</f>
        <v>2.6301739997815696E-3</v>
      </c>
      <c r="G2692" s="104">
        <f t="shared" si="329"/>
        <v>1.3895211894715347E-3</v>
      </c>
      <c r="H2692" s="104">
        <f t="shared" si="325"/>
        <v>-57.142696521447263</v>
      </c>
      <c r="I2692" s="104">
        <f t="shared" si="326"/>
        <v>10</v>
      </c>
      <c r="J2692" s="104">
        <f t="shared" si="327"/>
        <v>1.6846391031891757E-6</v>
      </c>
      <c r="K2692" s="104">
        <f t="shared" si="328"/>
        <v>1.6846391031891757E-5</v>
      </c>
      <c r="L2692" s="85"/>
    </row>
    <row r="2693" spans="3:12" x14ac:dyDescent="0.2">
      <c r="C2693" s="103">
        <v>8260</v>
      </c>
      <c r="D2693" s="103">
        <f t="shared" ref="D2693:D2756" si="332">C2693/1000</f>
        <v>8.26</v>
      </c>
      <c r="E2693" s="104">
        <f t="shared" si="330"/>
        <v>0.52746111396297701</v>
      </c>
      <c r="F2693" s="104">
        <f t="shared" si="331"/>
        <v>2.2757633256858941E-3</v>
      </c>
      <c r="G2693" s="104">
        <f t="shared" si="329"/>
        <v>1.2003766588823709E-3</v>
      </c>
      <c r="H2693" s="104">
        <f t="shared" ref="H2693:H2756" si="333">20*LOG10(G2693)</f>
        <v>-58.413649158931413</v>
      </c>
      <c r="I2693" s="104">
        <f t="shared" ref="I2693:I2756" si="334">C2693-C2692</f>
        <v>10</v>
      </c>
      <c r="J2693" s="104">
        <f t="shared" si="327"/>
        <v>1.6768927162270474E-6</v>
      </c>
      <c r="K2693" s="104">
        <f t="shared" si="328"/>
        <v>1.6768927162270474E-5</v>
      </c>
      <c r="L2693" s="85"/>
    </row>
    <row r="2694" spans="3:12" x14ac:dyDescent="0.2">
      <c r="C2694" s="103">
        <v>8270</v>
      </c>
      <c r="D2694" s="103">
        <f t="shared" si="332"/>
        <v>8.27</v>
      </c>
      <c r="E2694" s="104">
        <f t="shared" si="330"/>
        <v>0.52662233401500291</v>
      </c>
      <c r="F2694" s="104">
        <f t="shared" si="331"/>
        <v>1.3127416715671945E-3</v>
      </c>
      <c r="G2694" s="104">
        <f t="shared" si="329"/>
        <v>6.9131908303947235E-4</v>
      </c>
      <c r="H2694" s="104">
        <f t="shared" si="333"/>
        <v>-63.20642909540922</v>
      </c>
      <c r="I2694" s="104">
        <f t="shared" si="334"/>
        <v>10</v>
      </c>
      <c r="J2694" s="104">
        <f t="shared" ref="J2694:J2757" si="335">((G2694+G2693)/2)^2</f>
        <v>8.9462819500130832E-7</v>
      </c>
      <c r="K2694" s="104">
        <f t="shared" ref="K2694:K2757" si="336">I2694*J2694</f>
        <v>8.9462819500130826E-6</v>
      </c>
      <c r="L2694" s="85"/>
    </row>
    <row r="2695" spans="3:12" x14ac:dyDescent="0.2">
      <c r="C2695" s="103">
        <v>8280</v>
      </c>
      <c r="D2695" s="103">
        <f t="shared" si="332"/>
        <v>8.2799999999999994</v>
      </c>
      <c r="E2695" s="104">
        <f t="shared" si="330"/>
        <v>0.52578376386372438</v>
      </c>
      <c r="F2695" s="104">
        <f t="shared" si="331"/>
        <v>2.5711109174999257E-17</v>
      </c>
      <c r="G2695" s="104">
        <f t="shared" si="329"/>
        <v>1.3518483755142246E-17</v>
      </c>
      <c r="H2695" s="104">
        <f t="shared" si="333"/>
        <v>-337.3814403301692</v>
      </c>
      <c r="I2695" s="104">
        <f t="shared" si="334"/>
        <v>10</v>
      </c>
      <c r="J2695" s="104">
        <f t="shared" si="335"/>
        <v>1.194805186436389E-7</v>
      </c>
      <c r="K2695" s="104">
        <f t="shared" si="336"/>
        <v>1.194805186436389E-6</v>
      </c>
      <c r="L2695" s="85"/>
    </row>
    <row r="2696" spans="3:12" x14ac:dyDescent="0.2">
      <c r="C2696" s="103">
        <v>8290</v>
      </c>
      <c r="D2696" s="103">
        <f t="shared" si="332"/>
        <v>8.2899999999999991</v>
      </c>
      <c r="E2696" s="104">
        <f t="shared" si="330"/>
        <v>0.52494540631139164</v>
      </c>
      <c r="F2696" s="104">
        <f t="shared" si="331"/>
        <v>1.310410431544457E-3</v>
      </c>
      <c r="G2696" s="104">
        <f t="shared" si="329"/>
        <v>6.8789393642179099E-4</v>
      </c>
      <c r="H2696" s="104">
        <f t="shared" si="333"/>
        <v>-63.249570374175967</v>
      </c>
      <c r="I2696" s="104">
        <f t="shared" si="334"/>
        <v>10</v>
      </c>
      <c r="J2696" s="104">
        <f t="shared" si="335"/>
        <v>1.1829951694147142E-7</v>
      </c>
      <c r="K2696" s="104">
        <f t="shared" si="336"/>
        <v>1.1829951694147142E-6</v>
      </c>
      <c r="L2696" s="85"/>
    </row>
    <row r="2697" spans="3:12" x14ac:dyDescent="0.2">
      <c r="C2697" s="103">
        <v>8300</v>
      </c>
      <c r="D2697" s="103">
        <f t="shared" si="332"/>
        <v>8.3000000000000007</v>
      </c>
      <c r="E2697" s="104">
        <f t="shared" si="330"/>
        <v>0.52410726415574638</v>
      </c>
      <c r="F2697" s="104">
        <f t="shared" si="331"/>
        <v>2.2676876320829402E-3</v>
      </c>
      <c r="G2697" s="104">
        <f t="shared" si="329"/>
        <v>1.1885115608108127E-3</v>
      </c>
      <c r="H2697" s="104">
        <f t="shared" si="333"/>
        <v>-58.499931789495605</v>
      </c>
      <c r="I2697" s="104">
        <f t="shared" si="334"/>
        <v>10</v>
      </c>
      <c r="J2697" s="104">
        <f t="shared" si="335"/>
        <v>8.8022439751118369E-7</v>
      </c>
      <c r="K2697" s="104">
        <f t="shared" si="336"/>
        <v>8.8022439751118365E-6</v>
      </c>
      <c r="L2697" s="85"/>
    </row>
    <row r="2698" spans="3:12" x14ac:dyDescent="0.2">
      <c r="C2698" s="103">
        <v>8310</v>
      </c>
      <c r="D2698" s="103">
        <f t="shared" si="332"/>
        <v>8.31</v>
      </c>
      <c r="E2698" s="104">
        <f t="shared" si="330"/>
        <v>0.52326934019000848</v>
      </c>
      <c r="F2698" s="104">
        <f t="shared" si="331"/>
        <v>2.6161863690030776E-3</v>
      </c>
      <c r="G2698" s="104">
        <f t="shared" si="329"/>
        <v>1.3689701151223346E-3</v>
      </c>
      <c r="H2698" s="104">
        <f t="shared" si="333"/>
        <v>-57.272120649871354</v>
      </c>
      <c r="I2698" s="104">
        <f t="shared" si="334"/>
        <v>10</v>
      </c>
      <c r="J2698" s="104">
        <f t="shared" si="335"/>
        <v>1.6351781306834551E-6</v>
      </c>
      <c r="K2698" s="104">
        <f t="shared" si="336"/>
        <v>1.6351781306834551E-5</v>
      </c>
      <c r="L2698" s="85"/>
    </row>
    <row r="2699" spans="3:12" x14ac:dyDescent="0.2">
      <c r="C2699" s="103">
        <v>8320</v>
      </c>
      <c r="D2699" s="103">
        <f t="shared" si="332"/>
        <v>8.32</v>
      </c>
      <c r="E2699" s="104">
        <f t="shared" si="330"/>
        <v>0.52243163720286112</v>
      </c>
      <c r="F2699" s="104">
        <f t="shared" si="331"/>
        <v>2.2636860993456524E-3</v>
      </c>
      <c r="G2699" s="104">
        <f t="shared" si="329"/>
        <v>1.1826212349945076E-3</v>
      </c>
      <c r="H2699" s="104">
        <f t="shared" si="333"/>
        <v>-58.543086542622909</v>
      </c>
      <c r="I2699" s="104">
        <f t="shared" si="334"/>
        <v>10</v>
      </c>
      <c r="J2699" s="104">
        <f t="shared" si="335"/>
        <v>1.6276546044977726E-6</v>
      </c>
      <c r="K2699" s="104">
        <f t="shared" si="336"/>
        <v>1.6276546044977726E-5</v>
      </c>
      <c r="L2699" s="85"/>
    </row>
    <row r="2700" spans="3:12" x14ac:dyDescent="0.2">
      <c r="C2700" s="103">
        <v>8330</v>
      </c>
      <c r="D2700" s="103">
        <f t="shared" si="332"/>
        <v>8.33</v>
      </c>
      <c r="E2700" s="104">
        <f t="shared" si="330"/>
        <v>0.52159415797843856</v>
      </c>
      <c r="F2700" s="104">
        <f t="shared" si="331"/>
        <v>1.3057898360611395E-3</v>
      </c>
      <c r="G2700" s="104">
        <f t="shared" si="329"/>
        <v>6.8109235003711334E-4</v>
      </c>
      <c r="H2700" s="104">
        <f t="shared" si="333"/>
        <v>-63.33587995286571</v>
      </c>
      <c r="I2700" s="104">
        <f t="shared" si="334"/>
        <v>10</v>
      </c>
      <c r="J2700" s="104">
        <f t="shared" si="335"/>
        <v>8.6835708175785422E-7</v>
      </c>
      <c r="K2700" s="104">
        <f t="shared" si="336"/>
        <v>8.6835708175785426E-6</v>
      </c>
      <c r="L2700" s="85"/>
    </row>
    <row r="2701" spans="3:12" x14ac:dyDescent="0.2">
      <c r="C2701" s="103">
        <v>8340</v>
      </c>
      <c r="D2701" s="103">
        <f t="shared" si="332"/>
        <v>8.34</v>
      </c>
      <c r="E2701" s="104">
        <f t="shared" si="330"/>
        <v>0.52075690529630958</v>
      </c>
      <c r="F2701" s="104">
        <f t="shared" si="331"/>
        <v>9.4615714263905734E-17</v>
      </c>
      <c r="G2701" s="104">
        <f t="shared" si="329"/>
        <v>4.9271786552471448E-17</v>
      </c>
      <c r="H2701" s="104">
        <f t="shared" si="333"/>
        <v>-326.1480338059273</v>
      </c>
      <c r="I2701" s="104">
        <f t="shared" si="334"/>
        <v>10</v>
      </c>
      <c r="J2701" s="104">
        <f t="shared" si="335"/>
        <v>1.159716973197862E-7</v>
      </c>
      <c r="K2701" s="104">
        <f t="shared" si="336"/>
        <v>1.159716973197862E-6</v>
      </c>
      <c r="L2701" s="85"/>
    </row>
    <row r="2702" spans="3:12" x14ac:dyDescent="0.2">
      <c r="C2702" s="103">
        <v>8350</v>
      </c>
      <c r="D2702" s="103">
        <f t="shared" si="332"/>
        <v>8.35</v>
      </c>
      <c r="E2702" s="104">
        <f t="shared" si="330"/>
        <v>0.51991988193146821</v>
      </c>
      <c r="F2702" s="104">
        <f t="shared" si="331"/>
        <v>1.3035002927775728E-3</v>
      </c>
      <c r="G2702" s="104">
        <f t="shared" ref="G2702:G2765" si="337">E2702*F2702</f>
        <v>6.7771571831854989E-4</v>
      </c>
      <c r="H2702" s="104">
        <f t="shared" si="333"/>
        <v>-63.379048832282919</v>
      </c>
      <c r="I2702" s="104">
        <f t="shared" si="334"/>
        <v>10</v>
      </c>
      <c r="J2702" s="104">
        <f t="shared" si="335"/>
        <v>1.148246487140237E-7</v>
      </c>
      <c r="K2702" s="104">
        <f t="shared" si="336"/>
        <v>1.1482464871402369E-6</v>
      </c>
      <c r="L2702" s="85"/>
    </row>
    <row r="2703" spans="3:12" x14ac:dyDescent="0.2">
      <c r="C2703" s="103">
        <v>8360</v>
      </c>
      <c r="D2703" s="103">
        <f t="shared" si="332"/>
        <v>8.36</v>
      </c>
      <c r="E2703" s="104">
        <f t="shared" si="330"/>
        <v>0.51908309065431624</v>
      </c>
      <c r="F2703" s="104">
        <f t="shared" si="331"/>
        <v>2.2557548486962543E-3</v>
      </c>
      <c r="G2703" s="104">
        <f t="shared" si="337"/>
        <v>1.1709241986197112E-3</v>
      </c>
      <c r="H2703" s="104">
        <f t="shared" si="333"/>
        <v>-58.629424373304602</v>
      </c>
      <c r="I2703" s="104">
        <f t="shared" si="334"/>
        <v>10</v>
      </c>
      <c r="J2703" s="104">
        <f t="shared" si="335"/>
        <v>8.5436738562437518E-7</v>
      </c>
      <c r="K2703" s="104">
        <f t="shared" si="336"/>
        <v>8.5436738562437516E-6</v>
      </c>
      <c r="L2703" s="85"/>
    </row>
    <row r="2704" spans="3:12" x14ac:dyDescent="0.2">
      <c r="C2704" s="103">
        <v>8370</v>
      </c>
      <c r="D2704" s="103">
        <f t="shared" si="332"/>
        <v>8.3699999999999992</v>
      </c>
      <c r="E2704" s="104">
        <f t="shared" si="330"/>
        <v>0.51824653423065192</v>
      </c>
      <c r="F2704" s="104">
        <f t="shared" si="331"/>
        <v>2.6024489242558947E-3</v>
      </c>
      <c r="G2704" s="104">
        <f t="shared" si="337"/>
        <v>1.3487101355079058E-3</v>
      </c>
      <c r="H2704" s="104">
        <f t="shared" si="333"/>
        <v>-57.401627575519697</v>
      </c>
      <c r="I2704" s="104">
        <f t="shared" si="334"/>
        <v>10</v>
      </c>
      <c r="J2704" s="104">
        <f t="shared" si="335"/>
        <v>1.5871392944286798E-6</v>
      </c>
      <c r="K2704" s="104">
        <f t="shared" si="336"/>
        <v>1.5871392944286797E-5</v>
      </c>
      <c r="L2704" s="85"/>
    </row>
    <row r="2705" spans="3:12" x14ac:dyDescent="0.2">
      <c r="C2705" s="103">
        <v>8380</v>
      </c>
      <c r="D2705" s="103">
        <f t="shared" si="332"/>
        <v>8.3800000000000008</v>
      </c>
      <c r="E2705" s="104">
        <f t="shared" si="330"/>
        <v>0.51741021542165511</v>
      </c>
      <c r="F2705" s="104">
        <f t="shared" si="331"/>
        <v>2.2518248102686013E-3</v>
      </c>
      <c r="G2705" s="104">
        <f t="shared" si="337"/>
        <v>1.1651171601729047E-3</v>
      </c>
      <c r="H2705" s="104">
        <f t="shared" si="333"/>
        <v>-58.672608025664907</v>
      </c>
      <c r="I2705" s="104">
        <f t="shared" si="334"/>
        <v>10</v>
      </c>
      <c r="J2705" s="104">
        <f t="shared" si="335"/>
        <v>1.5798319181274741E-6</v>
      </c>
      <c r="K2705" s="104">
        <f t="shared" si="336"/>
        <v>1.579831918127474E-5</v>
      </c>
      <c r="L2705" s="85"/>
    </row>
    <row r="2706" spans="3:12" x14ac:dyDescent="0.2">
      <c r="C2706" s="103">
        <v>8390</v>
      </c>
      <c r="D2706" s="103">
        <f t="shared" si="332"/>
        <v>8.39</v>
      </c>
      <c r="E2706" s="104">
        <f t="shared" si="330"/>
        <v>0.51657413698387555</v>
      </c>
      <c r="F2706" s="104">
        <f t="shared" si="331"/>
        <v>1.2989622524991818E-3</v>
      </c>
      <c r="G2706" s="104">
        <f t="shared" si="337"/>
        <v>6.7101030455939592E-4</v>
      </c>
      <c r="H2706" s="104">
        <f t="shared" si="333"/>
        <v>-63.46541620827675</v>
      </c>
      <c r="I2706" s="104">
        <f t="shared" si="334"/>
        <v>10</v>
      </c>
      <c r="J2706" s="104">
        <f t="shared" si="335"/>
        <v>8.4284101668606654E-7</v>
      </c>
      <c r="K2706" s="104">
        <f t="shared" si="336"/>
        <v>8.4284101668606654E-6</v>
      </c>
      <c r="L2706" s="85"/>
    </row>
    <row r="2707" spans="3:12" x14ac:dyDescent="0.2">
      <c r="C2707" s="103">
        <v>8400</v>
      </c>
      <c r="D2707" s="103">
        <f t="shared" si="332"/>
        <v>8.4</v>
      </c>
      <c r="E2707" s="104">
        <f t="shared" si="330"/>
        <v>0.51573830166921686</v>
      </c>
      <c r="F2707" s="104">
        <f t="shared" si="331"/>
        <v>6.6138995055013912E-17</v>
      </c>
      <c r="G2707" s="104">
        <f t="shared" si="337"/>
        <v>3.411041298378161E-17</v>
      </c>
      <c r="H2707" s="104">
        <f t="shared" si="333"/>
        <v>-329.34226044885486</v>
      </c>
      <c r="I2707" s="104">
        <f t="shared" si="334"/>
        <v>10</v>
      </c>
      <c r="J2707" s="104">
        <f t="shared" si="335"/>
        <v>1.1256370720623477E-7</v>
      </c>
      <c r="K2707" s="104">
        <f t="shared" si="336"/>
        <v>1.1256370720623476E-6</v>
      </c>
      <c r="L2707" s="85"/>
    </row>
    <row r="2708" spans="3:12" x14ac:dyDescent="0.2">
      <c r="C2708" s="103">
        <v>8410</v>
      </c>
      <c r="D2708" s="103">
        <f t="shared" si="332"/>
        <v>8.41</v>
      </c>
      <c r="E2708" s="104">
        <f t="shared" si="330"/>
        <v>0.51490271222492667</v>
      </c>
      <c r="F2708" s="104">
        <f t="shared" si="331"/>
        <v>1.2967135731778686E-3</v>
      </c>
      <c r="G2708" s="104">
        <f t="shared" si="337"/>
        <v>6.6768133580816041E-4</v>
      </c>
      <c r="H2708" s="104">
        <f t="shared" si="333"/>
        <v>-63.508615275055291</v>
      </c>
      <c r="I2708" s="104">
        <f t="shared" si="334"/>
        <v>10</v>
      </c>
      <c r="J2708" s="104">
        <f t="shared" si="335"/>
        <v>1.1144959154665376E-7</v>
      </c>
      <c r="K2708" s="104">
        <f t="shared" si="336"/>
        <v>1.1144959154665377E-6</v>
      </c>
      <c r="L2708" s="85"/>
    </row>
    <row r="2709" spans="3:12" x14ac:dyDescent="0.2">
      <c r="C2709" s="103">
        <v>8420</v>
      </c>
      <c r="D2709" s="103">
        <f t="shared" si="332"/>
        <v>8.42</v>
      </c>
      <c r="E2709" s="104">
        <f t="shared" si="330"/>
        <v>0.51406737139357916</v>
      </c>
      <c r="F2709" s="104">
        <f t="shared" si="331"/>
        <v>2.2440351177055932E-3</v>
      </c>
      <c r="G2709" s="104">
        <f t="shared" si="337"/>
        <v>1.1535852342737954E-3</v>
      </c>
      <c r="H2709" s="104">
        <f t="shared" si="333"/>
        <v>-58.759006229927948</v>
      </c>
      <c r="I2709" s="104">
        <f t="shared" si="334"/>
        <v>10</v>
      </c>
      <c r="J2709" s="104">
        <f t="shared" si="335"/>
        <v>8.2925297982452289E-7</v>
      </c>
      <c r="K2709" s="104">
        <f t="shared" si="336"/>
        <v>8.2925297982452284E-6</v>
      </c>
      <c r="L2709" s="85"/>
    </row>
    <row r="2710" spans="3:12" x14ac:dyDescent="0.2">
      <c r="C2710" s="103">
        <v>8430</v>
      </c>
      <c r="D2710" s="103">
        <f t="shared" si="332"/>
        <v>8.43</v>
      </c>
      <c r="E2710" s="104">
        <f t="shared" si="330"/>
        <v>0.51323228191306614</v>
      </c>
      <c r="F2710" s="104">
        <f t="shared" si="331"/>
        <v>2.5889566686814387E-3</v>
      </c>
      <c r="G2710" s="104">
        <f t="shared" si="337"/>
        <v>1.3287361388414248E-3</v>
      </c>
      <c r="H2710" s="104">
        <f t="shared" si="333"/>
        <v>-57.531225058683653</v>
      </c>
      <c r="I2710" s="104">
        <f t="shared" si="334"/>
        <v>10</v>
      </c>
      <c r="J2710" s="104">
        <f t="shared" si="335"/>
        <v>1.540479849856158E-6</v>
      </c>
      <c r="K2710" s="104">
        <f t="shared" si="336"/>
        <v>1.540479849856158E-5</v>
      </c>
      <c r="L2710" s="85"/>
    </row>
    <row r="2711" spans="3:12" x14ac:dyDescent="0.2">
      <c r="C2711" s="103">
        <v>8440</v>
      </c>
      <c r="D2711" s="103">
        <f t="shared" si="332"/>
        <v>8.44</v>
      </c>
      <c r="E2711" s="104">
        <f t="shared" si="330"/>
        <v>0.5123974465165817</v>
      </c>
      <c r="F2711" s="104">
        <f t="shared" si="331"/>
        <v>2.2401751524075155E-3</v>
      </c>
      <c r="G2711" s="104">
        <f t="shared" si="337"/>
        <v>1.1478600278435052E-3</v>
      </c>
      <c r="H2711" s="104">
        <f t="shared" si="333"/>
        <v>-58.802221347496172</v>
      </c>
      <c r="I2711" s="104">
        <f t="shared" si="334"/>
        <v>10</v>
      </c>
      <c r="J2711" s="104">
        <f t="shared" si="335"/>
        <v>1.5333821432096224E-6</v>
      </c>
      <c r="K2711" s="104">
        <f t="shared" si="336"/>
        <v>1.5333821432096222E-5</v>
      </c>
      <c r="L2711" s="85"/>
    </row>
    <row r="2712" spans="3:12" x14ac:dyDescent="0.2">
      <c r="C2712" s="103">
        <v>8450</v>
      </c>
      <c r="D2712" s="103">
        <f t="shared" si="332"/>
        <v>8.4499999999999993</v>
      </c>
      <c r="E2712" s="104">
        <f t="shared" si="330"/>
        <v>0.51156286793260719</v>
      </c>
      <c r="F2712" s="104">
        <f t="shared" si="331"/>
        <v>1.2922564470427666E-3</v>
      </c>
      <c r="G2712" s="104">
        <f t="shared" si="337"/>
        <v>6.6107041415359904E-4</v>
      </c>
      <c r="H2712" s="104">
        <f t="shared" si="333"/>
        <v>-63.59504558034309</v>
      </c>
      <c r="I2712" s="104">
        <f t="shared" si="334"/>
        <v>10</v>
      </c>
      <c r="J2712" s="104">
        <f t="shared" si="335"/>
        <v>8.1805733599595963E-7</v>
      </c>
      <c r="K2712" s="104">
        <f t="shared" si="336"/>
        <v>8.1805733599595957E-6</v>
      </c>
      <c r="L2712" s="85"/>
    </row>
    <row r="2713" spans="3:12" x14ac:dyDescent="0.2">
      <c r="C2713" s="103">
        <v>8460</v>
      </c>
      <c r="D2713" s="103">
        <f t="shared" si="332"/>
        <v>8.4600000000000009</v>
      </c>
      <c r="E2713" s="104">
        <f t="shared" si="330"/>
        <v>0.51072854888490227</v>
      </c>
      <c r="F2713" s="104">
        <f t="shared" si="331"/>
        <v>3.7959384927984818E-17</v>
      </c>
      <c r="G2713" s="104">
        <f t="shared" si="337"/>
        <v>1.9386941580833117E-17</v>
      </c>
      <c r="H2713" s="104">
        <f t="shared" si="333"/>
        <v>-334.24981396729902</v>
      </c>
      <c r="I2713" s="104">
        <f t="shared" si="334"/>
        <v>10</v>
      </c>
      <c r="J2713" s="104">
        <f t="shared" si="335"/>
        <v>1.0925352311730915E-7</v>
      </c>
      <c r="K2713" s="104">
        <f t="shared" si="336"/>
        <v>1.0925352311730915E-6</v>
      </c>
      <c r="L2713" s="85"/>
    </row>
    <row r="2714" spans="3:12" x14ac:dyDescent="0.2">
      <c r="C2714" s="103">
        <v>8470</v>
      </c>
      <c r="D2714" s="103">
        <f t="shared" si="332"/>
        <v>8.4700000000000006</v>
      </c>
      <c r="E2714" s="104">
        <f t="shared" si="330"/>
        <v>0.50989449209248905</v>
      </c>
      <c r="F2714" s="104">
        <f t="shared" si="331"/>
        <v>1.2900478232080194E-3</v>
      </c>
      <c r="G2714" s="104">
        <f t="shared" si="337"/>
        <v>6.5778827958967419E-4</v>
      </c>
      <c r="H2714" s="104">
        <f t="shared" si="333"/>
        <v>-63.638277380061432</v>
      </c>
      <c r="I2714" s="104">
        <f t="shared" si="334"/>
        <v>10</v>
      </c>
      <c r="J2714" s="104">
        <f t="shared" si="335"/>
        <v>1.0817135519139223E-7</v>
      </c>
      <c r="K2714" s="104">
        <f t="shared" si="336"/>
        <v>1.0817135519139224E-6</v>
      </c>
      <c r="L2714" s="85"/>
    </row>
    <row r="2715" spans="3:12" x14ac:dyDescent="0.2">
      <c r="C2715" s="103">
        <v>8480</v>
      </c>
      <c r="D2715" s="103">
        <f t="shared" si="332"/>
        <v>8.48</v>
      </c>
      <c r="E2715" s="104">
        <f t="shared" si="330"/>
        <v>0.50906070026963934</v>
      </c>
      <c r="F2715" s="104">
        <f t="shared" si="331"/>
        <v>2.2325242172479861E-3</v>
      </c>
      <c r="G2715" s="104">
        <f t="shared" si="337"/>
        <v>1.1364903414011883E-3</v>
      </c>
      <c r="H2715" s="104">
        <f t="shared" si="333"/>
        <v>-58.888685016536321</v>
      </c>
      <c r="I2715" s="104">
        <f t="shared" si="334"/>
        <v>10</v>
      </c>
      <c r="J2715" s="104">
        <f t="shared" si="335"/>
        <v>8.0485894243621778E-7</v>
      </c>
      <c r="K2715" s="104">
        <f t="shared" si="336"/>
        <v>8.0485894243621778E-6</v>
      </c>
      <c r="L2715" s="85"/>
    </row>
    <row r="2716" spans="3:12" x14ac:dyDescent="0.2">
      <c r="C2716" s="103">
        <v>8490</v>
      </c>
      <c r="D2716" s="103">
        <f t="shared" si="332"/>
        <v>8.49</v>
      </c>
      <c r="E2716" s="104">
        <f t="shared" si="330"/>
        <v>0.50822717612586321</v>
      </c>
      <c r="F2716" s="104">
        <f t="shared" si="331"/>
        <v>2.5757047512375698E-3</v>
      </c>
      <c r="G2716" s="104">
        <f t="shared" si="337"/>
        <v>1.3090431522554391E-3</v>
      </c>
      <c r="H2716" s="104">
        <f t="shared" si="333"/>
        <v>-57.660920736249615</v>
      </c>
      <c r="I2716" s="104">
        <f t="shared" si="334"/>
        <v>10</v>
      </c>
      <c r="J2716" s="104">
        <f t="shared" si="335"/>
        <v>1.4951585171490976E-6</v>
      </c>
      <c r="K2716" s="104">
        <f t="shared" si="336"/>
        <v>1.4951585171490975E-5</v>
      </c>
      <c r="L2716" s="85"/>
    </row>
    <row r="2717" spans="3:12" x14ac:dyDescent="0.2">
      <c r="C2717" s="103">
        <v>8500</v>
      </c>
      <c r="D2717" s="103">
        <f t="shared" si="332"/>
        <v>8.5</v>
      </c>
      <c r="E2717" s="104">
        <f t="shared" si="330"/>
        <v>0.50739392236589442</v>
      </c>
      <c r="F2717" s="104">
        <f t="shared" si="331"/>
        <v>2.2287329452522773E-3</v>
      </c>
      <c r="G2717" s="104">
        <f t="shared" si="337"/>
        <v>1.1308455509976452E-3</v>
      </c>
      <c r="H2717" s="104">
        <f t="shared" si="333"/>
        <v>-58.931934124830207</v>
      </c>
      <c r="I2717" s="104">
        <f t="shared" si="334"/>
        <v>10</v>
      </c>
      <c r="J2717" s="104">
        <f t="shared" si="335"/>
        <v>1.4882642210655046E-6</v>
      </c>
      <c r="K2717" s="104">
        <f t="shared" si="336"/>
        <v>1.4882642210655046E-5</v>
      </c>
      <c r="L2717" s="85"/>
    </row>
    <row r="2718" spans="3:12" x14ac:dyDescent="0.2">
      <c r="C2718" s="103">
        <v>8510</v>
      </c>
      <c r="D2718" s="103">
        <f t="shared" si="332"/>
        <v>8.51</v>
      </c>
      <c r="E2718" s="104">
        <f t="shared" si="330"/>
        <v>0.50656094168967825</v>
      </c>
      <c r="F2718" s="104">
        <f t="shared" si="331"/>
        <v>1.2856700179065474E-3</v>
      </c>
      <c r="G2718" s="104">
        <f t="shared" si="337"/>
        <v>6.5127021497292609E-4</v>
      </c>
      <c r="H2718" s="104">
        <f t="shared" si="333"/>
        <v>-63.724775665711988</v>
      </c>
      <c r="I2718" s="104">
        <f t="shared" si="334"/>
        <v>10</v>
      </c>
      <c r="J2718" s="104">
        <f t="shared" si="335"/>
        <v>7.9398415083021885E-7</v>
      </c>
      <c r="K2718" s="104">
        <f t="shared" si="336"/>
        <v>7.9398415083021883E-6</v>
      </c>
      <c r="L2718" s="85"/>
    </row>
    <row r="2719" spans="3:12" x14ac:dyDescent="0.2">
      <c r="C2719" s="103">
        <v>8520</v>
      </c>
      <c r="D2719" s="103">
        <f t="shared" si="332"/>
        <v>8.52</v>
      </c>
      <c r="E2719" s="104">
        <f t="shared" si="330"/>
        <v>0.50572823679235934</v>
      </c>
      <c r="F2719" s="104">
        <f t="shared" si="331"/>
        <v>1.0069014273938277E-17</v>
      </c>
      <c r="G2719" s="104">
        <f t="shared" si="337"/>
        <v>5.0921848349959036E-18</v>
      </c>
      <c r="H2719" s="104">
        <f t="shared" si="333"/>
        <v>-345.86191681614963</v>
      </c>
      <c r="I2719" s="104">
        <f t="shared" si="334"/>
        <v>10</v>
      </c>
      <c r="J2719" s="104">
        <f t="shared" si="335"/>
        <v>1.06038223227722E-7</v>
      </c>
      <c r="K2719" s="104">
        <f t="shared" si="336"/>
        <v>1.0603822322772201E-6</v>
      </c>
      <c r="L2719" s="85"/>
    </row>
    <row r="2720" spans="3:12" x14ac:dyDescent="0.2">
      <c r="C2720" s="103">
        <v>8530</v>
      </c>
      <c r="D2720" s="103">
        <f t="shared" si="332"/>
        <v>8.5299999999999994</v>
      </c>
      <c r="E2720" s="104">
        <f t="shared" si="330"/>
        <v>0.50489581036426778</v>
      </c>
      <c r="F2720" s="104">
        <f t="shared" si="331"/>
        <v>1.2835006645406019E-3</v>
      </c>
      <c r="G2720" s="104">
        <f t="shared" si="337"/>
        <v>6.480341081263034E-4</v>
      </c>
      <c r="H2720" s="104">
        <f t="shared" si="333"/>
        <v>-63.768042704155803</v>
      </c>
      <c r="I2720" s="104">
        <f t="shared" si="334"/>
        <v>10</v>
      </c>
      <c r="J2720" s="104">
        <f t="shared" si="335"/>
        <v>1.0498705132376503E-7</v>
      </c>
      <c r="K2720" s="104">
        <f t="shared" si="336"/>
        <v>1.0498705132376503E-6</v>
      </c>
      <c r="L2720" s="85"/>
    </row>
    <row r="2721" spans="3:12" x14ac:dyDescent="0.2">
      <c r="C2721" s="103">
        <v>8540</v>
      </c>
      <c r="D2721" s="103">
        <f t="shared" si="332"/>
        <v>8.5399999999999991</v>
      </c>
      <c r="E2721" s="104">
        <f t="shared" si="330"/>
        <v>0.50406366509090705</v>
      </c>
      <c r="F2721" s="104">
        <f t="shared" si="331"/>
        <v>2.2212180480779137E-3</v>
      </c>
      <c r="G2721" s="104">
        <f t="shared" si="337"/>
        <v>1.1196353102802237E-3</v>
      </c>
      <c r="H2721" s="104">
        <f t="shared" si="333"/>
        <v>-59.018468270247553</v>
      </c>
      <c r="I2721" s="104">
        <f t="shared" si="334"/>
        <v>10</v>
      </c>
      <c r="J2721" s="104">
        <f t="shared" si="335"/>
        <v>7.811637931924176E-7</v>
      </c>
      <c r="K2721" s="104">
        <f t="shared" si="336"/>
        <v>7.811637931924176E-6</v>
      </c>
      <c r="L2721" s="85"/>
    </row>
    <row r="2722" spans="3:12" x14ac:dyDescent="0.2">
      <c r="C2722" s="103">
        <v>8550</v>
      </c>
      <c r="D2722" s="103">
        <f t="shared" si="332"/>
        <v>8.5500000000000007</v>
      </c>
      <c r="E2722" s="104">
        <f t="shared" si="330"/>
        <v>0.50323180365294251</v>
      </c>
      <c r="F2722" s="104">
        <f t="shared" si="331"/>
        <v>2.5626884616413549E-3</v>
      </c>
      <c r="G2722" s="104">
        <f t="shared" si="337"/>
        <v>1.2896263367523637E-3</v>
      </c>
      <c r="H2722" s="104">
        <f t="shared" si="333"/>
        <v>-57.790722125707894</v>
      </c>
      <c r="I2722" s="104">
        <f t="shared" si="334"/>
        <v>10</v>
      </c>
      <c r="J2722" s="104">
        <f t="shared" si="335"/>
        <v>1.451135420965544E-6</v>
      </c>
      <c r="K2722" s="104">
        <f t="shared" si="336"/>
        <v>1.4511354209655439E-5</v>
      </c>
      <c r="L2722" s="85"/>
    </row>
    <row r="2723" spans="3:12" x14ac:dyDescent="0.2">
      <c r="C2723" s="103">
        <v>8560</v>
      </c>
      <c r="D2723" s="103">
        <f t="shared" si="332"/>
        <v>8.56</v>
      </c>
      <c r="E2723" s="104">
        <f t="shared" si="330"/>
        <v>0.50240022872618684</v>
      </c>
      <c r="F2723" s="104">
        <f t="shared" si="331"/>
        <v>2.2174941294824447E-3</v>
      </c>
      <c r="G2723" s="104">
        <f t="shared" si="337"/>
        <v>1.1140695578509567E-3</v>
      </c>
      <c r="H2723" s="104">
        <f t="shared" si="333"/>
        <v>-59.061753855637633</v>
      </c>
      <c r="I2723" s="104">
        <f t="shared" si="334"/>
        <v>10</v>
      </c>
      <c r="J2723" s="104">
        <f t="shared" si="335"/>
        <v>1.4444384884332139E-6</v>
      </c>
      <c r="K2723" s="104">
        <f t="shared" si="336"/>
        <v>1.4444384884332139E-5</v>
      </c>
      <c r="L2723" s="85"/>
    </row>
    <row r="2724" spans="3:12" x14ac:dyDescent="0.2">
      <c r="C2724" s="103">
        <v>8570</v>
      </c>
      <c r="D2724" s="103">
        <f t="shared" si="332"/>
        <v>8.57</v>
      </c>
      <c r="E2724" s="104">
        <f t="shared" si="330"/>
        <v>0.50156894298158838</v>
      </c>
      <c r="F2724" s="104">
        <f t="shared" si="331"/>
        <v>1.2792006328650135E-3</v>
      </c>
      <c r="G2724" s="104">
        <f t="shared" si="337"/>
        <v>6.4160730928748374E-4</v>
      </c>
      <c r="H2724" s="104">
        <f t="shared" si="333"/>
        <v>-63.854613942946088</v>
      </c>
      <c r="I2724" s="104">
        <f t="shared" si="334"/>
        <v>10</v>
      </c>
      <c r="J2724" s="104">
        <f t="shared" si="335"/>
        <v>7.7060031545126216E-7</v>
      </c>
      <c r="K2724" s="104">
        <f t="shared" si="336"/>
        <v>7.7060031545126216E-6</v>
      </c>
      <c r="L2724" s="85"/>
    </row>
    <row r="2725" spans="3:12" x14ac:dyDescent="0.2">
      <c r="C2725" s="103">
        <v>8580</v>
      </c>
      <c r="D2725" s="103">
        <f t="shared" si="332"/>
        <v>8.58</v>
      </c>
      <c r="E2725" s="104">
        <f t="shared" si="330"/>
        <v>0.50073794908521851</v>
      </c>
      <c r="F2725" s="104">
        <f t="shared" si="331"/>
        <v>1.7539781336989754E-17</v>
      </c>
      <c r="G2725" s="104">
        <f t="shared" si="337"/>
        <v>8.7828341340874408E-18</v>
      </c>
      <c r="H2725" s="104">
        <f t="shared" si="333"/>
        <v>-341.1273063785012</v>
      </c>
      <c r="I2725" s="104">
        <f t="shared" si="334"/>
        <v>10</v>
      </c>
      <c r="J2725" s="104">
        <f t="shared" si="335"/>
        <v>1.0291498483278403E-7</v>
      </c>
      <c r="K2725" s="104">
        <f t="shared" si="336"/>
        <v>1.0291498483278403E-6</v>
      </c>
      <c r="L2725" s="85"/>
    </row>
    <row r="2726" spans="3:12" x14ac:dyDescent="0.2">
      <c r="C2726" s="103">
        <v>8590</v>
      </c>
      <c r="D2726" s="103">
        <f t="shared" si="332"/>
        <v>8.59</v>
      </c>
      <c r="E2726" s="104">
        <f t="shared" si="330"/>
        <v>0.49990724969826139</v>
      </c>
      <c r="F2726" s="104">
        <f t="shared" si="331"/>
        <v>1.2770697876022792E-3</v>
      </c>
      <c r="G2726" s="104">
        <f t="shared" si="337"/>
        <v>6.3841644519299818E-4</v>
      </c>
      <c r="H2726" s="104">
        <f t="shared" si="333"/>
        <v>-63.897918687388866</v>
      </c>
      <c r="I2726" s="104">
        <f t="shared" si="334"/>
        <v>10</v>
      </c>
      <c r="J2726" s="104">
        <f t="shared" si="335"/>
        <v>1.0189388937321892E-7</v>
      </c>
      <c r="K2726" s="104">
        <f t="shared" si="336"/>
        <v>1.0189388937321893E-6</v>
      </c>
      <c r="L2726" s="85"/>
    </row>
    <row r="2727" spans="3:12" x14ac:dyDescent="0.2">
      <c r="C2727" s="103">
        <v>8600</v>
      </c>
      <c r="D2727" s="103">
        <f t="shared" si="332"/>
        <v>8.6</v>
      </c>
      <c r="E2727" s="104">
        <f t="shared" si="330"/>
        <v>0.4990768474769971</v>
      </c>
      <c r="F2727" s="104">
        <f t="shared" si="331"/>
        <v>2.2101126293424E-3</v>
      </c>
      <c r="G2727" s="104">
        <f t="shared" si="337"/>
        <v>1.1030160436213019E-3</v>
      </c>
      <c r="H2727" s="104">
        <f t="shared" si="333"/>
        <v>-59.1483634120207</v>
      </c>
      <c r="I2727" s="104">
        <f t="shared" si="334"/>
        <v>10</v>
      </c>
      <c r="J2727" s="104">
        <f t="shared" si="335"/>
        <v>7.5814677827449178E-7</v>
      </c>
      <c r="K2727" s="104">
        <f t="shared" si="336"/>
        <v>7.5814677827449176E-6</v>
      </c>
      <c r="L2727" s="85"/>
    </row>
    <row r="2728" spans="3:12" x14ac:dyDescent="0.2">
      <c r="C2728" s="103">
        <v>8610</v>
      </c>
      <c r="D2728" s="103">
        <f t="shared" si="332"/>
        <v>8.61</v>
      </c>
      <c r="E2728" s="104">
        <f t="shared" si="330"/>
        <v>0.49824674507279271</v>
      </c>
      <c r="F2728" s="104">
        <f t="shared" si="331"/>
        <v>2.5499032255243063E-3</v>
      </c>
      <c r="G2728" s="104">
        <f t="shared" si="337"/>
        <v>1.270480982368101E-3</v>
      </c>
      <c r="H2728" s="104">
        <f t="shared" si="333"/>
        <v>-57.920636629027975</v>
      </c>
      <c r="I2728" s="104">
        <f t="shared" si="334"/>
        <v>10</v>
      </c>
      <c r="J2728" s="104">
        <f t="shared" si="335"/>
        <v>1.4083720330951352E-6</v>
      </c>
      <c r="K2728" s="104">
        <f t="shared" si="336"/>
        <v>1.4083720330951351E-5</v>
      </c>
      <c r="L2728" s="85"/>
    </row>
    <row r="2729" spans="3:12" x14ac:dyDescent="0.2">
      <c r="C2729" s="103">
        <v>8620</v>
      </c>
      <c r="D2729" s="103">
        <f t="shared" si="332"/>
        <v>8.6199999999999992</v>
      </c>
      <c r="E2729" s="104">
        <f t="shared" si="330"/>
        <v>0.49741694513209</v>
      </c>
      <c r="F2729" s="104">
        <f t="shared" si="331"/>
        <v>2.2064547628009171E-3</v>
      </c>
      <c r="G2729" s="104">
        <f t="shared" si="337"/>
        <v>1.0975279876845824E-3</v>
      </c>
      <c r="H2729" s="104">
        <f t="shared" si="333"/>
        <v>-59.191687923001652</v>
      </c>
      <c r="I2729" s="104">
        <f t="shared" si="334"/>
        <v>10</v>
      </c>
      <c r="J2729" s="104">
        <f t="shared" si="335"/>
        <v>1.4018666205624929E-6</v>
      </c>
      <c r="K2729" s="104">
        <f t="shared" si="336"/>
        <v>1.4018666205624929E-5</v>
      </c>
      <c r="L2729" s="85"/>
    </row>
    <row r="2730" spans="3:12" x14ac:dyDescent="0.2">
      <c r="C2730" s="103">
        <v>8630</v>
      </c>
      <c r="D2730" s="103">
        <f t="shared" si="332"/>
        <v>8.6300000000000008</v>
      </c>
      <c r="E2730" s="104">
        <f t="shared" si="330"/>
        <v>0.49658745029639245</v>
      </c>
      <c r="F2730" s="104">
        <f t="shared" si="331"/>
        <v>1.2728460268660235E-3</v>
      </c>
      <c r="G2730" s="104">
        <f t="shared" si="337"/>
        <v>6.3207936310129211E-4</v>
      </c>
      <c r="H2730" s="104">
        <f t="shared" si="333"/>
        <v>-63.984567776344292</v>
      </c>
      <c r="I2730" s="104">
        <f t="shared" si="334"/>
        <v>10</v>
      </c>
      <c r="J2730" s="104">
        <f t="shared" si="335"/>
        <v>7.4788539697313279E-7</v>
      </c>
      <c r="K2730" s="104">
        <f t="shared" si="336"/>
        <v>7.4788539697313281E-6</v>
      </c>
      <c r="L2730" s="85"/>
    </row>
    <row r="2731" spans="3:12" x14ac:dyDescent="0.2">
      <c r="C2731" s="103">
        <v>8640</v>
      </c>
      <c r="D2731" s="103">
        <f t="shared" si="332"/>
        <v>8.64</v>
      </c>
      <c r="E2731" s="104">
        <f t="shared" si="330"/>
        <v>0.49575826320225291</v>
      </c>
      <c r="F2731" s="104">
        <f t="shared" si="331"/>
        <v>4.4874468527393466E-17</v>
      </c>
      <c r="G2731" s="104">
        <f t="shared" si="337"/>
        <v>2.2246888579264745E-17</v>
      </c>
      <c r="H2731" s="104">
        <f t="shared" si="333"/>
        <v>-333.05461440588158</v>
      </c>
      <c r="I2731" s="104">
        <f t="shared" si="334"/>
        <v>10</v>
      </c>
      <c r="J2731" s="104">
        <f t="shared" si="335"/>
        <v>9.9881080314640796E-8</v>
      </c>
      <c r="K2731" s="104">
        <f t="shared" si="336"/>
        <v>9.9881080314640793E-7</v>
      </c>
      <c r="L2731" s="85"/>
    </row>
    <row r="2732" spans="3:12" x14ac:dyDescent="0.2">
      <c r="C2732" s="103">
        <v>8650</v>
      </c>
      <c r="D2732" s="103">
        <f t="shared" si="332"/>
        <v>8.65</v>
      </c>
      <c r="E2732" s="104">
        <f t="shared" si="330"/>
        <v>0.49492938648126</v>
      </c>
      <c r="F2732" s="104">
        <f t="shared" si="331"/>
        <v>1.2707529492174915E-3</v>
      </c>
      <c r="G2732" s="104">
        <f t="shared" si="337"/>
        <v>6.2893297752546478E-4</v>
      </c>
      <c r="H2732" s="104">
        <f t="shared" si="333"/>
        <v>-64.027912656809221</v>
      </c>
      <c r="I2732" s="104">
        <f t="shared" si="334"/>
        <v>10</v>
      </c>
      <c r="J2732" s="104">
        <f t="shared" si="335"/>
        <v>9.8889172554768684E-8</v>
      </c>
      <c r="K2732" s="104">
        <f t="shared" si="336"/>
        <v>9.8889172554768676E-7</v>
      </c>
      <c r="L2732" s="85"/>
    </row>
    <row r="2733" spans="3:12" x14ac:dyDescent="0.2">
      <c r="C2733" s="103">
        <v>8660</v>
      </c>
      <c r="D2733" s="103">
        <f t="shared" si="332"/>
        <v>8.66</v>
      </c>
      <c r="E2733" s="104">
        <f t="shared" si="330"/>
        <v>0.49410082276003087</v>
      </c>
      <c r="F2733" s="104">
        <f t="shared" si="331"/>
        <v>2.1992040945315082E-3</v>
      </c>
      <c r="G2733" s="104">
        <f t="shared" si="337"/>
        <v>1.086628552525247E-3</v>
      </c>
      <c r="H2733" s="104">
        <f t="shared" si="333"/>
        <v>-59.278377750425818</v>
      </c>
      <c r="I2733" s="104">
        <f t="shared" si="334"/>
        <v>10</v>
      </c>
      <c r="J2733" s="104">
        <f t="shared" si="335"/>
        <v>7.3578784084748468E-7</v>
      </c>
      <c r="K2733" s="104">
        <f t="shared" si="336"/>
        <v>7.3578784084748466E-6</v>
      </c>
      <c r="L2733" s="85"/>
    </row>
    <row r="2734" spans="3:12" x14ac:dyDescent="0.2">
      <c r="C2734" s="103">
        <v>8670</v>
      </c>
      <c r="D2734" s="103">
        <f t="shared" si="332"/>
        <v>8.67</v>
      </c>
      <c r="E2734" s="104">
        <f t="shared" si="330"/>
        <v>0.49327257466019453</v>
      </c>
      <c r="F2734" s="104">
        <f t="shared" si="331"/>
        <v>2.5373445997898592E-3</v>
      </c>
      <c r="G2734" s="104">
        <f t="shared" si="337"/>
        <v>1.2516025035384847E-3</v>
      </c>
      <c r="H2734" s="104">
        <f t="shared" si="333"/>
        <v>-58.050671536405964</v>
      </c>
      <c r="I2734" s="104">
        <f t="shared" si="334"/>
        <v>10</v>
      </c>
      <c r="J2734" s="104">
        <f t="shared" si="335"/>
        <v>1.3668311178852281E-6</v>
      </c>
      <c r="K2734" s="104">
        <f t="shared" si="336"/>
        <v>1.366831117885228E-5</v>
      </c>
      <c r="L2734" s="85"/>
    </row>
    <row r="2735" spans="3:12" x14ac:dyDescent="0.2">
      <c r="C2735" s="103">
        <v>8680</v>
      </c>
      <c r="D2735" s="103">
        <f t="shared" si="332"/>
        <v>8.68</v>
      </c>
      <c r="E2735" s="104">
        <f t="shared" si="330"/>
        <v>0.49244464479838068</v>
      </c>
      <c r="F2735" s="104">
        <f t="shared" si="331"/>
        <v>2.1956110159413156E-3</v>
      </c>
      <c r="G2735" s="104">
        <f t="shared" si="337"/>
        <v>1.081216886860633E-3</v>
      </c>
      <c r="H2735" s="104">
        <f t="shared" si="333"/>
        <v>-59.321743598846233</v>
      </c>
      <c r="I2735" s="104">
        <f t="shared" si="334"/>
        <v>10</v>
      </c>
      <c r="J2735" s="104">
        <f t="shared" si="335"/>
        <v>1.3605115770555274E-6</v>
      </c>
      <c r="K2735" s="104">
        <f t="shared" si="336"/>
        <v>1.3605115770555273E-5</v>
      </c>
      <c r="L2735" s="85"/>
    </row>
    <row r="2736" spans="3:12" x14ac:dyDescent="0.2">
      <c r="C2736" s="103">
        <v>8690</v>
      </c>
      <c r="D2736" s="103">
        <f t="shared" si="332"/>
        <v>8.69</v>
      </c>
      <c r="E2736" s="104">
        <f t="shared" si="330"/>
        <v>0.49161703578621069</v>
      </c>
      <c r="F2736" s="104">
        <f t="shared" si="331"/>
        <v>1.2666039997407555E-3</v>
      </c>
      <c r="G2736" s="104">
        <f t="shared" si="337"/>
        <v>6.2268410386750854E-4</v>
      </c>
      <c r="H2736" s="104">
        <f t="shared" si="333"/>
        <v>-64.114644419657211</v>
      </c>
      <c r="I2736" s="104">
        <f t="shared" si="334"/>
        <v>10</v>
      </c>
      <c r="J2736" s="104">
        <f t="shared" si="335"/>
        <v>7.2581964655108547E-7</v>
      </c>
      <c r="K2736" s="104">
        <f t="shared" si="336"/>
        <v>7.2581964655108545E-6</v>
      </c>
      <c r="L2736" s="85"/>
    </row>
    <row r="2737" spans="3:12" x14ac:dyDescent="0.2">
      <c r="C2737" s="103">
        <v>8700</v>
      </c>
      <c r="D2737" s="103">
        <f t="shared" si="332"/>
        <v>8.6999999999999993</v>
      </c>
      <c r="E2737" s="104">
        <f t="shared" si="330"/>
        <v>0.49078975023028237</v>
      </c>
      <c r="F2737" s="104">
        <f t="shared" si="331"/>
        <v>7.1936834628895666E-17</v>
      </c>
      <c r="G2737" s="104">
        <f t="shared" si="337"/>
        <v>3.5305861099872831E-17</v>
      </c>
      <c r="H2737" s="104">
        <f t="shared" si="333"/>
        <v>-329.04306383443202</v>
      </c>
      <c r="I2737" s="104">
        <f t="shared" si="334"/>
        <v>10</v>
      </c>
      <c r="J2737" s="104">
        <f t="shared" si="335"/>
        <v>9.6933873302331538E-8</v>
      </c>
      <c r="K2737" s="104">
        <f t="shared" si="336"/>
        <v>9.6933873302331541E-7</v>
      </c>
      <c r="L2737" s="85"/>
    </row>
    <row r="2738" spans="3:12" x14ac:dyDescent="0.2">
      <c r="C2738" s="103">
        <v>8710</v>
      </c>
      <c r="D2738" s="103">
        <f t="shared" si="332"/>
        <v>8.7100000000000009</v>
      </c>
      <c r="E2738" s="104">
        <f t="shared" si="330"/>
        <v>0.48996279073215954</v>
      </c>
      <c r="F2738" s="104">
        <f t="shared" si="331"/>
        <v>1.2645479703538977E-3</v>
      </c>
      <c r="G2738" s="104">
        <f t="shared" si="337"/>
        <v>6.1958145256928382E-4</v>
      </c>
      <c r="H2738" s="104">
        <f t="shared" si="333"/>
        <v>-64.158031830115178</v>
      </c>
      <c r="I2738" s="104">
        <f t="shared" si="334"/>
        <v>10</v>
      </c>
      <c r="J2738" s="104">
        <f t="shared" si="335"/>
        <v>9.5970294091976872E-8</v>
      </c>
      <c r="K2738" s="104">
        <f t="shared" si="336"/>
        <v>9.5970294091976869E-7</v>
      </c>
      <c r="L2738" s="85"/>
    </row>
    <row r="2739" spans="3:12" x14ac:dyDescent="0.2">
      <c r="C2739" s="103">
        <v>8720</v>
      </c>
      <c r="D2739" s="103">
        <f t="shared" si="332"/>
        <v>8.7200000000000006</v>
      </c>
      <c r="E2739" s="104">
        <f t="shared" si="330"/>
        <v>0.48913615988836151</v>
      </c>
      <c r="F2739" s="104">
        <f t="shared" si="331"/>
        <v>2.1884886875974305E-3</v>
      </c>
      <c r="G2739" s="104">
        <f t="shared" si="337"/>
        <v>1.0704689526105271E-3</v>
      </c>
      <c r="H2739" s="104">
        <f t="shared" si="333"/>
        <v>-59.408518485288312</v>
      </c>
      <c r="I2739" s="104">
        <f t="shared" si="334"/>
        <v>10</v>
      </c>
      <c r="J2739" s="104">
        <f t="shared" si="335"/>
        <v>7.1406759301211082E-7</v>
      </c>
      <c r="K2739" s="104">
        <f t="shared" si="336"/>
        <v>7.1406759301211086E-6</v>
      </c>
      <c r="L2739" s="85"/>
    </row>
    <row r="2740" spans="3:12" x14ac:dyDescent="0.2">
      <c r="C2740" s="103">
        <v>8730</v>
      </c>
      <c r="D2740" s="103">
        <f t="shared" si="332"/>
        <v>8.73</v>
      </c>
      <c r="E2740" s="104">
        <f t="shared" si="330"/>
        <v>0.48830986029034884</v>
      </c>
      <c r="F2740" s="104">
        <f t="shared" si="331"/>
        <v>2.5250082681633514E-3</v>
      </c>
      <c r="G2740" s="104">
        <f t="shared" si="337"/>
        <v>1.2329864346588219E-3</v>
      </c>
      <c r="H2740" s="104">
        <f t="shared" si="333"/>
        <v>-58.180834029889539</v>
      </c>
      <c r="I2740" s="104">
        <f t="shared" si="334"/>
        <v>10</v>
      </c>
      <c r="J2740" s="104">
        <f t="shared" si="335"/>
        <v>1.3264766802850463E-6</v>
      </c>
      <c r="K2740" s="104">
        <f t="shared" si="336"/>
        <v>1.3264766802850463E-5</v>
      </c>
      <c r="L2740" s="85"/>
    </row>
    <row r="2741" spans="3:12" x14ac:dyDescent="0.2">
      <c r="C2741" s="103">
        <v>8740</v>
      </c>
      <c r="D2741" s="103">
        <f t="shared" si="332"/>
        <v>8.74</v>
      </c>
      <c r="E2741" s="104">
        <f t="shared" si="330"/>
        <v>0.48748389452451335</v>
      </c>
      <c r="F2741" s="104">
        <f t="shared" si="331"/>
        <v>2.1849591688421692E-3</v>
      </c>
      <c r="G2741" s="104">
        <f t="shared" si="337"/>
        <v>1.0651324050042243E-3</v>
      </c>
      <c r="H2741" s="104">
        <f t="shared" si="333"/>
        <v>-59.451928047537315</v>
      </c>
      <c r="I2741" s="104">
        <f t="shared" si="334"/>
        <v>10</v>
      </c>
      <c r="J2741" s="104">
        <f t="shared" si="335"/>
        <v>1.3203375503035564E-6</v>
      </c>
      <c r="K2741" s="104">
        <f t="shared" si="336"/>
        <v>1.3203375503035564E-5</v>
      </c>
      <c r="L2741" s="85"/>
    </row>
    <row r="2742" spans="3:12" x14ac:dyDescent="0.2">
      <c r="C2742" s="103">
        <v>8750</v>
      </c>
      <c r="D2742" s="103">
        <f t="shared" si="332"/>
        <v>8.75</v>
      </c>
      <c r="E2742" s="104">
        <f t="shared" si="330"/>
        <v>0.48665826517216815</v>
      </c>
      <c r="F2742" s="104">
        <f t="shared" si="331"/>
        <v>1.2604724140102632E-3</v>
      </c>
      <c r="G2742" s="104">
        <f t="shared" si="337"/>
        <v>6.1341931829960957E-4</v>
      </c>
      <c r="H2742" s="104">
        <f t="shared" si="333"/>
        <v>-64.244851019668999</v>
      </c>
      <c r="I2742" s="104">
        <f t="shared" si="334"/>
        <v>10</v>
      </c>
      <c r="J2742" s="104">
        <f t="shared" si="335"/>
        <v>7.0438397195156758E-7</v>
      </c>
      <c r="K2742" s="104">
        <f t="shared" si="336"/>
        <v>7.0438397195156762E-6</v>
      </c>
      <c r="L2742" s="85"/>
    </row>
    <row r="2743" spans="3:12" x14ac:dyDescent="0.2">
      <c r="C2743" s="103">
        <v>8760</v>
      </c>
      <c r="D2743" s="103">
        <f t="shared" si="332"/>
        <v>8.76</v>
      </c>
      <c r="E2743" s="104">
        <f t="shared" si="330"/>
        <v>0.48583297480953164</v>
      </c>
      <c r="F2743" s="104">
        <f t="shared" si="331"/>
        <v>9.8750437237609638E-17</v>
      </c>
      <c r="G2743" s="104">
        <f t="shared" si="337"/>
        <v>4.7976218686889835E-17</v>
      </c>
      <c r="H2743" s="104">
        <f t="shared" si="333"/>
        <v>-326.37947969098724</v>
      </c>
      <c r="I2743" s="104">
        <f t="shared" si="334"/>
        <v>10</v>
      </c>
      <c r="J2743" s="104">
        <f t="shared" si="335"/>
        <v>9.4070815015804165E-8</v>
      </c>
      <c r="K2743" s="104">
        <f t="shared" si="336"/>
        <v>9.407081501580416E-7</v>
      </c>
      <c r="L2743" s="85"/>
    </row>
    <row r="2744" spans="3:12" x14ac:dyDescent="0.2">
      <c r="C2744" s="103">
        <v>8770</v>
      </c>
      <c r="D2744" s="103">
        <f t="shared" si="332"/>
        <v>8.77</v>
      </c>
      <c r="E2744" s="104">
        <f t="shared" si="330"/>
        <v>0.48500802600771986</v>
      </c>
      <c r="F2744" s="104">
        <f t="shared" si="331"/>
        <v>1.2584527339572159E-3</v>
      </c>
      <c r="G2744" s="104">
        <f t="shared" si="337"/>
        <v>6.1035967632060758E-4</v>
      </c>
      <c r="H2744" s="104">
        <f t="shared" si="333"/>
        <v>-64.288283319212866</v>
      </c>
      <c r="I2744" s="104">
        <f t="shared" si="334"/>
        <v>10</v>
      </c>
      <c r="J2744" s="104">
        <f t="shared" si="335"/>
        <v>9.3134733619563868E-8</v>
      </c>
      <c r="K2744" s="104">
        <f t="shared" si="336"/>
        <v>9.3134733619563863E-7</v>
      </c>
      <c r="L2744" s="85"/>
    </row>
    <row r="2745" spans="3:12" x14ac:dyDescent="0.2">
      <c r="C2745" s="103">
        <v>8780</v>
      </c>
      <c r="D2745" s="103">
        <f t="shared" si="332"/>
        <v>8.7799999999999994</v>
      </c>
      <c r="E2745" s="104">
        <f t="shared" si="330"/>
        <v>0.48418342133273445</v>
      </c>
      <c r="F2745" s="104">
        <f t="shared" si="331"/>
        <v>2.1779627592332191E-3</v>
      </c>
      <c r="G2745" s="104">
        <f t="shared" si="337"/>
        <v>1.0545334603008227E-3</v>
      </c>
      <c r="H2745" s="104">
        <f t="shared" si="333"/>
        <v>-59.538792711216992</v>
      </c>
      <c r="I2745" s="104">
        <f t="shared" si="334"/>
        <v>10</v>
      </c>
      <c r="J2745" s="104">
        <f t="shared" si="335"/>
        <v>6.9296728909228615E-7</v>
      </c>
      <c r="K2745" s="104">
        <f t="shared" si="336"/>
        <v>6.9296728909228615E-6</v>
      </c>
      <c r="L2745" s="85"/>
    </row>
    <row r="2746" spans="3:12" x14ac:dyDescent="0.2">
      <c r="C2746" s="103">
        <v>8790</v>
      </c>
      <c r="D2746" s="103">
        <f t="shared" si="332"/>
        <v>8.7899999999999991</v>
      </c>
      <c r="E2746" s="104">
        <f t="shared" si="330"/>
        <v>0.4833591633454502</v>
      </c>
      <c r="F2746" s="104">
        <f t="shared" si="331"/>
        <v>2.5128900369253385E-3</v>
      </c>
      <c r="G2746" s="104">
        <f t="shared" si="337"/>
        <v>1.214628425827349E-3</v>
      </c>
      <c r="H2746" s="104">
        <f t="shared" si="333"/>
        <v>-58.311131186885547</v>
      </c>
      <c r="I2746" s="104">
        <f t="shared" si="334"/>
        <v>10</v>
      </c>
      <c r="J2746" s="104">
        <f t="shared" si="335"/>
        <v>1.2872739163641905E-6</v>
      </c>
      <c r="K2746" s="104">
        <f t="shared" si="336"/>
        <v>1.2872739163641905E-5</v>
      </c>
      <c r="L2746" s="85"/>
    </row>
    <row r="2747" spans="3:12" x14ac:dyDescent="0.2">
      <c r="C2747" s="103">
        <v>8800</v>
      </c>
      <c r="D2747" s="103">
        <f t="shared" si="332"/>
        <v>8.8000000000000007</v>
      </c>
      <c r="E2747" s="104">
        <f t="shared" si="330"/>
        <v>0.48253525460160468</v>
      </c>
      <c r="F2747" s="104">
        <f t="shared" si="331"/>
        <v>2.1744956069764225E-3</v>
      </c>
      <c r="G2747" s="104">
        <f t="shared" si="337"/>
        <v>1.049270791342439E-3</v>
      </c>
      <c r="H2747" s="104">
        <f t="shared" si="333"/>
        <v>-59.582248329375787</v>
      </c>
      <c r="I2747" s="104">
        <f t="shared" si="334"/>
        <v>10</v>
      </c>
      <c r="J2747" s="104">
        <f t="shared" si="335"/>
        <v>1.2813099163754947E-6</v>
      </c>
      <c r="K2747" s="104">
        <f t="shared" si="336"/>
        <v>1.2813099163754947E-5</v>
      </c>
      <c r="L2747" s="85"/>
    </row>
    <row r="2748" spans="3:12" x14ac:dyDescent="0.2">
      <c r="C2748" s="103">
        <v>8810</v>
      </c>
      <c r="D2748" s="103">
        <f t="shared" si="332"/>
        <v>8.81</v>
      </c>
      <c r="E2748" s="104">
        <f t="shared" si="330"/>
        <v>0.48171169765178573</v>
      </c>
      <c r="F2748" s="104">
        <f t="shared" si="331"/>
        <v>1.2544491927819585E-3</v>
      </c>
      <c r="G2748" s="104">
        <f t="shared" si="337"/>
        <v>6.0428285027290952E-4</v>
      </c>
      <c r="H2748" s="104">
        <f t="shared" si="333"/>
        <v>-64.375194619665294</v>
      </c>
      <c r="I2748" s="104">
        <f t="shared" si="334"/>
        <v>10</v>
      </c>
      <c r="J2748" s="104">
        <f t="shared" si="335"/>
        <v>6.83559911424845E-7</v>
      </c>
      <c r="K2748" s="104">
        <f t="shared" si="336"/>
        <v>6.8355991142484502E-6</v>
      </c>
      <c r="L2748" s="85"/>
    </row>
    <row r="2749" spans="3:12" x14ac:dyDescent="0.2">
      <c r="C2749" s="103">
        <v>8820</v>
      </c>
      <c r="D2749" s="103">
        <f t="shared" si="332"/>
        <v>8.82</v>
      </c>
      <c r="E2749" s="104">
        <f t="shared" si="330"/>
        <v>0.48088849504142323</v>
      </c>
      <c r="F2749" s="104">
        <f t="shared" si="331"/>
        <v>1.7195691332253676E-17</v>
      </c>
      <c r="G2749" s="104">
        <f t="shared" si="337"/>
        <v>8.269210125964316E-18</v>
      </c>
      <c r="H2749" s="104">
        <f t="shared" si="333"/>
        <v>-341.65071944454291</v>
      </c>
      <c r="I2749" s="104">
        <f t="shared" si="334"/>
        <v>10</v>
      </c>
      <c r="J2749" s="104">
        <f t="shared" si="335"/>
        <v>9.1289440783490387E-8</v>
      </c>
      <c r="K2749" s="104">
        <f t="shared" si="336"/>
        <v>9.1289440783490387E-7</v>
      </c>
      <c r="L2749" s="85"/>
    </row>
    <row r="2750" spans="3:12" x14ac:dyDescent="0.2">
      <c r="C2750" s="103">
        <v>8830</v>
      </c>
      <c r="D2750" s="103">
        <f t="shared" si="332"/>
        <v>8.83</v>
      </c>
      <c r="E2750" s="104">
        <f t="shared" si="330"/>
        <v>0.48006564931077317</v>
      </c>
      <c r="F2750" s="104">
        <f t="shared" si="331"/>
        <v>1.2524651828773245E-3</v>
      </c>
      <c r="G2750" s="104">
        <f t="shared" si="337"/>
        <v>6.0126551125713908E-4</v>
      </c>
      <c r="H2750" s="104">
        <f t="shared" si="333"/>
        <v>-64.418674133643236</v>
      </c>
      <c r="I2750" s="104">
        <f t="shared" si="334"/>
        <v>10</v>
      </c>
      <c r="J2750" s="104">
        <f t="shared" si="335"/>
        <v>9.0380053756829682E-8</v>
      </c>
      <c r="K2750" s="104">
        <f t="shared" si="336"/>
        <v>9.0380053756829682E-7</v>
      </c>
      <c r="L2750" s="85"/>
    </row>
    <row r="2751" spans="3:12" x14ac:dyDescent="0.2">
      <c r="C2751" s="103">
        <v>8840</v>
      </c>
      <c r="D2751" s="103">
        <f t="shared" si="332"/>
        <v>8.84</v>
      </c>
      <c r="E2751" s="104">
        <f t="shared" si="330"/>
        <v>0.47924316299491049</v>
      </c>
      <c r="F2751" s="104">
        <f t="shared" si="331"/>
        <v>2.1676227633047108E-3</v>
      </c>
      <c r="G2751" s="104">
        <f t="shared" si="337"/>
        <v>1.0388183892659178E-3</v>
      </c>
      <c r="H2751" s="104">
        <f t="shared" si="333"/>
        <v>-59.669207421015919</v>
      </c>
      <c r="I2751" s="104">
        <f t="shared" si="334"/>
        <v>10</v>
      </c>
      <c r="J2751" s="104">
        <f t="shared" si="335"/>
        <v>6.7246880018873104E-7</v>
      </c>
      <c r="K2751" s="104">
        <f t="shared" si="336"/>
        <v>6.7246880018873104E-6</v>
      </c>
      <c r="L2751" s="85"/>
    </row>
    <row r="2752" spans="3:12" x14ac:dyDescent="0.2">
      <c r="C2752" s="103">
        <v>8850</v>
      </c>
      <c r="D2752" s="103">
        <f t="shared" si="332"/>
        <v>8.85</v>
      </c>
      <c r="E2752" s="104">
        <f t="shared" si="330"/>
        <v>0.47842103862371815</v>
      </c>
      <c r="F2752" s="104">
        <f t="shared" si="331"/>
        <v>2.5009858308195701E-3</v>
      </c>
      <c r="G2752" s="104">
        <f t="shared" si="337"/>
        <v>1.1965242387639015E-3</v>
      </c>
      <c r="H2752" s="104">
        <f t="shared" si="333"/>
        <v>-58.441569983555198</v>
      </c>
      <c r="I2752" s="104">
        <f t="shared" si="334"/>
        <v>10</v>
      </c>
      <c r="J2752" s="104">
        <f t="shared" si="335"/>
        <v>1.249189166171815E-6</v>
      </c>
      <c r="K2752" s="104">
        <f t="shared" si="336"/>
        <v>1.2491891661718151E-5</v>
      </c>
      <c r="L2752" s="85"/>
    </row>
    <row r="2753" spans="3:12" x14ac:dyDescent="0.2">
      <c r="C2753" s="103">
        <v>8860</v>
      </c>
      <c r="D2753" s="103">
        <f t="shared" si="332"/>
        <v>8.86</v>
      </c>
      <c r="E2753" s="104">
        <f t="shared" si="330"/>
        <v>0.4775992787218733</v>
      </c>
      <c r="F2753" s="104">
        <f t="shared" si="331"/>
        <v>2.1642168178332252E-3</v>
      </c>
      <c r="G2753" s="104">
        <f t="shared" si="337"/>
        <v>1.0336283911948963E-3</v>
      </c>
      <c r="H2753" s="104">
        <f t="shared" si="333"/>
        <v>-59.712711403970204</v>
      </c>
      <c r="I2753" s="104">
        <f t="shared" si="334"/>
        <v>10</v>
      </c>
      <c r="J2753" s="104">
        <f t="shared" si="335"/>
        <v>1.2433951882280356E-6</v>
      </c>
      <c r="K2753" s="104">
        <f t="shared" si="336"/>
        <v>1.2433951882280356E-5</v>
      </c>
      <c r="L2753" s="85"/>
    </row>
    <row r="2754" spans="3:12" x14ac:dyDescent="0.2">
      <c r="C2754" s="103">
        <v>8870</v>
      </c>
      <c r="D2754" s="103">
        <f t="shared" si="332"/>
        <v>8.8699999999999992</v>
      </c>
      <c r="E2754" s="104">
        <f t="shared" si="330"/>
        <v>0.47677788580883784</v>
      </c>
      <c r="F2754" s="104">
        <f t="shared" si="331"/>
        <v>1.2485323177316536E-3</v>
      </c>
      <c r="G2754" s="104">
        <f t="shared" si="337"/>
        <v>5.9527259881210601E-4</v>
      </c>
      <c r="H2754" s="104">
        <f t="shared" si="333"/>
        <v>-64.505682162792795</v>
      </c>
      <c r="I2754" s="104">
        <f t="shared" si="334"/>
        <v>10</v>
      </c>
      <c r="J2754" s="104">
        <f t="shared" si="335"/>
        <v>6.6332960881144804E-7</v>
      </c>
      <c r="K2754" s="104">
        <f t="shared" si="336"/>
        <v>6.6332960881144806E-6</v>
      </c>
      <c r="L2754" s="85"/>
    </row>
    <row r="2755" spans="3:12" x14ac:dyDescent="0.2">
      <c r="C2755" s="103">
        <v>8880</v>
      </c>
      <c r="D2755" s="103">
        <f t="shared" si="332"/>
        <v>8.8800000000000008</v>
      </c>
      <c r="E2755" s="104">
        <f t="shared" si="330"/>
        <v>0.47595686239884893</v>
      </c>
      <c r="F2755" s="104">
        <f t="shared" si="331"/>
        <v>1.3204654743081167E-16</v>
      </c>
      <c r="G2755" s="104">
        <f t="shared" si="337"/>
        <v>6.2848460405769916E-17</v>
      </c>
      <c r="H2755" s="104">
        <f t="shared" si="333"/>
        <v>-324.03410713457021</v>
      </c>
      <c r="I2755" s="104">
        <f t="shared" si="334"/>
        <v>10</v>
      </c>
      <c r="J2755" s="104">
        <f t="shared" si="335"/>
        <v>8.8587366724148347E-8</v>
      </c>
      <c r="K2755" s="104">
        <f t="shared" si="336"/>
        <v>8.8587366724148353E-7</v>
      </c>
      <c r="L2755" s="85"/>
    </row>
    <row r="2756" spans="3:12" x14ac:dyDescent="0.2">
      <c r="C2756" s="103">
        <v>8890</v>
      </c>
      <c r="D2756" s="103">
        <f t="shared" si="332"/>
        <v>8.89</v>
      </c>
      <c r="E2756" s="104">
        <f t="shared" ref="E2756:E2819" si="338">ABS(SIN((($A$68*PI()*$C2756*VLOOKUP($D$12,$C$18:$D$33,2,FALSE))/($D$16*1000000)))/(VLOOKUP($D$12,$C$18:$D$33,2,FALSE)*SIN((($A$68*PI()*$C2756)/($D$16*1000000)))))^$A$72</f>
        <v>0.47513621100090569</v>
      </c>
      <c r="F2756" s="104">
        <f t="shared" ref="F2756:F2819" si="339">ABS(SIN((($A$68*VLOOKUP($D$12,$C$18:$D$33,2,FALSE)*PI()*$C2756*VLOOKUP($D$12,$C$18:$E$33,3,FALSE))/($D$16*1000000)))/(VLOOKUP($D$12,$C$18:$E$33,3,FALSE)*SIN((($A$68*VLOOKUP($D$12,$C$18:$D$33,2,FALSE)*PI()*$C2756)/($D$16*1000000)))))^$A$76</f>
        <v>1.2465833178789065E-3</v>
      </c>
      <c r="G2756" s="104">
        <f t="shared" si="337"/>
        <v>5.9229687435392116E-4</v>
      </c>
      <c r="H2756" s="104">
        <f t="shared" si="333"/>
        <v>-64.549211183899885</v>
      </c>
      <c r="I2756" s="104">
        <f t="shared" si="334"/>
        <v>10</v>
      </c>
      <c r="J2756" s="104">
        <f t="shared" si="335"/>
        <v>8.7703896842374791E-8</v>
      </c>
      <c r="K2756" s="104">
        <f t="shared" si="336"/>
        <v>8.7703896842374786E-7</v>
      </c>
      <c r="L2756" s="85"/>
    </row>
    <row r="2757" spans="3:12" x14ac:dyDescent="0.2">
      <c r="C2757" s="103">
        <v>8900</v>
      </c>
      <c r="D2757" s="103">
        <f t="shared" ref="D2757:D2820" si="340">C2757/1000</f>
        <v>8.9</v>
      </c>
      <c r="E2757" s="104">
        <f t="shared" si="338"/>
        <v>0.47431593411875983</v>
      </c>
      <c r="F2757" s="104">
        <f t="shared" si="339"/>
        <v>2.1574652534270358E-3</v>
      </c>
      <c r="G2757" s="104">
        <f t="shared" si="337"/>
        <v>1.0233201470080113E-3</v>
      </c>
      <c r="H2757" s="104">
        <f t="shared" ref="H2757:H2820" si="341">20*LOG10(G2757)</f>
        <v>-59.799769508990643</v>
      </c>
      <c r="I2757" s="104">
        <f t="shared" ref="I2757:I2820" si="342">C2757-C2756</f>
        <v>10</v>
      </c>
      <c r="J2757" s="104">
        <f t="shared" si="335"/>
        <v>6.5255458992860066E-7</v>
      </c>
      <c r="K2757" s="104">
        <f t="shared" si="336"/>
        <v>6.5255458992860068E-6</v>
      </c>
      <c r="L2757" s="85"/>
    </row>
    <row r="2758" spans="3:12" x14ac:dyDescent="0.2">
      <c r="C2758" s="103">
        <v>8910</v>
      </c>
      <c r="D2758" s="103">
        <f t="shared" si="340"/>
        <v>8.91</v>
      </c>
      <c r="E2758" s="104">
        <f t="shared" si="338"/>
        <v>0.47349603425090531</v>
      </c>
      <c r="F2758" s="104">
        <f t="shared" si="339"/>
        <v>2.4892916891273982E-3</v>
      </c>
      <c r="G2758" s="104">
        <f t="shared" si="337"/>
        <v>1.1786697428955604E-3</v>
      </c>
      <c r="H2758" s="104">
        <f t="shared" si="341"/>
        <v>-58.572157298101558</v>
      </c>
      <c r="I2758" s="104">
        <f t="shared" si="342"/>
        <v>10</v>
      </c>
      <c r="J2758" s="104">
        <f t="shared" ref="J2758:J2821" si="343">((G2758+G2757)/2)^2</f>
        <v>1.2121898688093858E-6</v>
      </c>
      <c r="K2758" s="104">
        <f t="shared" ref="K2758:K2821" si="344">I2758*J2758</f>
        <v>1.2121898688093858E-5</v>
      </c>
      <c r="L2758" s="85"/>
    </row>
    <row r="2759" spans="3:12" x14ac:dyDescent="0.2">
      <c r="C2759" s="103">
        <v>8920</v>
      </c>
      <c r="D2759" s="103">
        <f t="shared" si="340"/>
        <v>8.92</v>
      </c>
      <c r="E2759" s="104">
        <f t="shared" si="338"/>
        <v>0.47267651389056609</v>
      </c>
      <c r="F2759" s="104">
        <f t="shared" si="339"/>
        <v>2.1541193875408409E-3</v>
      </c>
      <c r="G2759" s="104">
        <f t="shared" si="337"/>
        <v>1.0182016426068859E-3</v>
      </c>
      <c r="H2759" s="104">
        <f t="shared" si="341"/>
        <v>-59.843324133509832</v>
      </c>
      <c r="I2759" s="104">
        <f t="shared" si="342"/>
        <v>10</v>
      </c>
      <c r="J2759" s="104">
        <f t="shared" si="343"/>
        <v>1.2065609711098595E-6</v>
      </c>
      <c r="K2759" s="104">
        <f t="shared" si="344"/>
        <v>1.2065609711098596E-5</v>
      </c>
      <c r="L2759" s="85"/>
    </row>
    <row r="2760" spans="3:12" x14ac:dyDescent="0.2">
      <c r="C2760" s="103">
        <v>8930</v>
      </c>
      <c r="D2760" s="103">
        <f t="shared" si="340"/>
        <v>8.93</v>
      </c>
      <c r="E2760" s="104">
        <f t="shared" si="338"/>
        <v>0.47185737552568685</v>
      </c>
      <c r="F2760" s="104">
        <f t="shared" si="339"/>
        <v>1.2427198271667784E-3</v>
      </c>
      <c r="G2760" s="104">
        <f t="shared" si="337"/>
        <v>5.8638651616065127E-4</v>
      </c>
      <c r="H2760" s="104">
        <f t="shared" si="341"/>
        <v>-64.636320495317833</v>
      </c>
      <c r="I2760" s="104">
        <f t="shared" si="342"/>
        <v>10</v>
      </c>
      <c r="J2760" s="104">
        <f t="shared" si="343"/>
        <v>6.4367578981424878E-7</v>
      </c>
      <c r="K2760" s="104">
        <f t="shared" si="344"/>
        <v>6.4367578981424882E-6</v>
      </c>
      <c r="L2760" s="85"/>
    </row>
    <row r="2761" spans="3:12" x14ac:dyDescent="0.2">
      <c r="C2761" s="103">
        <v>8940</v>
      </c>
      <c r="D2761" s="103">
        <f t="shared" si="340"/>
        <v>8.94</v>
      </c>
      <c r="E2761" s="104">
        <f t="shared" si="338"/>
        <v>0.47103862163892324</v>
      </c>
      <c r="F2761" s="104">
        <f t="shared" si="339"/>
        <v>3.6512738941716515E-17</v>
      </c>
      <c r="G2761" s="104">
        <f t="shared" si="337"/>
        <v>1.7198910223367984E-17</v>
      </c>
      <c r="H2761" s="104">
        <f t="shared" si="341"/>
        <v>-335.28998140949068</v>
      </c>
      <c r="I2761" s="104">
        <f t="shared" si="342"/>
        <v>10</v>
      </c>
      <c r="J2761" s="104">
        <f t="shared" si="343"/>
        <v>8.5962286583761493E-8</v>
      </c>
      <c r="K2761" s="104">
        <f t="shared" si="344"/>
        <v>8.5962286583761493E-7</v>
      </c>
      <c r="L2761" s="85"/>
    </row>
    <row r="2762" spans="3:12" x14ac:dyDescent="0.2">
      <c r="C2762" s="103">
        <v>8950</v>
      </c>
      <c r="D2762" s="103">
        <f t="shared" si="340"/>
        <v>8.9499999999999993</v>
      </c>
      <c r="E2762" s="104">
        <f t="shared" si="338"/>
        <v>0.47022025470762852</v>
      </c>
      <c r="F2762" s="104">
        <f t="shared" si="339"/>
        <v>1.2408051957303622E-3</v>
      </c>
      <c r="G2762" s="104">
        <f t="shared" si="337"/>
        <v>5.8345173517887982E-4</v>
      </c>
      <c r="H2762" s="104">
        <f t="shared" si="341"/>
        <v>-64.679901284658158</v>
      </c>
      <c r="I2762" s="104">
        <f t="shared" si="342"/>
        <v>10</v>
      </c>
      <c r="J2762" s="104">
        <f t="shared" si="343"/>
        <v>8.510398182081646E-8</v>
      </c>
      <c r="K2762" s="104">
        <f t="shared" si="344"/>
        <v>8.510398182081646E-7</v>
      </c>
      <c r="L2762" s="85"/>
    </row>
    <row r="2763" spans="3:12" x14ac:dyDescent="0.2">
      <c r="C2763" s="103">
        <v>8960</v>
      </c>
      <c r="D2763" s="103">
        <f t="shared" si="340"/>
        <v>8.9600000000000009</v>
      </c>
      <c r="E2763" s="104">
        <f t="shared" si="338"/>
        <v>0.46940227720384625</v>
      </c>
      <c r="F2763" s="104">
        <f t="shared" si="339"/>
        <v>2.1474868796799973E-3</v>
      </c>
      <c r="G2763" s="104">
        <f t="shared" si="337"/>
        <v>1.0080352315871728E-3</v>
      </c>
      <c r="H2763" s="104">
        <f t="shared" si="341"/>
        <v>-59.930485774149034</v>
      </c>
      <c r="I2763" s="104">
        <f t="shared" si="342"/>
        <v>10</v>
      </c>
      <c r="J2763" s="104">
        <f t="shared" si="343"/>
        <v>6.3320769134655271E-7</v>
      </c>
      <c r="K2763" s="104">
        <f t="shared" si="344"/>
        <v>6.3320769134655271E-6</v>
      </c>
      <c r="L2763" s="85"/>
    </row>
    <row r="2764" spans="3:12" x14ac:dyDescent="0.2">
      <c r="C2764" s="103">
        <v>8970</v>
      </c>
      <c r="D2764" s="103">
        <f t="shared" si="340"/>
        <v>8.9700000000000006</v>
      </c>
      <c r="E2764" s="104">
        <f t="shared" si="338"/>
        <v>0.46858469159429761</v>
      </c>
      <c r="F2764" s="104">
        <f t="shared" si="339"/>
        <v>2.4778037619008699E-3</v>
      </c>
      <c r="G2764" s="104">
        <f t="shared" si="337"/>
        <v>1.1610609116015096E-3</v>
      </c>
      <c r="H2764" s="104">
        <f t="shared" si="341"/>
        <v>-58.702899913953701</v>
      </c>
      <c r="I2764" s="104">
        <f t="shared" si="342"/>
        <v>10</v>
      </c>
      <c r="J2764" s="104">
        <f t="shared" si="343"/>
        <v>1.1762445195990042E-6</v>
      </c>
      <c r="K2764" s="104">
        <f t="shared" si="344"/>
        <v>1.1762445195990042E-5</v>
      </c>
      <c r="L2764" s="85"/>
    </row>
    <row r="2765" spans="3:12" x14ac:dyDescent="0.2">
      <c r="C2765" s="103">
        <v>8980</v>
      </c>
      <c r="D2765" s="103">
        <f t="shared" si="340"/>
        <v>8.98</v>
      </c>
      <c r="E2765" s="104">
        <f t="shared" si="338"/>
        <v>0.46776750034037262</v>
      </c>
      <c r="F2765" s="104">
        <f t="shared" si="339"/>
        <v>2.144199997627039E-3</v>
      </c>
      <c r="G2765" s="104">
        <f t="shared" si="337"/>
        <v>1.002987073119833E-3</v>
      </c>
      <c r="H2765" s="104">
        <f t="shared" si="341"/>
        <v>-59.974093285930678</v>
      </c>
      <c r="I2765" s="104">
        <f t="shared" si="342"/>
        <v>10</v>
      </c>
      <c r="J2765" s="104">
        <f t="shared" si="343"/>
        <v>1.1707759200441257E-6</v>
      </c>
      <c r="K2765" s="104">
        <f t="shared" si="344"/>
        <v>1.1707759200441258E-5</v>
      </c>
      <c r="L2765" s="85"/>
    </row>
    <row r="2766" spans="3:12" x14ac:dyDescent="0.2">
      <c r="C2766" s="103">
        <v>8990</v>
      </c>
      <c r="D2766" s="103">
        <f t="shared" si="340"/>
        <v>8.99</v>
      </c>
      <c r="E2766" s="104">
        <f t="shared" si="338"/>
        <v>0.46695070589811832</v>
      </c>
      <c r="F2766" s="104">
        <f t="shared" si="339"/>
        <v>1.2370098141701385E-3</v>
      </c>
      <c r="G2766" s="104">
        <f t="shared" ref="G2766:G2829" si="345">E2766*F2766</f>
        <v>5.7762260592964638E-4</v>
      </c>
      <c r="H2766" s="104">
        <f t="shared" si="341"/>
        <v>-64.767116369765958</v>
      </c>
      <c r="I2766" s="104">
        <f t="shared" si="342"/>
        <v>10</v>
      </c>
      <c r="J2766" s="104">
        <f t="shared" si="343"/>
        <v>6.2458173937622457E-7</v>
      </c>
      <c r="K2766" s="104">
        <f t="shared" si="344"/>
        <v>6.2458173937622461E-6</v>
      </c>
      <c r="L2766" s="85"/>
    </row>
    <row r="2767" spans="3:12" x14ac:dyDescent="0.2">
      <c r="C2767" s="103">
        <v>9000</v>
      </c>
      <c r="D2767" s="103">
        <f t="shared" si="340"/>
        <v>9</v>
      </c>
      <c r="E2767" s="104">
        <f t="shared" si="338"/>
        <v>0.46613431071823103</v>
      </c>
      <c r="F2767" s="104">
        <f t="shared" si="339"/>
        <v>7.7528073940664921E-17</v>
      </c>
      <c r="G2767" s="104">
        <f t="shared" si="345"/>
        <v>3.6138495307643889E-17</v>
      </c>
      <c r="H2767" s="104">
        <f t="shared" si="341"/>
        <v>-328.8405986808761</v>
      </c>
      <c r="I2767" s="104">
        <f t="shared" si="342"/>
        <v>10</v>
      </c>
      <c r="J2767" s="104">
        <f t="shared" si="343"/>
        <v>8.3411968720249316E-8</v>
      </c>
      <c r="K2767" s="104">
        <f t="shared" si="344"/>
        <v>8.3411968720249311E-7</v>
      </c>
      <c r="L2767" s="85"/>
    </row>
    <row r="2768" spans="3:12" x14ac:dyDescent="0.2">
      <c r="C2768" s="103">
        <v>9010</v>
      </c>
      <c r="D2768" s="103">
        <f t="shared" si="340"/>
        <v>9.01</v>
      </c>
      <c r="E2768" s="104">
        <f t="shared" si="338"/>
        <v>0.46531831724604261</v>
      </c>
      <c r="F2768" s="104">
        <f t="shared" si="339"/>
        <v>1.235128927372543E-3</v>
      </c>
      <c r="G2768" s="104">
        <f t="shared" si="345"/>
        <v>5.7472811406690126E-4</v>
      </c>
      <c r="H2768" s="104">
        <f t="shared" si="341"/>
        <v>-64.810751157883544</v>
      </c>
      <c r="I2768" s="104">
        <f t="shared" si="342"/>
        <v>10</v>
      </c>
      <c r="J2768" s="104">
        <f t="shared" si="343"/>
        <v>8.2578101274734643E-8</v>
      </c>
      <c r="K2768" s="104">
        <f t="shared" si="344"/>
        <v>8.2578101274734643E-7</v>
      </c>
      <c r="L2768" s="85"/>
    </row>
    <row r="2769" spans="3:12" x14ac:dyDescent="0.2">
      <c r="C2769" s="103">
        <v>9020</v>
      </c>
      <c r="D2769" s="103">
        <f t="shared" si="340"/>
        <v>9.02</v>
      </c>
      <c r="E2769" s="104">
        <f t="shared" si="338"/>
        <v>0.46450272792151354</v>
      </c>
      <c r="F2769" s="104">
        <f t="shared" si="339"/>
        <v>2.1376843854555251E-3</v>
      </c>
      <c r="G2769" s="104">
        <f t="shared" si="345"/>
        <v>9.9296022847931553E-4</v>
      </c>
      <c r="H2769" s="104">
        <f t="shared" si="341"/>
        <v>-60.061362923302411</v>
      </c>
      <c r="I2769" s="104">
        <f t="shared" si="342"/>
        <v>10</v>
      </c>
      <c r="J2769" s="104">
        <f t="shared" si="343"/>
        <v>6.1441168483882618E-7</v>
      </c>
      <c r="K2769" s="104">
        <f t="shared" si="344"/>
        <v>6.1441168483882616E-6</v>
      </c>
      <c r="L2769" s="85"/>
    </row>
    <row r="2770" spans="3:12" x14ac:dyDescent="0.2">
      <c r="C2770" s="103">
        <v>9030</v>
      </c>
      <c r="D2770" s="103">
        <f t="shared" si="340"/>
        <v>9.0299999999999994</v>
      </c>
      <c r="E2770" s="104">
        <f t="shared" si="338"/>
        <v>0.46368754517922189</v>
      </c>
      <c r="F2770" s="104">
        <f t="shared" si="339"/>
        <v>2.4665183063471183E-3</v>
      </c>
      <c r="G2770" s="104">
        <f t="shared" si="345"/>
        <v>1.1436938186097072E-3</v>
      </c>
      <c r="H2770" s="104">
        <f t="shared" si="341"/>
        <v>-58.833804522851935</v>
      </c>
      <c r="I2770" s="104">
        <f t="shared" si="342"/>
        <v>10</v>
      </c>
      <c r="J2770" s="104">
        <f t="shared" si="343"/>
        <v>1.141322629235475E-6</v>
      </c>
      <c r="K2770" s="104">
        <f t="shared" si="344"/>
        <v>1.1413226292354749E-5</v>
      </c>
      <c r="L2770" s="85"/>
    </row>
    <row r="2771" spans="3:12" x14ac:dyDescent="0.2">
      <c r="C2771" s="103">
        <v>9040</v>
      </c>
      <c r="D2771" s="103">
        <f t="shared" si="340"/>
        <v>9.0399999999999991</v>
      </c>
      <c r="E2771" s="104">
        <f t="shared" si="338"/>
        <v>0.46287277144835237</v>
      </c>
      <c r="F2771" s="104">
        <f t="shared" si="339"/>
        <v>2.134455421909061E-3</v>
      </c>
      <c r="G2771" s="104">
        <f t="shared" si="345"/>
        <v>9.8798129667200941E-4</v>
      </c>
      <c r="H2771" s="104">
        <f t="shared" si="341"/>
        <v>-60.105025537984773</v>
      </c>
      <c r="I2771" s="104">
        <f t="shared" si="342"/>
        <v>10</v>
      </c>
      <c r="J2771" s="104">
        <f t="shared" si="343"/>
        <v>1.1360096992778301E-6</v>
      </c>
      <c r="K2771" s="104">
        <f t="shared" si="344"/>
        <v>1.13600969927783E-5</v>
      </c>
      <c r="L2771" s="85"/>
    </row>
    <row r="2772" spans="3:12" x14ac:dyDescent="0.2">
      <c r="C2772" s="103">
        <v>9050</v>
      </c>
      <c r="D2772" s="103">
        <f t="shared" si="340"/>
        <v>9.0500000000000007</v>
      </c>
      <c r="E2772" s="104">
        <f t="shared" si="338"/>
        <v>0.46205840915268687</v>
      </c>
      <c r="F2772" s="104">
        <f t="shared" si="339"/>
        <v>1.2314004248151977E-3</v>
      </c>
      <c r="G2772" s="104">
        <f t="shared" si="345"/>
        <v>5.6897892132005306E-4</v>
      </c>
      <c r="H2772" s="104">
        <f t="shared" si="341"/>
        <v>-64.898076447984451</v>
      </c>
      <c r="I2772" s="104">
        <f t="shared" si="342"/>
        <v>10</v>
      </c>
      <c r="J2772" s="104">
        <f t="shared" si="343"/>
        <v>6.0603128010247264E-7</v>
      </c>
      <c r="K2772" s="104">
        <f t="shared" si="344"/>
        <v>6.0603128010247261E-6</v>
      </c>
      <c r="L2772" s="85"/>
    </row>
    <row r="2773" spans="3:12" x14ac:dyDescent="0.2">
      <c r="C2773" s="103">
        <v>9060</v>
      </c>
      <c r="D2773" s="103">
        <f t="shared" si="340"/>
        <v>9.06</v>
      </c>
      <c r="E2773" s="104">
        <f t="shared" si="338"/>
        <v>0.46124446071059588</v>
      </c>
      <c r="F2773" s="104">
        <f t="shared" si="339"/>
        <v>8.9242206109400674E-17</v>
      </c>
      <c r="G2773" s="104">
        <f t="shared" si="345"/>
        <v>4.1162473229554359E-17</v>
      </c>
      <c r="H2773" s="104">
        <f t="shared" si="341"/>
        <v>-327.7099707745582</v>
      </c>
      <c r="I2773" s="104">
        <f t="shared" si="342"/>
        <v>10</v>
      </c>
      <c r="J2773" s="104">
        <f t="shared" si="343"/>
        <v>8.0934253226644503E-8</v>
      </c>
      <c r="K2773" s="104">
        <f t="shared" si="344"/>
        <v>8.0934253226644506E-7</v>
      </c>
      <c r="L2773" s="85"/>
    </row>
    <row r="2774" spans="3:12" x14ac:dyDescent="0.2">
      <c r="C2774" s="103">
        <v>9070</v>
      </c>
      <c r="D2774" s="103">
        <f t="shared" si="340"/>
        <v>9.07</v>
      </c>
      <c r="E2774" s="104">
        <f t="shared" si="338"/>
        <v>0.46043092853502593</v>
      </c>
      <c r="F2774" s="104">
        <f t="shared" si="339"/>
        <v>1.2295526761588239E-3</v>
      </c>
      <c r="G2774" s="104">
        <f t="shared" si="345"/>
        <v>5.661240803665333E-4</v>
      </c>
      <c r="H2774" s="104">
        <f t="shared" si="341"/>
        <v>-64.941767435857429</v>
      </c>
      <c r="I2774" s="104">
        <f t="shared" si="342"/>
        <v>10</v>
      </c>
      <c r="J2774" s="104">
        <f t="shared" si="343"/>
        <v>8.0124118592724925E-8</v>
      </c>
      <c r="K2774" s="104">
        <f t="shared" si="344"/>
        <v>8.0124118592724925E-7</v>
      </c>
      <c r="L2774" s="85"/>
    </row>
    <row r="2775" spans="3:12" x14ac:dyDescent="0.2">
      <c r="C2775" s="103">
        <v>9080</v>
      </c>
      <c r="D2775" s="103">
        <f t="shared" si="340"/>
        <v>9.08</v>
      </c>
      <c r="E2775" s="104">
        <f t="shared" si="338"/>
        <v>0.45961781503349286</v>
      </c>
      <c r="F2775" s="104">
        <f t="shared" si="339"/>
        <v>2.1280546044307007E-3</v>
      </c>
      <c r="G2775" s="104">
        <f t="shared" si="345"/>
        <v>9.7809180756040261E-4</v>
      </c>
      <c r="H2775" s="104">
        <f t="shared" si="341"/>
        <v>-60.192407574072668</v>
      </c>
      <c r="I2775" s="104">
        <f t="shared" si="342"/>
        <v>10</v>
      </c>
      <c r="J2775" s="104">
        <f t="shared" si="343"/>
        <v>5.9615067713149373E-7</v>
      </c>
      <c r="K2775" s="104">
        <f t="shared" si="344"/>
        <v>5.9615067713149376E-6</v>
      </c>
      <c r="L2775" s="85"/>
    </row>
    <row r="2776" spans="3:12" x14ac:dyDescent="0.2">
      <c r="C2776" s="103">
        <v>9090</v>
      </c>
      <c r="D2776" s="103">
        <f t="shared" si="340"/>
        <v>9.09</v>
      </c>
      <c r="E2776" s="104">
        <f t="shared" si="338"/>
        <v>0.45880512260807005</v>
      </c>
      <c r="F2776" s="104">
        <f t="shared" si="339"/>
        <v>2.4554316833571128E-3</v>
      </c>
      <c r="G2776" s="104">
        <f t="shared" si="345"/>
        <v>1.1265646345383999E-3</v>
      </c>
      <c r="H2776" s="104">
        <f t="shared" si="341"/>
        <v>-58.96487772783793</v>
      </c>
      <c r="I2776" s="104">
        <f t="shared" si="342"/>
        <v>10</v>
      </c>
      <c r="J2776" s="104">
        <f t="shared" si="343"/>
        <v>1.1073946848169978E-6</v>
      </c>
      <c r="K2776" s="104">
        <f t="shared" si="344"/>
        <v>1.1073946848169977E-5</v>
      </c>
      <c r="L2776" s="85"/>
    </row>
    <row r="2777" spans="3:12" x14ac:dyDescent="0.2">
      <c r="C2777" s="103">
        <v>9100</v>
      </c>
      <c r="D2777" s="103">
        <f t="shared" si="340"/>
        <v>9.1</v>
      </c>
      <c r="E2777" s="104">
        <f t="shared" si="338"/>
        <v>0.45799285365537945</v>
      </c>
      <c r="F2777" s="104">
        <f t="shared" si="339"/>
        <v>2.1248825235076294E-3</v>
      </c>
      <c r="G2777" s="104">
        <f t="shared" si="345"/>
        <v>9.7318101062370314E-4</v>
      </c>
      <c r="H2777" s="104">
        <f t="shared" si="341"/>
        <v>-60.236127478215266</v>
      </c>
      <c r="I2777" s="104">
        <f t="shared" si="342"/>
        <v>10</v>
      </c>
      <c r="J2777" s="104">
        <f t="shared" si="343"/>
        <v>1.1022329435943041E-6</v>
      </c>
      <c r="K2777" s="104">
        <f t="shared" si="344"/>
        <v>1.102232943594304E-5</v>
      </c>
      <c r="L2777" s="85"/>
    </row>
    <row r="2778" spans="3:12" x14ac:dyDescent="0.2">
      <c r="C2778" s="103">
        <v>9110</v>
      </c>
      <c r="D2778" s="103">
        <f t="shared" si="340"/>
        <v>9.11</v>
      </c>
      <c r="E2778" s="104">
        <f t="shared" si="338"/>
        <v>0.45718101056658167</v>
      </c>
      <c r="F2778" s="104">
        <f t="shared" si="339"/>
        <v>1.2258898564542577E-3</v>
      </c>
      <c r="G2778" s="104">
        <f t="shared" si="345"/>
        <v>5.604535634170793E-4</v>
      </c>
      <c r="H2778" s="104">
        <f t="shared" si="341"/>
        <v>-65.029207304098307</v>
      </c>
      <c r="I2778" s="104">
        <f t="shared" si="342"/>
        <v>10</v>
      </c>
      <c r="J2778" s="104">
        <f t="shared" si="343"/>
        <v>5.8800875167331306E-7</v>
      </c>
      <c r="K2778" s="104">
        <f t="shared" si="344"/>
        <v>5.8800875167331306E-6</v>
      </c>
      <c r="L2778" s="85"/>
    </row>
    <row r="2779" spans="3:12" x14ac:dyDescent="0.2">
      <c r="C2779" s="103">
        <v>9120</v>
      </c>
      <c r="D2779" s="103">
        <f t="shared" si="340"/>
        <v>9.1199999999999992</v>
      </c>
      <c r="E2779" s="104">
        <f t="shared" si="338"/>
        <v>0.45636959572736685</v>
      </c>
      <c r="F2779" s="104">
        <f t="shared" si="339"/>
        <v>2.4008285543501197E-17</v>
      </c>
      <c r="G2779" s="104">
        <f t="shared" si="345"/>
        <v>1.0956651567594828E-17</v>
      </c>
      <c r="H2779" s="104">
        <f t="shared" si="341"/>
        <v>-339.20644298254734</v>
      </c>
      <c r="I2779" s="104">
        <f t="shared" si="342"/>
        <v>10</v>
      </c>
      <c r="J2779" s="104">
        <f t="shared" si="343"/>
        <v>7.8527049186728603E-8</v>
      </c>
      <c r="K2779" s="104">
        <f t="shared" si="344"/>
        <v>7.8527049186728606E-7</v>
      </c>
      <c r="L2779" s="85"/>
    </row>
    <row r="2780" spans="3:12" x14ac:dyDescent="0.2">
      <c r="C2780" s="103">
        <v>9130</v>
      </c>
      <c r="D2780" s="103">
        <f t="shared" si="340"/>
        <v>9.1300000000000008</v>
      </c>
      <c r="E2780" s="104">
        <f t="shared" si="338"/>
        <v>0.45555861151794391</v>
      </c>
      <c r="F2780" s="104">
        <f t="shared" si="339"/>
        <v>1.2240746561658694E-3</v>
      </c>
      <c r="G2780" s="104">
        <f t="shared" si="345"/>
        <v>5.5763775075722802E-4</v>
      </c>
      <c r="H2780" s="104">
        <f t="shared" si="341"/>
        <v>-65.072956664105178</v>
      </c>
      <c r="I2780" s="104">
        <f t="shared" si="342"/>
        <v>10</v>
      </c>
      <c r="J2780" s="104">
        <f t="shared" si="343"/>
        <v>7.7739965267398149E-8</v>
      </c>
      <c r="K2780" s="104">
        <f t="shared" si="344"/>
        <v>7.7739965267398154E-7</v>
      </c>
      <c r="L2780" s="85"/>
    </row>
    <row r="2781" spans="3:12" x14ac:dyDescent="0.2">
      <c r="C2781" s="103">
        <v>9140</v>
      </c>
      <c r="D2781" s="103">
        <f t="shared" si="340"/>
        <v>9.14</v>
      </c>
      <c r="E2781" s="104">
        <f t="shared" si="338"/>
        <v>0.45474806031303372</v>
      </c>
      <c r="F2781" s="104">
        <f t="shared" si="339"/>
        <v>2.1185944576621201E-3</v>
      </c>
      <c r="G2781" s="104">
        <f t="shared" si="345"/>
        <v>9.6342672021179274E-4</v>
      </c>
      <c r="H2781" s="104">
        <f t="shared" si="341"/>
        <v>-60.323626257803227</v>
      </c>
      <c r="I2781" s="104">
        <f t="shared" si="342"/>
        <v>10</v>
      </c>
      <c r="J2781" s="104">
        <f t="shared" si="343"/>
        <v>5.7840928121106668E-7</v>
      </c>
      <c r="K2781" s="104">
        <f t="shared" si="344"/>
        <v>5.7840928121106665E-6</v>
      </c>
      <c r="L2781" s="85"/>
    </row>
    <row r="2782" spans="3:12" x14ac:dyDescent="0.2">
      <c r="C2782" s="103">
        <v>9150</v>
      </c>
      <c r="D2782" s="103">
        <f t="shared" si="340"/>
        <v>9.15</v>
      </c>
      <c r="E2782" s="104">
        <f t="shared" si="338"/>
        <v>0.45393794448185637</v>
      </c>
      <c r="F2782" s="104">
        <f t="shared" si="339"/>
        <v>2.4445403541721363E-3</v>
      </c>
      <c r="G2782" s="104">
        <f t="shared" si="345"/>
        <v>1.1096696235758487E-3</v>
      </c>
      <c r="H2782" s="104">
        <f t="shared" si="341"/>
        <v>-59.096126046153913</v>
      </c>
      <c r="I2782" s="104">
        <f t="shared" si="342"/>
        <v>10</v>
      </c>
      <c r="J2782" s="104">
        <f t="shared" si="343"/>
        <v>1.0744321126564218E-6</v>
      </c>
      <c r="K2782" s="104">
        <f t="shared" si="344"/>
        <v>1.0744321126564218E-5</v>
      </c>
      <c r="L2782" s="85"/>
    </row>
    <row r="2783" spans="3:12" x14ac:dyDescent="0.2">
      <c r="C2783" s="103">
        <v>9160</v>
      </c>
      <c r="D2783" s="103">
        <f t="shared" si="340"/>
        <v>9.16</v>
      </c>
      <c r="E2783" s="104">
        <f t="shared" si="338"/>
        <v>0.45312826638812437</v>
      </c>
      <c r="F2783" s="104">
        <f t="shared" si="339"/>
        <v>2.1154782519796581E-3</v>
      </c>
      <c r="G2783" s="104">
        <f t="shared" si="345"/>
        <v>9.5858299290132217E-4</v>
      </c>
      <c r="H2783" s="104">
        <f t="shared" si="341"/>
        <v>-60.367405609839565</v>
      </c>
      <c r="I2783" s="104">
        <f t="shared" si="342"/>
        <v>10</v>
      </c>
      <c r="J2783" s="104">
        <f t="shared" si="343"/>
        <v>1.0694172213911659E-6</v>
      </c>
      <c r="K2783" s="104">
        <f t="shared" si="344"/>
        <v>1.0694172213911659E-5</v>
      </c>
      <c r="L2783" s="85"/>
    </row>
    <row r="2784" spans="3:12" x14ac:dyDescent="0.2">
      <c r="C2784" s="103">
        <v>9170</v>
      </c>
      <c r="D2784" s="103">
        <f t="shared" si="340"/>
        <v>9.17</v>
      </c>
      <c r="E2784" s="104">
        <f t="shared" si="338"/>
        <v>0.45231902839003224</v>
      </c>
      <c r="F2784" s="104">
        <f t="shared" si="339"/>
        <v>1.2204763560744345E-3</v>
      </c>
      <c r="G2784" s="104">
        <f t="shared" si="345"/>
        <v>5.5204467955259531E-4</v>
      </c>
      <c r="H2784" s="104">
        <f t="shared" si="341"/>
        <v>-65.16051542737641</v>
      </c>
      <c r="I2784" s="104">
        <f t="shared" si="342"/>
        <v>10</v>
      </c>
      <c r="J2784" s="104">
        <f t="shared" si="343"/>
        <v>5.7049899119588508E-7</v>
      </c>
      <c r="K2784" s="104">
        <f t="shared" si="344"/>
        <v>5.7049899119588506E-6</v>
      </c>
      <c r="L2784" s="85"/>
    </row>
    <row r="2785" spans="3:12" x14ac:dyDescent="0.2">
      <c r="C2785" s="103">
        <v>9180</v>
      </c>
      <c r="D2785" s="103">
        <f t="shared" si="340"/>
        <v>9.18</v>
      </c>
      <c r="E2785" s="104">
        <f t="shared" si="338"/>
        <v>0.45151023284024766</v>
      </c>
      <c r="F2785" s="104">
        <f t="shared" si="339"/>
        <v>2.3933177436584315E-18</v>
      </c>
      <c r="G2785" s="104">
        <f t="shared" si="345"/>
        <v>1.0806074516999146E-18</v>
      </c>
      <c r="H2785" s="104">
        <f t="shared" si="341"/>
        <v>-359.326640839194</v>
      </c>
      <c r="I2785" s="104">
        <f t="shared" si="342"/>
        <v>10</v>
      </c>
      <c r="J2785" s="104">
        <f t="shared" si="343"/>
        <v>7.6188332055582203E-8</v>
      </c>
      <c r="K2785" s="104">
        <f t="shared" si="344"/>
        <v>7.6188332055582208E-7</v>
      </c>
      <c r="L2785" s="85"/>
    </row>
    <row r="2786" spans="3:12" x14ac:dyDescent="0.2">
      <c r="C2786" s="103">
        <v>9190</v>
      </c>
      <c r="D2786" s="103">
        <f t="shared" si="340"/>
        <v>9.19</v>
      </c>
      <c r="E2786" s="104">
        <f t="shared" si="338"/>
        <v>0.45070188208590151</v>
      </c>
      <c r="F2786" s="104">
        <f t="shared" si="339"/>
        <v>1.2186931305710386E-3</v>
      </c>
      <c r="G2786" s="104">
        <f t="shared" si="345"/>
        <v>5.4926728763352646E-4</v>
      </c>
      <c r="H2786" s="104">
        <f t="shared" si="341"/>
        <v>-65.204325304236718</v>
      </c>
      <c r="I2786" s="104">
        <f t="shared" si="342"/>
        <v>10</v>
      </c>
      <c r="J2786" s="104">
        <f t="shared" si="343"/>
        <v>7.5423638316073069E-8</v>
      </c>
      <c r="K2786" s="104">
        <f t="shared" si="344"/>
        <v>7.5423638316073071E-7</v>
      </c>
      <c r="L2786" s="85"/>
    </row>
    <row r="2787" spans="3:12" x14ac:dyDescent="0.2">
      <c r="C2787" s="103">
        <v>9200</v>
      </c>
      <c r="D2787" s="103">
        <f t="shared" si="340"/>
        <v>9.1999999999999993</v>
      </c>
      <c r="E2787" s="104">
        <f t="shared" si="338"/>
        <v>0.44989397846858042</v>
      </c>
      <c r="F2787" s="104">
        <f t="shared" si="339"/>
        <v>2.1093009507931891E-3</v>
      </c>
      <c r="G2787" s="104">
        <f t="shared" si="345"/>
        <v>9.4896179653990729E-4</v>
      </c>
      <c r="H2787" s="104">
        <f t="shared" si="341"/>
        <v>-60.455025422389362</v>
      </c>
      <c r="I2787" s="104">
        <f t="shared" si="342"/>
        <v>10</v>
      </c>
      <c r="J2787" s="104">
        <f t="shared" si="343"/>
        <v>5.6117259716579139E-7</v>
      </c>
      <c r="K2787" s="104">
        <f t="shared" si="344"/>
        <v>5.6117259716579136E-6</v>
      </c>
      <c r="L2787" s="85"/>
    </row>
    <row r="2788" spans="3:12" x14ac:dyDescent="0.2">
      <c r="C2788" s="103">
        <v>9210</v>
      </c>
      <c r="D2788" s="103">
        <f t="shared" si="340"/>
        <v>9.2100000000000009</v>
      </c>
      <c r="E2788" s="104">
        <f t="shared" si="338"/>
        <v>0.44908652432431584</v>
      </c>
      <c r="F2788" s="104">
        <f t="shared" si="339"/>
        <v>2.4338408771817561E-3</v>
      </c>
      <c r="G2788" s="104">
        <f t="shared" si="345"/>
        <v>1.0930051402919989E-3</v>
      </c>
      <c r="H2788" s="104">
        <f t="shared" si="341"/>
        <v>-59.227555912054413</v>
      </c>
      <c r="I2788" s="104">
        <f t="shared" si="342"/>
        <v>10</v>
      </c>
      <c r="J2788" s="104">
        <f t="shared" si="343"/>
        <v>1.0424072427786697E-6</v>
      </c>
      <c r="K2788" s="104">
        <f t="shared" si="344"/>
        <v>1.0424072427786698E-5</v>
      </c>
      <c r="L2788" s="85"/>
    </row>
    <row r="2789" spans="3:12" x14ac:dyDescent="0.2">
      <c r="C2789" s="103">
        <v>9220</v>
      </c>
      <c r="D2789" s="103">
        <f t="shared" si="340"/>
        <v>9.2200000000000006</v>
      </c>
      <c r="E2789" s="104">
        <f t="shared" si="338"/>
        <v>0.44827952198357524</v>
      </c>
      <c r="F2789" s="104">
        <f t="shared" si="339"/>
        <v>2.1062396405632654E-3</v>
      </c>
      <c r="G2789" s="104">
        <f t="shared" si="345"/>
        <v>9.4418409925455795E-4</v>
      </c>
      <c r="H2789" s="104">
        <f t="shared" si="341"/>
        <v>-60.498866353548593</v>
      </c>
      <c r="I2789" s="104">
        <f t="shared" si="342"/>
        <v>10</v>
      </c>
      <c r="J2789" s="104">
        <f t="shared" si="343"/>
        <v>1.0375349994310699E-6</v>
      </c>
      <c r="K2789" s="104">
        <f t="shared" si="344"/>
        <v>1.0375349994310699E-5</v>
      </c>
      <c r="L2789" s="85"/>
    </row>
    <row r="2790" spans="3:12" x14ac:dyDescent="0.2">
      <c r="C2790" s="103">
        <v>9230</v>
      </c>
      <c r="D2790" s="103">
        <f t="shared" si="340"/>
        <v>9.23</v>
      </c>
      <c r="E2790" s="104">
        <f t="shared" si="338"/>
        <v>0.44747297377125494</v>
      </c>
      <c r="F2790" s="104">
        <f t="shared" si="339"/>
        <v>1.2151582187165612E-3</v>
      </c>
      <c r="G2790" s="104">
        <f t="shared" si="345"/>
        <v>5.4375046173168063E-4</v>
      </c>
      <c r="H2790" s="104">
        <f t="shared" si="341"/>
        <v>-65.292007225024349</v>
      </c>
      <c r="I2790" s="104">
        <f t="shared" si="342"/>
        <v>10</v>
      </c>
      <c r="J2790" s="104">
        <f t="shared" si="343"/>
        <v>5.5348731444432766E-7</v>
      </c>
      <c r="K2790" s="104">
        <f t="shared" si="344"/>
        <v>5.5348731444432762E-6</v>
      </c>
      <c r="L2790" s="85"/>
    </row>
    <row r="2791" spans="3:12" x14ac:dyDescent="0.2">
      <c r="C2791" s="103">
        <v>9240</v>
      </c>
      <c r="D2791" s="103">
        <f t="shared" si="340"/>
        <v>9.24</v>
      </c>
      <c r="E2791" s="104">
        <f t="shared" si="338"/>
        <v>0.44666688200666932</v>
      </c>
      <c r="F2791" s="104">
        <f t="shared" si="339"/>
        <v>2.8564403842332469E-17</v>
      </c>
      <c r="G2791" s="104">
        <f t="shared" si="345"/>
        <v>1.2758773200633969E-17</v>
      </c>
      <c r="H2791" s="104">
        <f t="shared" si="341"/>
        <v>-337.88382164992902</v>
      </c>
      <c r="I2791" s="104">
        <f t="shared" si="342"/>
        <v>10</v>
      </c>
      <c r="J2791" s="104">
        <f t="shared" si="343"/>
        <v>7.3916141158357449E-8</v>
      </c>
      <c r="K2791" s="104">
        <f t="shared" si="344"/>
        <v>7.3916141158357451E-7</v>
      </c>
      <c r="L2791" s="85"/>
    </row>
    <row r="2792" spans="3:12" x14ac:dyDescent="0.2">
      <c r="C2792" s="103">
        <v>9250</v>
      </c>
      <c r="D2792" s="103">
        <f t="shared" si="340"/>
        <v>9.25</v>
      </c>
      <c r="E2792" s="104">
        <f t="shared" si="338"/>
        <v>0.4458612490035424</v>
      </c>
      <c r="F2792" s="104">
        <f t="shared" si="339"/>
        <v>1.2134064100936585E-3</v>
      </c>
      <c r="G2792" s="104">
        <f t="shared" si="345"/>
        <v>5.4101089755326313E-4</v>
      </c>
      <c r="H2792" s="104">
        <f t="shared" si="341"/>
        <v>-65.33587973670106</v>
      </c>
      <c r="I2792" s="104">
        <f t="shared" si="342"/>
        <v>10</v>
      </c>
      <c r="J2792" s="104">
        <f t="shared" si="343"/>
        <v>7.3173197817850309E-8</v>
      </c>
      <c r="K2792" s="104">
        <f t="shared" si="344"/>
        <v>7.3173197817850307E-7</v>
      </c>
      <c r="L2792" s="85"/>
    </row>
    <row r="2793" spans="3:12" x14ac:dyDescent="0.2">
      <c r="C2793" s="103">
        <v>9260</v>
      </c>
      <c r="D2793" s="103">
        <f t="shared" si="340"/>
        <v>9.26</v>
      </c>
      <c r="E2793" s="104">
        <f t="shared" si="338"/>
        <v>0.44505607706999928</v>
      </c>
      <c r="F2793" s="104">
        <f t="shared" si="339"/>
        <v>2.1001711713731475E-3</v>
      </c>
      <c r="G2793" s="104">
        <f t="shared" si="345"/>
        <v>9.3469394270683816E-4</v>
      </c>
      <c r="H2793" s="104">
        <f t="shared" si="341"/>
        <v>-60.586611435015271</v>
      </c>
      <c r="I2793" s="104">
        <f t="shared" si="342"/>
        <v>10</v>
      </c>
      <c r="J2793" s="104">
        <f t="shared" si="343"/>
        <v>5.4442619389177277E-7</v>
      </c>
      <c r="K2793" s="104">
        <f t="shared" si="344"/>
        <v>5.4442619389177275E-6</v>
      </c>
      <c r="L2793" s="85"/>
    </row>
    <row r="2794" spans="3:12" x14ac:dyDescent="0.2">
      <c r="C2794" s="103">
        <v>9270</v>
      </c>
      <c r="D2794" s="103">
        <f t="shared" si="340"/>
        <v>9.27</v>
      </c>
      <c r="E2794" s="104">
        <f t="shared" si="338"/>
        <v>0.44425136850855795</v>
      </c>
      <c r="F2794" s="104">
        <f t="shared" si="339"/>
        <v>2.4233299048473374E-3</v>
      </c>
      <c r="G2794" s="104">
        <f t="shared" si="345"/>
        <v>1.0765676265761432E-3</v>
      </c>
      <c r="H2794" s="104">
        <f t="shared" si="341"/>
        <v>-59.359173679534095</v>
      </c>
      <c r="I2794" s="104">
        <f t="shared" si="342"/>
        <v>10</v>
      </c>
      <c r="J2794" s="104">
        <f t="shared" si="343"/>
        <v>1.0112932750186602E-6</v>
      </c>
      <c r="K2794" s="104">
        <f t="shared" si="344"/>
        <v>1.0112932750186602E-5</v>
      </c>
      <c r="L2794" s="85"/>
    </row>
    <row r="2795" spans="3:12" x14ac:dyDescent="0.2">
      <c r="C2795" s="103">
        <v>9280</v>
      </c>
      <c r="D2795" s="103">
        <f t="shared" si="340"/>
        <v>9.2799999999999994</v>
      </c>
      <c r="E2795" s="104">
        <f t="shared" si="338"/>
        <v>0.44344712561611987</v>
      </c>
      <c r="F2795" s="104">
        <f t="shared" si="339"/>
        <v>2.0971638035313079E-3</v>
      </c>
      <c r="G2795" s="104">
        <f t="shared" si="345"/>
        <v>9.2998126062212758E-4</v>
      </c>
      <c r="H2795" s="104">
        <f t="shared" si="341"/>
        <v>-60.630516050220209</v>
      </c>
      <c r="I2795" s="104">
        <f t="shared" si="342"/>
        <v>10</v>
      </c>
      <c r="J2795" s="104">
        <f t="shared" si="343"/>
        <v>1.0065596091791548E-6</v>
      </c>
      <c r="K2795" s="104">
        <f t="shared" si="344"/>
        <v>1.0065596091791547E-5</v>
      </c>
      <c r="L2795" s="85"/>
    </row>
    <row r="2796" spans="3:12" x14ac:dyDescent="0.2">
      <c r="C2796" s="103">
        <v>9290</v>
      </c>
      <c r="D2796" s="103">
        <f t="shared" si="340"/>
        <v>9.2899999999999991</v>
      </c>
      <c r="E2796" s="104">
        <f t="shared" si="338"/>
        <v>0.44264335068396005</v>
      </c>
      <c r="F2796" s="104">
        <f t="shared" si="339"/>
        <v>1.2099337859590429E-3</v>
      </c>
      <c r="G2796" s="104">
        <f t="shared" si="345"/>
        <v>5.355691451226401E-4</v>
      </c>
      <c r="H2796" s="104">
        <f t="shared" si="341"/>
        <v>-65.423689024872303</v>
      </c>
      <c r="I2796" s="104">
        <f t="shared" si="342"/>
        <v>10</v>
      </c>
      <c r="J2796" s="104">
        <f t="shared" si="343"/>
        <v>5.3695949794466317E-7</v>
      </c>
      <c r="K2796" s="104">
        <f t="shared" si="344"/>
        <v>5.3695949794466319E-6</v>
      </c>
      <c r="L2796" s="85"/>
    </row>
    <row r="2797" spans="3:12" x14ac:dyDescent="0.2">
      <c r="C2797" s="103">
        <v>9300</v>
      </c>
      <c r="D2797" s="103">
        <f t="shared" si="340"/>
        <v>9.3000000000000007</v>
      </c>
      <c r="E2797" s="104">
        <f t="shared" si="338"/>
        <v>0.44184004599772225</v>
      </c>
      <c r="F2797" s="104">
        <f t="shared" si="339"/>
        <v>5.4511048695966078E-17</v>
      </c>
      <c r="G2797" s="104">
        <f t="shared" si="345"/>
        <v>2.4085164263209728E-17</v>
      </c>
      <c r="H2797" s="104">
        <f t="shared" si="341"/>
        <v>-332.36500774815988</v>
      </c>
      <c r="I2797" s="104">
        <f t="shared" si="342"/>
        <v>10</v>
      </c>
      <c r="J2797" s="104">
        <f t="shared" si="343"/>
        <v>7.1708577301855329E-8</v>
      </c>
      <c r="K2797" s="104">
        <f t="shared" si="344"/>
        <v>7.1708577301855324E-7</v>
      </c>
      <c r="L2797" s="85"/>
    </row>
    <row r="2798" spans="3:12" x14ac:dyDescent="0.2">
      <c r="C2798" s="103">
        <v>9310</v>
      </c>
      <c r="D2798" s="103">
        <f t="shared" si="340"/>
        <v>9.31</v>
      </c>
      <c r="E2798" s="104">
        <f t="shared" si="338"/>
        <v>0.44103721383740624</v>
      </c>
      <c r="F2798" s="104">
        <f t="shared" si="339"/>
        <v>1.2082128514964614E-3</v>
      </c>
      <c r="G2798" s="104">
        <f t="shared" si="345"/>
        <v>5.3286682974654719E-4</v>
      </c>
      <c r="H2798" s="104">
        <f t="shared" si="341"/>
        <v>-65.467626263464552</v>
      </c>
      <c r="I2798" s="104">
        <f t="shared" si="342"/>
        <v>10</v>
      </c>
      <c r="J2798" s="104">
        <f t="shared" si="343"/>
        <v>7.0986764561040336E-8</v>
      </c>
      <c r="K2798" s="104">
        <f t="shared" si="344"/>
        <v>7.0986764561040331E-7</v>
      </c>
      <c r="L2798" s="85"/>
    </row>
    <row r="2799" spans="3:12" x14ac:dyDescent="0.2">
      <c r="C2799" s="103">
        <v>9320</v>
      </c>
      <c r="D2799" s="103">
        <f t="shared" si="340"/>
        <v>9.32</v>
      </c>
      <c r="E2799" s="104">
        <f t="shared" si="338"/>
        <v>0.44023485647736199</v>
      </c>
      <c r="F2799" s="104">
        <f t="shared" si="339"/>
        <v>2.0912022862786574E-3</v>
      </c>
      <c r="G2799" s="104">
        <f t="shared" si="345"/>
        <v>9.2062013836501598E-4</v>
      </c>
      <c r="H2799" s="104">
        <f t="shared" si="341"/>
        <v>-60.718390584818692</v>
      </c>
      <c r="I2799" s="104">
        <f t="shared" si="342"/>
        <v>10</v>
      </c>
      <c r="J2799" s="104">
        <f t="shared" si="343"/>
        <v>5.2815609161753598E-7</v>
      </c>
      <c r="K2799" s="104">
        <f t="shared" si="344"/>
        <v>5.28156091617536E-6</v>
      </c>
      <c r="L2799" s="85"/>
    </row>
    <row r="2800" spans="3:12" x14ac:dyDescent="0.2">
      <c r="C2800" s="103">
        <v>9330</v>
      </c>
      <c r="D2800" s="103">
        <f t="shared" si="340"/>
        <v>9.33</v>
      </c>
      <c r="E2800" s="104">
        <f t="shared" si="338"/>
        <v>0.4394329761862803</v>
      </c>
      <c r="F2800" s="104">
        <f t="shared" si="339"/>
        <v>2.4130041807454775E-3</v>
      </c>
      <c r="G2800" s="104">
        <f t="shared" si="345"/>
        <v>1.0603536086949221E-3</v>
      </c>
      <c r="H2800" s="104">
        <f t="shared" si="341"/>
        <v>-59.490985624975252</v>
      </c>
      <c r="I2800" s="104">
        <f t="shared" si="342"/>
        <v>10</v>
      </c>
      <c r="J2800" s="104">
        <f t="shared" si="343"/>
        <v>9.8106424663517298E-7</v>
      </c>
      <c r="K2800" s="104">
        <f t="shared" si="344"/>
        <v>9.8106424663517298E-6</v>
      </c>
      <c r="L2800" s="85"/>
    </row>
    <row r="2801" spans="3:12" x14ac:dyDescent="0.2">
      <c r="C2801" s="103">
        <v>9340</v>
      </c>
      <c r="D2801" s="103">
        <f t="shared" si="340"/>
        <v>9.34</v>
      </c>
      <c r="E2801" s="104">
        <f t="shared" si="338"/>
        <v>0.43863157522718432</v>
      </c>
      <c r="F2801" s="104">
        <f t="shared" si="339"/>
        <v>2.0882479336479147E-3</v>
      </c>
      <c r="G2801" s="104">
        <f t="shared" si="345"/>
        <v>9.1597148060089753E-4</v>
      </c>
      <c r="H2801" s="104">
        <f t="shared" si="341"/>
        <v>-60.762360963552943</v>
      </c>
      <c r="I2801" s="104">
        <f t="shared" si="342"/>
        <v>10</v>
      </c>
      <c r="J2801" s="104">
        <f t="shared" si="343"/>
        <v>9.7646521464503222E-7</v>
      </c>
      <c r="K2801" s="104">
        <f t="shared" si="344"/>
        <v>9.7646521464503231E-6</v>
      </c>
      <c r="L2801" s="85"/>
    </row>
    <row r="2802" spans="3:12" x14ac:dyDescent="0.2">
      <c r="C2802" s="103">
        <v>9350</v>
      </c>
      <c r="D2802" s="103">
        <f t="shared" si="340"/>
        <v>9.35</v>
      </c>
      <c r="E2802" s="104">
        <f t="shared" si="338"/>
        <v>0.43783065585742154</v>
      </c>
      <c r="F2802" s="104">
        <f t="shared" si="339"/>
        <v>1.2048014444570421E-3</v>
      </c>
      <c r="G2802" s="104">
        <f t="shared" si="345"/>
        <v>5.2749900660459552E-4</v>
      </c>
      <c r="H2802" s="104">
        <f t="shared" si="341"/>
        <v>-65.555567078010085</v>
      </c>
      <c r="I2802" s="104">
        <f t="shared" si="342"/>
        <v>10</v>
      </c>
      <c r="J2802" s="104">
        <f t="shared" si="343"/>
        <v>5.2090176185831584E-7</v>
      </c>
      <c r="K2802" s="104">
        <f t="shared" si="344"/>
        <v>5.2090176185831582E-6</v>
      </c>
      <c r="L2802" s="85"/>
    </row>
    <row r="2803" spans="3:12" x14ac:dyDescent="0.2">
      <c r="C2803" s="103">
        <v>9360</v>
      </c>
      <c r="D2803" s="103">
        <f t="shared" si="340"/>
        <v>9.36</v>
      </c>
      <c r="E2803" s="104">
        <f t="shared" si="338"/>
        <v>0.43703022032865613</v>
      </c>
      <c r="F2803" s="104">
        <f t="shared" si="339"/>
        <v>8.0239188861972836E-17</v>
      </c>
      <c r="G2803" s="104">
        <f t="shared" si="345"/>
        <v>3.5066950387340642E-17</v>
      </c>
      <c r="H2803" s="104">
        <f t="shared" si="341"/>
        <v>-329.10204002171298</v>
      </c>
      <c r="I2803" s="104">
        <f t="shared" si="342"/>
        <v>10</v>
      </c>
      <c r="J2803" s="104">
        <f t="shared" si="343"/>
        <v>6.9563800492218008E-8</v>
      </c>
      <c r="K2803" s="104">
        <f t="shared" si="344"/>
        <v>6.9563800492218008E-7</v>
      </c>
      <c r="L2803" s="85"/>
    </row>
    <row r="2804" spans="3:12" x14ac:dyDescent="0.2">
      <c r="C2804" s="103">
        <v>9370</v>
      </c>
      <c r="D2804" s="103">
        <f t="shared" si="340"/>
        <v>9.3699999999999992</v>
      </c>
      <c r="E2804" s="104">
        <f t="shared" si="338"/>
        <v>0.43623027088686028</v>
      </c>
      <c r="F2804" s="104">
        <f t="shared" si="339"/>
        <v>1.2031108561470975E-3</v>
      </c>
      <c r="G2804" s="104">
        <f t="shared" si="345"/>
        <v>5.2483337468397075E-4</v>
      </c>
      <c r="H2804" s="104">
        <f t="shared" si="341"/>
        <v>-65.599571110597012</v>
      </c>
      <c r="I2804" s="104">
        <f t="shared" si="342"/>
        <v>10</v>
      </c>
      <c r="J2804" s="104">
        <f t="shared" si="343"/>
        <v>6.8862517795550491E-8</v>
      </c>
      <c r="K2804" s="104">
        <f t="shared" si="344"/>
        <v>6.8862517795550485E-7</v>
      </c>
      <c r="L2804" s="85"/>
    </row>
    <row r="2805" spans="3:12" x14ac:dyDescent="0.2">
      <c r="C2805" s="103">
        <v>9380</v>
      </c>
      <c r="D2805" s="103">
        <f t="shared" si="340"/>
        <v>9.3800000000000008</v>
      </c>
      <c r="E2805" s="104">
        <f t="shared" si="338"/>
        <v>0.43543080977230414</v>
      </c>
      <c r="F2805" s="104">
        <f t="shared" si="339"/>
        <v>2.0823915392367632E-3</v>
      </c>
      <c r="G2805" s="104">
        <f t="shared" si="345"/>
        <v>9.0673743419285866E-4</v>
      </c>
      <c r="H2805" s="104">
        <f t="shared" si="341"/>
        <v>-60.850369085472011</v>
      </c>
      <c r="I2805" s="104">
        <f t="shared" si="342"/>
        <v>10</v>
      </c>
      <c r="J2805" s="104">
        <f t="shared" si="343"/>
        <v>5.1234874520706478E-7</v>
      </c>
      <c r="K2805" s="104">
        <f t="shared" si="344"/>
        <v>5.1234874520706476E-6</v>
      </c>
      <c r="L2805" s="85"/>
    </row>
    <row r="2806" spans="3:12" x14ac:dyDescent="0.2">
      <c r="C2806" s="103">
        <v>9390</v>
      </c>
      <c r="D2806" s="103">
        <f t="shared" si="340"/>
        <v>9.39</v>
      </c>
      <c r="E2806" s="104">
        <f t="shared" si="338"/>
        <v>0.43463183921955162</v>
      </c>
      <c r="F2806" s="104">
        <f t="shared" si="339"/>
        <v>2.4028605367260253E-3</v>
      </c>
      <c r="G2806" s="104">
        <f t="shared" si="345"/>
        <v>1.0443596944653113E-3</v>
      </c>
      <c r="H2806" s="104">
        <f t="shared" si="341"/>
        <v>-59.622997949717991</v>
      </c>
      <c r="I2806" s="104">
        <f t="shared" si="342"/>
        <v>10</v>
      </c>
      <c r="J2806" s="104">
        <f t="shared" si="343"/>
        <v>9.5169500136453884E-7</v>
      </c>
      <c r="K2806" s="104">
        <f t="shared" si="344"/>
        <v>9.5169500136453878E-6</v>
      </c>
      <c r="L2806" s="85"/>
    </row>
    <row r="2807" spans="3:12" x14ac:dyDescent="0.2">
      <c r="C2807" s="103">
        <v>9400</v>
      </c>
      <c r="D2807" s="103">
        <f t="shared" si="340"/>
        <v>9.4</v>
      </c>
      <c r="E2807" s="104">
        <f t="shared" si="338"/>
        <v>0.43383336145744922</v>
      </c>
      <c r="F2807" s="104">
        <f t="shared" si="339"/>
        <v>2.0794892997232904E-3</v>
      </c>
      <c r="G2807" s="104">
        <f t="shared" si="345"/>
        <v>9.0215183301375218E-4</v>
      </c>
      <c r="H2807" s="104">
        <f t="shared" si="341"/>
        <v>-60.894407282623931</v>
      </c>
      <c r="I2807" s="104">
        <f t="shared" si="342"/>
        <v>10</v>
      </c>
      <c r="J2807" s="104">
        <f t="shared" si="343"/>
        <v>9.4722678165221936E-7</v>
      </c>
      <c r="K2807" s="104">
        <f t="shared" si="344"/>
        <v>9.4722678165221942E-6</v>
      </c>
      <c r="L2807" s="85"/>
    </row>
    <row r="2808" spans="3:12" x14ac:dyDescent="0.2">
      <c r="C2808" s="103">
        <v>9410</v>
      </c>
      <c r="D2808" s="103">
        <f t="shared" si="340"/>
        <v>9.41</v>
      </c>
      <c r="E2808" s="104">
        <f t="shared" si="338"/>
        <v>0.43303537870911918</v>
      </c>
      <c r="F2808" s="104">
        <f t="shared" si="339"/>
        <v>1.1997596245418084E-3</v>
      </c>
      <c r="G2808" s="104">
        <f t="shared" si="345"/>
        <v>5.1953836337337257E-4</v>
      </c>
      <c r="H2808" s="104">
        <f t="shared" si="341"/>
        <v>-65.687647561319409</v>
      </c>
      <c r="I2808" s="104">
        <f t="shared" si="342"/>
        <v>10</v>
      </c>
      <c r="J2808" s="104">
        <f t="shared" si="343"/>
        <v>5.0530075362581529E-7</v>
      </c>
      <c r="K2808" s="104">
        <f t="shared" si="344"/>
        <v>5.0530075362581527E-6</v>
      </c>
      <c r="L2808" s="85"/>
    </row>
    <row r="2809" spans="3:12" x14ac:dyDescent="0.2">
      <c r="C2809" s="103">
        <v>9420</v>
      </c>
      <c r="D2809" s="103">
        <f t="shared" si="340"/>
        <v>9.42</v>
      </c>
      <c r="E2809" s="104">
        <f t="shared" si="338"/>
        <v>0.43223789319195149</v>
      </c>
      <c r="F2809" s="104">
        <f t="shared" si="339"/>
        <v>1.0575462622289384E-16</v>
      </c>
      <c r="G2809" s="104">
        <f t="shared" si="345"/>
        <v>4.571115683388594E-17</v>
      </c>
      <c r="H2809" s="104">
        <f t="shared" si="341"/>
        <v>-326.79955575351079</v>
      </c>
      <c r="I2809" s="104">
        <f t="shared" si="342"/>
        <v>10</v>
      </c>
      <c r="J2809" s="104">
        <f t="shared" si="343"/>
        <v>6.7480027754182517E-8</v>
      </c>
      <c r="K2809" s="104">
        <f t="shared" si="344"/>
        <v>6.748002775418252E-7</v>
      </c>
      <c r="L2809" s="85"/>
    </row>
    <row r="2810" spans="3:12" x14ac:dyDescent="0.2">
      <c r="C2810" s="103">
        <v>9430</v>
      </c>
      <c r="D2810" s="103">
        <f t="shared" si="340"/>
        <v>9.43</v>
      </c>
      <c r="E2810" s="104">
        <f t="shared" si="338"/>
        <v>0.43144090711759614</v>
      </c>
      <c r="F2810" s="104">
        <f t="shared" si="339"/>
        <v>1.1980988686323701E-3</v>
      </c>
      <c r="G2810" s="104">
        <f t="shared" si="345"/>
        <v>5.1690886269931536E-4</v>
      </c>
      <c r="H2810" s="104">
        <f t="shared" si="341"/>
        <v>-65.73172043080325</v>
      </c>
      <c r="I2810" s="104">
        <f t="shared" si="342"/>
        <v>10</v>
      </c>
      <c r="J2810" s="104">
        <f t="shared" si="343"/>
        <v>6.6798693084286739E-8</v>
      </c>
      <c r="K2810" s="104">
        <f t="shared" si="344"/>
        <v>6.6798693084286737E-7</v>
      </c>
      <c r="L2810" s="85"/>
    </row>
    <row r="2811" spans="3:12" x14ac:dyDescent="0.2">
      <c r="C2811" s="103">
        <v>9440</v>
      </c>
      <c r="D2811" s="103">
        <f t="shared" si="340"/>
        <v>9.44</v>
      </c>
      <c r="E2811" s="104">
        <f t="shared" si="338"/>
        <v>0.43064442269195558</v>
      </c>
      <c r="F2811" s="104">
        <f t="shared" si="339"/>
        <v>2.0737362484434005E-3</v>
      </c>
      <c r="G2811" s="104">
        <f t="shared" si="345"/>
        <v>8.9304294952628998E-4</v>
      </c>
      <c r="H2811" s="104">
        <f t="shared" si="341"/>
        <v>-60.982553077688799</v>
      </c>
      <c r="I2811" s="104">
        <f t="shared" si="342"/>
        <v>10</v>
      </c>
      <c r="J2811" s="104">
        <f t="shared" si="343"/>
        <v>4.9699102819956713E-7</v>
      </c>
      <c r="K2811" s="104">
        <f t="shared" si="344"/>
        <v>4.9699102819956711E-6</v>
      </c>
      <c r="L2811" s="85"/>
    </row>
    <row r="2812" spans="3:12" x14ac:dyDescent="0.2">
      <c r="C2812" s="103">
        <v>9450</v>
      </c>
      <c r="D2812" s="103">
        <f t="shared" si="340"/>
        <v>9.4499999999999993</v>
      </c>
      <c r="E2812" s="104">
        <f t="shared" si="338"/>
        <v>0.42984844211517587</v>
      </c>
      <c r="F2812" s="104">
        <f t="shared" si="339"/>
        <v>2.3928958901796127E-3</v>
      </c>
      <c r="G2812" s="104">
        <f t="shared" si="345"/>
        <v>1.0285825705375134E-3</v>
      </c>
      <c r="H2812" s="104">
        <f t="shared" si="341"/>
        <v>-59.755216782556275</v>
      </c>
      <c r="I2812" s="104">
        <f t="shared" si="342"/>
        <v>10</v>
      </c>
      <c r="J2812" s="104">
        <f t="shared" si="343"/>
        <v>9.2316115984012067E-7</v>
      </c>
      <c r="K2812" s="104">
        <f t="shared" si="344"/>
        <v>9.2316115984012062E-6</v>
      </c>
      <c r="L2812" s="85"/>
    </row>
    <row r="2813" spans="3:12" x14ac:dyDescent="0.2">
      <c r="C2813" s="103">
        <v>9460</v>
      </c>
      <c r="D2813" s="103">
        <f t="shared" si="340"/>
        <v>9.4600000000000009</v>
      </c>
      <c r="E2813" s="104">
        <f t="shared" si="338"/>
        <v>0.42905296758164008</v>
      </c>
      <c r="F2813" s="104">
        <f t="shared" si="339"/>
        <v>2.0708852442622465E-3</v>
      </c>
      <c r="G2813" s="104">
        <f t="shared" si="345"/>
        <v>8.8851945957174638E-4</v>
      </c>
      <c r="H2813" s="104">
        <f t="shared" si="341"/>
        <v>-61.026661124374861</v>
      </c>
      <c r="I2813" s="104">
        <f t="shared" si="342"/>
        <v>10</v>
      </c>
      <c r="J2813" s="104">
        <f t="shared" si="343"/>
        <v>9.1882004846226122E-7</v>
      </c>
      <c r="K2813" s="104">
        <f t="shared" si="344"/>
        <v>9.1882004846226124E-6</v>
      </c>
      <c r="L2813" s="85"/>
    </row>
    <row r="2814" spans="3:12" x14ac:dyDescent="0.2">
      <c r="C2814" s="103">
        <v>9470</v>
      </c>
      <c r="D2814" s="103">
        <f t="shared" si="340"/>
        <v>9.4700000000000006</v>
      </c>
      <c r="E2814" s="104">
        <f t="shared" si="338"/>
        <v>0.42825800127996044</v>
      </c>
      <c r="F2814" s="104">
        <f t="shared" si="339"/>
        <v>1.194806798870843E-3</v>
      </c>
      <c r="G2814" s="104">
        <f t="shared" si="345"/>
        <v>5.1168557160013496E-4</v>
      </c>
      <c r="H2814" s="104">
        <f t="shared" si="341"/>
        <v>-65.819936579955325</v>
      </c>
      <c r="I2814" s="104">
        <f t="shared" si="342"/>
        <v>10</v>
      </c>
      <c r="J2814" s="104">
        <f t="shared" si="343"/>
        <v>4.9014353232976234E-7</v>
      </c>
      <c r="K2814" s="104">
        <f t="shared" si="344"/>
        <v>4.9014353232976234E-6</v>
      </c>
      <c r="L2814" s="85"/>
    </row>
    <row r="2815" spans="3:12" x14ac:dyDescent="0.2">
      <c r="C2815" s="103">
        <v>9480</v>
      </c>
      <c r="D2815" s="103">
        <f t="shared" si="340"/>
        <v>9.48</v>
      </c>
      <c r="E2815" s="104">
        <f t="shared" si="338"/>
        <v>0.42746354539297055</v>
      </c>
      <c r="F2815" s="104">
        <f t="shared" si="339"/>
        <v>4.6779006590591091E-18</v>
      </c>
      <c r="G2815" s="104">
        <f t="shared" si="345"/>
        <v>1.9996320007175201E-18</v>
      </c>
      <c r="H2815" s="104">
        <f t="shared" si="341"/>
        <v>-353.98099843434983</v>
      </c>
      <c r="I2815" s="104">
        <f t="shared" si="342"/>
        <v>10</v>
      </c>
      <c r="J2815" s="104">
        <f t="shared" si="343"/>
        <v>6.5455531045939712E-8</v>
      </c>
      <c r="K2815" s="104">
        <f t="shared" si="344"/>
        <v>6.5455531045939715E-7</v>
      </c>
      <c r="L2815" s="85"/>
    </row>
    <row r="2816" spans="3:12" x14ac:dyDescent="0.2">
      <c r="C2816" s="103">
        <v>9490</v>
      </c>
      <c r="D2816" s="103">
        <f t="shared" si="340"/>
        <v>9.49</v>
      </c>
      <c r="E2816" s="104">
        <f t="shared" si="338"/>
        <v>0.42666960209771732</v>
      </c>
      <c r="F2816" s="104">
        <f t="shared" si="339"/>
        <v>1.1931753754278829E-3</v>
      </c>
      <c r="G2816" s="104">
        <f t="shared" si="345"/>
        <v>5.0909166266660923E-4</v>
      </c>
      <c r="H2816" s="104">
        <f t="shared" si="341"/>
        <v>-65.864080305866253</v>
      </c>
      <c r="I2816" s="104">
        <f t="shared" si="342"/>
        <v>10</v>
      </c>
      <c r="J2816" s="104">
        <f t="shared" si="343"/>
        <v>6.4793580249163665E-8</v>
      </c>
      <c r="K2816" s="104">
        <f t="shared" si="344"/>
        <v>6.4793580249163659E-7</v>
      </c>
      <c r="L2816" s="85"/>
    </row>
    <row r="2817" spans="3:12" x14ac:dyDescent="0.2">
      <c r="C2817" s="103">
        <v>9500</v>
      </c>
      <c r="D2817" s="103">
        <f t="shared" si="340"/>
        <v>9.5</v>
      </c>
      <c r="E2817" s="104">
        <f t="shared" si="338"/>
        <v>0.42587617356545482</v>
      </c>
      <c r="F2817" s="104">
        <f t="shared" si="339"/>
        <v>2.0652338042719642E-3</v>
      </c>
      <c r="G2817" s="104">
        <f t="shared" si="345"/>
        <v>8.7953387008137159E-4</v>
      </c>
      <c r="H2817" s="104">
        <f t="shared" si="341"/>
        <v>-61.114948631663978</v>
      </c>
      <c r="I2817" s="104">
        <f t="shared" si="342"/>
        <v>10</v>
      </c>
      <c r="J2817" s="104">
        <f t="shared" si="343"/>
        <v>4.8207021754990339E-7</v>
      </c>
      <c r="K2817" s="104">
        <f t="shared" si="344"/>
        <v>4.8207021754990339E-6</v>
      </c>
      <c r="L2817" s="85"/>
    </row>
    <row r="2818" spans="3:12" x14ac:dyDescent="0.2">
      <c r="C2818" s="103">
        <v>9510</v>
      </c>
      <c r="D2818" s="103">
        <f t="shared" si="340"/>
        <v>9.51</v>
      </c>
      <c r="E2818" s="104">
        <f t="shared" si="338"/>
        <v>0.42508326196163604</v>
      </c>
      <c r="F2818" s="104">
        <f t="shared" si="339"/>
        <v>2.3831072414098845E-3</v>
      </c>
      <c r="G2818" s="104">
        <f t="shared" si="345"/>
        <v>1.0130189997829098E-3</v>
      </c>
      <c r="H2818" s="104">
        <f t="shared" si="341"/>
        <v>-59.887648182162735</v>
      </c>
      <c r="I2818" s="104">
        <f t="shared" si="342"/>
        <v>10</v>
      </c>
      <c r="J2818" s="104">
        <f t="shared" si="343"/>
        <v>8.9543909130788183E-7</v>
      </c>
      <c r="K2818" s="104">
        <f t="shared" si="344"/>
        <v>8.9543909130788178E-6</v>
      </c>
      <c r="L2818" s="85"/>
    </row>
    <row r="2819" spans="3:12" x14ac:dyDescent="0.2">
      <c r="C2819" s="103">
        <v>9520</v>
      </c>
      <c r="D2819" s="103">
        <f t="shared" si="340"/>
        <v>9.52</v>
      </c>
      <c r="E2819" s="104">
        <f t="shared" si="338"/>
        <v>0.42429086944590522</v>
      </c>
      <c r="F2819" s="104">
        <f t="shared" si="339"/>
        <v>2.0624331812041669E-3</v>
      </c>
      <c r="G2819" s="104">
        <f t="shared" si="345"/>
        <v>8.7507156762720018E-4</v>
      </c>
      <c r="H2819" s="104">
        <f t="shared" si="341"/>
        <v>-61.159128536021257</v>
      </c>
      <c r="I2819" s="104">
        <f t="shared" si="342"/>
        <v>10</v>
      </c>
      <c r="J2819" s="104">
        <f t="shared" si="343"/>
        <v>8.9122149768575786E-7</v>
      </c>
      <c r="K2819" s="104">
        <f t="shared" si="344"/>
        <v>8.9122149768575795E-6</v>
      </c>
      <c r="L2819" s="85"/>
    </row>
    <row r="2820" spans="3:12" x14ac:dyDescent="0.2">
      <c r="C2820" s="103">
        <v>9530</v>
      </c>
      <c r="D2820" s="103">
        <f t="shared" si="340"/>
        <v>9.5299999999999994</v>
      </c>
      <c r="E2820" s="104">
        <f t="shared" ref="E2820:E2883" si="346">ABS(SIN((($A$68*PI()*$C2820*VLOOKUP($D$12,$C$18:$D$33,2,FALSE))/($D$16*1000000)))/(VLOOKUP($D$12,$C$18:$D$33,2,FALSE)*SIN((($A$68*PI()*$C2820)/($D$16*1000000)))))^$A$72</f>
        <v>0.42349899817209136</v>
      </c>
      <c r="F2820" s="104">
        <f t="shared" ref="F2820:F2883" si="347">ABS(SIN((($A$68*VLOOKUP($D$12,$C$18:$D$33,2,FALSE)*PI()*$C2820*VLOOKUP($D$12,$C$18:$E$33,3,FALSE))/($D$16*1000000)))/(VLOOKUP($D$12,$C$18:$E$33,3,FALSE)*SIN((($A$68*VLOOKUP($D$12,$C$18:$D$33,2,FALSE)*PI()*$C2820)/($D$16*1000000)))))^$A$76</f>
        <v>1.1899414811315468E-3</v>
      </c>
      <c r="G2820" s="104">
        <f t="shared" si="345"/>
        <v>5.0393902514262465E-4</v>
      </c>
      <c r="H2820" s="104">
        <f t="shared" si="341"/>
        <v>-65.952440169743667</v>
      </c>
      <c r="I2820" s="104">
        <f t="shared" si="342"/>
        <v>10</v>
      </c>
      <c r="J2820" s="104">
        <f t="shared" si="343"/>
        <v>4.7541755374284601E-7</v>
      </c>
      <c r="K2820" s="104">
        <f t="shared" si="344"/>
        <v>4.7541755374284604E-6</v>
      </c>
      <c r="L2820" s="85"/>
    </row>
    <row r="2821" spans="3:12" x14ac:dyDescent="0.2">
      <c r="C2821" s="103">
        <v>9540</v>
      </c>
      <c r="D2821" s="103">
        <f t="shared" ref="D2821:D2884" si="348">C2821/1000</f>
        <v>9.5399999999999991</v>
      </c>
      <c r="E2821" s="104">
        <f t="shared" si="346"/>
        <v>0.42270765028819995</v>
      </c>
      <c r="F2821" s="104">
        <f t="shared" si="347"/>
        <v>2.0980501170569851E-17</v>
      </c>
      <c r="G2821" s="104">
        <f t="shared" si="345"/>
        <v>8.8686183516804112E-18</v>
      </c>
      <c r="H2821" s="104">
        <f t="shared" ref="H2821:H2884" si="349">20*LOG10(G2821)</f>
        <v>-341.04288067885409</v>
      </c>
      <c r="I2821" s="104">
        <f t="shared" ref="I2821:I2884" si="350">C2821-C2820</f>
        <v>10</v>
      </c>
      <c r="J2821" s="104">
        <f t="shared" si="343"/>
        <v>6.3488635265426965E-8</v>
      </c>
      <c r="K2821" s="104">
        <f t="shared" si="344"/>
        <v>6.3488635265426963E-7</v>
      </c>
      <c r="L2821" s="85"/>
    </row>
    <row r="2822" spans="3:12" x14ac:dyDescent="0.2">
      <c r="C2822" s="103">
        <v>9550</v>
      </c>
      <c r="D2822" s="103">
        <f t="shared" si="348"/>
        <v>9.5500000000000007</v>
      </c>
      <c r="E2822" s="104">
        <f t="shared" si="346"/>
        <v>0.42191682793640806</v>
      </c>
      <c r="F2822" s="104">
        <f t="shared" si="347"/>
        <v>1.1883389036184795E-3</v>
      </c>
      <c r="G2822" s="104">
        <f t="shared" si="345"/>
        <v>5.0138018072813781E-4</v>
      </c>
      <c r="H2822" s="104">
        <f t="shared" si="349"/>
        <v>-65.996656749020971</v>
      </c>
      <c r="I2822" s="104">
        <f t="shared" si="350"/>
        <v>10</v>
      </c>
      <c r="J2822" s="104">
        <f t="shared" ref="J2822:J2885" si="351">((G2822+G2821)/2)^2</f>
        <v>6.2845521406747261E-8</v>
      </c>
      <c r="K2822" s="104">
        <f t="shared" ref="K2822:K2885" si="352">I2822*J2822</f>
        <v>6.2845521406747259E-7</v>
      </c>
      <c r="L2822" s="85"/>
    </row>
    <row r="2823" spans="3:12" x14ac:dyDescent="0.2">
      <c r="C2823" s="103">
        <v>9560</v>
      </c>
      <c r="D2823" s="103">
        <f t="shared" si="348"/>
        <v>9.56</v>
      </c>
      <c r="E2823" s="104">
        <f t="shared" si="346"/>
        <v>0.42112653325305244</v>
      </c>
      <c r="F2823" s="104">
        <f t="shared" si="347"/>
        <v>2.0568816670708729E-3</v>
      </c>
      <c r="G2823" s="104">
        <f t="shared" si="345"/>
        <v>8.6620744576531585E-4</v>
      </c>
      <c r="H2823" s="104">
        <f t="shared" si="349"/>
        <v>-61.247561749438418</v>
      </c>
      <c r="I2823" s="104">
        <f t="shared" si="350"/>
        <v>10</v>
      </c>
      <c r="J2823" s="104">
        <f t="shared" si="351"/>
        <v>4.6757397903449952E-7</v>
      </c>
      <c r="K2823" s="104">
        <f t="shared" si="352"/>
        <v>4.6757397903449954E-6</v>
      </c>
      <c r="L2823" s="85"/>
    </row>
    <row r="2824" spans="3:12" x14ac:dyDescent="0.2">
      <c r="C2824" s="103">
        <v>9570</v>
      </c>
      <c r="D2824" s="103">
        <f t="shared" si="348"/>
        <v>9.57</v>
      </c>
      <c r="E2824" s="104">
        <f t="shared" si="346"/>
        <v>0.42033676836862927</v>
      </c>
      <c r="F2824" s="104">
        <f t="shared" si="347"/>
        <v>2.3734916711058659E-3</v>
      </c>
      <c r="G2824" s="104">
        <f t="shared" si="345"/>
        <v>9.9766581878249711E-4</v>
      </c>
      <c r="H2824" s="104">
        <f t="shared" si="349"/>
        <v>-60.020298139445202</v>
      </c>
      <c r="I2824" s="104">
        <f t="shared" si="350"/>
        <v>10</v>
      </c>
      <c r="J2824" s="104">
        <f t="shared" si="351"/>
        <v>8.6850588657403041E-7</v>
      </c>
      <c r="K2824" s="104">
        <f t="shared" si="352"/>
        <v>8.6850588657403045E-6</v>
      </c>
      <c r="L2824" s="85"/>
    </row>
    <row r="2825" spans="3:12" x14ac:dyDescent="0.2">
      <c r="C2825" s="103">
        <v>9580</v>
      </c>
      <c r="D2825" s="103">
        <f t="shared" si="348"/>
        <v>9.58</v>
      </c>
      <c r="E2825" s="104">
        <f t="shared" si="346"/>
        <v>0.41954753540778034</v>
      </c>
      <c r="F2825" s="104">
        <f t="shared" si="347"/>
        <v>2.0541305937470029E-3</v>
      </c>
      <c r="G2825" s="104">
        <f t="shared" si="345"/>
        <v>8.6180542801227557E-4</v>
      </c>
      <c r="H2825" s="104">
        <f t="shared" si="349"/>
        <v>-61.291815497402425</v>
      </c>
      <c r="I2825" s="104">
        <f t="shared" si="350"/>
        <v>10</v>
      </c>
      <c r="J2825" s="104">
        <f t="shared" si="351"/>
        <v>8.6440832941412655E-7</v>
      </c>
      <c r="K2825" s="104">
        <f t="shared" si="352"/>
        <v>8.6440832941412653E-6</v>
      </c>
      <c r="L2825" s="85"/>
    </row>
    <row r="2826" spans="3:12" x14ac:dyDescent="0.2">
      <c r="C2826" s="103">
        <v>9590</v>
      </c>
      <c r="D2826" s="103">
        <f t="shared" si="348"/>
        <v>9.59</v>
      </c>
      <c r="E2826" s="104">
        <f t="shared" si="346"/>
        <v>0.41875883648929108</v>
      </c>
      <c r="F2826" s="104">
        <f t="shared" si="347"/>
        <v>1.1851622247933693E-3</v>
      </c>
      <c r="G2826" s="104">
        <f t="shared" si="345"/>
        <v>4.9629715430553095E-4</v>
      </c>
      <c r="H2826" s="104">
        <f t="shared" si="349"/>
        <v>-66.085164299517089</v>
      </c>
      <c r="I2826" s="104">
        <f t="shared" si="350"/>
        <v>10</v>
      </c>
      <c r="J2826" s="104">
        <f t="shared" si="351"/>
        <v>4.6111065602457362E-7</v>
      </c>
      <c r="K2826" s="104">
        <f t="shared" si="352"/>
        <v>4.611106560245736E-6</v>
      </c>
      <c r="L2826" s="85"/>
    </row>
    <row r="2827" spans="3:12" x14ac:dyDescent="0.2">
      <c r="C2827" s="103">
        <v>9600</v>
      </c>
      <c r="D2827" s="103">
        <f t="shared" si="348"/>
        <v>9.6</v>
      </c>
      <c r="E2827" s="104">
        <f t="shared" si="346"/>
        <v>0.41797067372607988</v>
      </c>
      <c r="F2827" s="104">
        <f t="shared" si="347"/>
        <v>4.6433085265734553E-17</v>
      </c>
      <c r="G2827" s="104">
        <f t="shared" si="345"/>
        <v>1.9407667931699584E-17</v>
      </c>
      <c r="H2827" s="104">
        <f t="shared" si="349"/>
        <v>-334.24053294523867</v>
      </c>
      <c r="I2827" s="104">
        <f t="shared" si="350"/>
        <v>10</v>
      </c>
      <c r="J2827" s="104">
        <f t="shared" si="351"/>
        <v>6.1577716342946818E-8</v>
      </c>
      <c r="K2827" s="104">
        <f t="shared" si="352"/>
        <v>6.1577716342946821E-7</v>
      </c>
      <c r="L2827" s="85"/>
    </row>
    <row r="2828" spans="3:12" x14ac:dyDescent="0.2">
      <c r="C2828" s="103">
        <v>9610</v>
      </c>
      <c r="D2828" s="103">
        <f t="shared" si="348"/>
        <v>9.61</v>
      </c>
      <c r="E2828" s="104">
        <f t="shared" si="346"/>
        <v>0.41718304922519517</v>
      </c>
      <c r="F2828" s="104">
        <f t="shared" si="347"/>
        <v>1.1835880196649474E-3</v>
      </c>
      <c r="G2828" s="104">
        <f t="shared" si="345"/>
        <v>4.9377285907023299E-4</v>
      </c>
      <c r="H2828" s="104">
        <f t="shared" si="349"/>
        <v>-66.129455707278751</v>
      </c>
      <c r="I2828" s="104">
        <f t="shared" si="350"/>
        <v>10</v>
      </c>
      <c r="J2828" s="104">
        <f t="shared" si="351"/>
        <v>6.095290908860284E-8</v>
      </c>
      <c r="K2828" s="104">
        <f t="shared" si="352"/>
        <v>6.0952909088602835E-7</v>
      </c>
      <c r="L2828" s="85"/>
    </row>
    <row r="2829" spans="3:12" x14ac:dyDescent="0.2">
      <c r="C2829" s="103">
        <v>9620</v>
      </c>
      <c r="D2829" s="103">
        <f t="shared" si="348"/>
        <v>9.6199999999999992</v>
      </c>
      <c r="E2829" s="104">
        <f t="shared" si="346"/>
        <v>0.41639596508780552</v>
      </c>
      <c r="F2829" s="104">
        <f t="shared" si="347"/>
        <v>2.0486773650436212E-3</v>
      </c>
      <c r="G2829" s="104">
        <f t="shared" si="345"/>
        <v>8.5306098857088107E-4</v>
      </c>
      <c r="H2829" s="104">
        <f t="shared" si="349"/>
        <v>-61.380398367201892</v>
      </c>
      <c r="I2829" s="104">
        <f t="shared" si="350"/>
        <v>10</v>
      </c>
      <c r="J2829" s="104">
        <f t="shared" si="351"/>
        <v>4.5349035328794184E-7</v>
      </c>
      <c r="K2829" s="104">
        <f t="shared" si="352"/>
        <v>4.5349035328794185E-6</v>
      </c>
      <c r="L2829" s="85"/>
    </row>
    <row r="2830" spans="3:12" x14ac:dyDescent="0.2">
      <c r="C2830" s="103">
        <v>9630</v>
      </c>
      <c r="D2830" s="103">
        <f t="shared" si="348"/>
        <v>9.6300000000000008</v>
      </c>
      <c r="E2830" s="104">
        <f t="shared" si="346"/>
        <v>0.41560942340919371</v>
      </c>
      <c r="F2830" s="104">
        <f t="shared" si="347"/>
        <v>2.3640463379101177E-3</v>
      </c>
      <c r="G2830" s="104">
        <f t="shared" ref="G2830:G2893" si="353">E2830*F2830</f>
        <v>9.8251993541143999E-4</v>
      </c>
      <c r="H2830" s="104">
        <f t="shared" si="349"/>
        <v>-60.153172579837523</v>
      </c>
      <c r="I2830" s="104">
        <f t="shared" si="350"/>
        <v>10</v>
      </c>
      <c r="J2830" s="104">
        <f t="shared" si="351"/>
        <v>8.4233933212194789E-7</v>
      </c>
      <c r="K2830" s="104">
        <f t="shared" si="352"/>
        <v>8.4233933212194784E-6</v>
      </c>
      <c r="L2830" s="85"/>
    </row>
    <row r="2831" spans="3:12" x14ac:dyDescent="0.2">
      <c r="C2831" s="103">
        <v>9640</v>
      </c>
      <c r="D2831" s="103">
        <f t="shared" si="348"/>
        <v>9.64</v>
      </c>
      <c r="E2831" s="104">
        <f t="shared" si="346"/>
        <v>0.41482342627874946</v>
      </c>
      <c r="F2831" s="104">
        <f t="shared" si="347"/>
        <v>2.0459750322557283E-3</v>
      </c>
      <c r="G2831" s="104">
        <f t="shared" si="353"/>
        <v>8.4871837296109618E-4</v>
      </c>
      <c r="H2831" s="104">
        <f t="shared" si="349"/>
        <v>-61.424727923257265</v>
      </c>
      <c r="I2831" s="104">
        <f t="shared" si="350"/>
        <v>10</v>
      </c>
      <c r="J2831" s="104">
        <f t="shared" si="351"/>
        <v>8.383584355127769E-7</v>
      </c>
      <c r="K2831" s="104">
        <f t="shared" si="352"/>
        <v>8.3835843551277688E-6</v>
      </c>
      <c r="L2831" s="85"/>
    </row>
    <row r="2832" spans="3:12" x14ac:dyDescent="0.2">
      <c r="C2832" s="103">
        <v>9650</v>
      </c>
      <c r="D2832" s="103">
        <f t="shared" si="348"/>
        <v>9.65</v>
      </c>
      <c r="E2832" s="104">
        <f t="shared" si="346"/>
        <v>0.41403797577996593</v>
      </c>
      <c r="F2832" s="104">
        <f t="shared" si="347"/>
        <v>1.1804676219078544E-3</v>
      </c>
      <c r="G2832" s="104">
        <f t="shared" si="353"/>
        <v>4.8875842464851822E-4</v>
      </c>
      <c r="H2832" s="104">
        <f t="shared" si="349"/>
        <v>-66.218114873381168</v>
      </c>
      <c r="I2832" s="104">
        <f t="shared" si="350"/>
        <v>10</v>
      </c>
      <c r="J2832" s="104">
        <f t="shared" si="351"/>
        <v>4.4721104603601735E-7</v>
      </c>
      <c r="K2832" s="104">
        <f t="shared" si="352"/>
        <v>4.4721104603601738E-6</v>
      </c>
      <c r="L2832" s="85"/>
    </row>
    <row r="2833" spans="3:12" x14ac:dyDescent="0.2">
      <c r="C2833" s="103">
        <v>9660</v>
      </c>
      <c r="D2833" s="103">
        <f t="shared" si="348"/>
        <v>9.66</v>
      </c>
      <c r="E2833" s="104">
        <f t="shared" si="346"/>
        <v>0.41325307399042754</v>
      </c>
      <c r="F2833" s="104">
        <f t="shared" si="347"/>
        <v>6.2430285309966693E-17</v>
      </c>
      <c r="G2833" s="104">
        <f t="shared" si="353"/>
        <v>2.5799507314443168E-17</v>
      </c>
      <c r="H2833" s="104">
        <f t="shared" si="349"/>
        <v>-331.76777175101574</v>
      </c>
      <c r="I2833" s="104">
        <f t="shared" si="350"/>
        <v>10</v>
      </c>
      <c r="J2833" s="104">
        <f t="shared" si="351"/>
        <v>5.9721199416231623E-8</v>
      </c>
      <c r="K2833" s="104">
        <f t="shared" si="352"/>
        <v>5.9721199416231625E-7</v>
      </c>
      <c r="L2833" s="85"/>
    </row>
    <row r="2834" spans="3:12" x14ac:dyDescent="0.2">
      <c r="C2834" s="103">
        <v>9670</v>
      </c>
      <c r="D2834" s="103">
        <f t="shared" si="348"/>
        <v>9.67</v>
      </c>
      <c r="E2834" s="104">
        <f t="shared" si="346"/>
        <v>0.41246872298181064</v>
      </c>
      <c r="F2834" s="104">
        <f t="shared" si="347"/>
        <v>1.1789213282207482E-3</v>
      </c>
      <c r="G2834" s="104">
        <f t="shared" si="353"/>
        <v>4.8626817474723203E-4</v>
      </c>
      <c r="H2834" s="104">
        <f t="shared" si="349"/>
        <v>-66.26248306366206</v>
      </c>
      <c r="I2834" s="104">
        <f t="shared" si="350"/>
        <v>10</v>
      </c>
      <c r="J2834" s="104">
        <f t="shared" si="351"/>
        <v>5.9114184443007418E-8</v>
      </c>
      <c r="K2834" s="104">
        <f t="shared" si="352"/>
        <v>5.9114184443007421E-7</v>
      </c>
      <c r="L2834" s="85"/>
    </row>
    <row r="2835" spans="3:12" x14ac:dyDescent="0.2">
      <c r="C2835" s="103">
        <v>9680</v>
      </c>
      <c r="D2835" s="103">
        <f t="shared" si="348"/>
        <v>9.68</v>
      </c>
      <c r="E2835" s="104">
        <f t="shared" si="346"/>
        <v>0.4116849248198684</v>
      </c>
      <c r="F2835" s="104">
        <f t="shared" si="347"/>
        <v>2.0406184922091976E-3</v>
      </c>
      <c r="G2835" s="104">
        <f t="shared" si="353"/>
        <v>8.4009187055117667E-4</v>
      </c>
      <c r="H2835" s="104">
        <f t="shared" si="349"/>
        <v>-61.513464357530921</v>
      </c>
      <c r="I2835" s="104">
        <f t="shared" si="350"/>
        <v>10</v>
      </c>
      <c r="J2835" s="104">
        <f t="shared" si="351"/>
        <v>4.3980774244099916E-7</v>
      </c>
      <c r="K2835" s="104">
        <f t="shared" si="352"/>
        <v>4.3980774244099916E-6</v>
      </c>
      <c r="L2835" s="85"/>
    </row>
    <row r="2836" spans="3:12" x14ac:dyDescent="0.2">
      <c r="C2836" s="103">
        <v>9690</v>
      </c>
      <c r="D2836" s="103">
        <f t="shared" si="348"/>
        <v>9.69</v>
      </c>
      <c r="E2836" s="104">
        <f t="shared" si="346"/>
        <v>0.4109016815644328</v>
      </c>
      <c r="F2836" s="104">
        <f t="shared" si="347"/>
        <v>2.3547684760785552E-3</v>
      </c>
      <c r="G2836" s="104">
        <f t="shared" si="353"/>
        <v>9.6757832651559513E-4</v>
      </c>
      <c r="H2836" s="104">
        <f t="shared" si="349"/>
        <v>-60.286277365527269</v>
      </c>
      <c r="I2836" s="104">
        <f t="shared" si="350"/>
        <v>10</v>
      </c>
      <c r="J2836" s="104">
        <f t="shared" si="351"/>
        <v>8.1691788534085531E-7</v>
      </c>
      <c r="K2836" s="104">
        <f t="shared" si="352"/>
        <v>8.1691788534085535E-6</v>
      </c>
      <c r="L2836" s="85"/>
    </row>
    <row r="2837" spans="3:12" x14ac:dyDescent="0.2">
      <c r="C2837" s="103">
        <v>9700</v>
      </c>
      <c r="D2837" s="103">
        <f t="shared" si="348"/>
        <v>9.6999999999999993</v>
      </c>
      <c r="E2837" s="104">
        <f t="shared" si="346"/>
        <v>0.41011899526940326</v>
      </c>
      <c r="F2837" s="104">
        <f t="shared" si="347"/>
        <v>2.0379641122478349E-3</v>
      </c>
      <c r="G2837" s="104">
        <f t="shared" si="353"/>
        <v>8.3580779411018347E-4</v>
      </c>
      <c r="H2837" s="104">
        <f t="shared" si="349"/>
        <v>-61.557871665444857</v>
      </c>
      <c r="I2837" s="104">
        <f t="shared" si="350"/>
        <v>10</v>
      </c>
      <c r="J2837" s="104">
        <f t="shared" si="351"/>
        <v>8.1305037501642384E-7</v>
      </c>
      <c r="K2837" s="104">
        <f t="shared" si="352"/>
        <v>8.1305037501642377E-6</v>
      </c>
      <c r="L2837" s="85"/>
    </row>
    <row r="2838" spans="3:12" x14ac:dyDescent="0.2">
      <c r="C2838" s="103">
        <v>9710</v>
      </c>
      <c r="D2838" s="103">
        <f t="shared" si="348"/>
        <v>9.7100000000000009</v>
      </c>
      <c r="E2838" s="104">
        <f t="shared" si="346"/>
        <v>0.40933686798274116</v>
      </c>
      <c r="F2838" s="104">
        <f t="shared" si="347"/>
        <v>1.1758563019526871E-3</v>
      </c>
      <c r="G2838" s="104">
        <f t="shared" si="353"/>
        <v>4.8132133583908131E-4</v>
      </c>
      <c r="H2838" s="104">
        <f t="shared" si="349"/>
        <v>-66.351297732926724</v>
      </c>
      <c r="I2838" s="104">
        <f t="shared" si="350"/>
        <v>10</v>
      </c>
      <c r="J2838" s="104">
        <f t="shared" si="351"/>
        <v>4.3370728624022674E-7</v>
      </c>
      <c r="K2838" s="104">
        <f t="shared" si="352"/>
        <v>4.3370728624022674E-6</v>
      </c>
      <c r="L2838" s="85"/>
    </row>
    <row r="2839" spans="3:12" x14ac:dyDescent="0.2">
      <c r="C2839" s="103">
        <v>9720</v>
      </c>
      <c r="D2839" s="103">
        <f t="shared" si="348"/>
        <v>9.7200000000000006</v>
      </c>
      <c r="E2839" s="104">
        <f t="shared" si="346"/>
        <v>0.40855530174646443</v>
      </c>
      <c r="F2839" s="104">
        <f t="shared" si="347"/>
        <v>9.6742547508677426E-17</v>
      </c>
      <c r="G2839" s="104">
        <f t="shared" si="353"/>
        <v>3.9524680689129376E-17</v>
      </c>
      <c r="H2839" s="104">
        <f t="shared" si="349"/>
        <v>-328.06263259895076</v>
      </c>
      <c r="I2839" s="104">
        <f t="shared" si="350"/>
        <v>10</v>
      </c>
      <c r="J2839" s="104">
        <f t="shared" si="351"/>
        <v>5.7917557083488938E-8</v>
      </c>
      <c r="K2839" s="104">
        <f t="shared" si="352"/>
        <v>5.7917557083488935E-7</v>
      </c>
      <c r="L2839" s="85"/>
    </row>
    <row r="2840" spans="3:12" x14ac:dyDescent="0.2">
      <c r="C2840" s="103">
        <v>9730</v>
      </c>
      <c r="D2840" s="103">
        <f t="shared" si="348"/>
        <v>9.73</v>
      </c>
      <c r="E2840" s="104">
        <f t="shared" si="346"/>
        <v>0.40777429859664083</v>
      </c>
      <c r="F2840" s="104">
        <f t="shared" si="347"/>
        <v>1.1743374709896367E-3</v>
      </c>
      <c r="G2840" s="104">
        <f t="shared" si="353"/>
        <v>4.7886463854855216E-4</v>
      </c>
      <c r="H2840" s="104">
        <f t="shared" si="349"/>
        <v>-66.395744639404526</v>
      </c>
      <c r="I2840" s="104">
        <f t="shared" si="350"/>
        <v>10</v>
      </c>
      <c r="J2840" s="104">
        <f t="shared" si="351"/>
        <v>5.7327835513068336E-8</v>
      </c>
      <c r="K2840" s="104">
        <f t="shared" si="352"/>
        <v>5.7327835513068334E-7</v>
      </c>
      <c r="L2840" s="85"/>
    </row>
    <row r="2841" spans="3:12" x14ac:dyDescent="0.2">
      <c r="C2841" s="103">
        <v>9740</v>
      </c>
      <c r="D2841" s="103">
        <f t="shared" si="348"/>
        <v>9.74</v>
      </c>
      <c r="E2841" s="104">
        <f t="shared" si="346"/>
        <v>0.40699386056338283</v>
      </c>
      <c r="F2841" s="104">
        <f t="shared" si="347"/>
        <v>2.0327027064389871E-3</v>
      </c>
      <c r="G2841" s="104">
        <f t="shared" si="353"/>
        <v>8.2729752187123997E-4</v>
      </c>
      <c r="H2841" s="104">
        <f t="shared" si="349"/>
        <v>-61.646765531565826</v>
      </c>
      <c r="I2841" s="104">
        <f t="shared" si="350"/>
        <v>10</v>
      </c>
      <c r="J2841" s="104">
        <f t="shared" si="351"/>
        <v>4.2651489732812468E-7</v>
      </c>
      <c r="K2841" s="104">
        <f t="shared" si="352"/>
        <v>4.2651489732812468E-6</v>
      </c>
      <c r="L2841" s="85"/>
    </row>
    <row r="2842" spans="3:12" x14ac:dyDescent="0.2">
      <c r="C2842" s="103">
        <v>9750</v>
      </c>
      <c r="D2842" s="103">
        <f t="shared" si="348"/>
        <v>9.75</v>
      </c>
      <c r="E2842" s="104">
        <f t="shared" si="346"/>
        <v>0.40621398967083894</v>
      </c>
      <c r="F2842" s="104">
        <f t="shared" si="347"/>
        <v>2.3456553932280182E-3</v>
      </c>
      <c r="G2842" s="104">
        <f t="shared" si="353"/>
        <v>9.5283803567607387E-4</v>
      </c>
      <c r="H2842" s="104">
        <f t="shared" si="349"/>
        <v>-60.419618297622897</v>
      </c>
      <c r="I2842" s="104">
        <f t="shared" si="350"/>
        <v>10</v>
      </c>
      <c r="J2842" s="104">
        <f t="shared" si="351"/>
        <v>7.9222065081107149E-7</v>
      </c>
      <c r="K2842" s="104">
        <f t="shared" si="352"/>
        <v>7.9222065081107144E-6</v>
      </c>
      <c r="L2842" s="85"/>
    </row>
    <row r="2843" spans="3:12" x14ac:dyDescent="0.2">
      <c r="C2843" s="103">
        <v>9760</v>
      </c>
      <c r="D2843" s="103">
        <f t="shared" si="348"/>
        <v>9.76</v>
      </c>
      <c r="E2843" s="104">
        <f t="shared" si="346"/>
        <v>0.40543468793719162</v>
      </c>
      <c r="F2843" s="104">
        <f t="shared" si="347"/>
        <v>2.0300955124552848E-3</v>
      </c>
      <c r="G2843" s="104">
        <f t="shared" si="353"/>
        <v>8.2307114057500149E-4</v>
      </c>
      <c r="H2843" s="104">
        <f t="shared" si="349"/>
        <v>-61.691252515100715</v>
      </c>
      <c r="I2843" s="104">
        <f t="shared" si="350"/>
        <v>10</v>
      </c>
      <c r="J2843" s="104">
        <f t="shared" si="351"/>
        <v>7.8846335057319321E-7</v>
      </c>
      <c r="K2843" s="104">
        <f t="shared" si="352"/>
        <v>7.8846335057319319E-6</v>
      </c>
      <c r="L2843" s="85"/>
    </row>
    <row r="2844" spans="3:12" x14ac:dyDescent="0.2">
      <c r="C2844" s="103">
        <v>9770</v>
      </c>
      <c r="D2844" s="103">
        <f t="shared" si="348"/>
        <v>9.77</v>
      </c>
      <c r="E2844" s="104">
        <f t="shared" si="346"/>
        <v>0.40465595737464666</v>
      </c>
      <c r="F2844" s="104">
        <f t="shared" si="347"/>
        <v>1.1713269307201488E-3</v>
      </c>
      <c r="G2844" s="104">
        <f t="shared" si="353"/>
        <v>4.7398442054926826E-4</v>
      </c>
      <c r="H2844" s="104">
        <f t="shared" si="349"/>
        <v>-66.484718659373996</v>
      </c>
      <c r="I2844" s="104">
        <f t="shared" si="350"/>
        <v>10</v>
      </c>
      <c r="J2844" s="104">
        <f t="shared" si="351"/>
        <v>4.2058828216084854E-7</v>
      </c>
      <c r="K2844" s="104">
        <f t="shared" si="352"/>
        <v>4.2058828216084857E-6</v>
      </c>
      <c r="L2844" s="85"/>
    </row>
    <row r="2845" spans="3:12" x14ac:dyDescent="0.2">
      <c r="C2845" s="103">
        <v>9780</v>
      </c>
      <c r="D2845" s="103">
        <f t="shared" si="348"/>
        <v>9.7799999999999994</v>
      </c>
      <c r="E2845" s="104">
        <f t="shared" si="346"/>
        <v>0.40387779998943207</v>
      </c>
      <c r="F2845" s="104">
        <f t="shared" si="347"/>
        <v>1.2161000863826958E-16</v>
      </c>
      <c r="G2845" s="104">
        <f t="shared" si="353"/>
        <v>4.9115582745520148E-17</v>
      </c>
      <c r="H2845" s="104">
        <f t="shared" si="349"/>
        <v>-326.17561397557444</v>
      </c>
      <c r="I2845" s="104">
        <f t="shared" si="350"/>
        <v>10</v>
      </c>
      <c r="J2845" s="104">
        <f t="shared" si="351"/>
        <v>5.6165307730868039E-8</v>
      </c>
      <c r="K2845" s="104">
        <f t="shared" si="352"/>
        <v>5.616530773086804E-7</v>
      </c>
      <c r="L2845" s="85"/>
    </row>
    <row r="2846" spans="3:12" x14ac:dyDescent="0.2">
      <c r="C2846" s="103">
        <v>9790</v>
      </c>
      <c r="D2846" s="103">
        <f t="shared" si="348"/>
        <v>9.7899999999999991</v>
      </c>
      <c r="E2846" s="104">
        <f t="shared" si="346"/>
        <v>0.40310021778178823</v>
      </c>
      <c r="F2846" s="104">
        <f t="shared" si="347"/>
        <v>1.1698351256289306E-3</v>
      </c>
      <c r="G2846" s="104">
        <f t="shared" si="353"/>
        <v>4.7156079390980752E-4</v>
      </c>
      <c r="H2846" s="104">
        <f t="shared" si="349"/>
        <v>-66.529246196069479</v>
      </c>
      <c r="I2846" s="104">
        <f t="shared" si="350"/>
        <v>10</v>
      </c>
      <c r="J2846" s="104">
        <f t="shared" si="351"/>
        <v>5.5592395588223568E-8</v>
      </c>
      <c r="K2846" s="104">
        <f t="shared" si="352"/>
        <v>5.5592395588223565E-7</v>
      </c>
      <c r="L2846" s="85"/>
    </row>
    <row r="2847" spans="3:12" x14ac:dyDescent="0.2">
      <c r="C2847" s="103">
        <v>9800</v>
      </c>
      <c r="D2847" s="103">
        <f t="shared" si="348"/>
        <v>9.8000000000000007</v>
      </c>
      <c r="E2847" s="104">
        <f t="shared" si="346"/>
        <v>0.40232321274596489</v>
      </c>
      <c r="F2847" s="104">
        <f t="shared" si="347"/>
        <v>2.0249277275670198E-3</v>
      </c>
      <c r="G2847" s="104">
        <f t="shared" si="353"/>
        <v>8.1467542893314936E-4</v>
      </c>
      <c r="H2847" s="104">
        <f t="shared" si="349"/>
        <v>-61.780307641128964</v>
      </c>
      <c r="I2847" s="104">
        <f t="shared" si="350"/>
        <v>10</v>
      </c>
      <c r="J2847" s="104">
        <f t="shared" si="351"/>
        <v>4.1360090523832913E-7</v>
      </c>
      <c r="K2847" s="104">
        <f t="shared" si="352"/>
        <v>4.136009052383291E-6</v>
      </c>
      <c r="L2847" s="85"/>
    </row>
    <row r="2848" spans="3:12" x14ac:dyDescent="0.2">
      <c r="C2848" s="103">
        <v>9810</v>
      </c>
      <c r="D2848" s="103">
        <f t="shared" si="348"/>
        <v>9.81</v>
      </c>
      <c r="E2848" s="104">
        <f t="shared" si="346"/>
        <v>0.40154678687021234</v>
      </c>
      <c r="F2848" s="104">
        <f t="shared" si="347"/>
        <v>2.336704468167845E-3</v>
      </c>
      <c r="G2848" s="104">
        <f t="shared" si="353"/>
        <v>9.382961710580665E-4</v>
      </c>
      <c r="H2848" s="104">
        <f t="shared" si="349"/>
        <v>-60.553201118262749</v>
      </c>
      <c r="I2848" s="104">
        <f t="shared" si="350"/>
        <v>10</v>
      </c>
      <c r="J2848" s="104">
        <f t="shared" si="351"/>
        <v>7.6822735759394081E-7</v>
      </c>
      <c r="K2848" s="104">
        <f t="shared" si="352"/>
        <v>7.6822735759394075E-6</v>
      </c>
      <c r="L2848" s="85"/>
    </row>
    <row r="2849" spans="3:12" x14ac:dyDescent="0.2">
      <c r="C2849" s="103">
        <v>9820</v>
      </c>
      <c r="D2849" s="103">
        <f t="shared" si="348"/>
        <v>9.82</v>
      </c>
      <c r="E2849" s="104">
        <f t="shared" si="346"/>
        <v>0.40077094213678083</v>
      </c>
      <c r="F2849" s="104">
        <f t="shared" si="347"/>
        <v>2.0223669729586263E-3</v>
      </c>
      <c r="G2849" s="104">
        <f t="shared" si="353"/>
        <v>8.1050591709893823E-4</v>
      </c>
      <c r="H2849" s="104">
        <f t="shared" si="349"/>
        <v>-61.824876204735297</v>
      </c>
      <c r="I2849" s="104">
        <f t="shared" si="350"/>
        <v>10</v>
      </c>
      <c r="J2849" s="104">
        <f t="shared" si="351"/>
        <v>7.6457718588557505E-7</v>
      </c>
      <c r="K2849" s="104">
        <f t="shared" si="352"/>
        <v>7.6457718588557497E-6</v>
      </c>
      <c r="L2849" s="85"/>
    </row>
    <row r="2850" spans="3:12" x14ac:dyDescent="0.2">
      <c r="C2850" s="103">
        <v>9830</v>
      </c>
      <c r="D2850" s="103">
        <f t="shared" si="348"/>
        <v>9.83</v>
      </c>
      <c r="E2850" s="104">
        <f t="shared" si="346"/>
        <v>0.39999568052190859</v>
      </c>
      <c r="F2850" s="104">
        <f t="shared" si="347"/>
        <v>1.1668782092465087E-3</v>
      </c>
      <c r="G2850" s="104">
        <f t="shared" si="353"/>
        <v>4.6674624339374329E-4</v>
      </c>
      <c r="H2850" s="104">
        <f t="shared" si="349"/>
        <v>-66.618383375662674</v>
      </c>
      <c r="I2850" s="104">
        <f t="shared" si="350"/>
        <v>10</v>
      </c>
      <c r="J2850" s="104">
        <f t="shared" si="351"/>
        <v>4.0784327037080575E-7</v>
      </c>
      <c r="K2850" s="104">
        <f t="shared" si="352"/>
        <v>4.0784327037080572E-6</v>
      </c>
      <c r="L2850" s="85"/>
    </row>
    <row r="2851" spans="3:12" x14ac:dyDescent="0.2">
      <c r="C2851" s="103">
        <v>9840</v>
      </c>
      <c r="D2851" s="103">
        <f t="shared" si="348"/>
        <v>9.84</v>
      </c>
      <c r="E2851" s="104">
        <f t="shared" si="346"/>
        <v>0.39922100399582122</v>
      </c>
      <c r="F2851" s="104">
        <f t="shared" si="347"/>
        <v>1.4629282565868696E-16</v>
      </c>
      <c r="G2851" s="104">
        <f t="shared" si="353"/>
        <v>5.840316873684665E-17</v>
      </c>
      <c r="H2851" s="104">
        <f t="shared" si="349"/>
        <v>-324.67127178117886</v>
      </c>
      <c r="I2851" s="104">
        <f t="shared" si="350"/>
        <v>10</v>
      </c>
      <c r="J2851" s="104">
        <f t="shared" si="351"/>
        <v>5.4463013930556487E-8</v>
      </c>
      <c r="K2851" s="104">
        <f t="shared" si="352"/>
        <v>5.4463013930556491E-7</v>
      </c>
      <c r="L2851" s="85"/>
    </row>
    <row r="2852" spans="3:12" x14ac:dyDescent="0.2">
      <c r="C2852" s="103">
        <v>9850</v>
      </c>
      <c r="D2852" s="103">
        <f t="shared" si="348"/>
        <v>9.85</v>
      </c>
      <c r="E2852" s="104">
        <f t="shared" si="346"/>
        <v>0.39844691452272385</v>
      </c>
      <c r="F2852" s="104">
        <f t="shared" si="347"/>
        <v>1.1654130046917328E-3</v>
      </c>
      <c r="G2852" s="104">
        <f t="shared" si="353"/>
        <v>4.6435521586407765E-4</v>
      </c>
      <c r="H2852" s="104">
        <f t="shared" si="349"/>
        <v>-66.66299343762573</v>
      </c>
      <c r="I2852" s="104">
        <f t="shared" si="350"/>
        <v>10</v>
      </c>
      <c r="J2852" s="104">
        <f t="shared" si="351"/>
        <v>5.3906441625057096E-8</v>
      </c>
      <c r="K2852" s="104">
        <f t="shared" si="352"/>
        <v>5.3906441625057092E-7</v>
      </c>
      <c r="L2852" s="85"/>
    </row>
    <row r="2853" spans="3:12" x14ac:dyDescent="0.2">
      <c r="C2853" s="103">
        <v>9860</v>
      </c>
      <c r="D2853" s="103">
        <f t="shared" si="348"/>
        <v>9.86</v>
      </c>
      <c r="E2853" s="104">
        <f t="shared" si="346"/>
        <v>0.39767341406079609</v>
      </c>
      <c r="F2853" s="104">
        <f t="shared" si="347"/>
        <v>2.0172913355700757E-3</v>
      </c>
      <c r="G2853" s="104">
        <f t="shared" si="353"/>
        <v>8.0222313257141502E-4</v>
      </c>
      <c r="H2853" s="104">
        <f t="shared" si="349"/>
        <v>-61.91409638078801</v>
      </c>
      <c r="I2853" s="104">
        <f t="shared" si="350"/>
        <v>10</v>
      </c>
      <c r="J2853" s="104">
        <f t="shared" si="351"/>
        <v>4.0105517818139507E-7</v>
      </c>
      <c r="K2853" s="104">
        <f t="shared" si="352"/>
        <v>4.0105517818139509E-6</v>
      </c>
      <c r="L2853" s="85"/>
    </row>
    <row r="2854" spans="3:12" x14ac:dyDescent="0.2">
      <c r="C2854" s="103">
        <v>9870</v>
      </c>
      <c r="D2854" s="103">
        <f t="shared" si="348"/>
        <v>9.8699999999999992</v>
      </c>
      <c r="E2854" s="104">
        <f t="shared" si="346"/>
        <v>0.39690050456218717</v>
      </c>
      <c r="F2854" s="104">
        <f t="shared" si="347"/>
        <v>2.3279131488119229E-3</v>
      </c>
      <c r="G2854" s="104">
        <f t="shared" si="353"/>
        <v>9.2394990334040213E-4</v>
      </c>
      <c r="H2854" s="104">
        <f t="shared" si="349"/>
        <v>-60.687031512667993</v>
      </c>
      <c r="I2854" s="104">
        <f t="shared" si="350"/>
        <v>10</v>
      </c>
      <c r="J2854" s="104">
        <f t="shared" si="351"/>
        <v>7.4491833747725476E-7</v>
      </c>
      <c r="K2854" s="104">
        <f t="shared" si="352"/>
        <v>7.4491833747725481E-6</v>
      </c>
      <c r="L2854" s="85"/>
    </row>
    <row r="2855" spans="3:12" x14ac:dyDescent="0.2">
      <c r="C2855" s="103">
        <v>9880</v>
      </c>
      <c r="D2855" s="103">
        <f t="shared" si="348"/>
        <v>9.8800000000000008</v>
      </c>
      <c r="E2855" s="104">
        <f t="shared" si="346"/>
        <v>0.39612818797301003</v>
      </c>
      <c r="F2855" s="104">
        <f t="shared" si="347"/>
        <v>2.0147762933896982E-3</v>
      </c>
      <c r="G2855" s="104">
        <f t="shared" si="353"/>
        <v>7.9810968227143875E-4</v>
      </c>
      <c r="H2855" s="104">
        <f t="shared" si="349"/>
        <v>-61.958748410279689</v>
      </c>
      <c r="I2855" s="104">
        <f t="shared" si="350"/>
        <v>10</v>
      </c>
      <c r="J2855" s="104">
        <f t="shared" si="351"/>
        <v>7.4137230409940632E-7</v>
      </c>
      <c r="K2855" s="104">
        <f t="shared" si="352"/>
        <v>7.413723040994063E-6</v>
      </c>
      <c r="L2855" s="85"/>
    </row>
    <row r="2856" spans="3:12" x14ac:dyDescent="0.2">
      <c r="C2856" s="103">
        <v>9890</v>
      </c>
      <c r="D2856" s="103">
        <f t="shared" si="348"/>
        <v>9.89</v>
      </c>
      <c r="E2856" s="104">
        <f t="shared" si="346"/>
        <v>0.39535646623333587</v>
      </c>
      <c r="F2856" s="104">
        <f t="shared" si="347"/>
        <v>1.1625088727803901E-3</v>
      </c>
      <c r="G2856" s="104">
        <f t="shared" si="353"/>
        <v>4.5960539990735363E-4</v>
      </c>
      <c r="H2856" s="104">
        <f t="shared" si="349"/>
        <v>-66.752297548491853</v>
      </c>
      <c r="I2856" s="104">
        <f t="shared" si="350"/>
        <v>10</v>
      </c>
      <c r="J2856" s="104">
        <f t="shared" si="351"/>
        <v>3.954618069850016E-7</v>
      </c>
      <c r="K2856" s="104">
        <f t="shared" si="352"/>
        <v>3.9546180698500158E-6</v>
      </c>
      <c r="L2856" s="85"/>
    </row>
    <row r="2857" spans="3:12" x14ac:dyDescent="0.2">
      <c r="C2857" s="103">
        <v>9900</v>
      </c>
      <c r="D2857" s="103">
        <f t="shared" si="348"/>
        <v>9.9</v>
      </c>
      <c r="E2857" s="104">
        <f t="shared" si="346"/>
        <v>0.39458534127718931</v>
      </c>
      <c r="F2857" s="104">
        <f t="shared" si="347"/>
        <v>9.3364055136190512E-17</v>
      </c>
      <c r="G2857" s="104">
        <f t="shared" si="353"/>
        <v>3.6840087558936052E-17</v>
      </c>
      <c r="H2857" s="104">
        <f t="shared" si="349"/>
        <v>-328.673586925466</v>
      </c>
      <c r="I2857" s="104">
        <f t="shared" si="350"/>
        <v>10</v>
      </c>
      <c r="J2857" s="104">
        <f t="shared" si="351"/>
        <v>5.2809280906008083E-8</v>
      </c>
      <c r="K2857" s="104">
        <f t="shared" si="352"/>
        <v>5.2809280906008083E-7</v>
      </c>
      <c r="L2857" s="85"/>
    </row>
    <row r="2858" spans="3:12" x14ac:dyDescent="0.2">
      <c r="C2858" s="103">
        <v>9910</v>
      </c>
      <c r="D2858" s="103">
        <f t="shared" si="348"/>
        <v>9.91</v>
      </c>
      <c r="E2858" s="104">
        <f t="shared" si="346"/>
        <v>0.3938148150325429</v>
      </c>
      <c r="F2858" s="104">
        <f t="shared" si="347"/>
        <v>1.1610698546089513E-3</v>
      </c>
      <c r="G2858" s="104">
        <f t="shared" si="353"/>
        <v>4.5724651003268565E-4</v>
      </c>
      <c r="H2858" s="104">
        <f t="shared" si="349"/>
        <v>-66.796992012463647</v>
      </c>
      <c r="I2858" s="104">
        <f t="shared" si="350"/>
        <v>10</v>
      </c>
      <c r="J2858" s="104">
        <f t="shared" si="351"/>
        <v>5.2268592734276152E-8</v>
      </c>
      <c r="K2858" s="104">
        <f t="shared" si="352"/>
        <v>5.2268592734276149E-7</v>
      </c>
      <c r="L2858" s="85"/>
    </row>
    <row r="2859" spans="3:12" x14ac:dyDescent="0.2">
      <c r="C2859" s="103">
        <v>9920</v>
      </c>
      <c r="D2859" s="103">
        <f t="shared" si="348"/>
        <v>9.92</v>
      </c>
      <c r="E2859" s="104">
        <f t="shared" si="346"/>
        <v>0.39304488942131227</v>
      </c>
      <c r="F2859" s="104">
        <f t="shared" si="347"/>
        <v>2.009791368815698E-3</v>
      </c>
      <c r="G2859" s="104">
        <f t="shared" si="353"/>
        <v>7.8993822631607386E-4</v>
      </c>
      <c r="H2859" s="104">
        <f t="shared" si="349"/>
        <v>-62.048137389862333</v>
      </c>
      <c r="I2859" s="104">
        <f t="shared" si="350"/>
        <v>10</v>
      </c>
      <c r="J2859" s="104">
        <f t="shared" si="351"/>
        <v>3.8886744164533116E-7</v>
      </c>
      <c r="K2859" s="104">
        <f t="shared" si="352"/>
        <v>3.8886744164533118E-6</v>
      </c>
      <c r="L2859" s="85"/>
    </row>
    <row r="2860" spans="3:12" x14ac:dyDescent="0.2">
      <c r="C2860" s="103">
        <v>9930</v>
      </c>
      <c r="D2860" s="103">
        <f t="shared" si="348"/>
        <v>9.93</v>
      </c>
      <c r="E2860" s="104">
        <f t="shared" si="346"/>
        <v>0.39227556635935135</v>
      </c>
      <c r="F2860" s="104">
        <f t="shared" si="347"/>
        <v>2.3192789501678261E-3</v>
      </c>
      <c r="G2860" s="104">
        <f t="shared" si="353"/>
        <v>9.0979646372240579E-4</v>
      </c>
      <c r="H2860" s="104">
        <f t="shared" si="349"/>
        <v>-60.82111511114195</v>
      </c>
      <c r="I2860" s="104">
        <f t="shared" si="350"/>
        <v>10</v>
      </c>
      <c r="J2860" s="104">
        <f t="shared" si="351"/>
        <v>7.2227450413005153E-7</v>
      </c>
      <c r="K2860" s="104">
        <f t="shared" si="352"/>
        <v>7.2227450413005151E-6</v>
      </c>
      <c r="L2860" s="85"/>
    </row>
    <row r="2861" spans="3:12" x14ac:dyDescent="0.2">
      <c r="C2861" s="103">
        <v>9940</v>
      </c>
      <c r="D2861" s="103">
        <f t="shared" si="348"/>
        <v>9.94</v>
      </c>
      <c r="E2861" s="104">
        <f t="shared" si="346"/>
        <v>0.3915068477564459</v>
      </c>
      <c r="F2861" s="104">
        <f t="shared" si="347"/>
        <v>2.0073213312012932E-3</v>
      </c>
      <c r="G2861" s="104">
        <f t="shared" si="353"/>
        <v>7.85880046812891E-4</v>
      </c>
      <c r="H2861" s="104">
        <f t="shared" si="349"/>
        <v>-62.092874753074923</v>
      </c>
      <c r="I2861" s="104">
        <f t="shared" si="350"/>
        <v>10</v>
      </c>
      <c r="J2861" s="104">
        <f t="shared" si="351"/>
        <v>7.1882970709529023E-7</v>
      </c>
      <c r="K2861" s="104">
        <f t="shared" si="352"/>
        <v>7.1882970709529028E-6</v>
      </c>
      <c r="L2861" s="85"/>
    </row>
    <row r="2862" spans="3:12" x14ac:dyDescent="0.2">
      <c r="C2862" s="103">
        <v>9950</v>
      </c>
      <c r="D2862" s="103">
        <f t="shared" si="348"/>
        <v>9.9499999999999993</v>
      </c>
      <c r="E2862" s="104">
        <f t="shared" si="346"/>
        <v>0.39073873551631128</v>
      </c>
      <c r="F2862" s="104">
        <f t="shared" si="347"/>
        <v>1.1582176897914347E-3</v>
      </c>
      <c r="G2862" s="104">
        <f t="shared" si="353"/>
        <v>4.5256051556172847E-4</v>
      </c>
      <c r="H2862" s="104">
        <f t="shared" si="349"/>
        <v>-66.886466790289916</v>
      </c>
      <c r="I2862" s="104">
        <f t="shared" si="350"/>
        <v>10</v>
      </c>
      <c r="J2862" s="104">
        <f t="shared" si="351"/>
        <v>3.8343375663369092E-7</v>
      </c>
      <c r="K2862" s="104">
        <f t="shared" si="352"/>
        <v>3.834337566336909E-6</v>
      </c>
      <c r="L2862" s="85"/>
    </row>
    <row r="2863" spans="3:12" x14ac:dyDescent="0.2">
      <c r="C2863" s="103">
        <v>9960</v>
      </c>
      <c r="D2863" s="103">
        <f t="shared" si="348"/>
        <v>9.9600000000000009</v>
      </c>
      <c r="E2863" s="104">
        <f t="shared" si="346"/>
        <v>0.38997123153658414</v>
      </c>
      <c r="F2863" s="104">
        <f t="shared" si="347"/>
        <v>1.9512449574237822E-16</v>
      </c>
      <c r="G2863" s="104">
        <f t="shared" si="353"/>
        <v>7.6092939907610209E-17</v>
      </c>
      <c r="H2863" s="104">
        <f t="shared" si="349"/>
        <v>-322.3731127256674</v>
      </c>
      <c r="I2863" s="104">
        <f t="shared" si="350"/>
        <v>10</v>
      </c>
      <c r="J2863" s="104">
        <f t="shared" si="351"/>
        <v>5.1202755061391595E-8</v>
      </c>
      <c r="K2863" s="104">
        <f t="shared" si="352"/>
        <v>5.1202755061391595E-7</v>
      </c>
      <c r="L2863" s="85"/>
    </row>
    <row r="2864" spans="3:12" x14ac:dyDescent="0.2">
      <c r="C2864" s="103">
        <v>9970</v>
      </c>
      <c r="D2864" s="103">
        <f t="shared" si="348"/>
        <v>9.9700000000000006</v>
      </c>
      <c r="E2864" s="104">
        <f t="shared" si="346"/>
        <v>0.38920433770882007</v>
      </c>
      <c r="F2864" s="104">
        <f t="shared" si="347"/>
        <v>1.1568044547088951E-3</v>
      </c>
      <c r="G2864" s="104">
        <f t="shared" si="353"/>
        <v>4.5023331165358827E-4</v>
      </c>
      <c r="H2864" s="104">
        <f t="shared" si="349"/>
        <v>-66.931247515358038</v>
      </c>
      <c r="I2864" s="104">
        <f t="shared" si="350"/>
        <v>10</v>
      </c>
      <c r="J2864" s="104">
        <f t="shared" si="351"/>
        <v>5.0677508730656418E-8</v>
      </c>
      <c r="K2864" s="104">
        <f t="shared" si="352"/>
        <v>5.0677508730656421E-7</v>
      </c>
      <c r="L2864" s="85"/>
    </row>
    <row r="2865" spans="3:12" x14ac:dyDescent="0.2">
      <c r="C2865" s="103">
        <v>9980</v>
      </c>
      <c r="D2865" s="103">
        <f t="shared" si="348"/>
        <v>9.98</v>
      </c>
      <c r="E2865" s="104">
        <f t="shared" si="346"/>
        <v>0.38843805591848846</v>
      </c>
      <c r="F2865" s="104">
        <f t="shared" si="347"/>
        <v>2.0024257223739735E-3</v>
      </c>
      <c r="G2865" s="104">
        <f t="shared" si="353"/>
        <v>7.7781835472012122E-4</v>
      </c>
      <c r="H2865" s="104">
        <f t="shared" si="349"/>
        <v>-62.182436254380285</v>
      </c>
      <c r="I2865" s="104">
        <f t="shared" si="350"/>
        <v>10</v>
      </c>
      <c r="J2865" s="104">
        <f t="shared" si="351"/>
        <v>3.7702772382081112E-7</v>
      </c>
      <c r="K2865" s="104">
        <f t="shared" si="352"/>
        <v>3.7702772382081113E-6</v>
      </c>
      <c r="L2865" s="85"/>
    </row>
    <row r="2866" spans="3:12" x14ac:dyDescent="0.2">
      <c r="C2866" s="103">
        <v>9990</v>
      </c>
      <c r="D2866" s="103">
        <f t="shared" si="348"/>
        <v>9.99</v>
      </c>
      <c r="E2866" s="104">
        <f t="shared" si="346"/>
        <v>0.38767238804496607</v>
      </c>
      <c r="F2866" s="104">
        <f t="shared" si="347"/>
        <v>2.3107994523998295E-3</v>
      </c>
      <c r="G2866" s="104">
        <f t="shared" si="353"/>
        <v>8.9583314200484176E-4</v>
      </c>
      <c r="H2866" s="104">
        <f t="shared" si="349"/>
        <v>-60.955457491017697</v>
      </c>
      <c r="I2866" s="104">
        <f t="shared" si="350"/>
        <v>10</v>
      </c>
      <c r="J2866" s="104">
        <f t="shared" si="351"/>
        <v>7.0027733312242721E-7</v>
      </c>
      <c r="K2866" s="104">
        <f t="shared" si="352"/>
        <v>7.0027733312242723E-6</v>
      </c>
      <c r="L2866" s="85"/>
    </row>
    <row r="2867" spans="3:12" x14ac:dyDescent="0.2">
      <c r="C2867" s="103">
        <v>10000</v>
      </c>
      <c r="D2867" s="103">
        <f t="shared" si="348"/>
        <v>10</v>
      </c>
      <c r="E2867" s="104">
        <f t="shared" si="346"/>
        <v>0.38690733596153443</v>
      </c>
      <c r="F2867" s="104">
        <f t="shared" si="347"/>
        <v>2.0000000000000183E-3</v>
      </c>
      <c r="G2867" s="104">
        <f t="shared" si="353"/>
        <v>7.7381467192307594E-4</v>
      </c>
      <c r="H2867" s="104">
        <f t="shared" si="349"/>
        <v>-62.227260801811553</v>
      </c>
      <c r="I2867" s="104">
        <f t="shared" si="350"/>
        <v>10</v>
      </c>
      <c r="J2867" s="104">
        <f t="shared" si="351"/>
        <v>6.9693095563856861E-7</v>
      </c>
      <c r="K2867" s="104">
        <f t="shared" si="352"/>
        <v>6.9693095563856861E-6</v>
      </c>
      <c r="L2867" s="85"/>
    </row>
    <row r="2868" spans="3:12" x14ac:dyDescent="0.2">
      <c r="C2868" s="103">
        <v>10100</v>
      </c>
      <c r="D2868" s="103">
        <f t="shared" si="348"/>
        <v>10.1</v>
      </c>
      <c r="E2868" s="104">
        <f t="shared" si="346"/>
        <v>0.3792910913363135</v>
      </c>
      <c r="F2868" s="104">
        <f t="shared" si="347"/>
        <v>1.9880892445239928E-3</v>
      </c>
      <c r="G2868" s="104">
        <f t="shared" si="353"/>
        <v>7.5406453922949226E-4</v>
      </c>
      <c r="H2868" s="104">
        <f t="shared" si="349"/>
        <v>-62.451829638792333</v>
      </c>
      <c r="I2868" s="104">
        <f t="shared" si="350"/>
        <v>100</v>
      </c>
      <c r="J2868" s="104">
        <f t="shared" si="351"/>
        <v>5.836037209680486E-7</v>
      </c>
      <c r="K2868" s="104">
        <f t="shared" si="352"/>
        <v>5.8360372096804862E-5</v>
      </c>
      <c r="L2868" s="85"/>
    </row>
    <row r="2869" spans="3:12" x14ac:dyDescent="0.2">
      <c r="C2869" s="103">
        <v>10200</v>
      </c>
      <c r="D2869" s="103">
        <f t="shared" si="348"/>
        <v>10.199999999999999</v>
      </c>
      <c r="E2869" s="104">
        <f t="shared" si="346"/>
        <v>0.37173844089510244</v>
      </c>
      <c r="F2869" s="104">
        <f t="shared" si="347"/>
        <v>3.1318022989756683E-17</v>
      </c>
      <c r="G2869" s="104">
        <f t="shared" si="353"/>
        <v>1.1642113038129124E-17</v>
      </c>
      <c r="H2869" s="104">
        <f t="shared" si="349"/>
        <v>-338.67936376568969</v>
      </c>
      <c r="I2869" s="104">
        <f t="shared" si="350"/>
        <v>100</v>
      </c>
      <c r="J2869" s="104">
        <f t="shared" si="351"/>
        <v>1.4215333233085099E-7</v>
      </c>
      <c r="K2869" s="104">
        <f t="shared" si="352"/>
        <v>1.42153332330851E-5</v>
      </c>
      <c r="L2869" s="85"/>
    </row>
    <row r="2870" spans="3:12" x14ac:dyDescent="0.2">
      <c r="C2870" s="103">
        <v>10300</v>
      </c>
      <c r="D2870" s="103">
        <f t="shared" si="348"/>
        <v>10.3</v>
      </c>
      <c r="E2870" s="104">
        <f t="shared" si="346"/>
        <v>0.36425115666056923</v>
      </c>
      <c r="F2870" s="104">
        <f t="shared" si="347"/>
        <v>1.9653285182424343E-3</v>
      </c>
      <c r="G2870" s="104">
        <f t="shared" si="353"/>
        <v>7.1587318598780936E-4</v>
      </c>
      <c r="H2870" s="104">
        <f t="shared" si="349"/>
        <v>-62.9032780874618</v>
      </c>
      <c r="I2870" s="104">
        <f t="shared" si="350"/>
        <v>100</v>
      </c>
      <c r="J2870" s="104">
        <f t="shared" si="351"/>
        <v>1.2811860460408834E-7</v>
      </c>
      <c r="K2870" s="104">
        <f t="shared" si="352"/>
        <v>1.2811860460408833E-5</v>
      </c>
      <c r="L2870" s="85"/>
    </row>
    <row r="2871" spans="3:12" x14ac:dyDescent="0.2">
      <c r="C2871" s="103">
        <v>10400</v>
      </c>
      <c r="D2871" s="103">
        <f t="shared" si="348"/>
        <v>10.4</v>
      </c>
      <c r="E2871" s="104">
        <f t="shared" si="346"/>
        <v>0.3568309488125202</v>
      </c>
      <c r="F2871" s="104">
        <f t="shared" si="347"/>
        <v>1.9544615347541552E-3</v>
      </c>
      <c r="G2871" s="104">
        <f t="shared" si="353"/>
        <v>6.9741236386389963E-4</v>
      </c>
      <c r="H2871" s="104">
        <f t="shared" si="349"/>
        <v>-63.13020715267173</v>
      </c>
      <c r="I2871" s="104">
        <f t="shared" si="350"/>
        <v>100</v>
      </c>
      <c r="J2871" s="104">
        <f t="shared" si="351"/>
        <v>4.993440113549119E-7</v>
      </c>
      <c r="K2871" s="104">
        <f t="shared" si="352"/>
        <v>4.9934401135491191E-5</v>
      </c>
      <c r="L2871" s="85"/>
    </row>
    <row r="2872" spans="3:12" x14ac:dyDescent="0.2">
      <c r="C2872" s="103">
        <v>10500</v>
      </c>
      <c r="D2872" s="103">
        <f t="shared" si="348"/>
        <v>10.5</v>
      </c>
      <c r="E2872" s="104">
        <f t="shared" si="346"/>
        <v>0.34947946537089436</v>
      </c>
      <c r="F2872" s="104">
        <f t="shared" si="347"/>
        <v>1.5179546714746765E-16</v>
      </c>
      <c r="G2872" s="104">
        <f t="shared" si="353"/>
        <v>5.3049398704422154E-17</v>
      </c>
      <c r="H2872" s="104">
        <f t="shared" si="349"/>
        <v>-325.50639068608461</v>
      </c>
      <c r="I2872" s="104">
        <f t="shared" si="350"/>
        <v>100</v>
      </c>
      <c r="J2872" s="104">
        <f t="shared" si="351"/>
        <v>1.2159600131757658E-7</v>
      </c>
      <c r="K2872" s="104">
        <f t="shared" si="352"/>
        <v>1.2159600131757658E-5</v>
      </c>
      <c r="L2872" s="85"/>
    </row>
    <row r="2873" spans="3:12" x14ac:dyDescent="0.2">
      <c r="C2873" s="103">
        <v>10600</v>
      </c>
      <c r="D2873" s="103">
        <f t="shared" si="348"/>
        <v>10.6</v>
      </c>
      <c r="E2873" s="104">
        <f t="shared" si="346"/>
        <v>0.34219829193338314</v>
      </c>
      <c r="F2873" s="104">
        <f t="shared" si="347"/>
        <v>1.9337144876895788E-3</v>
      </c>
      <c r="G2873" s="104">
        <f t="shared" si="353"/>
        <v>6.6171379477421093E-4</v>
      </c>
      <c r="H2873" s="104">
        <f t="shared" si="349"/>
        <v>-63.586596230148452</v>
      </c>
      <c r="I2873" s="104">
        <f t="shared" si="350"/>
        <v>100</v>
      </c>
      <c r="J2873" s="104">
        <f t="shared" si="351"/>
        <v>1.0946628654863918E-7</v>
      </c>
      <c r="K2873" s="104">
        <f t="shared" si="352"/>
        <v>1.0946628654863917E-5</v>
      </c>
      <c r="L2873" s="85"/>
    </row>
    <row r="2874" spans="3:12" x14ac:dyDescent="0.2">
      <c r="C2874" s="103">
        <v>10700</v>
      </c>
      <c r="D2874" s="103">
        <f t="shared" si="348"/>
        <v>10.7</v>
      </c>
      <c r="E2874" s="104">
        <f t="shared" si="346"/>
        <v>0.33498895146730517</v>
      </c>
      <c r="F2874" s="104">
        <f t="shared" si="347"/>
        <v>1.9238194988106761E-3</v>
      </c>
      <c r="G2874" s="104">
        <f t="shared" si="353"/>
        <v>6.4445827671894495E-4</v>
      </c>
      <c r="H2874" s="104">
        <f t="shared" si="349"/>
        <v>-63.816103886685781</v>
      </c>
      <c r="I2874" s="104">
        <f t="shared" si="350"/>
        <v>100</v>
      </c>
      <c r="J2874" s="104">
        <f t="shared" si="351"/>
        <v>4.2652137008718053E-7</v>
      </c>
      <c r="K2874" s="104">
        <f t="shared" si="352"/>
        <v>4.2652137008718055E-5</v>
      </c>
      <c r="L2874" s="85"/>
    </row>
    <row r="2875" spans="3:12" x14ac:dyDescent="0.2">
      <c r="C2875" s="103">
        <v>10800</v>
      </c>
      <c r="D2875" s="103">
        <f t="shared" si="348"/>
        <v>10.8</v>
      </c>
      <c r="E2875" s="104">
        <f t="shared" si="346"/>
        <v>0.32785290415530893</v>
      </c>
      <c r="F2875" s="104">
        <f t="shared" si="347"/>
        <v>2.3395635654347955E-16</v>
      </c>
      <c r="G2875" s="104">
        <f t="shared" si="353"/>
        <v>7.6703270938374683E-17</v>
      </c>
      <c r="H2875" s="104">
        <f t="shared" si="349"/>
        <v>-322.30372231158174</v>
      </c>
      <c r="I2875" s="104">
        <f t="shared" si="350"/>
        <v>100</v>
      </c>
      <c r="J2875" s="104">
        <f t="shared" si="351"/>
        <v>1.0383161760791275E-7</v>
      </c>
      <c r="K2875" s="104">
        <f t="shared" si="352"/>
        <v>1.0383161760791275E-5</v>
      </c>
      <c r="L2875" s="85"/>
    </row>
    <row r="2876" spans="3:12" x14ac:dyDescent="0.2">
      <c r="C2876" s="103">
        <v>10900</v>
      </c>
      <c r="D2876" s="103">
        <f t="shared" si="348"/>
        <v>10.9</v>
      </c>
      <c r="E2876" s="104">
        <f t="shared" si="346"/>
        <v>0.32079154729442166</v>
      </c>
      <c r="F2876" s="104">
        <f t="shared" si="347"/>
        <v>1.9049516295434298E-3</v>
      </c>
      <c r="G2876" s="104">
        <f t="shared" si="353"/>
        <v>6.1109238076226681E-4</v>
      </c>
      <c r="H2876" s="104">
        <f t="shared" si="349"/>
        <v>-64.277862622560832</v>
      </c>
      <c r="I2876" s="104">
        <f t="shared" si="350"/>
        <v>100</v>
      </c>
      <c r="J2876" s="104">
        <f t="shared" si="351"/>
        <v>9.3358474456447242E-8</v>
      </c>
      <c r="K2876" s="104">
        <f t="shared" si="352"/>
        <v>9.3358474456447247E-6</v>
      </c>
      <c r="L2876" s="85"/>
    </row>
    <row r="2877" spans="3:12" x14ac:dyDescent="0.2">
      <c r="C2877" s="103">
        <v>11000</v>
      </c>
      <c r="D2877" s="103">
        <f t="shared" si="348"/>
        <v>11</v>
      </c>
      <c r="E2877" s="104">
        <f t="shared" si="346"/>
        <v>0.31380621524791896</v>
      </c>
      <c r="F2877" s="104">
        <f t="shared" si="347"/>
        <v>1.8959656501804578E-3</v>
      </c>
      <c r="G2877" s="104">
        <f t="shared" si="353"/>
        <v>5.9496580492318933E-4</v>
      </c>
      <c r="H2877" s="104">
        <f t="shared" si="349"/>
        <v>-64.510159884081929</v>
      </c>
      <c r="I2877" s="104">
        <f t="shared" si="350"/>
        <v>100</v>
      </c>
      <c r="J2877" s="104">
        <f t="shared" si="351"/>
        <v>3.636440868147235E-7</v>
      </c>
      <c r="K2877" s="104">
        <f t="shared" si="352"/>
        <v>3.636440868147235E-5</v>
      </c>
      <c r="L2877" s="85"/>
    </row>
    <row r="2878" spans="3:12" x14ac:dyDescent="0.2">
      <c r="C2878" s="103">
        <v>11100</v>
      </c>
      <c r="D2878" s="103">
        <f t="shared" si="348"/>
        <v>11.1</v>
      </c>
      <c r="E2878" s="104">
        <f t="shared" si="346"/>
        <v>0.30689817944943226</v>
      </c>
      <c r="F2878" s="104">
        <f t="shared" si="347"/>
        <v>1.345568742551372E-16</v>
      </c>
      <c r="G2878" s="104">
        <f t="shared" si="353"/>
        <v>4.1295259741307787E-17</v>
      </c>
      <c r="H2878" s="104">
        <f t="shared" si="349"/>
        <v>-327.68199595783807</v>
      </c>
      <c r="I2878" s="104">
        <f t="shared" si="350"/>
        <v>100</v>
      </c>
      <c r="J2878" s="104">
        <f t="shared" si="351"/>
        <v>8.8496077256986939E-8</v>
      </c>
      <c r="K2878" s="104">
        <f t="shared" si="352"/>
        <v>8.8496077256986945E-6</v>
      </c>
      <c r="L2878" s="85"/>
    </row>
    <row r="2879" spans="3:12" x14ac:dyDescent="0.2">
      <c r="C2879" s="103">
        <v>11200</v>
      </c>
      <c r="D2879" s="103">
        <f t="shared" si="348"/>
        <v>11.2</v>
      </c>
      <c r="E2879" s="104">
        <f t="shared" si="346"/>
        <v>0.30006864845867759</v>
      </c>
      <c r="F2879" s="104">
        <f t="shared" si="347"/>
        <v>1.8788589223730514E-3</v>
      </c>
      <c r="G2879" s="104">
        <f t="shared" si="353"/>
        <v>5.6378665748100891E-4</v>
      </c>
      <c r="H2879" s="104">
        <f t="shared" si="349"/>
        <v>-64.977704126256725</v>
      </c>
      <c r="I2879" s="104">
        <f t="shared" si="350"/>
        <v>100</v>
      </c>
      <c r="J2879" s="104">
        <f t="shared" si="351"/>
        <v>7.9463848788413761E-8</v>
      </c>
      <c r="K2879" s="104">
        <f t="shared" si="352"/>
        <v>7.9463848788413759E-6</v>
      </c>
      <c r="L2879" s="85"/>
    </row>
    <row r="2880" spans="3:12" x14ac:dyDescent="0.2">
      <c r="C2880" s="103">
        <v>11300</v>
      </c>
      <c r="D2880" s="103">
        <f t="shared" si="348"/>
        <v>11.3</v>
      </c>
      <c r="E2880" s="104">
        <f t="shared" si="346"/>
        <v>0.29331876806811302</v>
      </c>
      <c r="F2880" s="104">
        <f t="shared" si="347"/>
        <v>1.8707266825248358E-3</v>
      </c>
      <c r="G2880" s="104">
        <f t="shared" si="353"/>
        <v>5.4871924591033282E-4</v>
      </c>
      <c r="H2880" s="104">
        <f t="shared" si="349"/>
        <v>-65.212996139760833</v>
      </c>
      <c r="I2880" s="104">
        <f t="shared" si="350"/>
        <v>100</v>
      </c>
      <c r="J2880" s="104">
        <f t="shared" si="351"/>
        <v>3.0941734627014637E-7</v>
      </c>
      <c r="K2880" s="104">
        <f t="shared" si="352"/>
        <v>3.0941734627014637E-5</v>
      </c>
      <c r="L2880" s="85"/>
    </row>
    <row r="2881" spans="3:12" x14ac:dyDescent="0.2">
      <c r="C2881" s="103">
        <v>11400</v>
      </c>
      <c r="D2881" s="103">
        <f t="shared" si="348"/>
        <v>11.4</v>
      </c>
      <c r="E2881" s="104">
        <f t="shared" si="346"/>
        <v>0.28664962145982742</v>
      </c>
      <c r="F2881" s="104">
        <f t="shared" si="347"/>
        <v>4.2193765926158933E-18</v>
      </c>
      <c r="G2881" s="104">
        <f t="shared" si="353"/>
        <v>1.2094827030698023E-18</v>
      </c>
      <c r="H2881" s="104">
        <f t="shared" si="349"/>
        <v>-358.34800676290939</v>
      </c>
      <c r="I2881" s="104">
        <f t="shared" si="350"/>
        <v>100</v>
      </c>
      <c r="J2881" s="104">
        <f t="shared" si="351"/>
        <v>7.5273202708101405E-8</v>
      </c>
      <c r="K2881" s="104">
        <f t="shared" si="352"/>
        <v>7.5273202708101404E-6</v>
      </c>
      <c r="L2881" s="85"/>
    </row>
    <row r="2882" spans="3:12" x14ac:dyDescent="0.2">
      <c r="C2882" s="103">
        <v>11500</v>
      </c>
      <c r="D2882" s="103">
        <f t="shared" si="348"/>
        <v>11.5</v>
      </c>
      <c r="E2882" s="104">
        <f t="shared" si="346"/>
        <v>0.28006222941187575</v>
      </c>
      <c r="F2882" s="104">
        <f t="shared" si="347"/>
        <v>1.8552775512523162E-3</v>
      </c>
      <c r="G2882" s="104">
        <f t="shared" si="353"/>
        <v>5.195931671815292E-4</v>
      </c>
      <c r="H2882" s="104">
        <f t="shared" si="349"/>
        <v>-65.68673137349171</v>
      </c>
      <c r="I2882" s="104">
        <f t="shared" si="350"/>
        <v>100</v>
      </c>
      <c r="J2882" s="104">
        <f t="shared" si="351"/>
        <v>6.7494264845433445E-8</v>
      </c>
      <c r="K2882" s="104">
        <f t="shared" si="352"/>
        <v>6.7494264845433446E-6</v>
      </c>
      <c r="L2882" s="85"/>
    </row>
    <row r="2883" spans="3:12" x14ac:dyDescent="0.2">
      <c r="C2883" s="103">
        <v>11600</v>
      </c>
      <c r="D2883" s="103">
        <f t="shared" si="348"/>
        <v>11.6</v>
      </c>
      <c r="E2883" s="104">
        <f t="shared" si="346"/>
        <v>0.27355755055326603</v>
      </c>
      <c r="F2883" s="104">
        <f t="shared" si="347"/>
        <v>1.8479505922307576E-3</v>
      </c>
      <c r="G2883" s="104">
        <f t="shared" si="353"/>
        <v>5.0552083755410341E-4</v>
      </c>
      <c r="H2883" s="104">
        <f t="shared" si="349"/>
        <v>-65.925218761964132</v>
      </c>
      <c r="I2883" s="104">
        <f t="shared" si="350"/>
        <v>100</v>
      </c>
      <c r="J2883" s="104">
        <f t="shared" si="351"/>
        <v>2.6271468067628162E-7</v>
      </c>
      <c r="K2883" s="104">
        <f t="shared" si="352"/>
        <v>2.6271468067628161E-5</v>
      </c>
      <c r="L2883" s="85"/>
    </row>
    <row r="2884" spans="3:12" x14ac:dyDescent="0.2">
      <c r="C2884" s="103">
        <v>11700</v>
      </c>
      <c r="D2884" s="103">
        <f t="shared" si="348"/>
        <v>11.7</v>
      </c>
      <c r="E2884" s="104">
        <f t="shared" ref="E2884:E2947" si="354">ABS(SIN((($A$68*PI()*$C2884*VLOOKUP($D$12,$C$18:$D$33,2,FALSE))/($D$16*1000000)))/(VLOOKUP($D$12,$C$18:$D$33,2,FALSE)*SIN((($A$68*PI()*$C2884)/($D$16*1000000)))))^$A$72</f>
        <v>0.26713648166673931</v>
      </c>
      <c r="F2884" s="104">
        <f t="shared" ref="F2884:F2947" si="355">ABS(SIN((($A$68*VLOOKUP($D$12,$C$18:$D$33,2,FALSE)*PI()*$C2884*VLOOKUP($D$12,$C$18:$E$33,3,FALSE))/($D$16*1000000)))/(VLOOKUP($D$12,$C$18:$E$33,3,FALSE)*SIN((($A$68*VLOOKUP($D$12,$C$18:$D$33,2,FALSE)*PI()*$C2884)/($D$16*1000000)))))^$A$76</f>
        <v>1.1875004745184766E-16</v>
      </c>
      <c r="G2884" s="104">
        <f t="shared" si="353"/>
        <v>3.1722469874044927E-17</v>
      </c>
      <c r="H2884" s="104">
        <f t="shared" si="349"/>
        <v>-329.97266012764987</v>
      </c>
      <c r="I2884" s="104">
        <f t="shared" si="350"/>
        <v>100</v>
      </c>
      <c r="J2884" s="104">
        <f t="shared" si="351"/>
        <v>6.3887829300358582E-8</v>
      </c>
      <c r="K2884" s="104">
        <f t="shared" si="352"/>
        <v>6.3887829300358586E-6</v>
      </c>
      <c r="L2884" s="85"/>
    </row>
    <row r="2885" spans="3:12" x14ac:dyDescent="0.2">
      <c r="C2885" s="103">
        <v>11800</v>
      </c>
      <c r="D2885" s="103">
        <f t="shared" ref="D2885:D2948" si="356">C2885/1000</f>
        <v>11.8</v>
      </c>
      <c r="E2885" s="104">
        <f t="shared" si="354"/>
        <v>0.26079985803845934</v>
      </c>
      <c r="F2885" s="104">
        <f t="shared" si="355"/>
        <v>1.8340683462181851E-3</v>
      </c>
      <c r="G2885" s="104">
        <f t="shared" si="353"/>
        <v>4.783247643265346E-4</v>
      </c>
      <c r="H2885" s="104">
        <f t="shared" ref="H2885:H2948" si="357">20*LOG10(G2885)</f>
        <v>-66.405542676018911</v>
      </c>
      <c r="I2885" s="104">
        <f t="shared" ref="I2885:I2948" si="358">C2885-C2884</f>
        <v>100</v>
      </c>
      <c r="J2885" s="104">
        <f t="shared" si="351"/>
        <v>5.7198645042016299E-8</v>
      </c>
      <c r="K2885" s="104">
        <f t="shared" si="352"/>
        <v>5.7198645042016303E-6</v>
      </c>
      <c r="L2885" s="85"/>
    </row>
    <row r="2886" spans="3:12" x14ac:dyDescent="0.2">
      <c r="C2886" s="103">
        <v>11900</v>
      </c>
      <c r="D2886" s="103">
        <f t="shared" si="356"/>
        <v>11.9</v>
      </c>
      <c r="E2886" s="104">
        <f t="shared" si="354"/>
        <v>0.25454845385367703</v>
      </c>
      <c r="F2886" s="104">
        <f t="shared" si="355"/>
        <v>1.8275042608261436E-3</v>
      </c>
      <c r="G2886" s="104">
        <f t="shared" si="353"/>
        <v>4.6518838400430178E-4</v>
      </c>
      <c r="H2886" s="104">
        <f t="shared" si="357"/>
        <v>-66.647422767342036</v>
      </c>
      <c r="I2886" s="104">
        <f t="shared" si="358"/>
        <v>100</v>
      </c>
      <c r="J2886" s="104">
        <f t="shared" ref="J2886:J2949" si="359">((G2886+G2885)/2)^2</f>
        <v>2.2255426526829168E-7</v>
      </c>
      <c r="K2886" s="104">
        <f t="shared" ref="K2886:K2949" si="360">I2886*J2886</f>
        <v>2.2255426526829168E-5</v>
      </c>
      <c r="L2886" s="85"/>
    </row>
    <row r="2887" spans="3:12" x14ac:dyDescent="0.2">
      <c r="C2887" s="103">
        <v>12000</v>
      </c>
      <c r="D2887" s="103">
        <f t="shared" si="356"/>
        <v>12</v>
      </c>
      <c r="E2887" s="104">
        <f t="shared" si="354"/>
        <v>0.24838298263740069</v>
      </c>
      <c r="F2887" s="104">
        <f t="shared" si="355"/>
        <v>8.2408148518809039E-18</v>
      </c>
      <c r="G2887" s="104">
        <f t="shared" si="353"/>
        <v>2.0468781722727682E-18</v>
      </c>
      <c r="H2887" s="104">
        <f t="shared" si="357"/>
        <v>-353.77816010507127</v>
      </c>
      <c r="I2887" s="104">
        <f t="shared" si="358"/>
        <v>100</v>
      </c>
      <c r="J2887" s="104">
        <f t="shared" si="359"/>
        <v>5.4100058153133909E-8</v>
      </c>
      <c r="K2887" s="104">
        <f t="shared" si="360"/>
        <v>5.4100058153133907E-6</v>
      </c>
      <c r="L2887" s="85"/>
    </row>
    <row r="2888" spans="3:12" x14ac:dyDescent="0.2">
      <c r="C2888" s="103">
        <v>12100</v>
      </c>
      <c r="D2888" s="103">
        <f t="shared" si="356"/>
        <v>12.1</v>
      </c>
      <c r="E2888" s="104">
        <f t="shared" si="354"/>
        <v>0.24230409773907569</v>
      </c>
      <c r="F2888" s="104">
        <f t="shared" si="355"/>
        <v>1.815109627845991E-3</v>
      </c>
      <c r="G2888" s="104">
        <f t="shared" si="353"/>
        <v>4.3980850067273231E-4</v>
      </c>
      <c r="H2888" s="104">
        <f t="shared" si="357"/>
        <v>-67.134727615940122</v>
      </c>
      <c r="I2888" s="104">
        <f t="shared" si="358"/>
        <v>100</v>
      </c>
      <c r="J2888" s="104">
        <f t="shared" si="359"/>
        <v>4.8357879315999643E-8</v>
      </c>
      <c r="K2888" s="104">
        <f t="shared" si="360"/>
        <v>4.8357879315999643E-6</v>
      </c>
      <c r="L2888" s="85"/>
    </row>
    <row r="2889" spans="3:12" x14ac:dyDescent="0.2">
      <c r="C2889" s="103">
        <v>12200</v>
      </c>
      <c r="D2889" s="103">
        <f t="shared" si="356"/>
        <v>12.2</v>
      </c>
      <c r="E2889" s="104">
        <f t="shared" si="354"/>
        <v>0.23631239286022651</v>
      </c>
      <c r="F2889" s="104">
        <f t="shared" si="355"/>
        <v>1.8092714209143796E-3</v>
      </c>
      <c r="G2889" s="104">
        <f t="shared" si="353"/>
        <v>4.2755325880989913E-4</v>
      </c>
      <c r="H2889" s="104">
        <f t="shared" si="357"/>
        <v>-67.3801955805136</v>
      </c>
      <c r="I2889" s="104">
        <f t="shared" si="358"/>
        <v>100</v>
      </c>
      <c r="J2889" s="104">
        <f t="shared" si="359"/>
        <v>1.8807910545320152E-7</v>
      </c>
      <c r="K2889" s="104">
        <f t="shared" si="360"/>
        <v>1.8807910545320151E-5</v>
      </c>
      <c r="L2889" s="85"/>
    </row>
    <row r="2890" spans="3:12" x14ac:dyDescent="0.2">
      <c r="C2890" s="103">
        <v>12300</v>
      </c>
      <c r="D2890" s="103">
        <f t="shared" si="356"/>
        <v>12.3</v>
      </c>
      <c r="E2890" s="104">
        <f t="shared" si="354"/>
        <v>0.23040840262399448</v>
      </c>
      <c r="F2890" s="104">
        <f t="shared" si="355"/>
        <v>3.4087775279594565E-16</v>
      </c>
      <c r="G2890" s="104">
        <f t="shared" si="353"/>
        <v>7.8541098511770702E-17</v>
      </c>
      <c r="H2890" s="104">
        <f t="shared" si="357"/>
        <v>-322.09806057563236</v>
      </c>
      <c r="I2890" s="104">
        <f t="shared" si="358"/>
        <v>100</v>
      </c>
      <c r="J2890" s="104">
        <f t="shared" si="359"/>
        <v>4.5700447279757942E-8</v>
      </c>
      <c r="K2890" s="104">
        <f t="shared" si="360"/>
        <v>4.5700447279757943E-6</v>
      </c>
      <c r="L2890" s="85"/>
    </row>
    <row r="2891" spans="3:12" x14ac:dyDescent="0.2">
      <c r="C2891" s="103">
        <v>12400</v>
      </c>
      <c r="D2891" s="103">
        <f t="shared" si="356"/>
        <v>12.4</v>
      </c>
      <c r="E2891" s="104">
        <f t="shared" si="354"/>
        <v>0.22459260318546878</v>
      </c>
      <c r="F2891" s="104">
        <f t="shared" si="355"/>
        <v>1.7982953940243191E-3</v>
      </c>
      <c r="G2891" s="104">
        <f t="shared" si="353"/>
        <v>4.0388384384036012E-4</v>
      </c>
      <c r="H2891" s="104">
        <f t="shared" si="357"/>
        <v>-67.874870382567863</v>
      </c>
      <c r="I2891" s="104">
        <f t="shared" si="358"/>
        <v>100</v>
      </c>
      <c r="J2891" s="104">
        <f t="shared" si="359"/>
        <v>4.0780539828831964E-8</v>
      </c>
      <c r="K2891" s="104">
        <f t="shared" si="360"/>
        <v>4.0780539828831963E-6</v>
      </c>
      <c r="L2891" s="85"/>
    </row>
    <row r="2892" spans="3:12" x14ac:dyDescent="0.2">
      <c r="C2892" s="103">
        <v>12500</v>
      </c>
      <c r="D2892" s="103">
        <f t="shared" si="356"/>
        <v>12.5</v>
      </c>
      <c r="E2892" s="104">
        <f t="shared" si="354"/>
        <v>0.21886541288167302</v>
      </c>
      <c r="F2892" s="104">
        <f t="shared" si="355"/>
        <v>1.7931509443360574E-3</v>
      </c>
      <c r="G2892" s="104">
        <f t="shared" si="353"/>
        <v>3.9245872179127306E-4</v>
      </c>
      <c r="H2892" s="104">
        <f t="shared" si="357"/>
        <v>-68.124120298935168</v>
      </c>
      <c r="I2892" s="104">
        <f t="shared" si="358"/>
        <v>100</v>
      </c>
      <c r="J2892" s="104">
        <f t="shared" si="359"/>
        <v>1.5854037045919298E-7</v>
      </c>
      <c r="K2892" s="104">
        <f t="shared" si="360"/>
        <v>1.5854037045919298E-5</v>
      </c>
      <c r="L2892" s="85"/>
    </row>
    <row r="2893" spans="3:12" x14ac:dyDescent="0.2">
      <c r="C2893" s="103">
        <v>12600</v>
      </c>
      <c r="D2893" s="103">
        <f t="shared" si="356"/>
        <v>12.6</v>
      </c>
      <c r="E2893" s="104">
        <f t="shared" si="354"/>
        <v>0.2132271929200526</v>
      </c>
      <c r="F2893" s="104">
        <f t="shared" si="355"/>
        <v>2.0233717925688049E-17</v>
      </c>
      <c r="G2893" s="104">
        <f t="shared" si="353"/>
        <v>4.3143788756306119E-18</v>
      </c>
      <c r="H2893" s="104">
        <f t="shared" si="357"/>
        <v>-347.30163438276577</v>
      </c>
      <c r="I2893" s="104">
        <f t="shared" si="358"/>
        <v>100</v>
      </c>
      <c r="J2893" s="104">
        <f t="shared" si="359"/>
        <v>3.8505962077510816E-8</v>
      </c>
      <c r="K2893" s="104">
        <f t="shared" si="360"/>
        <v>3.8505962077510814E-6</v>
      </c>
      <c r="L2893" s="85"/>
    </row>
    <row r="2894" spans="3:12" x14ac:dyDescent="0.2">
      <c r="C2894" s="103">
        <v>12700</v>
      </c>
      <c r="D2894" s="103">
        <f t="shared" si="356"/>
        <v>12.7</v>
      </c>
      <c r="E2894" s="104">
        <f t="shared" si="354"/>
        <v>0.20767824810426971</v>
      </c>
      <c r="F2894" s="104">
        <f t="shared" si="355"/>
        <v>1.7835337948631476E-3</v>
      </c>
      <c r="G2894" s="104">
        <f t="shared" ref="G2894:G2957" si="361">E2894*F2894</f>
        <v>3.7040117395193849E-4</v>
      </c>
      <c r="H2894" s="104">
        <f t="shared" si="357"/>
        <v>-68.626552910642175</v>
      </c>
      <c r="I2894" s="104">
        <f t="shared" si="358"/>
        <v>100</v>
      </c>
      <c r="J2894" s="104">
        <f t="shared" si="359"/>
        <v>3.4299257416244352E-8</v>
      </c>
      <c r="K2894" s="104">
        <f t="shared" si="360"/>
        <v>3.4299257416244353E-6</v>
      </c>
      <c r="L2894" s="85"/>
    </row>
    <row r="2895" spans="3:12" x14ac:dyDescent="0.2">
      <c r="C2895" s="103">
        <v>12800</v>
      </c>
      <c r="D2895" s="103">
        <f t="shared" si="356"/>
        <v>12.8</v>
      </c>
      <c r="E2895" s="104">
        <f t="shared" si="354"/>
        <v>0.20221882759609486</v>
      </c>
      <c r="F2895" s="104">
        <f t="shared" si="355"/>
        <v>1.7790554031700745E-3</v>
      </c>
      <c r="G2895" s="104">
        <f t="shared" si="361"/>
        <v>3.5975849785755033E-4</v>
      </c>
      <c r="H2895" s="104">
        <f t="shared" si="357"/>
        <v>-68.879778775954776</v>
      </c>
      <c r="I2895" s="104">
        <f t="shared" si="358"/>
        <v>100</v>
      </c>
      <c r="J2895" s="104">
        <f t="shared" si="359"/>
        <v>1.3328328658423512E-7</v>
      </c>
      <c r="K2895" s="104">
        <f t="shared" si="360"/>
        <v>1.3328328658423512E-5</v>
      </c>
      <c r="L2895" s="85"/>
    </row>
    <row r="2896" spans="3:12" x14ac:dyDescent="0.2">
      <c r="C2896" s="103">
        <v>12900</v>
      </c>
      <c r="D2896" s="103">
        <f t="shared" si="356"/>
        <v>12.9</v>
      </c>
      <c r="E2896" s="104">
        <f t="shared" si="354"/>
        <v>0.19684912571216201</v>
      </c>
      <c r="F2896" s="104">
        <f t="shared" si="355"/>
        <v>3.2336999229870283E-16</v>
      </c>
      <c r="G2896" s="104">
        <f t="shared" si="361"/>
        <v>6.3655100265548209E-17</v>
      </c>
      <c r="H2896" s="104">
        <f t="shared" si="357"/>
        <v>-323.92333586897507</v>
      </c>
      <c r="I2896" s="104">
        <f t="shared" si="358"/>
        <v>100</v>
      </c>
      <c r="J2896" s="104">
        <f t="shared" si="359"/>
        <v>3.2356544195191712E-8</v>
      </c>
      <c r="K2896" s="104">
        <f t="shared" si="360"/>
        <v>3.2356544195191712E-6</v>
      </c>
      <c r="L2896" s="85"/>
    </row>
    <row r="2897" spans="3:12" x14ac:dyDescent="0.2">
      <c r="C2897" s="103">
        <v>13000</v>
      </c>
      <c r="D2897" s="103">
        <f t="shared" si="356"/>
        <v>13</v>
      </c>
      <c r="E2897" s="104">
        <f t="shared" si="354"/>
        <v>0.19156928275432411</v>
      </c>
      <c r="F2897" s="104">
        <f t="shared" si="355"/>
        <v>1.7707458529464062E-3</v>
      </c>
      <c r="G2897" s="104">
        <f t="shared" si="361"/>
        <v>3.392205129891369E-4</v>
      </c>
      <c r="H2897" s="104">
        <f t="shared" si="357"/>
        <v>-69.390357868363907</v>
      </c>
      <c r="I2897" s="104">
        <f t="shared" si="358"/>
        <v>100</v>
      </c>
      <c r="J2897" s="104">
        <f t="shared" si="359"/>
        <v>2.8767639108164093E-8</v>
      </c>
      <c r="K2897" s="104">
        <f t="shared" si="360"/>
        <v>2.8767639108164092E-6</v>
      </c>
      <c r="L2897" s="85"/>
    </row>
    <row r="2898" spans="3:12" x14ac:dyDescent="0.2">
      <c r="C2898" s="103">
        <v>13100</v>
      </c>
      <c r="D2898" s="103">
        <f t="shared" si="356"/>
        <v>13.1</v>
      </c>
      <c r="E2898" s="104">
        <f t="shared" si="354"/>
        <v>0.18637938587233821</v>
      </c>
      <c r="F2898" s="104">
        <f t="shared" si="355"/>
        <v>1.7669098637295118E-3</v>
      </c>
      <c r="G2898" s="104">
        <f t="shared" si="361"/>
        <v>3.2931557529368319E-4</v>
      </c>
      <c r="H2898" s="104">
        <f t="shared" si="357"/>
        <v>-69.647754568626283</v>
      </c>
      <c r="I2898" s="104">
        <f t="shared" si="358"/>
        <v>100</v>
      </c>
      <c r="J2898" s="104">
        <f t="shared" si="359"/>
        <v>1.1173512533412364E-7</v>
      </c>
      <c r="K2898" s="104">
        <f t="shared" si="360"/>
        <v>1.1173512533412363E-5</v>
      </c>
      <c r="L2898" s="85"/>
    </row>
    <row r="2899" spans="3:12" x14ac:dyDescent="0.2">
      <c r="C2899" s="103">
        <v>13200</v>
      </c>
      <c r="D2899" s="103">
        <f t="shared" si="356"/>
        <v>13.2</v>
      </c>
      <c r="E2899" s="104">
        <f t="shared" si="354"/>
        <v>0.18127946995757724</v>
      </c>
      <c r="F2899" s="104">
        <f t="shared" si="355"/>
        <v>3.1924059130330808E-17</v>
      </c>
      <c r="G2899" s="104">
        <f t="shared" si="361"/>
        <v>5.787176518040723E-18</v>
      </c>
      <c r="H2899" s="104">
        <f t="shared" si="357"/>
        <v>-344.75066541531106</v>
      </c>
      <c r="I2899" s="104">
        <f t="shared" si="358"/>
        <v>100</v>
      </c>
      <c r="J2899" s="104">
        <f t="shared" si="359"/>
        <v>2.7112187032753336E-8</v>
      </c>
      <c r="K2899" s="104">
        <f t="shared" si="360"/>
        <v>2.7112187032753337E-6</v>
      </c>
      <c r="L2899" s="85"/>
    </row>
    <row r="2900" spans="3:12" x14ac:dyDescent="0.2">
      <c r="C2900" s="103">
        <v>13300</v>
      </c>
      <c r="D2900" s="103">
        <f t="shared" si="356"/>
        <v>13.3</v>
      </c>
      <c r="E2900" s="104">
        <f t="shared" si="354"/>
        <v>0.17626951856646517</v>
      </c>
      <c r="F2900" s="104">
        <f t="shared" si="355"/>
        <v>1.7598643943786503E-3</v>
      </c>
      <c r="G2900" s="104">
        <f t="shared" si="361"/>
        <v>3.1021044953938846E-4</v>
      </c>
      <c r="H2900" s="104">
        <f t="shared" si="357"/>
        <v>-70.166871538516688</v>
      </c>
      <c r="I2900" s="104">
        <f t="shared" si="358"/>
        <v>100</v>
      </c>
      <c r="J2900" s="104">
        <f t="shared" si="359"/>
        <v>2.4057630750858269E-8</v>
      </c>
      <c r="K2900" s="104">
        <f t="shared" si="360"/>
        <v>2.4057630750858268E-6</v>
      </c>
      <c r="L2900" s="85"/>
    </row>
    <row r="2901" spans="3:12" x14ac:dyDescent="0.2">
      <c r="C2901" s="103">
        <v>13400</v>
      </c>
      <c r="D2901" s="103">
        <f t="shared" si="356"/>
        <v>13.4</v>
      </c>
      <c r="E2901" s="104">
        <f t="shared" si="354"/>
        <v>0.17134946487230041</v>
      </c>
      <c r="F2901" s="104">
        <f t="shared" si="355"/>
        <v>1.7566508813919729E-3</v>
      </c>
      <c r="G2901" s="104">
        <f t="shared" si="361"/>
        <v>3.0100118849396942E-4</v>
      </c>
      <c r="H2901" s="104">
        <f t="shared" si="357"/>
        <v>-70.42863579208634</v>
      </c>
      <c r="I2901" s="104">
        <f t="shared" si="358"/>
        <v>100</v>
      </c>
      <c r="J2901" s="104">
        <f t="shared" si="359"/>
        <v>9.3394916616855129E-8</v>
      </c>
      <c r="K2901" s="104">
        <f t="shared" si="360"/>
        <v>9.3394916616855125E-6</v>
      </c>
      <c r="L2901" s="85"/>
    </row>
    <row r="2902" spans="3:12" x14ac:dyDescent="0.2">
      <c r="C2902" s="103">
        <v>13500</v>
      </c>
      <c r="D2902" s="103">
        <f t="shared" si="356"/>
        <v>13.5</v>
      </c>
      <c r="E2902" s="104">
        <f t="shared" si="354"/>
        <v>0.16651919264413476</v>
      </c>
      <c r="F2902" s="104">
        <f t="shared" si="355"/>
        <v>1.5280702089547795E-16</v>
      </c>
      <c r="G2902" s="104">
        <f t="shared" si="361"/>
        <v>2.5445301749870419E-17</v>
      </c>
      <c r="H2902" s="104">
        <f t="shared" si="357"/>
        <v>-331.88784789127328</v>
      </c>
      <c r="I2902" s="104">
        <f t="shared" si="358"/>
        <v>100</v>
      </c>
      <c r="J2902" s="104">
        <f t="shared" si="359"/>
        <v>2.2650428868699354E-8</v>
      </c>
      <c r="K2902" s="104">
        <f t="shared" si="360"/>
        <v>2.2650428868699353E-6</v>
      </c>
      <c r="L2902" s="85"/>
    </row>
    <row r="2903" spans="3:12" x14ac:dyDescent="0.2">
      <c r="C2903" s="103">
        <v>13600</v>
      </c>
      <c r="D2903" s="103">
        <f t="shared" si="356"/>
        <v>13.6</v>
      </c>
      <c r="E2903" s="104">
        <f t="shared" si="354"/>
        <v>0.16177853725135272</v>
      </c>
      <c r="F2903" s="104">
        <f t="shared" si="355"/>
        <v>1.7508331627765967E-3</v>
      </c>
      <c r="G2903" s="104">
        <f t="shared" si="361"/>
        <v>2.8324722804515734E-4</v>
      </c>
      <c r="H2903" s="104">
        <f t="shared" si="357"/>
        <v>-70.95668663198029</v>
      </c>
      <c r="I2903" s="104">
        <f t="shared" si="358"/>
        <v>100</v>
      </c>
      <c r="J2903" s="104">
        <f t="shared" si="359"/>
        <v>2.0057248048819944E-8</v>
      </c>
      <c r="K2903" s="104">
        <f t="shared" si="360"/>
        <v>2.0057248048819945E-6</v>
      </c>
      <c r="L2903" s="85"/>
    </row>
    <row r="2904" spans="3:12" x14ac:dyDescent="0.2">
      <c r="C2904" s="103">
        <v>13700</v>
      </c>
      <c r="D2904" s="103">
        <f t="shared" si="356"/>
        <v>13.7</v>
      </c>
      <c r="E2904" s="104">
        <f t="shared" si="354"/>
        <v>0.15712728669259249</v>
      </c>
      <c r="F2904" s="104">
        <f t="shared" si="355"/>
        <v>1.7482256703629565E-3</v>
      </c>
      <c r="G2904" s="104">
        <f t="shared" si="361"/>
        <v>2.7469395611046994E-4</v>
      </c>
      <c r="H2904" s="104">
        <f t="shared" si="357"/>
        <v>-71.223017918741874</v>
      </c>
      <c r="I2904" s="104">
        <f t="shared" si="358"/>
        <v>100</v>
      </c>
      <c r="J2904" s="104">
        <f t="shared" si="359"/>
        <v>7.7824591244245917E-8</v>
      </c>
      <c r="K2904" s="104">
        <f t="shared" si="360"/>
        <v>7.7824591244245913E-6</v>
      </c>
      <c r="L2904" s="85"/>
    </row>
    <row r="2905" spans="3:12" x14ac:dyDescent="0.2">
      <c r="C2905" s="103">
        <v>13800</v>
      </c>
      <c r="D2905" s="103">
        <f t="shared" si="356"/>
        <v>13.8</v>
      </c>
      <c r="E2905" s="104">
        <f t="shared" si="354"/>
        <v>0.15256518264764238</v>
      </c>
      <c r="F2905" s="104">
        <f t="shared" si="355"/>
        <v>1.8571897091988567E-16</v>
      </c>
      <c r="G2905" s="104">
        <f t="shared" si="361"/>
        <v>2.8334248719524542E-17</v>
      </c>
      <c r="H2905" s="104">
        <f t="shared" si="357"/>
        <v>-330.95376596310751</v>
      </c>
      <c r="I2905" s="104">
        <f t="shared" si="358"/>
        <v>100</v>
      </c>
      <c r="J2905" s="104">
        <f t="shared" si="359"/>
        <v>1.886419238090909E-8</v>
      </c>
      <c r="K2905" s="104">
        <f t="shared" si="360"/>
        <v>1.886419238090909E-6</v>
      </c>
      <c r="L2905" s="85"/>
    </row>
    <row r="2906" spans="3:12" x14ac:dyDescent="0.2">
      <c r="C2906" s="103">
        <v>13900</v>
      </c>
      <c r="D2906" s="103">
        <f t="shared" si="356"/>
        <v>13.9</v>
      </c>
      <c r="E2906" s="104">
        <f t="shared" si="354"/>
        <v>0.1480919215509324</v>
      </c>
      <c r="F2906" s="104">
        <f t="shared" si="355"/>
        <v>1.7436060938534556E-3</v>
      </c>
      <c r="G2906" s="104">
        <f t="shared" si="361"/>
        <v>2.5821397686667363E-4</v>
      </c>
      <c r="H2906" s="104">
        <f t="shared" si="357"/>
        <v>-71.760405070068643</v>
      </c>
      <c r="I2906" s="104">
        <f t="shared" si="358"/>
        <v>100</v>
      </c>
      <c r="J2906" s="104">
        <f t="shared" si="359"/>
        <v>1.6668614462329427E-8</v>
      </c>
      <c r="K2906" s="104">
        <f t="shared" si="360"/>
        <v>1.6668614462329427E-6</v>
      </c>
      <c r="L2906" s="85"/>
    </row>
    <row r="2907" spans="3:12" x14ac:dyDescent="0.2">
      <c r="C2907" s="103">
        <v>14000</v>
      </c>
      <c r="D2907" s="103">
        <f t="shared" si="356"/>
        <v>14</v>
      </c>
      <c r="E2907" s="104">
        <f t="shared" si="354"/>
        <v>0.14370715568525061</v>
      </c>
      <c r="F2907" s="104">
        <f t="shared" si="355"/>
        <v>1.7415914276350903E-3</v>
      </c>
      <c r="G2907" s="104">
        <f t="shared" si="361"/>
        <v>2.5027915043125378E-4</v>
      </c>
      <c r="H2907" s="104">
        <f t="shared" si="357"/>
        <v>-72.031506557959744</v>
      </c>
      <c r="I2907" s="104">
        <f t="shared" si="358"/>
        <v>100</v>
      </c>
      <c r="J2907" s="104">
        <f t="shared" si="359"/>
        <v>6.4641315127306571E-8</v>
      </c>
      <c r="K2907" s="104">
        <f t="shared" si="360"/>
        <v>6.464131512730657E-6</v>
      </c>
      <c r="L2907" s="85"/>
    </row>
    <row r="2908" spans="3:12" x14ac:dyDescent="0.2">
      <c r="C2908" s="103">
        <v>14100</v>
      </c>
      <c r="D2908" s="103">
        <f t="shared" si="356"/>
        <v>14.1</v>
      </c>
      <c r="E2908" s="104">
        <f t="shared" si="354"/>
        <v>0.13941049429429489</v>
      </c>
      <c r="F2908" s="104">
        <f t="shared" si="355"/>
        <v>1.6341149671159565E-16</v>
      </c>
      <c r="G2908" s="104">
        <f t="shared" si="361"/>
        <v>2.2781277529934093E-17</v>
      </c>
      <c r="H2908" s="104">
        <f t="shared" si="357"/>
        <v>-332.84843850360738</v>
      </c>
      <c r="I2908" s="104">
        <f t="shared" si="358"/>
        <v>100</v>
      </c>
      <c r="J2908" s="104">
        <f t="shared" si="359"/>
        <v>1.5659913285150387E-8</v>
      </c>
      <c r="K2908" s="104">
        <f t="shared" si="360"/>
        <v>1.5659913285150388E-6</v>
      </c>
      <c r="L2908" s="85"/>
    </row>
    <row r="2909" spans="3:12" x14ac:dyDescent="0.2">
      <c r="C2909" s="103">
        <v>14200</v>
      </c>
      <c r="D2909" s="103">
        <f t="shared" si="356"/>
        <v>14.2</v>
      </c>
      <c r="E2909" s="104">
        <f t="shared" si="354"/>
        <v>0.13520150471268252</v>
      </c>
      <c r="F2909" s="104">
        <f t="shared" si="355"/>
        <v>1.7381467328058159E-3</v>
      </c>
      <c r="G2909" s="104">
        <f t="shared" si="361"/>
        <v>2.3500005368677924E-4</v>
      </c>
      <c r="H2909" s="104">
        <f t="shared" si="357"/>
        <v>-72.578640770235964</v>
      </c>
      <c r="I2909" s="104">
        <f t="shared" si="358"/>
        <v>100</v>
      </c>
      <c r="J2909" s="104">
        <f t="shared" si="359"/>
        <v>1.3806256308199958E-8</v>
      </c>
      <c r="K2909" s="104">
        <f t="shared" si="360"/>
        <v>1.3806256308199958E-6</v>
      </c>
      <c r="L2909" s="85"/>
    </row>
    <row r="2910" spans="3:12" x14ac:dyDescent="0.2">
      <c r="C2910" s="103">
        <v>14300</v>
      </c>
      <c r="D2910" s="103">
        <f t="shared" si="356"/>
        <v>14.3</v>
      </c>
      <c r="E2910" s="104">
        <f t="shared" si="354"/>
        <v>0.13107971351203351</v>
      </c>
      <c r="F2910" s="104">
        <f t="shared" si="355"/>
        <v>1.736714794704647E-3</v>
      </c>
      <c r="G2910" s="104">
        <f t="shared" si="361"/>
        <v>2.2764807774199524E-4</v>
      </c>
      <c r="H2910" s="104">
        <f t="shared" si="357"/>
        <v>-72.854720250368089</v>
      </c>
      <c r="I2910" s="104">
        <f t="shared" si="358"/>
        <v>100</v>
      </c>
      <c r="J2910" s="104">
        <f t="shared" si="359"/>
        <v>5.3510823378634152E-8</v>
      </c>
      <c r="K2910" s="104">
        <f t="shared" si="360"/>
        <v>5.3510823378634155E-6</v>
      </c>
      <c r="L2910" s="85"/>
    </row>
    <row r="2911" spans="3:12" x14ac:dyDescent="0.2">
      <c r="C2911" s="103">
        <v>14400</v>
      </c>
      <c r="D2911" s="103">
        <f t="shared" si="356"/>
        <v>14.4</v>
      </c>
      <c r="E2911" s="104">
        <f t="shared" si="354"/>
        <v>0.12704460766174802</v>
      </c>
      <c r="F2911" s="104">
        <f t="shared" si="355"/>
        <v>1.7283501397690973E-16</v>
      </c>
      <c r="G2911" s="104">
        <f t="shared" si="361"/>
        <v>2.1957756540909232E-17</v>
      </c>
      <c r="H2911" s="104">
        <f t="shared" si="357"/>
        <v>-333.16824069033669</v>
      </c>
      <c r="I2911" s="104">
        <f t="shared" si="358"/>
        <v>100</v>
      </c>
      <c r="J2911" s="104">
        <f t="shared" si="359"/>
        <v>1.2955911824908877E-8</v>
      </c>
      <c r="K2911" s="104">
        <f t="shared" si="360"/>
        <v>1.2955911824908877E-6</v>
      </c>
      <c r="L2911" s="85"/>
    </row>
    <row r="2912" spans="3:12" x14ac:dyDescent="0.2">
      <c r="C2912" s="103">
        <v>14500</v>
      </c>
      <c r="D2912" s="103">
        <f t="shared" si="356"/>
        <v>14.5</v>
      </c>
      <c r="E2912" s="104">
        <f t="shared" si="354"/>
        <v>0.12309563570310073</v>
      </c>
      <c r="F2912" s="104">
        <f t="shared" si="355"/>
        <v>1.7344277805628687E-3</v>
      </c>
      <c r="G2912" s="104">
        <f t="shared" si="361"/>
        <v>2.1350049022950441E-4</v>
      </c>
      <c r="H2912" s="104">
        <f t="shared" si="357"/>
        <v>-73.412022468636366</v>
      </c>
      <c r="I2912" s="104">
        <f t="shared" si="358"/>
        <v>100</v>
      </c>
      <c r="J2912" s="104">
        <f t="shared" si="359"/>
        <v>1.1395614832062021E-8</v>
      </c>
      <c r="K2912" s="104">
        <f t="shared" si="360"/>
        <v>1.1395614832062021E-6</v>
      </c>
      <c r="L2912" s="85"/>
    </row>
    <row r="2913" spans="3:12" x14ac:dyDescent="0.2">
      <c r="C2913" s="103">
        <v>14600</v>
      </c>
      <c r="D2913" s="103">
        <f t="shared" si="356"/>
        <v>14.6</v>
      </c>
      <c r="E2913" s="104">
        <f t="shared" si="354"/>
        <v>0.11923220893528413</v>
      </c>
      <c r="F2913" s="104">
        <f t="shared" si="355"/>
        <v>1.7335714442612913E-3</v>
      </c>
      <c r="G2913" s="104">
        <f t="shared" si="361"/>
        <v>2.0669755264640457E-4</v>
      </c>
      <c r="H2913" s="104">
        <f t="shared" si="357"/>
        <v>-73.693293310071951</v>
      </c>
      <c r="I2913" s="104">
        <f t="shared" si="358"/>
        <v>100</v>
      </c>
      <c r="J2913" s="104">
        <f t="shared" si="359"/>
        <v>4.4141598809186063E-8</v>
      </c>
      <c r="K2913" s="104">
        <f t="shared" si="360"/>
        <v>4.4141598809186066E-6</v>
      </c>
      <c r="L2913" s="85"/>
    </row>
    <row r="2914" spans="3:12" x14ac:dyDescent="0.2">
      <c r="C2914" s="103">
        <v>14700</v>
      </c>
      <c r="D2914" s="103">
        <f t="shared" si="356"/>
        <v>14.7</v>
      </c>
      <c r="E2914" s="104">
        <f t="shared" si="354"/>
        <v>0.11545370261203212</v>
      </c>
      <c r="F2914" s="104">
        <f t="shared" si="355"/>
        <v>5.2952976030047069E-17</v>
      </c>
      <c r="G2914" s="104">
        <f t="shared" si="361"/>
        <v>6.1136171469951198E-18</v>
      </c>
      <c r="H2914" s="104">
        <f t="shared" si="357"/>
        <v>-344.27403523157534</v>
      </c>
      <c r="I2914" s="104">
        <f t="shared" si="358"/>
        <v>100</v>
      </c>
      <c r="J2914" s="104">
        <f t="shared" si="359"/>
        <v>1.068096956750393E-8</v>
      </c>
      <c r="K2914" s="104">
        <f t="shared" si="360"/>
        <v>1.068096956750393E-6</v>
      </c>
      <c r="L2914" s="85"/>
    </row>
    <row r="2915" spans="3:12" x14ac:dyDescent="0.2">
      <c r="C2915" s="103">
        <v>14800</v>
      </c>
      <c r="D2915" s="103">
        <f t="shared" si="356"/>
        <v>14.8</v>
      </c>
      <c r="E2915" s="104">
        <f t="shared" si="354"/>
        <v>0.11175945714747308</v>
      </c>
      <c r="F2915" s="104">
        <f t="shared" si="355"/>
        <v>1.7324307582628187E-3</v>
      </c>
      <c r="G2915" s="104">
        <f t="shared" si="361"/>
        <v>1.9361552108903779E-4</v>
      </c>
      <c r="H2915" s="104">
        <f t="shared" si="357"/>
        <v>-74.261196612749643</v>
      </c>
      <c r="I2915" s="104">
        <f t="shared" si="358"/>
        <v>100</v>
      </c>
      <c r="J2915" s="104">
        <f t="shared" si="359"/>
        <v>9.3717425016455022E-9</v>
      </c>
      <c r="K2915" s="104">
        <f t="shared" si="360"/>
        <v>9.3717425016455021E-7</v>
      </c>
      <c r="L2915" s="85"/>
    </row>
    <row r="2916" spans="3:12" x14ac:dyDescent="0.2">
      <c r="C2916" s="103">
        <v>14900</v>
      </c>
      <c r="D2916" s="103">
        <f t="shared" si="356"/>
        <v>14.9</v>
      </c>
      <c r="E2916" s="104">
        <f t="shared" si="354"/>
        <v>0.10814877932986351</v>
      </c>
      <c r="F2916" s="104">
        <f t="shared" si="355"/>
        <v>1.7321457822210037E-3</v>
      </c>
      <c r="G2916" s="104">
        <f t="shared" si="361"/>
        <v>1.8732945196857316E-4</v>
      </c>
      <c r="H2916" s="104">
        <f t="shared" si="357"/>
        <v>-74.547878748075419</v>
      </c>
      <c r="I2916" s="104">
        <f t="shared" si="358"/>
        <v>100</v>
      </c>
      <c r="J2916" s="104">
        <f t="shared" si="359"/>
        <v>3.6279768124465989E-8</v>
      </c>
      <c r="K2916" s="104">
        <f t="shared" si="360"/>
        <v>3.627976812446599E-6</v>
      </c>
      <c r="L2916" s="85"/>
    </row>
    <row r="2917" spans="3:12" x14ac:dyDescent="0.2">
      <c r="C2917" s="103">
        <v>15000</v>
      </c>
      <c r="D2917" s="103">
        <f t="shared" si="356"/>
        <v>15</v>
      </c>
      <c r="E2917" s="104">
        <f t="shared" si="354"/>
        <v>0.10462094354186856</v>
      </c>
      <c r="F2917" s="104">
        <f t="shared" si="355"/>
        <v>1.6073340575184502E-16</v>
      </c>
      <c r="G2917" s="104">
        <f t="shared" si="361"/>
        <v>1.6816080568456029E-17</v>
      </c>
      <c r="H2917" s="104">
        <f t="shared" si="357"/>
        <v>-335.48550441076947</v>
      </c>
      <c r="I2917" s="104">
        <f t="shared" si="358"/>
        <v>100</v>
      </c>
      <c r="J2917" s="104">
        <f t="shared" si="359"/>
        <v>8.7730808937130629E-9</v>
      </c>
      <c r="K2917" s="104">
        <f t="shared" si="360"/>
        <v>8.7730808937130628E-7</v>
      </c>
      <c r="L2917" s="85"/>
    </row>
    <row r="2918" spans="3:12" x14ac:dyDescent="0.2">
      <c r="C2918" s="103">
        <v>15100</v>
      </c>
      <c r="D2918" s="103">
        <f t="shared" si="356"/>
        <v>15.1</v>
      </c>
      <c r="E2918" s="104">
        <f t="shared" si="354"/>
        <v>0.10117519298606892</v>
      </c>
      <c r="F2918" s="104">
        <f t="shared" si="355"/>
        <v>1.7321457822212782E-3</v>
      </c>
      <c r="G2918" s="104">
        <f t="shared" si="361"/>
        <v>1.7525018379624312E-4</v>
      </c>
      <c r="H2918" s="104">
        <f t="shared" si="357"/>
        <v>-75.12683035776503</v>
      </c>
      <c r="I2918" s="104">
        <f t="shared" si="358"/>
        <v>100</v>
      </c>
      <c r="J2918" s="104">
        <f t="shared" si="359"/>
        <v>7.6781567301557209E-9</v>
      </c>
      <c r="K2918" s="104">
        <f t="shared" si="360"/>
        <v>7.6781567301557204E-7</v>
      </c>
      <c r="L2918" s="85"/>
    </row>
    <row r="2919" spans="3:12" x14ac:dyDescent="0.2">
      <c r="C2919" s="103">
        <v>15200</v>
      </c>
      <c r="D2919" s="103">
        <f t="shared" si="356"/>
        <v>15.2</v>
      </c>
      <c r="E2919" s="104">
        <f t="shared" si="354"/>
        <v>9.781074091438588E-2</v>
      </c>
      <c r="F2919" s="104">
        <f t="shared" si="355"/>
        <v>1.7324307582628855E-3</v>
      </c>
      <c r="G2919" s="104">
        <f t="shared" si="361"/>
        <v>1.6945033604856416E-4</v>
      </c>
      <c r="H2919" s="104">
        <f t="shared" si="357"/>
        <v>-75.419151310932492</v>
      </c>
      <c r="I2919" s="104">
        <f t="shared" si="358"/>
        <v>100</v>
      </c>
      <c r="J2919" s="104">
        <f t="shared" si="359"/>
        <v>2.9704612095320091E-8</v>
      </c>
      <c r="K2919" s="104">
        <f t="shared" si="360"/>
        <v>2.9704612095320091E-6</v>
      </c>
      <c r="L2919" s="85"/>
    </row>
    <row r="2920" spans="3:12" x14ac:dyDescent="0.2">
      <c r="C2920" s="103">
        <v>15300</v>
      </c>
      <c r="D2920" s="103">
        <f t="shared" si="356"/>
        <v>15.3</v>
      </c>
      <c r="E2920" s="104">
        <f t="shared" si="354"/>
        <v>9.4526771860132308E-2</v>
      </c>
      <c r="F2920" s="104">
        <f t="shared" si="355"/>
        <v>4.1186612234414319E-17</v>
      </c>
      <c r="G2920" s="104">
        <f t="shared" si="361"/>
        <v>3.8932374983742166E-18</v>
      </c>
      <c r="H2920" s="104">
        <f t="shared" si="357"/>
        <v>-348.19378204591794</v>
      </c>
      <c r="I2920" s="104">
        <f t="shared" si="358"/>
        <v>100</v>
      </c>
      <c r="J2920" s="104">
        <f t="shared" si="359"/>
        <v>7.1783540967431618E-9</v>
      </c>
      <c r="K2920" s="104">
        <f t="shared" si="360"/>
        <v>7.178354096743162E-7</v>
      </c>
      <c r="L2920" s="85"/>
    </row>
    <row r="2921" spans="3:12" x14ac:dyDescent="0.2">
      <c r="C2921" s="103">
        <v>15400</v>
      </c>
      <c r="D2921" s="103">
        <f t="shared" si="356"/>
        <v>15.4</v>
      </c>
      <c r="E2921" s="104">
        <f t="shared" si="354"/>
        <v>9.1322442871416221E-2</v>
      </c>
      <c r="F2921" s="104">
        <f t="shared" si="355"/>
        <v>1.7335714442612248E-3</v>
      </c>
      <c r="G2921" s="104">
        <f t="shared" si="361"/>
        <v>1.5831397918206419E-4</v>
      </c>
      <c r="H2921" s="104">
        <f t="shared" si="357"/>
        <v>-76.009614701668255</v>
      </c>
      <c r="I2921" s="104">
        <f t="shared" si="358"/>
        <v>100</v>
      </c>
      <c r="J2921" s="104">
        <f t="shared" si="359"/>
        <v>6.2658290011150731E-9</v>
      </c>
      <c r="K2921" s="104">
        <f t="shared" si="360"/>
        <v>6.2658290011150731E-7</v>
      </c>
      <c r="L2921" s="85"/>
    </row>
    <row r="2922" spans="3:12" x14ac:dyDescent="0.2">
      <c r="C2922" s="103">
        <v>15500</v>
      </c>
      <c r="D2922" s="103">
        <f t="shared" si="356"/>
        <v>15.5</v>
      </c>
      <c r="E2922" s="104">
        <f t="shared" si="354"/>
        <v>8.8196884744638368E-2</v>
      </c>
      <c r="F2922" s="104">
        <f t="shared" si="355"/>
        <v>1.7344277805628218E-3</v>
      </c>
      <c r="G2922" s="104">
        <f t="shared" si="361"/>
        <v>1.5297112706019812E-4</v>
      </c>
      <c r="H2922" s="104">
        <f t="shared" si="357"/>
        <v>-76.307810670150644</v>
      </c>
      <c r="I2922" s="104">
        <f t="shared" si="358"/>
        <v>100</v>
      </c>
      <c r="J2922" s="104">
        <f t="shared" si="359"/>
        <v>2.4224604342064131E-8</v>
      </c>
      <c r="K2922" s="104">
        <f t="shared" si="360"/>
        <v>2.422460434206413E-6</v>
      </c>
      <c r="L2922" s="85"/>
    </row>
    <row r="2923" spans="3:12" x14ac:dyDescent="0.2">
      <c r="C2923" s="103">
        <v>15600</v>
      </c>
      <c r="D2923" s="103">
        <f t="shared" si="356"/>
        <v>15.6</v>
      </c>
      <c r="E2923" s="104">
        <f t="shared" si="354"/>
        <v>8.5149203256848244E-2</v>
      </c>
      <c r="F2923" s="104">
        <f t="shared" si="355"/>
        <v>1.4926739304975136E-16</v>
      </c>
      <c r="G2923" s="104">
        <f t="shared" si="361"/>
        <v>1.2709999590413134E-17</v>
      </c>
      <c r="H2923" s="104">
        <f t="shared" si="357"/>
        <v>-337.91708926882745</v>
      </c>
      <c r="I2923" s="104">
        <f t="shared" si="358"/>
        <v>100</v>
      </c>
      <c r="J2923" s="104">
        <f t="shared" si="359"/>
        <v>5.8500414285177914E-9</v>
      </c>
      <c r="K2923" s="104">
        <f t="shared" si="360"/>
        <v>5.8500414285177909E-7</v>
      </c>
      <c r="L2923" s="85"/>
    </row>
    <row r="2924" spans="3:12" x14ac:dyDescent="0.2">
      <c r="C2924" s="103">
        <v>15700</v>
      </c>
      <c r="D2924" s="103">
        <f t="shared" si="356"/>
        <v>15.7</v>
      </c>
      <c r="E2924" s="104">
        <f t="shared" si="354"/>
        <v>8.217848039574123E-2</v>
      </c>
      <c r="F2924" s="104">
        <f t="shared" si="355"/>
        <v>1.7367147947046939E-3</v>
      </c>
      <c r="G2924" s="104">
        <f t="shared" si="361"/>
        <v>1.4272058270963344E-4</v>
      </c>
      <c r="H2924" s="104">
        <f t="shared" si="357"/>
        <v>-76.910267795925506</v>
      </c>
      <c r="I2924" s="104">
        <f t="shared" si="358"/>
        <v>100</v>
      </c>
      <c r="J2924" s="104">
        <f t="shared" si="359"/>
        <v>5.0922911822452369E-9</v>
      </c>
      <c r="K2924" s="104">
        <f t="shared" si="360"/>
        <v>5.0922911822452365E-7</v>
      </c>
      <c r="L2924" s="85"/>
    </row>
    <row r="2925" spans="3:12" x14ac:dyDescent="0.2">
      <c r="C2925" s="103">
        <v>15800</v>
      </c>
      <c r="D2925" s="103">
        <f t="shared" si="356"/>
        <v>15.8</v>
      </c>
      <c r="E2925" s="104">
        <f t="shared" si="354"/>
        <v>7.9283775586100835E-2</v>
      </c>
      <c r="F2925" s="104">
        <f t="shared" si="355"/>
        <v>1.7381467328058829E-3</v>
      </c>
      <c r="G2925" s="104">
        <f t="shared" si="361"/>
        <v>1.3780683549949598E-4</v>
      </c>
      <c r="H2925" s="104">
        <f t="shared" si="357"/>
        <v>-77.214584800079308</v>
      </c>
      <c r="I2925" s="104">
        <f t="shared" si="358"/>
        <v>100</v>
      </c>
      <c r="J2925" s="104">
        <f t="shared" si="359"/>
        <v>1.967390809176995E-8</v>
      </c>
      <c r="K2925" s="104">
        <f t="shared" si="360"/>
        <v>1.9673908091769952E-6</v>
      </c>
      <c r="L2925" s="85"/>
    </row>
    <row r="2926" spans="3:12" x14ac:dyDescent="0.2">
      <c r="C2926" s="103">
        <v>15900</v>
      </c>
      <c r="D2926" s="103">
        <f t="shared" si="356"/>
        <v>15.9</v>
      </c>
      <c r="E2926" s="104">
        <f t="shared" si="354"/>
        <v>7.6464126911517966E-2</v>
      </c>
      <c r="F2926" s="104">
        <f t="shared" si="355"/>
        <v>2.9536816760447057E-17</v>
      </c>
      <c r="G2926" s="104">
        <f t="shared" si="361"/>
        <v>2.2585069053330745E-18</v>
      </c>
      <c r="H2926" s="104">
        <f t="shared" si="357"/>
        <v>-352.92357154510279</v>
      </c>
      <c r="I2926" s="104">
        <f t="shared" si="358"/>
        <v>100</v>
      </c>
      <c r="J2926" s="104">
        <f t="shared" si="359"/>
        <v>4.7476809775964416E-9</v>
      </c>
      <c r="K2926" s="104">
        <f t="shared" si="360"/>
        <v>4.7476809775964418E-7</v>
      </c>
      <c r="L2926" s="85"/>
    </row>
    <row r="2927" spans="3:12" x14ac:dyDescent="0.2">
      <c r="C2927" s="103">
        <v>16000</v>
      </c>
      <c r="D2927" s="103">
        <f t="shared" si="356"/>
        <v>16</v>
      </c>
      <c r="E2927" s="104">
        <f t="shared" si="354"/>
        <v>7.3718552330234485E-2</v>
      </c>
      <c r="F2927" s="104">
        <f t="shared" si="355"/>
        <v>1.7415914276352519E-3</v>
      </c>
      <c r="G2927" s="104">
        <f t="shared" si="361"/>
        <v>1.283875987960171E-4</v>
      </c>
      <c r="H2927" s="104">
        <f t="shared" si="357"/>
        <v>-77.829538471536694</v>
      </c>
      <c r="I2927" s="104">
        <f t="shared" si="358"/>
        <v>100</v>
      </c>
      <c r="J2927" s="104">
        <f t="shared" si="359"/>
        <v>4.1208438811519072E-9</v>
      </c>
      <c r="K2927" s="104">
        <f t="shared" si="360"/>
        <v>4.1208438811519071E-7</v>
      </c>
      <c r="L2927" s="85"/>
    </row>
    <row r="2928" spans="3:12" x14ac:dyDescent="0.2">
      <c r="C2928" s="103">
        <v>16100</v>
      </c>
      <c r="D2928" s="103">
        <f t="shared" si="356"/>
        <v>16.100000000000001</v>
      </c>
      <c r="E2928" s="104">
        <f t="shared" si="354"/>
        <v>7.1046050883991921E-2</v>
      </c>
      <c r="F2928" s="104">
        <f t="shared" si="355"/>
        <v>1.7436060938534083E-3</v>
      </c>
      <c r="G2928" s="104">
        <f t="shared" si="361"/>
        <v>1.2387632726554765E-4</v>
      </c>
      <c r="H2928" s="104">
        <f t="shared" si="357"/>
        <v>-78.140233585186394</v>
      </c>
      <c r="I2928" s="104">
        <f t="shared" si="358"/>
        <v>100</v>
      </c>
      <c r="J2928" s="104">
        <f t="shared" si="359"/>
        <v>1.5909272097998652E-8</v>
      </c>
      <c r="K2928" s="104">
        <f t="shared" si="360"/>
        <v>1.5909272097998653E-6</v>
      </c>
      <c r="L2928" s="85"/>
    </row>
    <row r="2929" spans="3:12" x14ac:dyDescent="0.2">
      <c r="C2929" s="103">
        <v>16200</v>
      </c>
      <c r="D2929" s="103">
        <f t="shared" si="356"/>
        <v>16.2</v>
      </c>
      <c r="E2929" s="104">
        <f t="shared" si="354"/>
        <v>6.8445603898788523E-2</v>
      </c>
      <c r="F2929" s="104">
        <f t="shared" si="355"/>
        <v>3.6748368419625111E-16</v>
      </c>
      <c r="G2929" s="104">
        <f t="shared" si="361"/>
        <v>2.5152642687764095E-17</v>
      </c>
      <c r="H2929" s="104">
        <f t="shared" si="357"/>
        <v>-331.98832757246413</v>
      </c>
      <c r="I2929" s="104">
        <f t="shared" si="358"/>
        <v>100</v>
      </c>
      <c r="J2929" s="104">
        <f t="shared" si="359"/>
        <v>3.8363361142018234E-9</v>
      </c>
      <c r="K2929" s="104">
        <f t="shared" si="360"/>
        <v>3.8363361142018236E-7</v>
      </c>
      <c r="L2929" s="85"/>
    </row>
    <row r="2930" spans="3:12" x14ac:dyDescent="0.2">
      <c r="C2930" s="103">
        <v>16300</v>
      </c>
      <c r="D2930" s="103">
        <f t="shared" si="356"/>
        <v>16.3</v>
      </c>
      <c r="E2930" s="104">
        <f t="shared" si="354"/>
        <v>6.5916176176472024E-2</v>
      </c>
      <c r="F2930" s="104">
        <f t="shared" si="355"/>
        <v>1.748225670363004E-3</v>
      </c>
      <c r="G2930" s="104">
        <f t="shared" si="361"/>
        <v>1.1523635128387867E-4</v>
      </c>
      <c r="H2930" s="104">
        <f t="shared" si="357"/>
        <v>-78.768210023862352</v>
      </c>
      <c r="I2930" s="104">
        <f t="shared" si="358"/>
        <v>100</v>
      </c>
      <c r="J2930" s="104">
        <f t="shared" si="359"/>
        <v>3.3198541643068207E-9</v>
      </c>
      <c r="K2930" s="104">
        <f t="shared" si="360"/>
        <v>3.3198541643068205E-7</v>
      </c>
      <c r="L2930" s="85"/>
    </row>
    <row r="2931" spans="3:12" x14ac:dyDescent="0.2">
      <c r="C2931" s="103">
        <v>16400</v>
      </c>
      <c r="D2931" s="103">
        <f t="shared" si="356"/>
        <v>16.399999999999999</v>
      </c>
      <c r="E2931" s="104">
        <f t="shared" si="354"/>
        <v>6.3456717176130648E-2</v>
      </c>
      <c r="F2931" s="104">
        <f t="shared" si="355"/>
        <v>1.7508331627764343E-3</v>
      </c>
      <c r="G2931" s="104">
        <f t="shared" si="361"/>
        <v>1.111021248328945E-4</v>
      </c>
      <c r="H2931" s="104">
        <f t="shared" si="357"/>
        <v>-79.085552701582884</v>
      </c>
      <c r="I2931" s="104">
        <f t="shared" si="358"/>
        <v>100</v>
      </c>
      <c r="J2931" s="104">
        <f t="shared" si="359"/>
        <v>1.2807276442715776E-8</v>
      </c>
      <c r="K2931" s="104">
        <f t="shared" si="360"/>
        <v>1.2807276442715776E-6</v>
      </c>
      <c r="L2931" s="85"/>
    </row>
    <row r="2932" spans="3:12" x14ac:dyDescent="0.2">
      <c r="C2932" s="103">
        <v>16500</v>
      </c>
      <c r="D2932" s="103">
        <f t="shared" si="356"/>
        <v>16.5</v>
      </c>
      <c r="E2932" s="104">
        <f t="shared" si="354"/>
        <v>6.1066162184266234E-2</v>
      </c>
      <c r="F2932" s="104">
        <f t="shared" si="355"/>
        <v>1.7865122824204725E-17</v>
      </c>
      <c r="G2932" s="104">
        <f t="shared" si="361"/>
        <v>1.0909544878247222E-18</v>
      </c>
      <c r="H2932" s="104">
        <f t="shared" si="357"/>
        <v>-359.2438673365167</v>
      </c>
      <c r="I2932" s="104">
        <f t="shared" si="358"/>
        <v>100</v>
      </c>
      <c r="J2932" s="104">
        <f t="shared" si="359"/>
        <v>3.0859205355960788E-9</v>
      </c>
      <c r="K2932" s="104">
        <f t="shared" si="360"/>
        <v>3.085920535596079E-7</v>
      </c>
      <c r="L2932" s="85"/>
    </row>
    <row r="2933" spans="3:12" x14ac:dyDescent="0.2">
      <c r="C2933" s="103">
        <v>16600</v>
      </c>
      <c r="D2933" s="103">
        <f t="shared" si="356"/>
        <v>16.600000000000001</v>
      </c>
      <c r="E2933" s="104">
        <f t="shared" si="354"/>
        <v>5.8743433472766934E-2</v>
      </c>
      <c r="F2933" s="104">
        <f t="shared" si="355"/>
        <v>1.7566508813920208E-3</v>
      </c>
      <c r="G2933" s="104">
        <f t="shared" si="361"/>
        <v>1.0319170418592957E-4</v>
      </c>
      <c r="H2933" s="104">
        <f t="shared" si="357"/>
        <v>-79.727104304387282</v>
      </c>
      <c r="I2933" s="104">
        <f t="shared" si="358"/>
        <v>100</v>
      </c>
      <c r="J2933" s="104">
        <f t="shared" si="359"/>
        <v>2.6621319531991549E-9</v>
      </c>
      <c r="K2933" s="104">
        <f t="shared" si="360"/>
        <v>2.662131953199155E-7</v>
      </c>
      <c r="L2933" s="85"/>
    </row>
    <row r="2934" spans="3:12" x14ac:dyDescent="0.2">
      <c r="C2934" s="103">
        <v>16700</v>
      </c>
      <c r="D2934" s="103">
        <f t="shared" si="356"/>
        <v>16.7</v>
      </c>
      <c r="E2934" s="104">
        <f t="shared" si="354"/>
        <v>5.6487441443727811E-2</v>
      </c>
      <c r="F2934" s="104">
        <f t="shared" si="355"/>
        <v>1.7598643943786023E-3</v>
      </c>
      <c r="G2934" s="104">
        <f t="shared" si="361"/>
        <v>9.9410236926362805E-5</v>
      </c>
      <c r="H2934" s="104">
        <f t="shared" si="357"/>
        <v>-80.051377822775166</v>
      </c>
      <c r="I2934" s="104">
        <f t="shared" si="358"/>
        <v>100</v>
      </c>
      <c r="J2934" s="104">
        <f t="shared" si="359"/>
        <v>1.0261886635617198E-8</v>
      </c>
      <c r="K2934" s="104">
        <f t="shared" si="360"/>
        <v>1.0261886635617197E-6</v>
      </c>
      <c r="L2934" s="85"/>
    </row>
    <row r="2935" spans="3:12" x14ac:dyDescent="0.2">
      <c r="C2935" s="103">
        <v>16800</v>
      </c>
      <c r="D2935" s="103">
        <f t="shared" si="356"/>
        <v>16.8</v>
      </c>
      <c r="E2935" s="104">
        <f t="shared" si="354"/>
        <v>5.4297085760194819E-2</v>
      </c>
      <c r="F2935" s="104">
        <f t="shared" si="355"/>
        <v>1.037598146895755E-16</v>
      </c>
      <c r="G2935" s="104">
        <f t="shared" si="361"/>
        <v>5.6338555566618033E-18</v>
      </c>
      <c r="H2935" s="104">
        <f t="shared" si="357"/>
        <v>-344.98388583691928</v>
      </c>
      <c r="I2935" s="104">
        <f t="shared" si="358"/>
        <v>100</v>
      </c>
      <c r="J2935" s="104">
        <f t="shared" si="359"/>
        <v>2.470598801439177E-9</v>
      </c>
      <c r="K2935" s="104">
        <f t="shared" si="360"/>
        <v>2.4705988014391771E-7</v>
      </c>
      <c r="L2935" s="85"/>
    </row>
    <row r="2936" spans="3:12" x14ac:dyDescent="0.2">
      <c r="C2936" s="103">
        <v>16900</v>
      </c>
      <c r="D2936" s="103">
        <f t="shared" si="356"/>
        <v>16.899999999999999</v>
      </c>
      <c r="E2936" s="104">
        <f t="shared" si="354"/>
        <v>5.2171256461944392E-2</v>
      </c>
      <c r="F2936" s="104">
        <f t="shared" si="355"/>
        <v>1.76690986372956E-3</v>
      </c>
      <c r="G2936" s="104">
        <f t="shared" si="361"/>
        <v>9.2181907645774095E-5</v>
      </c>
      <c r="H2936" s="104">
        <f t="shared" si="357"/>
        <v>-80.707086173424884</v>
      </c>
      <c r="I2936" s="104">
        <f t="shared" si="358"/>
        <v>100</v>
      </c>
      <c r="J2936" s="104">
        <f t="shared" si="359"/>
        <v>2.1243760243037658E-9</v>
      </c>
      <c r="K2936" s="104">
        <f t="shared" si="360"/>
        <v>2.1243760243037659E-7</v>
      </c>
      <c r="L2936" s="85"/>
    </row>
    <row r="2937" spans="3:12" x14ac:dyDescent="0.2">
      <c r="C2937" s="103">
        <v>17000</v>
      </c>
      <c r="D2937" s="103">
        <f t="shared" si="356"/>
        <v>17</v>
      </c>
      <c r="E2937" s="104">
        <f t="shared" si="354"/>
        <v>5.0108835065438513E-2</v>
      </c>
      <c r="F2937" s="104">
        <f t="shared" si="355"/>
        <v>1.7707458529463583E-3</v>
      </c>
      <c r="G2937" s="104">
        <f t="shared" si="361"/>
        <v>8.8730011888098307E-5</v>
      </c>
      <c r="H2937" s="104">
        <f t="shared" si="357"/>
        <v>-81.038589205880584</v>
      </c>
      <c r="I2937" s="104">
        <f t="shared" si="358"/>
        <v>100</v>
      </c>
      <c r="J2937" s="104">
        <f t="shared" si="359"/>
        <v>8.1822806573575807E-9</v>
      </c>
      <c r="K2937" s="104">
        <f t="shared" si="360"/>
        <v>8.1822806573575803E-7</v>
      </c>
      <c r="L2937" s="85"/>
    </row>
    <row r="2938" spans="3:12" x14ac:dyDescent="0.2">
      <c r="C2938" s="103">
        <v>17100</v>
      </c>
      <c r="D2938" s="103">
        <f t="shared" si="356"/>
        <v>17.100000000000001</v>
      </c>
      <c r="E2938" s="104">
        <f t="shared" si="354"/>
        <v>4.8108695647131217E-2</v>
      </c>
      <c r="F2938" s="104">
        <f t="shared" si="355"/>
        <v>2.3901453510361435E-16</v>
      </c>
      <c r="G2938" s="104">
        <f t="shared" si="361"/>
        <v>1.1498677524540342E-17</v>
      </c>
      <c r="H2938" s="104">
        <f t="shared" si="357"/>
        <v>-338.78704210913867</v>
      </c>
      <c r="I2938" s="104">
        <f t="shared" si="358"/>
        <v>100</v>
      </c>
      <c r="J2938" s="104">
        <f t="shared" si="359"/>
        <v>1.9682537524160267E-9</v>
      </c>
      <c r="K2938" s="104">
        <f t="shared" si="360"/>
        <v>1.9682537524160268E-7</v>
      </c>
      <c r="L2938" s="85"/>
    </row>
    <row r="2939" spans="3:12" x14ac:dyDescent="0.2">
      <c r="C2939" s="103">
        <v>17200</v>
      </c>
      <c r="D2939" s="103">
        <f t="shared" si="356"/>
        <v>17.2</v>
      </c>
      <c r="E2939" s="104">
        <f t="shared" si="354"/>
        <v>4.6169705909334405E-2</v>
      </c>
      <c r="F2939" s="104">
        <f t="shared" si="355"/>
        <v>1.7790554031701228E-3</v>
      </c>
      <c r="G2939" s="104">
        <f t="shared" si="361"/>
        <v>8.213846476077692E-5</v>
      </c>
      <c r="H2939" s="104">
        <f t="shared" si="357"/>
        <v>-81.709068374948998</v>
      </c>
      <c r="I2939" s="104">
        <f t="shared" si="358"/>
        <v>100</v>
      </c>
      <c r="J2939" s="104">
        <f t="shared" si="359"/>
        <v>1.6866818483148201E-9</v>
      </c>
      <c r="K2939" s="104">
        <f t="shared" si="360"/>
        <v>1.68668184831482E-7</v>
      </c>
      <c r="L2939" s="85"/>
    </row>
    <row r="2940" spans="3:12" x14ac:dyDescent="0.2">
      <c r="C2940" s="103">
        <v>17300</v>
      </c>
      <c r="D2940" s="103">
        <f t="shared" si="356"/>
        <v>17.3</v>
      </c>
      <c r="E2940" s="104">
        <f t="shared" si="354"/>
        <v>4.4290728227884706E-2</v>
      </c>
      <c r="F2940" s="104">
        <f t="shared" si="355"/>
        <v>1.783533794862982E-3</v>
      </c>
      <c r="G2940" s="104">
        <f t="shared" si="361"/>
        <v>7.8994010593524209E-5</v>
      </c>
      <c r="H2940" s="104">
        <f t="shared" si="357"/>
        <v>-82.048116722239612</v>
      </c>
      <c r="I2940" s="104">
        <f t="shared" si="358"/>
        <v>100</v>
      </c>
      <c r="J2940" s="104">
        <f t="shared" si="359"/>
        <v>6.4909186534511164E-9</v>
      </c>
      <c r="K2940" s="104">
        <f t="shared" si="360"/>
        <v>6.490918653451116E-7</v>
      </c>
      <c r="L2940" s="85"/>
    </row>
    <row r="2941" spans="3:12" x14ac:dyDescent="0.2">
      <c r="C2941" s="103">
        <v>17400</v>
      </c>
      <c r="D2941" s="103">
        <f t="shared" si="356"/>
        <v>17.399999999999999</v>
      </c>
      <c r="E2941" s="104">
        <f t="shared" si="354"/>
        <v>4.2470620680887243E-2</v>
      </c>
      <c r="F2941" s="104">
        <f t="shared" si="355"/>
        <v>1.1736989189493939E-16</v>
      </c>
      <c r="G2941" s="104">
        <f t="shared" si="361"/>
        <v>4.9847721580267131E-18</v>
      </c>
      <c r="H2941" s="104">
        <f t="shared" si="357"/>
        <v>-346.04709374914523</v>
      </c>
      <c r="I2941" s="104">
        <f t="shared" si="358"/>
        <v>100</v>
      </c>
      <c r="J2941" s="104">
        <f t="shared" si="359"/>
        <v>1.5600134274126506E-9</v>
      </c>
      <c r="K2941" s="104">
        <f t="shared" si="360"/>
        <v>1.5600134274126507E-7</v>
      </c>
      <c r="L2941" s="85"/>
    </row>
    <row r="2942" spans="3:12" x14ac:dyDescent="0.2">
      <c r="C2942" s="103">
        <v>17500</v>
      </c>
      <c r="D2942" s="103">
        <f t="shared" si="356"/>
        <v>17.5</v>
      </c>
      <c r="E2942" s="104">
        <f t="shared" si="354"/>
        <v>4.0708238057848047E-2</v>
      </c>
      <c r="F2942" s="104">
        <f t="shared" si="355"/>
        <v>1.7931509443361059E-3</v>
      </c>
      <c r="G2942" s="104">
        <f t="shared" si="361"/>
        <v>7.2996015515689228E-5</v>
      </c>
      <c r="H2942" s="104">
        <f t="shared" si="357"/>
        <v>-82.734016903557048</v>
      </c>
      <c r="I2942" s="104">
        <f t="shared" si="358"/>
        <v>100</v>
      </c>
      <c r="J2942" s="104">
        <f t="shared" si="359"/>
        <v>1.3321045702918676E-9</v>
      </c>
      <c r="K2942" s="104">
        <f t="shared" si="360"/>
        <v>1.3321045702918677E-7</v>
      </c>
      <c r="L2942" s="85"/>
    </row>
    <row r="2943" spans="3:12" x14ac:dyDescent="0.2">
      <c r="C2943" s="103">
        <v>17600</v>
      </c>
      <c r="D2943" s="103">
        <f t="shared" si="356"/>
        <v>17.600000000000001</v>
      </c>
      <c r="E2943" s="104">
        <f t="shared" si="354"/>
        <v>3.9002432848538812E-2</v>
      </c>
      <c r="F2943" s="104">
        <f t="shared" si="355"/>
        <v>1.7982953940242706E-3</v>
      </c>
      <c r="G2943" s="104">
        <f t="shared" si="361"/>
        <v>7.013789534726826E-5</v>
      </c>
      <c r="H2943" s="104">
        <f t="shared" si="357"/>
        <v>-83.080945405754562</v>
      </c>
      <c r="I2943" s="104">
        <f t="shared" si="358"/>
        <v>100</v>
      </c>
      <c r="J2943" s="104">
        <f t="shared" si="359"/>
        <v>5.1218291097312642E-9</v>
      </c>
      <c r="K2943" s="104">
        <f t="shared" si="360"/>
        <v>5.1218291097312639E-7</v>
      </c>
      <c r="L2943" s="85"/>
    </row>
    <row r="2944" spans="3:12" x14ac:dyDescent="0.2">
      <c r="C2944" s="103">
        <v>17700</v>
      </c>
      <c r="D2944" s="103">
        <f t="shared" si="356"/>
        <v>17.7</v>
      </c>
      <c r="E2944" s="104">
        <f t="shared" si="354"/>
        <v>3.7352056210976758E-2</v>
      </c>
      <c r="F2944" s="104">
        <f t="shared" si="355"/>
        <v>2.3065624261924463E-16</v>
      </c>
      <c r="G2944" s="104">
        <f t="shared" si="361"/>
        <v>8.6154849397267186E-18</v>
      </c>
      <c r="H2944" s="104">
        <f t="shared" si="357"/>
        <v>-341.29440544796375</v>
      </c>
      <c r="I2944" s="104">
        <f t="shared" si="358"/>
        <v>100</v>
      </c>
      <c r="J2944" s="104">
        <f t="shared" si="359"/>
        <v>1.229831090936391E-9</v>
      </c>
      <c r="K2944" s="104">
        <f t="shared" si="360"/>
        <v>1.229831090936391E-7</v>
      </c>
      <c r="L2944" s="85"/>
    </row>
    <row r="2945" spans="3:12" x14ac:dyDescent="0.2">
      <c r="C2945" s="103">
        <v>17800</v>
      </c>
      <c r="D2945" s="103">
        <f t="shared" si="356"/>
        <v>17.8</v>
      </c>
      <c r="E2945" s="104">
        <f t="shared" si="354"/>
        <v>3.5755958917933449E-2</v>
      </c>
      <c r="F2945" s="104">
        <f t="shared" si="355"/>
        <v>1.8092714209144288E-3</v>
      </c>
      <c r="G2945" s="104">
        <f t="shared" si="361"/>
        <v>6.4692234597607396E-5</v>
      </c>
      <c r="H2945" s="104">
        <f t="shared" si="357"/>
        <v>-83.782956944217929</v>
      </c>
      <c r="I2945" s="104">
        <f t="shared" si="358"/>
        <v>100</v>
      </c>
      <c r="J2945" s="104">
        <f t="shared" si="359"/>
        <v>1.0462713043082467E-9</v>
      </c>
      <c r="K2945" s="104">
        <f t="shared" si="360"/>
        <v>1.0462713043082467E-7</v>
      </c>
      <c r="L2945" s="85"/>
    </row>
    <row r="2946" spans="3:12" x14ac:dyDescent="0.2">
      <c r="C2946" s="103">
        <v>17900</v>
      </c>
      <c r="D2946" s="103">
        <f t="shared" si="356"/>
        <v>17.899999999999999</v>
      </c>
      <c r="E2946" s="104">
        <f t="shared" si="354"/>
        <v>3.421299228142529E-2</v>
      </c>
      <c r="F2946" s="104">
        <f t="shared" si="355"/>
        <v>1.8151096278460608E-3</v>
      </c>
      <c r="G2946" s="104">
        <f t="shared" si="361"/>
        <v>6.2100331687438005E-5</v>
      </c>
      <c r="H2946" s="104">
        <f t="shared" si="357"/>
        <v>-84.138121603669887</v>
      </c>
      <c r="I2946" s="104">
        <f t="shared" si="358"/>
        <v>100</v>
      </c>
      <c r="J2946" s="104">
        <f t="shared" si="359"/>
        <v>4.0190887162869088E-9</v>
      </c>
      <c r="K2946" s="104">
        <f t="shared" si="360"/>
        <v>4.0190887162869089E-7</v>
      </c>
      <c r="L2946" s="85"/>
    </row>
    <row r="2947" spans="3:12" x14ac:dyDescent="0.2">
      <c r="C2947" s="103">
        <v>18000</v>
      </c>
      <c r="D2947" s="103">
        <f t="shared" si="356"/>
        <v>18</v>
      </c>
      <c r="E2947" s="104">
        <f t="shared" si="354"/>
        <v>3.2722009054672214E-2</v>
      </c>
      <c r="F2947" s="104">
        <f t="shared" si="355"/>
        <v>1.3189863753520667E-16</v>
      </c>
      <c r="G2947" s="104">
        <f t="shared" si="361"/>
        <v>4.3159884117259611E-18</v>
      </c>
      <c r="H2947" s="104">
        <f t="shared" si="357"/>
        <v>-347.29839460105325</v>
      </c>
      <c r="I2947" s="104">
        <f t="shared" si="358"/>
        <v>100</v>
      </c>
      <c r="J2947" s="104">
        <f t="shared" si="359"/>
        <v>9.6411279892258811E-10</v>
      </c>
      <c r="K2947" s="104">
        <f t="shared" si="360"/>
        <v>9.6411279892258811E-8</v>
      </c>
      <c r="L2947" s="85"/>
    </row>
    <row r="2948" spans="3:12" x14ac:dyDescent="0.2">
      <c r="C2948" s="103">
        <v>18100</v>
      </c>
      <c r="D2948" s="103">
        <f t="shared" si="356"/>
        <v>18.100000000000001</v>
      </c>
      <c r="E2948" s="104">
        <f t="shared" ref="E2948:E3011" si="362">ABS(SIN((($A$68*PI()*$C2948*VLOOKUP($D$12,$C$18:$D$33,2,FALSE))/($D$16*1000000)))/(VLOOKUP($D$12,$C$18:$D$33,2,FALSE)*SIN((($A$68*PI()*$C2948)/($D$16*1000000)))))^$A$72</f>
        <v>3.1281864311046723E-2</v>
      </c>
      <c r="F2948" s="104">
        <f t="shared" ref="F2948:F3011" si="363">ABS(SIN((($A$68*VLOOKUP($D$12,$C$18:$D$33,2,FALSE)*PI()*$C2948*VLOOKUP($D$12,$C$18:$E$33,3,FALSE))/($D$16*1000000)))/(VLOOKUP($D$12,$C$18:$E$33,3,FALSE)*SIN((($A$68*VLOOKUP($D$12,$C$18:$D$33,2,FALSE)*PI()*$C2948)/($D$16*1000000)))))^$A$76</f>
        <v>1.8275042608260732E-3</v>
      </c>
      <c r="G2948" s="104">
        <f t="shared" si="361"/>
        <v>5.7167740315020959E-5</v>
      </c>
      <c r="H2948" s="104">
        <f t="shared" si="357"/>
        <v>-84.856979478475566</v>
      </c>
      <c r="I2948" s="104">
        <f t="shared" si="358"/>
        <v>100</v>
      </c>
      <c r="J2948" s="104">
        <f t="shared" si="359"/>
        <v>8.1703763318154156E-10</v>
      </c>
      <c r="K2948" s="104">
        <f t="shared" si="360"/>
        <v>8.1703763318154153E-8</v>
      </c>
      <c r="L2948" s="85"/>
    </row>
    <row r="2949" spans="3:12" x14ac:dyDescent="0.2">
      <c r="C2949" s="103">
        <v>18200</v>
      </c>
      <c r="D2949" s="103">
        <f t="shared" ref="D2949:D3012" si="364">C2949/1000</f>
        <v>18.2</v>
      </c>
      <c r="E2949" s="104">
        <f t="shared" si="362"/>
        <v>2.9891416299572295E-2</v>
      </c>
      <c r="F2949" s="104">
        <f t="shared" si="363"/>
        <v>1.8340683462180147E-3</v>
      </c>
      <c r="G2949" s="104">
        <f t="shared" si="361"/>
        <v>5.4822900458670767E-5</v>
      </c>
      <c r="H2949" s="104">
        <f t="shared" ref="H2949:H3012" si="365">20*LOG10(G2949)</f>
        <v>-85.220759828366184</v>
      </c>
      <c r="I2949" s="104">
        <f t="shared" ref="I2949:I3012" si="366">C2949-C2948</f>
        <v>100</v>
      </c>
      <c r="J2949" s="104">
        <f t="shared" si="359"/>
        <v>3.1354759052255154E-9</v>
      </c>
      <c r="K2949" s="104">
        <f t="shared" si="360"/>
        <v>3.1354759052255156E-7</v>
      </c>
      <c r="L2949" s="85"/>
    </row>
    <row r="2950" spans="3:12" x14ac:dyDescent="0.2">
      <c r="C2950" s="103">
        <v>18300</v>
      </c>
      <c r="D2950" s="103">
        <f t="shared" si="364"/>
        <v>18.3</v>
      </c>
      <c r="E2950" s="104">
        <f t="shared" si="362"/>
        <v>2.8549527276563617E-2</v>
      </c>
      <c r="F2950" s="104">
        <f t="shared" si="363"/>
        <v>2.2291578536243707E-16</v>
      </c>
      <c r="G2950" s="104">
        <f t="shared" si="361"/>
        <v>6.3641402945814979E-18</v>
      </c>
      <c r="H2950" s="104">
        <f t="shared" si="365"/>
        <v>-343.92520510190764</v>
      </c>
      <c r="I2950" s="104">
        <f t="shared" si="366"/>
        <v>100</v>
      </c>
      <c r="J2950" s="104">
        <f t="shared" ref="J2950:J3013" si="367">((G2950+G2949)/2)^2</f>
        <v>7.5138760367550528E-10</v>
      </c>
      <c r="K2950" s="104">
        <f t="shared" ref="K2950:K3013" si="368">I2950*J2950</f>
        <v>7.513876036755053E-8</v>
      </c>
      <c r="L2950" s="85"/>
    </row>
    <row r="2951" spans="3:12" x14ac:dyDescent="0.2">
      <c r="C2951" s="103">
        <v>18400</v>
      </c>
      <c r="D2951" s="103">
        <f t="shared" si="364"/>
        <v>18.399999999999999</v>
      </c>
      <c r="E2951" s="104">
        <f t="shared" si="362"/>
        <v>2.7255064313039215E-2</v>
      </c>
      <c r="F2951" s="104">
        <f t="shared" si="363"/>
        <v>1.8479505922310503E-3</v>
      </c>
      <c r="G2951" s="104">
        <f t="shared" si="361"/>
        <v>5.0366012238576186E-5</v>
      </c>
      <c r="H2951" s="104">
        <f t="shared" si="365"/>
        <v>-85.95724866652273</v>
      </c>
      <c r="I2951" s="104">
        <f t="shared" si="366"/>
        <v>100</v>
      </c>
      <c r="J2951" s="104">
        <f t="shared" si="367"/>
        <v>6.3418379720426172E-10</v>
      </c>
      <c r="K2951" s="104">
        <f t="shared" si="368"/>
        <v>6.3418379720426169E-8</v>
      </c>
      <c r="L2951" s="85"/>
    </row>
    <row r="2952" spans="3:12" x14ac:dyDescent="0.2">
      <c r="C2952" s="103">
        <v>18500</v>
      </c>
      <c r="D2952" s="103">
        <f t="shared" si="364"/>
        <v>18.5</v>
      </c>
      <c r="E2952" s="104">
        <f t="shared" si="362"/>
        <v>2.6006900077569978E-2</v>
      </c>
      <c r="F2952" s="104">
        <f t="shared" si="363"/>
        <v>1.8552775512523875E-3</v>
      </c>
      <c r="G2952" s="104">
        <f t="shared" si="361"/>
        <v>4.8250017891579555E-5</v>
      </c>
      <c r="H2952" s="104">
        <f t="shared" si="365"/>
        <v>-86.330050425590173</v>
      </c>
      <c r="I2952" s="104">
        <f t="shared" si="366"/>
        <v>100</v>
      </c>
      <c r="J2952" s="104">
        <f t="shared" si="367"/>
        <v>2.4312803496579464E-9</v>
      </c>
      <c r="K2952" s="104">
        <f t="shared" si="368"/>
        <v>2.4312803496579464E-7</v>
      </c>
      <c r="L2952" s="85"/>
    </row>
    <row r="2953" spans="3:12" x14ac:dyDescent="0.2">
      <c r="C2953" s="103">
        <v>18600</v>
      </c>
      <c r="D2953" s="103">
        <f t="shared" si="364"/>
        <v>18.600000000000001</v>
      </c>
      <c r="E2953" s="104">
        <f t="shared" si="362"/>
        <v>2.4803913594264083E-2</v>
      </c>
      <c r="F2953" s="104">
        <f t="shared" si="363"/>
        <v>9.6980360643766431E-17</v>
      </c>
      <c r="G2953" s="104">
        <f t="shared" si="361"/>
        <v>2.4054924857485516E-18</v>
      </c>
      <c r="H2953" s="104">
        <f t="shared" si="365"/>
        <v>-352.37591990807425</v>
      </c>
      <c r="I2953" s="104">
        <f t="shared" si="366"/>
        <v>100</v>
      </c>
      <c r="J2953" s="104">
        <f t="shared" si="367"/>
        <v>5.8201605663449486E-10</v>
      </c>
      <c r="K2953" s="104">
        <f t="shared" si="368"/>
        <v>5.8201605663449485E-8</v>
      </c>
      <c r="L2953" s="85"/>
    </row>
    <row r="2954" spans="3:12" x14ac:dyDescent="0.2">
      <c r="C2954" s="103">
        <v>18700</v>
      </c>
      <c r="D2954" s="103">
        <f t="shared" si="364"/>
        <v>18.7</v>
      </c>
      <c r="E2954" s="104">
        <f t="shared" si="362"/>
        <v>2.3644990975622348E-2</v>
      </c>
      <c r="F2954" s="104">
        <f t="shared" si="363"/>
        <v>1.870726682524764E-3</v>
      </c>
      <c r="G2954" s="104">
        <f t="shared" si="361"/>
        <v>4.423331552615398E-5</v>
      </c>
      <c r="H2954" s="104">
        <f t="shared" si="365"/>
        <v>-87.085010133816496</v>
      </c>
      <c r="I2954" s="104">
        <f t="shared" si="366"/>
        <v>100</v>
      </c>
      <c r="J2954" s="104">
        <f t="shared" si="367"/>
        <v>4.8914655060912686E-10</v>
      </c>
      <c r="K2954" s="104">
        <f t="shared" si="368"/>
        <v>4.8914655060912684E-8</v>
      </c>
      <c r="L2954" s="85"/>
    </row>
    <row r="2955" spans="3:12" x14ac:dyDescent="0.2">
      <c r="C2955" s="103">
        <v>18800</v>
      </c>
      <c r="D2955" s="103">
        <f t="shared" si="364"/>
        <v>18.8</v>
      </c>
      <c r="E2955" s="104">
        <f t="shared" si="362"/>
        <v>2.2529026130034172E-2</v>
      </c>
      <c r="F2955" s="104">
        <f t="shared" si="363"/>
        <v>1.8788589223728766E-3</v>
      </c>
      <c r="G2955" s="104">
        <f t="shared" si="361"/>
        <v>4.2328861756786385E-5</v>
      </c>
      <c r="H2955" s="104">
        <f t="shared" si="365"/>
        <v>-87.467268195080678</v>
      </c>
      <c r="I2955" s="104">
        <f t="shared" si="366"/>
        <v>100</v>
      </c>
      <c r="J2955" s="104">
        <f t="shared" si="367"/>
        <v>1.8732526339907993E-9</v>
      </c>
      <c r="K2955" s="104">
        <f t="shared" si="368"/>
        <v>1.8732526339907994E-7</v>
      </c>
      <c r="L2955" s="85"/>
    </row>
    <row r="2956" spans="3:12" x14ac:dyDescent="0.2">
      <c r="C2956" s="103">
        <v>18900</v>
      </c>
      <c r="D2956" s="103">
        <f t="shared" si="364"/>
        <v>18.899999999999999</v>
      </c>
      <c r="E2956" s="104">
        <f t="shared" si="362"/>
        <v>2.1454921443716933E-2</v>
      </c>
      <c r="F2956" s="104">
        <f t="shared" si="363"/>
        <v>2.1571846351731841E-16</v>
      </c>
      <c r="G2956" s="104">
        <f t="shared" si="361"/>
        <v>4.628222688723384E-18</v>
      </c>
      <c r="H2956" s="104">
        <f t="shared" si="365"/>
        <v>-346.69171505941426</v>
      </c>
      <c r="I2956" s="104">
        <f t="shared" si="366"/>
        <v>100</v>
      </c>
      <c r="J2956" s="104">
        <f t="shared" si="367"/>
        <v>4.4793313440638121E-10</v>
      </c>
      <c r="K2956" s="104">
        <f t="shared" si="368"/>
        <v>4.479331344063812E-8</v>
      </c>
      <c r="L2956" s="85"/>
    </row>
    <row r="2957" spans="3:12" x14ac:dyDescent="0.2">
      <c r="C2957" s="103">
        <v>19000</v>
      </c>
      <c r="D2957" s="103">
        <f t="shared" si="364"/>
        <v>19</v>
      </c>
      <c r="E2957" s="104">
        <f t="shared" si="362"/>
        <v>2.0421588436937678E-2</v>
      </c>
      <c r="F2957" s="104">
        <f t="shared" si="363"/>
        <v>1.8959656501806338E-3</v>
      </c>
      <c r="G2957" s="104">
        <f t="shared" si="361"/>
        <v>3.8718630198559859E-5</v>
      </c>
      <c r="H2957" s="104">
        <f t="shared" si="365"/>
        <v>-88.241600314323435</v>
      </c>
      <c r="I2957" s="104">
        <f t="shared" si="366"/>
        <v>100</v>
      </c>
      <c r="J2957" s="104">
        <f t="shared" si="367"/>
        <v>3.7478308111329747E-10</v>
      </c>
      <c r="K2957" s="104">
        <f t="shared" si="368"/>
        <v>3.7478308111329748E-8</v>
      </c>
      <c r="L2957" s="85"/>
    </row>
    <row r="2958" spans="3:12" x14ac:dyDescent="0.2">
      <c r="C2958" s="103">
        <v>19100</v>
      </c>
      <c r="D2958" s="103">
        <f t="shared" si="364"/>
        <v>19.100000000000001</v>
      </c>
      <c r="E2958" s="104">
        <f t="shared" si="362"/>
        <v>1.942794839438762E-2</v>
      </c>
      <c r="F2958" s="104">
        <f t="shared" si="363"/>
        <v>1.9049516295433777E-3</v>
      </c>
      <c r="G2958" s="104">
        <f t="shared" ref="G2958:G3021" si="369">E2958*F2958</f>
        <v>3.7009301952573348E-5</v>
      </c>
      <c r="H2958" s="104">
        <f t="shared" si="365"/>
        <v>-88.633782124633569</v>
      </c>
      <c r="I2958" s="104">
        <f t="shared" si="366"/>
        <v>100</v>
      </c>
      <c r="J2958" s="104">
        <f t="shared" si="367"/>
        <v>1.4336799269716585E-9</v>
      </c>
      <c r="K2958" s="104">
        <f t="shared" si="368"/>
        <v>1.4336799269716586E-7</v>
      </c>
      <c r="L2958" s="85"/>
    </row>
    <row r="2959" spans="3:12" x14ac:dyDescent="0.2">
      <c r="C2959" s="103">
        <v>19200</v>
      </c>
      <c r="D2959" s="103">
        <f t="shared" si="364"/>
        <v>19.2</v>
      </c>
      <c r="E2959" s="104">
        <f t="shared" si="362"/>
        <v>1.8472932969614737E-2</v>
      </c>
      <c r="F2959" s="104">
        <f t="shared" si="363"/>
        <v>8.6656893049842058E-17</v>
      </c>
      <c r="G2959" s="104">
        <f t="shared" si="369"/>
        <v>1.6008069766648056E-18</v>
      </c>
      <c r="H2959" s="104">
        <f t="shared" si="365"/>
        <v>-355.91322063235913</v>
      </c>
      <c r="I2959" s="104">
        <f t="shared" si="366"/>
        <v>100</v>
      </c>
      <c r="J2959" s="104">
        <f t="shared" si="367"/>
        <v>3.4242210775421698E-10</v>
      </c>
      <c r="K2959" s="104">
        <f t="shared" si="368"/>
        <v>3.4242210775421695E-8</v>
      </c>
      <c r="L2959" s="85"/>
    </row>
    <row r="2960" spans="3:12" x14ac:dyDescent="0.2">
      <c r="C2960" s="103">
        <v>19300</v>
      </c>
      <c r="D2960" s="103">
        <f t="shared" si="364"/>
        <v>19.3</v>
      </c>
      <c r="E2960" s="104">
        <f t="shared" si="362"/>
        <v>1.7555484763451739E-2</v>
      </c>
      <c r="F2960" s="104">
        <f t="shared" si="363"/>
        <v>1.9238194988107284E-3</v>
      </c>
      <c r="G2960" s="104">
        <f t="shared" si="369"/>
        <v>3.3773583899003106E-5</v>
      </c>
      <c r="H2960" s="104">
        <f t="shared" si="365"/>
        <v>-89.428457031310003</v>
      </c>
      <c r="I2960" s="104">
        <f t="shared" si="366"/>
        <v>100</v>
      </c>
      <c r="J2960" s="104">
        <f t="shared" si="367"/>
        <v>2.8516374234577745E-10</v>
      </c>
      <c r="K2960" s="104">
        <f t="shared" si="368"/>
        <v>2.8516374234577743E-8</v>
      </c>
      <c r="L2960" s="85"/>
    </row>
    <row r="2961" spans="3:12" x14ac:dyDescent="0.2">
      <c r="C2961" s="103">
        <v>19400</v>
      </c>
      <c r="D2961" s="103">
        <f t="shared" si="364"/>
        <v>19.399999999999999</v>
      </c>
      <c r="E2961" s="104">
        <f t="shared" si="362"/>
        <v>1.6674557876408744E-2</v>
      </c>
      <c r="F2961" s="104">
        <f t="shared" si="363"/>
        <v>1.9337144876895266E-3</v>
      </c>
      <c r="G2961" s="104">
        <f t="shared" si="369"/>
        <v>3.2243834141429095E-5</v>
      </c>
      <c r="H2961" s="104">
        <f t="shared" si="365"/>
        <v>-89.831066429485588</v>
      </c>
      <c r="I2961" s="104">
        <f t="shared" si="366"/>
        <v>100</v>
      </c>
      <c r="J2961" s="104">
        <f t="shared" si="367"/>
        <v>1.0895748711812958E-9</v>
      </c>
      <c r="K2961" s="104">
        <f t="shared" si="368"/>
        <v>1.0895748711812958E-7</v>
      </c>
      <c r="L2961" s="85"/>
    </row>
    <row r="2962" spans="3:12" x14ac:dyDescent="0.2">
      <c r="C2962" s="103">
        <v>19500</v>
      </c>
      <c r="D2962" s="103">
        <f t="shared" si="364"/>
        <v>19.5</v>
      </c>
      <c r="E2962" s="104">
        <f t="shared" si="362"/>
        <v>1.5829118435032718E-2</v>
      </c>
      <c r="F2962" s="104">
        <f t="shared" si="363"/>
        <v>2.0899516993178308E-16</v>
      </c>
      <c r="G2962" s="104">
        <f t="shared" si="369"/>
        <v>3.3082092971999831E-18</v>
      </c>
      <c r="H2962" s="104">
        <f t="shared" si="365"/>
        <v>-349.60814044343192</v>
      </c>
      <c r="I2962" s="104">
        <f t="shared" si="366"/>
        <v>100</v>
      </c>
      <c r="J2962" s="104">
        <f t="shared" si="367"/>
        <v>2.5991621003505048E-10</v>
      </c>
      <c r="K2962" s="104">
        <f t="shared" si="368"/>
        <v>2.5991621003505049E-8</v>
      </c>
      <c r="L2962" s="85"/>
    </row>
    <row r="2963" spans="3:12" x14ac:dyDescent="0.2">
      <c r="C2963" s="103">
        <v>19600</v>
      </c>
      <c r="D2963" s="103">
        <f t="shared" si="364"/>
        <v>19.600000000000001</v>
      </c>
      <c r="E2963" s="104">
        <f t="shared" si="362"/>
        <v>1.5018145092265319E-2</v>
      </c>
      <c r="F2963" s="104">
        <f t="shared" si="363"/>
        <v>1.9544615347542081E-3</v>
      </c>
      <c r="G2963" s="104">
        <f t="shared" si="369"/>
        <v>2.9352386906190252E-5</v>
      </c>
      <c r="H2963" s="104">
        <f t="shared" si="365"/>
        <v>-90.64713153191326</v>
      </c>
      <c r="I2963" s="104">
        <f t="shared" si="366"/>
        <v>100</v>
      </c>
      <c r="J2963" s="104">
        <f t="shared" si="367"/>
        <v>2.1539065427272077E-10</v>
      </c>
      <c r="K2963" s="104">
        <f t="shared" si="368"/>
        <v>2.1539065427272078E-8</v>
      </c>
      <c r="L2963" s="85"/>
    </row>
    <row r="2964" spans="3:12" x14ac:dyDescent="0.2">
      <c r="C2964" s="103">
        <v>19700</v>
      </c>
      <c r="D2964" s="103">
        <f t="shared" si="364"/>
        <v>19.7</v>
      </c>
      <c r="E2964" s="104">
        <f t="shared" si="362"/>
        <v>1.4240629501862898E-2</v>
      </c>
      <c r="F2964" s="104">
        <f t="shared" si="363"/>
        <v>1.9653285182423806E-3</v>
      </c>
      <c r="G2964" s="104">
        <f t="shared" si="369"/>
        <v>2.7987515277734938E-5</v>
      </c>
      <c r="H2964" s="104">
        <f t="shared" si="365"/>
        <v>-91.06071312683143</v>
      </c>
      <c r="I2964" s="104">
        <f t="shared" si="366"/>
        <v>100</v>
      </c>
      <c r="J2964" s="104">
        <f t="shared" si="367"/>
        <v>8.219660956155272E-10</v>
      </c>
      <c r="K2964" s="104">
        <f t="shared" si="368"/>
        <v>8.2196609561552724E-8</v>
      </c>
      <c r="L2964" s="85"/>
    </row>
    <row r="2965" spans="3:12" x14ac:dyDescent="0.2">
      <c r="C2965" s="103">
        <v>19800</v>
      </c>
      <c r="D2965" s="103">
        <f t="shared" si="364"/>
        <v>19.8</v>
      </c>
      <c r="E2965" s="104">
        <f t="shared" si="362"/>
        <v>1.3495576766971369E-2</v>
      </c>
      <c r="F2965" s="104">
        <f t="shared" si="363"/>
        <v>1.8341151082680327E-16</v>
      </c>
      <c r="G2965" s="104">
        <f t="shared" si="369"/>
        <v>2.4752441243093237E-18</v>
      </c>
      <c r="H2965" s="104">
        <f t="shared" si="365"/>
        <v>-352.12763923471334</v>
      </c>
      <c r="I2965" s="104">
        <f t="shared" si="366"/>
        <v>100</v>
      </c>
      <c r="J2965" s="104">
        <f t="shared" si="367"/>
        <v>1.958252528553963E-10</v>
      </c>
      <c r="K2965" s="104">
        <f t="shared" si="368"/>
        <v>1.9582525285539629E-8</v>
      </c>
      <c r="L2965" s="85"/>
    </row>
    <row r="2966" spans="3:12" x14ac:dyDescent="0.2">
      <c r="C2966" s="103">
        <v>19900</v>
      </c>
      <c r="D2966" s="103">
        <f t="shared" si="364"/>
        <v>19.899999999999999</v>
      </c>
      <c r="E2966" s="104">
        <f t="shared" si="362"/>
        <v>1.2782005862977614E-2</v>
      </c>
      <c r="F2966" s="104">
        <f t="shared" si="363"/>
        <v>1.9880892445240466E-3</v>
      </c>
      <c r="G2966" s="104">
        <f t="shared" si="369"/>
        <v>2.54117683796291E-5</v>
      </c>
      <c r="H2966" s="104">
        <f t="shared" si="365"/>
        <v>-91.899302235559219</v>
      </c>
      <c r="I2966" s="104">
        <f t="shared" si="366"/>
        <v>100</v>
      </c>
      <c r="J2966" s="104">
        <f t="shared" si="367"/>
        <v>1.6143949304501082E-10</v>
      </c>
      <c r="K2966" s="104">
        <f t="shared" si="368"/>
        <v>1.6143949304501081E-8</v>
      </c>
      <c r="L2966" s="85"/>
    </row>
    <row r="2967" spans="3:12" x14ac:dyDescent="0.2">
      <c r="C2967" s="103">
        <v>20000</v>
      </c>
      <c r="D2967" s="103">
        <f t="shared" si="364"/>
        <v>20</v>
      </c>
      <c r="E2967" s="104">
        <f t="shared" si="362"/>
        <v>1.2098950034788959E-2</v>
      </c>
      <c r="F2967" s="104">
        <f t="shared" si="363"/>
        <v>1.9999999999999636E-3</v>
      </c>
      <c r="G2967" s="104">
        <f t="shared" si="369"/>
        <v>2.4197900069577476E-5</v>
      </c>
      <c r="H2967" s="104">
        <f t="shared" si="365"/>
        <v>-92.324446422346412</v>
      </c>
      <c r="I2967" s="104">
        <f t="shared" si="366"/>
        <v>100</v>
      </c>
      <c r="J2967" s="104">
        <f t="shared" si="367"/>
        <v>6.1527980091005057E-10</v>
      </c>
      <c r="K2967" s="104">
        <f t="shared" si="368"/>
        <v>6.1527980091005061E-8</v>
      </c>
      <c r="L2967" s="85"/>
    </row>
    <row r="2968" spans="3:12" x14ac:dyDescent="0.2">
      <c r="C2968" s="103">
        <v>20100</v>
      </c>
      <c r="D2968" s="103">
        <f t="shared" si="364"/>
        <v>20.100000000000001</v>
      </c>
      <c r="E2968" s="104">
        <f t="shared" si="362"/>
        <v>1.1445457168718125E-2</v>
      </c>
      <c r="F2968" s="104">
        <f t="shared" si="363"/>
        <v>2.0268035794061587E-16</v>
      </c>
      <c r="G2968" s="104">
        <f t="shared" si="369"/>
        <v>2.3197693557497778E-18</v>
      </c>
      <c r="H2968" s="104">
        <f t="shared" si="365"/>
        <v>-352.69110385825604</v>
      </c>
      <c r="I2968" s="104">
        <f t="shared" si="366"/>
        <v>100</v>
      </c>
      <c r="J2968" s="104">
        <f t="shared" si="367"/>
        <v>1.4638459194434248E-10</v>
      </c>
      <c r="K2968" s="104">
        <f t="shared" si="368"/>
        <v>1.4638459194434248E-8</v>
      </c>
      <c r="L2968" s="85"/>
    </row>
    <row r="2969" spans="3:12" x14ac:dyDescent="0.2">
      <c r="C2969" s="103">
        <v>20200</v>
      </c>
      <c r="D2969" s="103">
        <f t="shared" si="364"/>
        <v>20.2</v>
      </c>
      <c r="E2969" s="104">
        <f t="shared" si="362"/>
        <v>1.0820590139180297E-2</v>
      </c>
      <c r="F2969" s="104">
        <f t="shared" si="363"/>
        <v>2.0249277275672076E-3</v>
      </c>
      <c r="G2969" s="104">
        <f t="shared" si="369"/>
        <v>2.1910913001466495E-5</v>
      </c>
      <c r="H2969" s="104">
        <f t="shared" si="365"/>
        <v>-93.18679051064106</v>
      </c>
      <c r="I2969" s="104">
        <f t="shared" si="366"/>
        <v>100</v>
      </c>
      <c r="J2969" s="104">
        <f t="shared" si="367"/>
        <v>1.200220271394838E-10</v>
      </c>
      <c r="K2969" s="104">
        <f t="shared" si="368"/>
        <v>1.200220271394838E-8</v>
      </c>
      <c r="L2969" s="85"/>
    </row>
    <row r="2970" spans="3:12" x14ac:dyDescent="0.2">
      <c r="C2970" s="103">
        <v>20300</v>
      </c>
      <c r="D2970" s="103">
        <f t="shared" si="364"/>
        <v>20.3</v>
      </c>
      <c r="E2970" s="104">
        <f t="shared" si="362"/>
        <v>1.0223427130432798E-2</v>
      </c>
      <c r="F2970" s="104">
        <f t="shared" si="363"/>
        <v>2.037964112247579E-3</v>
      </c>
      <c r="G2970" s="104">
        <f t="shared" si="369"/>
        <v>2.0834977596000293E-5</v>
      </c>
      <c r="H2970" s="104">
        <f t="shared" si="365"/>
        <v>-93.624139244127988</v>
      </c>
      <c r="I2970" s="104">
        <f t="shared" si="366"/>
        <v>100</v>
      </c>
      <c r="J2970" s="104">
        <f t="shared" si="367"/>
        <v>4.5680279074264982E-10</v>
      </c>
      <c r="K2970" s="104">
        <f t="shared" si="368"/>
        <v>4.5680279074264979E-8</v>
      </c>
      <c r="L2970" s="85"/>
    </row>
    <row r="2971" spans="3:12" x14ac:dyDescent="0.2">
      <c r="C2971" s="103">
        <v>20400</v>
      </c>
      <c r="D2971" s="103">
        <f t="shared" si="364"/>
        <v>20.399999999999999</v>
      </c>
      <c r="E2971" s="104">
        <f t="shared" si="362"/>
        <v>9.6530619336159199E-3</v>
      </c>
      <c r="F2971" s="104">
        <f t="shared" si="363"/>
        <v>6.5008373933323316E-17</v>
      </c>
      <c r="G2971" s="104">
        <f t="shared" si="369"/>
        <v>6.2752985978203275E-19</v>
      </c>
      <c r="H2971" s="104">
        <f t="shared" si="365"/>
        <v>-364.04731208602101</v>
      </c>
      <c r="I2971" s="104">
        <f t="shared" si="366"/>
        <v>100</v>
      </c>
      <c r="J2971" s="104">
        <f t="shared" si="367"/>
        <v>1.0852407285646507E-10</v>
      </c>
      <c r="K2971" s="104">
        <f t="shared" si="368"/>
        <v>1.0852407285646507E-8</v>
      </c>
      <c r="L2971" s="85"/>
    </row>
    <row r="2972" spans="3:12" x14ac:dyDescent="0.2">
      <c r="C2972" s="103">
        <v>20500</v>
      </c>
      <c r="D2972" s="103">
        <f t="shared" si="364"/>
        <v>20.5</v>
      </c>
      <c r="E2972" s="104">
        <f t="shared" si="362"/>
        <v>9.1086042193755396E-3</v>
      </c>
      <c r="F2972" s="104">
        <f t="shared" si="363"/>
        <v>2.0652338042720883E-3</v>
      </c>
      <c r="G2972" s="104">
        <f t="shared" si="369"/>
        <v>1.8811397343589739E-5</v>
      </c>
      <c r="H2972" s="104">
        <f t="shared" si="365"/>
        <v>-94.511578861910522</v>
      </c>
      <c r="I2972" s="104">
        <f t="shared" si="366"/>
        <v>100</v>
      </c>
      <c r="J2972" s="104">
        <f t="shared" si="367"/>
        <v>8.8467167504609673E-11</v>
      </c>
      <c r="K2972" s="104">
        <f t="shared" si="368"/>
        <v>8.8467167504609675E-9</v>
      </c>
      <c r="L2972" s="85"/>
    </row>
    <row r="2973" spans="3:12" x14ac:dyDescent="0.2">
      <c r="C2973" s="103">
        <v>20600</v>
      </c>
      <c r="D2973" s="103">
        <f t="shared" si="364"/>
        <v>20.6</v>
      </c>
      <c r="E2973" s="104">
        <f t="shared" si="362"/>
        <v>8.5891797863743465E-3</v>
      </c>
      <c r="F2973" s="104">
        <f t="shared" si="363"/>
        <v>2.0794892997233702E-3</v>
      </c>
      <c r="G2973" s="104">
        <f t="shared" si="369"/>
        <v>1.7861107459165715E-5</v>
      </c>
      <c r="H2973" s="104">
        <f t="shared" si="365"/>
        <v>-94.961832332808939</v>
      </c>
      <c r="I2973" s="104">
        <f t="shared" si="366"/>
        <v>100</v>
      </c>
      <c r="J2973" s="104">
        <f t="shared" si="367"/>
        <v>3.3621815212703046E-10</v>
      </c>
      <c r="K2973" s="104">
        <f t="shared" si="368"/>
        <v>3.3621815212703048E-8</v>
      </c>
      <c r="L2973" s="85"/>
    </row>
    <row r="2974" spans="3:12" x14ac:dyDescent="0.2">
      <c r="C2974" s="103">
        <v>20700</v>
      </c>
      <c r="D2974" s="103">
        <f t="shared" si="364"/>
        <v>20.7</v>
      </c>
      <c r="E2974" s="104">
        <f t="shared" si="362"/>
        <v>8.0939307860192749E-3</v>
      </c>
      <c r="F2974" s="104">
        <f t="shared" si="363"/>
        <v>7.8201245601320569E-17</v>
      </c>
      <c r="G2974" s="104">
        <f t="shared" si="369"/>
        <v>6.3295546927758294E-19</v>
      </c>
      <c r="H2974" s="104">
        <f t="shared" si="365"/>
        <v>-363.97253686212701</v>
      </c>
      <c r="I2974" s="104">
        <f t="shared" si="366"/>
        <v>100</v>
      </c>
      <c r="J2974" s="104">
        <f t="shared" si="367"/>
        <v>7.9754789916971948E-11</v>
      </c>
      <c r="K2974" s="104">
        <f t="shared" si="368"/>
        <v>7.9754789916971952E-9</v>
      </c>
      <c r="L2974" s="85"/>
    </row>
    <row r="2975" spans="3:12" x14ac:dyDescent="0.2">
      <c r="C2975" s="103">
        <v>20800</v>
      </c>
      <c r="D2975" s="103">
        <f t="shared" si="364"/>
        <v>20.8</v>
      </c>
      <c r="E2975" s="104">
        <f t="shared" si="362"/>
        <v>7.6220159237568395E-3</v>
      </c>
      <c r="F2975" s="104">
        <f t="shared" si="363"/>
        <v>2.1093009507933149E-3</v>
      </c>
      <c r="G2975" s="104">
        <f t="shared" si="369"/>
        <v>1.6077125434942088E-5</v>
      </c>
      <c r="H2975" s="104">
        <f t="shared" si="365"/>
        <v>-95.875831996505781</v>
      </c>
      <c r="I2975" s="104">
        <f t="shared" si="366"/>
        <v>100</v>
      </c>
      <c r="J2975" s="104">
        <f t="shared" si="367"/>
        <v>6.4618490562720553E-11</v>
      </c>
      <c r="K2975" s="104">
        <f t="shared" si="368"/>
        <v>6.4618490562720549E-9</v>
      </c>
      <c r="L2975" s="85"/>
    </row>
    <row r="2976" spans="3:12" x14ac:dyDescent="0.2">
      <c r="C2976" s="103">
        <v>20900</v>
      </c>
      <c r="D2976" s="103">
        <f t="shared" si="364"/>
        <v>20.9</v>
      </c>
      <c r="E2976" s="104">
        <f t="shared" si="362"/>
        <v>7.172610637307405E-3</v>
      </c>
      <c r="F2976" s="104">
        <f t="shared" si="363"/>
        <v>2.1248825235075019E-3</v>
      </c>
      <c r="G2976" s="104">
        <f t="shared" si="369"/>
        <v>1.5240954991138511E-5</v>
      </c>
      <c r="H2976" s="104">
        <f t="shared" si="365"/>
        <v>-96.339756389078616</v>
      </c>
      <c r="I2976" s="104">
        <f t="shared" si="366"/>
        <v>100</v>
      </c>
      <c r="J2976" s="104">
        <f t="shared" si="367"/>
        <v>2.4520554039361318E-10</v>
      </c>
      <c r="K2976" s="104">
        <f t="shared" si="368"/>
        <v>2.4520554039361318E-8</v>
      </c>
      <c r="L2976" s="85"/>
    </row>
    <row r="2977" spans="3:12" x14ac:dyDescent="0.2">
      <c r="C2977" s="103">
        <v>21000</v>
      </c>
      <c r="D2977" s="103">
        <f t="shared" si="364"/>
        <v>21</v>
      </c>
      <c r="E2977" s="104">
        <f t="shared" si="362"/>
        <v>6.7449072522312468E-3</v>
      </c>
      <c r="F2977" s="104">
        <f t="shared" si="363"/>
        <v>3.343582458984325E-16</v>
      </c>
      <c r="G2977" s="104">
        <f t="shared" si="369"/>
        <v>2.2552153576036558E-18</v>
      </c>
      <c r="H2977" s="104">
        <f t="shared" si="365"/>
        <v>-352.93623959320962</v>
      </c>
      <c r="I2977" s="104">
        <f t="shared" si="366"/>
        <v>100</v>
      </c>
      <c r="J2977" s="104">
        <f t="shared" si="367"/>
        <v>5.8071677260494657E-11</v>
      </c>
      <c r="K2977" s="104">
        <f t="shared" si="368"/>
        <v>5.807167726049466E-9</v>
      </c>
      <c r="L2977" s="85"/>
    </row>
    <row r="2978" spans="3:12" x14ac:dyDescent="0.2">
      <c r="C2978" s="103">
        <v>21100</v>
      </c>
      <c r="D2978" s="103">
        <f t="shared" si="364"/>
        <v>21.1</v>
      </c>
      <c r="E2978" s="104">
        <f t="shared" si="362"/>
        <v>6.338115115237488E-3</v>
      </c>
      <c r="F2978" s="104">
        <f t="shared" si="363"/>
        <v>2.1574652534273064E-3</v>
      </c>
      <c r="G2978" s="104">
        <f t="shared" si="369"/>
        <v>1.3674263133347288E-5</v>
      </c>
      <c r="H2978" s="104">
        <f t="shared" si="365"/>
        <v>-97.281921344853572</v>
      </c>
      <c r="I2978" s="104">
        <f t="shared" si="366"/>
        <v>100</v>
      </c>
      <c r="J2978" s="104">
        <f t="shared" si="367"/>
        <v>4.6746368060020617E-11</v>
      </c>
      <c r="K2978" s="104">
        <f t="shared" si="368"/>
        <v>4.6746368060020619E-9</v>
      </c>
      <c r="L2978" s="85"/>
    </row>
    <row r="2979" spans="3:12" x14ac:dyDescent="0.2">
      <c r="C2979" s="103">
        <v>21200</v>
      </c>
      <c r="D2979" s="103">
        <f t="shared" si="364"/>
        <v>21.2</v>
      </c>
      <c r="E2979" s="104">
        <f t="shared" si="362"/>
        <v>5.9514607056660876E-3</v>
      </c>
      <c r="F2979" s="104">
        <f t="shared" si="363"/>
        <v>2.1744956069763631E-3</v>
      </c>
      <c r="G2979" s="104">
        <f t="shared" si="369"/>
        <v>1.2941425159563353E-5</v>
      </c>
      <c r="H2979" s="104">
        <f t="shared" si="365"/>
        <v>-97.760357897066655</v>
      </c>
      <c r="I2979" s="104">
        <f t="shared" si="366"/>
        <v>100</v>
      </c>
      <c r="J2979" s="104">
        <f t="shared" si="367"/>
        <v>1.7709871582634514E-10</v>
      </c>
      <c r="K2979" s="104">
        <f t="shared" si="368"/>
        <v>1.7709871582634514E-8</v>
      </c>
      <c r="L2979" s="85"/>
    </row>
    <row r="2980" spans="3:12" x14ac:dyDescent="0.2">
      <c r="C2980" s="103">
        <v>21300</v>
      </c>
      <c r="D2980" s="103">
        <f t="shared" si="364"/>
        <v>21.3</v>
      </c>
      <c r="E2980" s="104">
        <f t="shared" si="362"/>
        <v>5.5841877255903569E-3</v>
      </c>
      <c r="F2980" s="104">
        <f t="shared" si="363"/>
        <v>1.9101870411872698E-16</v>
      </c>
      <c r="G2980" s="104">
        <f t="shared" si="369"/>
        <v>1.0666843028979713E-18</v>
      </c>
      <c r="H2980" s="104">
        <f t="shared" si="365"/>
        <v>-359.43928191697103</v>
      </c>
      <c r="I2980" s="104">
        <f t="shared" si="366"/>
        <v>100</v>
      </c>
      <c r="J2980" s="104">
        <f t="shared" si="367"/>
        <v>4.1870121290151745E-11</v>
      </c>
      <c r="K2980" s="104">
        <f t="shared" si="368"/>
        <v>4.1870121290151742E-9</v>
      </c>
      <c r="L2980" s="85"/>
    </row>
    <row r="2981" spans="3:12" x14ac:dyDescent="0.2">
      <c r="C2981" s="103">
        <v>21400</v>
      </c>
      <c r="D2981" s="103">
        <f t="shared" si="364"/>
        <v>21.4</v>
      </c>
      <c r="E2981" s="104">
        <f t="shared" si="362"/>
        <v>5.2355571690038925E-3</v>
      </c>
      <c r="F2981" s="104">
        <f t="shared" si="363"/>
        <v>2.2101126293426051E-3</v>
      </c>
      <c r="G2981" s="104">
        <f t="shared" si="369"/>
        <v>1.1571171020860718E-5</v>
      </c>
      <c r="H2981" s="104">
        <f t="shared" si="365"/>
        <v>-98.732453750674267</v>
      </c>
      <c r="I2981" s="104">
        <f t="shared" si="366"/>
        <v>100</v>
      </c>
      <c r="J2981" s="104">
        <f t="shared" si="367"/>
        <v>3.3472999698507894E-11</v>
      </c>
      <c r="K2981" s="104">
        <f t="shared" si="368"/>
        <v>3.3472999698507893E-9</v>
      </c>
      <c r="L2981" s="85"/>
    </row>
    <row r="2982" spans="3:12" x14ac:dyDescent="0.2">
      <c r="C2982" s="103">
        <v>21500</v>
      </c>
      <c r="D2982" s="103">
        <f t="shared" si="364"/>
        <v>21.5</v>
      </c>
      <c r="E2982" s="104">
        <f t="shared" si="362"/>
        <v>4.9048473705715252E-3</v>
      </c>
      <c r="F2982" s="104">
        <f t="shared" si="363"/>
        <v>2.2287329452519971E-3</v>
      </c>
      <c r="G2982" s="104">
        <f t="shared" si="369"/>
        <v>1.0931594926225389E-5</v>
      </c>
      <c r="H2982" s="104">
        <f t="shared" si="365"/>
        <v>-99.226329392065495</v>
      </c>
      <c r="I2982" s="104">
        <f t="shared" si="366"/>
        <v>100</v>
      </c>
      <c r="J2982" s="104">
        <f t="shared" si="367"/>
        <v>1.2659361881733453E-10</v>
      </c>
      <c r="K2982" s="104">
        <f t="shared" si="368"/>
        <v>1.2659361881733454E-8</v>
      </c>
      <c r="L2982" s="85"/>
    </row>
    <row r="2983" spans="3:12" x14ac:dyDescent="0.2">
      <c r="C2983" s="103">
        <v>21600</v>
      </c>
      <c r="D2983" s="103">
        <f t="shared" si="364"/>
        <v>21.6</v>
      </c>
      <c r="E2983" s="104">
        <f t="shared" si="362"/>
        <v>4.5913540344386539E-3</v>
      </c>
      <c r="F2983" s="104">
        <f t="shared" si="363"/>
        <v>5.4947800698222441E-16</v>
      </c>
      <c r="G2983" s="104">
        <f t="shared" si="369"/>
        <v>2.5228480641931469E-18</v>
      </c>
      <c r="H2983" s="104">
        <f t="shared" si="365"/>
        <v>-351.96217807224394</v>
      </c>
      <c r="I2983" s="104">
        <f t="shared" si="366"/>
        <v>100</v>
      </c>
      <c r="J2983" s="104">
        <f t="shared" si="367"/>
        <v>2.9874941907782951E-11</v>
      </c>
      <c r="K2983" s="104">
        <f t="shared" si="368"/>
        <v>2.9874941907782953E-9</v>
      </c>
      <c r="L2983" s="85"/>
    </row>
    <row r="2984" spans="3:12" x14ac:dyDescent="0.2">
      <c r="C2984" s="103">
        <v>21700</v>
      </c>
      <c r="D2984" s="103">
        <f t="shared" si="364"/>
        <v>21.7</v>
      </c>
      <c r="E2984" s="104">
        <f t="shared" si="362"/>
        <v>4.2943902436067983E-3</v>
      </c>
      <c r="F2984" s="104">
        <f t="shared" si="363"/>
        <v>2.2676876320830756E-3</v>
      </c>
      <c r="G2984" s="104">
        <f t="shared" si="369"/>
        <v>9.7383356427653619E-6</v>
      </c>
      <c r="H2984" s="104">
        <f t="shared" si="365"/>
        <v>-100.23030522162128</v>
      </c>
      <c r="I2984" s="104">
        <f t="shared" si="366"/>
        <v>100</v>
      </c>
      <c r="J2984" s="104">
        <f t="shared" si="367"/>
        <v>2.3708795272800845E-11</v>
      </c>
      <c r="K2984" s="104">
        <f t="shared" si="368"/>
        <v>2.3708795272800843E-9</v>
      </c>
      <c r="L2984" s="85"/>
    </row>
    <row r="2985" spans="3:12" x14ac:dyDescent="0.2">
      <c r="C2985" s="103">
        <v>21800</v>
      </c>
      <c r="D2985" s="103">
        <f t="shared" si="364"/>
        <v>21.8</v>
      </c>
      <c r="E2985" s="104">
        <f t="shared" si="362"/>
        <v>4.0132864503958253E-3</v>
      </c>
      <c r="F2985" s="104">
        <f t="shared" si="363"/>
        <v>2.2880609254144887E-3</v>
      </c>
      <c r="G2985" s="104">
        <f t="shared" si="369"/>
        <v>9.1826439096461005E-6</v>
      </c>
      <c r="H2985" s="104">
        <f t="shared" si="365"/>
        <v>-100.740645134033</v>
      </c>
      <c r="I2985" s="104">
        <f t="shared" si="366"/>
        <v>100</v>
      </c>
      <c r="J2985" s="104">
        <f t="shared" si="367"/>
        <v>8.9500866805693171E-11</v>
      </c>
      <c r="K2985" s="104">
        <f t="shared" si="368"/>
        <v>8.9500866805693176E-9</v>
      </c>
      <c r="L2985" s="85"/>
    </row>
    <row r="2986" spans="3:12" x14ac:dyDescent="0.2">
      <c r="C2986" s="103">
        <v>21900</v>
      </c>
      <c r="D2986" s="103">
        <f t="shared" si="364"/>
        <v>21.9</v>
      </c>
      <c r="E2986" s="104">
        <f t="shared" si="362"/>
        <v>3.7473904485255264E-3</v>
      </c>
      <c r="F2986" s="104">
        <f t="shared" si="363"/>
        <v>4.8865763884186775E-16</v>
      </c>
      <c r="G2986" s="104">
        <f t="shared" si="369"/>
        <v>1.8311909683950514E-18</v>
      </c>
      <c r="H2986" s="104">
        <f t="shared" si="365"/>
        <v>-354.74532724618382</v>
      </c>
      <c r="I2986" s="104">
        <f t="shared" si="366"/>
        <v>100</v>
      </c>
      <c r="J2986" s="104">
        <f t="shared" si="367"/>
        <v>2.1080237292848563E-11</v>
      </c>
      <c r="K2986" s="104">
        <f t="shared" si="368"/>
        <v>2.1080237292848562E-9</v>
      </c>
      <c r="L2986" s="85"/>
    </row>
    <row r="2987" spans="3:12" x14ac:dyDescent="0.2">
      <c r="C2987" s="103">
        <v>22000</v>
      </c>
      <c r="D2987" s="103">
        <f t="shared" si="364"/>
        <v>22</v>
      </c>
      <c r="E2987" s="104">
        <f t="shared" si="362"/>
        <v>3.4960673273593682E-3</v>
      </c>
      <c r="F2987" s="104">
        <f t="shared" si="363"/>
        <v>2.3307042560061575E-3</v>
      </c>
      <c r="G2987" s="104">
        <f t="shared" si="369"/>
        <v>8.1482989991605515E-6</v>
      </c>
      <c r="H2987" s="104">
        <f t="shared" si="365"/>
        <v>-101.77866086171674</v>
      </c>
      <c r="I2987" s="104">
        <f t="shared" si="366"/>
        <v>100</v>
      </c>
      <c r="J2987" s="104">
        <f t="shared" si="367"/>
        <v>1.6598694144937671E-11</v>
      </c>
      <c r="K2987" s="104">
        <f t="shared" si="368"/>
        <v>1.6598694144937671E-9</v>
      </c>
      <c r="L2987" s="85"/>
    </row>
    <row r="2988" spans="3:12" x14ac:dyDescent="0.2">
      <c r="C2988" s="103">
        <v>22100</v>
      </c>
      <c r="D2988" s="103">
        <f t="shared" si="364"/>
        <v>22.1</v>
      </c>
      <c r="E2988" s="104">
        <f t="shared" si="362"/>
        <v>3.2586994088636334E-3</v>
      </c>
      <c r="F2988" s="104">
        <f t="shared" si="363"/>
        <v>2.3530195104376219E-3</v>
      </c>
      <c r="G2988" s="104">
        <f t="shared" si="369"/>
        <v>7.6677832877076746E-6</v>
      </c>
      <c r="H2988" s="104">
        <f t="shared" si="365"/>
        <v>-102.30660339914165</v>
      </c>
      <c r="I2988" s="104">
        <f t="shared" si="366"/>
        <v>100</v>
      </c>
      <c r="J2988" s="104">
        <f t="shared" si="367"/>
        <v>6.2537114726246715E-11</v>
      </c>
      <c r="K2988" s="104">
        <f t="shared" si="368"/>
        <v>6.2537114726246718E-9</v>
      </c>
      <c r="L2988" s="85"/>
    </row>
    <row r="2989" spans="3:12" x14ac:dyDescent="0.2">
      <c r="C2989" s="103">
        <v>22200</v>
      </c>
      <c r="D2989" s="103">
        <f t="shared" si="364"/>
        <v>22.2</v>
      </c>
      <c r="E2989" s="104">
        <f t="shared" si="362"/>
        <v>3.0346861678436318E-3</v>
      </c>
      <c r="F2989" s="104">
        <f t="shared" si="363"/>
        <v>3.3880797916380334E-16</v>
      </c>
      <c r="G2989" s="104">
        <f t="shared" si="369"/>
        <v>1.0281758879234474E-18</v>
      </c>
      <c r="H2989" s="104">
        <f t="shared" si="365"/>
        <v>-359.75865170252462</v>
      </c>
      <c r="I2989" s="104">
        <f t="shared" si="366"/>
        <v>100</v>
      </c>
      <c r="J2989" s="104">
        <f t="shared" si="367"/>
        <v>1.4698725136816222E-11</v>
      </c>
      <c r="K2989" s="104">
        <f t="shared" si="368"/>
        <v>1.4698725136816221E-9</v>
      </c>
      <c r="L2989" s="85"/>
    </row>
    <row r="2990" spans="3:12" x14ac:dyDescent="0.2">
      <c r="C2990" s="103">
        <v>22300</v>
      </c>
      <c r="D2990" s="103">
        <f t="shared" si="364"/>
        <v>22.3</v>
      </c>
      <c r="E2990" s="104">
        <f t="shared" si="362"/>
        <v>2.8234441360267971E-3</v>
      </c>
      <c r="F2990" s="104">
        <f t="shared" si="363"/>
        <v>2.3997592831241227E-3</v>
      </c>
      <c r="G2990" s="104">
        <f t="shared" si="369"/>
        <v>6.7755862758126742E-6</v>
      </c>
      <c r="H2990" s="104">
        <f t="shared" si="365"/>
        <v>-103.38106240660821</v>
      </c>
      <c r="I2990" s="104">
        <f t="shared" si="366"/>
        <v>100</v>
      </c>
      <c r="J2990" s="104">
        <f t="shared" si="367"/>
        <v>1.1477142345248749E-11</v>
      </c>
      <c r="K2990" s="104">
        <f t="shared" si="368"/>
        <v>1.147714234524875E-9</v>
      </c>
      <c r="L2990" s="85"/>
    </row>
    <row r="2991" spans="3:12" x14ac:dyDescent="0.2">
      <c r="C2991" s="103">
        <v>22400</v>
      </c>
      <c r="D2991" s="103">
        <f t="shared" si="364"/>
        <v>22.4</v>
      </c>
      <c r="E2991" s="104">
        <f t="shared" si="362"/>
        <v>2.6244067905693259E-3</v>
      </c>
      <c r="F2991" s="104">
        <f t="shared" si="363"/>
        <v>2.4242365830682471E-3</v>
      </c>
      <c r="G2991" s="104">
        <f t="shared" si="369"/>
        <v>6.3621829505508874E-6</v>
      </c>
      <c r="H2991" s="104">
        <f t="shared" si="365"/>
        <v>-103.92787693006099</v>
      </c>
      <c r="I2991" s="104">
        <f t="shared" si="366"/>
        <v>100</v>
      </c>
      <c r="J2991" s="104">
        <f t="shared" si="367"/>
        <v>4.3150245061296352E-11</v>
      </c>
      <c r="K2991" s="104">
        <f t="shared" si="368"/>
        <v>4.3150245061296354E-9</v>
      </c>
      <c r="L2991" s="85"/>
    </row>
    <row r="2992" spans="3:12" x14ac:dyDescent="0.2">
      <c r="C2992" s="103">
        <v>22500</v>
      </c>
      <c r="D2992" s="103">
        <f t="shared" si="364"/>
        <v>22.5</v>
      </c>
      <c r="E2992" s="104">
        <f t="shared" si="362"/>
        <v>2.4370244275692108E-3</v>
      </c>
      <c r="F2992" s="104">
        <f t="shared" si="363"/>
        <v>1.8018957574179675E-16</v>
      </c>
      <c r="G2992" s="104">
        <f t="shared" si="369"/>
        <v>4.3912639767609115E-19</v>
      </c>
      <c r="H2992" s="104">
        <f t="shared" si="365"/>
        <v>-367.14820909801836</v>
      </c>
      <c r="I2992" s="104">
        <f t="shared" si="366"/>
        <v>100</v>
      </c>
      <c r="J2992" s="104">
        <f t="shared" si="367"/>
        <v>1.0119342974071494E-11</v>
      </c>
      <c r="K2992" s="104">
        <f t="shared" si="368"/>
        <v>1.0119342974071494E-9</v>
      </c>
      <c r="L2992" s="85"/>
    </row>
    <row r="2993" spans="3:12" x14ac:dyDescent="0.2">
      <c r="C2993" s="103">
        <v>22600</v>
      </c>
      <c r="D2993" s="103">
        <f t="shared" si="364"/>
        <v>22.6</v>
      </c>
      <c r="E2993" s="104">
        <f t="shared" si="362"/>
        <v>2.2607640211734486E-3</v>
      </c>
      <c r="F2993" s="104">
        <f t="shared" si="363"/>
        <v>2.4755488922685422E-3</v>
      </c>
      <c r="G2993" s="104">
        <f t="shared" si="369"/>
        <v>5.5966318682965055E-6</v>
      </c>
      <c r="H2993" s="104">
        <f t="shared" si="365"/>
        <v>-105.04146517801865</v>
      </c>
      <c r="I2993" s="104">
        <f t="shared" si="366"/>
        <v>100</v>
      </c>
      <c r="J2993" s="104">
        <f t="shared" si="367"/>
        <v>7.8305720673092368E-12</v>
      </c>
      <c r="K2993" s="104">
        <f t="shared" si="368"/>
        <v>7.8305720673092366E-10</v>
      </c>
      <c r="L2993" s="85"/>
    </row>
    <row r="2994" spans="3:12" x14ac:dyDescent="0.2">
      <c r="C2994" s="103">
        <v>22700</v>
      </c>
      <c r="D2994" s="103">
        <f t="shared" si="364"/>
        <v>22.7</v>
      </c>
      <c r="E2994" s="104">
        <f t="shared" si="362"/>
        <v>2.0951090688714012E-3</v>
      </c>
      <c r="F2994" s="104">
        <f t="shared" si="363"/>
        <v>2.5024458420693776E-3</v>
      </c>
      <c r="G2994" s="104">
        <f t="shared" si="369"/>
        <v>5.2428969780790833E-6</v>
      </c>
      <c r="H2994" s="104">
        <f t="shared" si="365"/>
        <v>-105.60857352011558</v>
      </c>
      <c r="I2994" s="104">
        <f t="shared" si="366"/>
        <v>100</v>
      </c>
      <c r="J2994" s="104">
        <f t="shared" si="367"/>
        <v>2.9373846402852127E-11</v>
      </c>
      <c r="K2994" s="104">
        <f t="shared" si="368"/>
        <v>2.9373846402852127E-9</v>
      </c>
      <c r="L2994" s="85"/>
    </row>
    <row r="2995" spans="3:12" x14ac:dyDescent="0.2">
      <c r="C2995" s="103">
        <v>22800</v>
      </c>
      <c r="D2995" s="103">
        <f t="shared" si="364"/>
        <v>22.8</v>
      </c>
      <c r="E2995" s="104">
        <f t="shared" si="362"/>
        <v>1.9395594235697424E-3</v>
      </c>
      <c r="F2995" s="104">
        <f t="shared" si="363"/>
        <v>1.1461817914193991E-17</v>
      </c>
      <c r="G2995" s="104">
        <f t="shared" si="369"/>
        <v>2.2230876946715444E-20</v>
      </c>
      <c r="H2995" s="104">
        <f t="shared" si="365"/>
        <v>-393.06086810489779</v>
      </c>
      <c r="I2995" s="104">
        <f t="shared" si="366"/>
        <v>100</v>
      </c>
      <c r="J2995" s="104">
        <f t="shared" si="367"/>
        <v>6.8719921806877538E-12</v>
      </c>
      <c r="K2995" s="104">
        <f t="shared" si="368"/>
        <v>6.8719921806877533E-10</v>
      </c>
      <c r="L2995" s="85"/>
    </row>
    <row r="2996" spans="3:12" x14ac:dyDescent="0.2">
      <c r="C2996" s="103">
        <v>22900</v>
      </c>
      <c r="D2996" s="103">
        <f t="shared" si="364"/>
        <v>22.9</v>
      </c>
      <c r="E2996" s="104">
        <f t="shared" si="362"/>
        <v>1.7936311130465838E-3</v>
      </c>
      <c r="F2996" s="104">
        <f t="shared" si="363"/>
        <v>2.5588894940102146E-3</v>
      </c>
      <c r="G2996" s="104">
        <f t="shared" si="369"/>
        <v>4.5897038113047504E-6</v>
      </c>
      <c r="H2996" s="104">
        <f t="shared" si="365"/>
        <v>-106.76430680021957</v>
      </c>
      <c r="I2996" s="104">
        <f t="shared" si="366"/>
        <v>100</v>
      </c>
      <c r="J2996" s="104">
        <f t="shared" si="367"/>
        <v>5.2663452688763886E-12</v>
      </c>
      <c r="K2996" s="104">
        <f t="shared" si="368"/>
        <v>5.2663452688763884E-10</v>
      </c>
      <c r="L2996" s="85"/>
    </row>
    <row r="2997" spans="3:12" x14ac:dyDescent="0.2">
      <c r="C2997" s="103">
        <v>23000</v>
      </c>
      <c r="D2997" s="103">
        <f t="shared" si="364"/>
        <v>23</v>
      </c>
      <c r="E2997" s="104">
        <f t="shared" si="362"/>
        <v>1.6568561473840589E-3</v>
      </c>
      <c r="F2997" s="104">
        <f t="shared" si="363"/>
        <v>2.5885093150859128E-3</v>
      </c>
      <c r="G2997" s="104">
        <f t="shared" si="369"/>
        <v>4.2887875712609948E-6</v>
      </c>
      <c r="H2997" s="104">
        <f t="shared" si="365"/>
        <v>-107.35330928698771</v>
      </c>
      <c r="I2997" s="104">
        <f t="shared" si="366"/>
        <v>100</v>
      </c>
      <c r="J2997" s="104">
        <f t="shared" si="367"/>
        <v>1.9706902307573553E-11</v>
      </c>
      <c r="K2997" s="104">
        <f t="shared" si="368"/>
        <v>1.9706902307573553E-9</v>
      </c>
      <c r="L2997" s="85"/>
    </row>
    <row r="2998" spans="3:12" x14ac:dyDescent="0.2">
      <c r="C2998" s="103">
        <v>23100</v>
      </c>
      <c r="D2998" s="103">
        <f t="shared" si="364"/>
        <v>23.1</v>
      </c>
      <c r="E2998" s="104">
        <f t="shared" si="362"/>
        <v>1.5287823149790671E-3</v>
      </c>
      <c r="F2998" s="104">
        <f t="shared" si="363"/>
        <v>1.6893839079658445E-16</v>
      </c>
      <c r="G2998" s="104">
        <f t="shared" si="369"/>
        <v>2.5827002417084072E-19</v>
      </c>
      <c r="H2998" s="104">
        <f t="shared" si="365"/>
        <v>-371.75851993635899</v>
      </c>
      <c r="I2998" s="104">
        <f t="shared" si="366"/>
        <v>100</v>
      </c>
      <c r="J2998" s="104">
        <f t="shared" si="367"/>
        <v>4.5984247078512494E-12</v>
      </c>
      <c r="K2998" s="104">
        <f t="shared" si="368"/>
        <v>4.5984247078512492E-10</v>
      </c>
      <c r="L2998" s="85"/>
    </row>
    <row r="2999" spans="3:12" x14ac:dyDescent="0.2">
      <c r="C2999" s="103">
        <v>23200</v>
      </c>
      <c r="D2999" s="103">
        <f t="shared" si="364"/>
        <v>23.2</v>
      </c>
      <c r="E2999" s="104">
        <f t="shared" si="362"/>
        <v>1.4089729677318973E-3</v>
      </c>
      <c r="F2999" s="104">
        <f t="shared" si="363"/>
        <v>2.6507440949862242E-3</v>
      </c>
      <c r="G2999" s="104">
        <f t="shared" si="369"/>
        <v>3.7348267742105425E-6</v>
      </c>
      <c r="H2999" s="104">
        <f t="shared" si="365"/>
        <v>-108.55459072971118</v>
      </c>
      <c r="I2999" s="104">
        <f t="shared" si="366"/>
        <v>100</v>
      </c>
      <c r="J2999" s="104">
        <f t="shared" si="367"/>
        <v>3.487232758340464E-12</v>
      </c>
      <c r="K2999" s="104">
        <f t="shared" si="368"/>
        <v>3.4872327583404639E-10</v>
      </c>
      <c r="L2999" s="85"/>
    </row>
    <row r="3000" spans="3:12" x14ac:dyDescent="0.2">
      <c r="C3000" s="103">
        <v>23300</v>
      </c>
      <c r="D3000" s="103">
        <f t="shared" si="364"/>
        <v>23.3</v>
      </c>
      <c r="E3000" s="104">
        <f t="shared" si="362"/>
        <v>1.2970067960112461E-3</v>
      </c>
      <c r="F3000" s="104">
        <f t="shared" si="363"/>
        <v>2.6834459338093506E-3</v>
      </c>
      <c r="G3000" s="104">
        <f t="shared" si="369"/>
        <v>3.4804476128794723E-6</v>
      </c>
      <c r="H3000" s="104">
        <f t="shared" si="365"/>
        <v>-109.16729797565095</v>
      </c>
      <c r="I3000" s="104">
        <f t="shared" si="366"/>
        <v>100</v>
      </c>
      <c r="J3000" s="104">
        <f t="shared" si="367"/>
        <v>1.3015046120249296E-11</v>
      </c>
      <c r="K3000" s="104">
        <f t="shared" si="368"/>
        <v>1.3015046120249296E-9</v>
      </c>
      <c r="L3000" s="85"/>
    </row>
    <row r="3001" spans="3:12" x14ac:dyDescent="0.2">
      <c r="C3001" s="103">
        <v>23400</v>
      </c>
      <c r="D3001" s="103">
        <f t="shared" si="364"/>
        <v>23.4</v>
      </c>
      <c r="E3001" s="104">
        <f t="shared" si="362"/>
        <v>1.1924775939923047E-3</v>
      </c>
      <c r="F3001" s="104">
        <f t="shared" si="363"/>
        <v>3.5056614673035969E-16</v>
      </c>
      <c r="G3001" s="104">
        <f t="shared" si="369"/>
        <v>4.180422751881726E-19</v>
      </c>
      <c r="H3001" s="104">
        <f t="shared" si="365"/>
        <v>-367.57559594571569</v>
      </c>
      <c r="I3001" s="104">
        <f t="shared" si="366"/>
        <v>100</v>
      </c>
      <c r="J3001" s="104">
        <f t="shared" si="367"/>
        <v>3.0283788965003315E-12</v>
      </c>
      <c r="K3001" s="104">
        <f t="shared" si="368"/>
        <v>3.0283788965003314E-10</v>
      </c>
      <c r="L3001" s="85"/>
    </row>
    <row r="3002" spans="3:12" x14ac:dyDescent="0.2">
      <c r="C3002" s="103">
        <v>23500</v>
      </c>
      <c r="D3002" s="103">
        <f t="shared" si="364"/>
        <v>23.5</v>
      </c>
      <c r="E3002" s="104">
        <f t="shared" si="362"/>
        <v>1.094994015962006E-3</v>
      </c>
      <c r="F3002" s="104">
        <f t="shared" si="363"/>
        <v>2.7522559767678848E-3</v>
      </c>
      <c r="G3002" s="104">
        <f t="shared" si="369"/>
        <v>3.0137038249564996E-6</v>
      </c>
      <c r="H3002" s="104">
        <f t="shared" si="365"/>
        <v>-110.41798861380101</v>
      </c>
      <c r="I3002" s="104">
        <f t="shared" si="366"/>
        <v>100</v>
      </c>
      <c r="J3002" s="104">
        <f t="shared" si="367"/>
        <v>2.270602686139989E-12</v>
      </c>
      <c r="K3002" s="104">
        <f t="shared" si="368"/>
        <v>2.2706026861399892E-10</v>
      </c>
      <c r="L3002" s="85"/>
    </row>
    <row r="3003" spans="3:12" x14ac:dyDescent="0.2">
      <c r="C3003" s="103">
        <v>23600</v>
      </c>
      <c r="D3003" s="103">
        <f t="shared" si="364"/>
        <v>23.6</v>
      </c>
      <c r="E3003" s="104">
        <f t="shared" si="362"/>
        <v>1.004179324181878E-3</v>
      </c>
      <c r="F3003" s="104">
        <f t="shared" si="363"/>
        <v>2.788468159368764E-3</v>
      </c>
      <c r="G3003" s="104">
        <f t="shared" si="369"/>
        <v>2.8001220717776108E-6</v>
      </c>
      <c r="H3003" s="104">
        <f t="shared" si="365"/>
        <v>-111.0564607021285</v>
      </c>
      <c r="I3003" s="104">
        <f t="shared" si="366"/>
        <v>100</v>
      </c>
      <c r="J3003" s="104">
        <f t="shared" si="367"/>
        <v>8.4501428893840438E-12</v>
      </c>
      <c r="K3003" s="104">
        <f t="shared" si="368"/>
        <v>8.4501428893840441E-10</v>
      </c>
      <c r="L3003" s="85"/>
    </row>
    <row r="3004" spans="3:12" x14ac:dyDescent="0.2">
      <c r="C3004" s="103">
        <v>23700</v>
      </c>
      <c r="D3004" s="103">
        <f t="shared" si="364"/>
        <v>23.7</v>
      </c>
      <c r="E3004" s="104">
        <f t="shared" si="362"/>
        <v>9.196711288950711E-4</v>
      </c>
      <c r="F3004" s="104">
        <f t="shared" si="363"/>
        <v>1.6950719473071181E-16</v>
      </c>
      <c r="G3004" s="104">
        <f t="shared" si="369"/>
        <v>1.5589087313383039E-19</v>
      </c>
      <c r="H3004" s="104">
        <f t="shared" si="365"/>
        <v>-376.14358620984012</v>
      </c>
      <c r="I3004" s="104">
        <f t="shared" si="366"/>
        <v>100</v>
      </c>
      <c r="J3004" s="104">
        <f t="shared" si="367"/>
        <v>1.9601709042142528E-12</v>
      </c>
      <c r="K3004" s="104">
        <f t="shared" si="368"/>
        <v>1.9601709042142528E-10</v>
      </c>
      <c r="L3004" s="85"/>
    </row>
    <row r="3005" spans="3:12" x14ac:dyDescent="0.2">
      <c r="C3005" s="103">
        <v>23800</v>
      </c>
      <c r="D3005" s="103">
        <f t="shared" si="364"/>
        <v>23.8</v>
      </c>
      <c r="E3005" s="104">
        <f t="shared" si="362"/>
        <v>8.4112112105887507E-4</v>
      </c>
      <c r="F3005" s="104">
        <f t="shared" si="363"/>
        <v>2.8647921655707768E-3</v>
      </c>
      <c r="G3005" s="104">
        <f t="shared" si="369"/>
        <v>2.4096371979055743E-6</v>
      </c>
      <c r="H3005" s="104">
        <f t="shared" si="365"/>
        <v>-112.36096682326286</v>
      </c>
      <c r="I3005" s="104">
        <f t="shared" si="366"/>
        <v>100</v>
      </c>
      <c r="J3005" s="104">
        <f t="shared" si="367"/>
        <v>1.4515878563827448E-12</v>
      </c>
      <c r="K3005" s="104">
        <f t="shared" si="368"/>
        <v>1.4515878563827449E-10</v>
      </c>
      <c r="L3005" s="85"/>
    </row>
    <row r="3006" spans="3:12" x14ac:dyDescent="0.2">
      <c r="C3006" s="103">
        <v>23900</v>
      </c>
      <c r="D3006" s="103">
        <f t="shared" si="364"/>
        <v>23.9</v>
      </c>
      <c r="E3006" s="104">
        <f t="shared" si="362"/>
        <v>7.6819479837859071E-4</v>
      </c>
      <c r="F3006" s="104">
        <f t="shared" si="363"/>
        <v>2.9050294281475608E-3</v>
      </c>
      <c r="G3006" s="104">
        <f t="shared" si="369"/>
        <v>2.231628495839688E-6</v>
      </c>
      <c r="H3006" s="104">
        <f t="shared" si="365"/>
        <v>-113.02756203371769</v>
      </c>
      <c r="I3006" s="104">
        <f t="shared" si="366"/>
        <v>100</v>
      </c>
      <c r="J3006" s="104">
        <f t="shared" si="367"/>
        <v>5.3853368099841733E-12</v>
      </c>
      <c r="K3006" s="104">
        <f t="shared" si="368"/>
        <v>5.3853368099841729E-10</v>
      </c>
      <c r="L3006" s="85"/>
    </row>
    <row r="3007" spans="3:12" x14ac:dyDescent="0.2">
      <c r="C3007" s="103">
        <v>24000</v>
      </c>
      <c r="D3007" s="103">
        <f t="shared" si="364"/>
        <v>24</v>
      </c>
      <c r="E3007" s="104">
        <f t="shared" si="362"/>
        <v>7.0057118521218075E-4</v>
      </c>
      <c r="F3007" s="104">
        <f t="shared" si="363"/>
        <v>2.666783705067646E-17</v>
      </c>
      <c r="G3007" s="104">
        <f t="shared" si="369"/>
        <v>1.8682718209637715E-20</v>
      </c>
      <c r="H3007" s="104">
        <f t="shared" si="365"/>
        <v>-394.57119873174969</v>
      </c>
      <c r="I3007" s="104">
        <f t="shared" si="366"/>
        <v>100</v>
      </c>
      <c r="J3007" s="104">
        <f t="shared" si="367"/>
        <v>1.2450414358609478E-12</v>
      </c>
      <c r="K3007" s="104">
        <f t="shared" si="368"/>
        <v>1.2450414358609479E-10</v>
      </c>
      <c r="L3007" s="85"/>
    </row>
    <row r="3008" spans="3:12" x14ac:dyDescent="0.2">
      <c r="C3008" s="103">
        <v>24100</v>
      </c>
      <c r="D3008" s="103">
        <f t="shared" si="364"/>
        <v>24.1</v>
      </c>
      <c r="E3008" s="104">
        <f t="shared" si="362"/>
        <v>6.3794254690817745E-4</v>
      </c>
      <c r="F3008" s="104">
        <f t="shared" si="363"/>
        <v>2.9900001765369691E-3</v>
      </c>
      <c r="G3008" s="104">
        <f t="shared" si="369"/>
        <v>1.9074483278758941E-6</v>
      </c>
      <c r="H3008" s="104">
        <f t="shared" si="365"/>
        <v>-114.39094436206005</v>
      </c>
      <c r="I3008" s="104">
        <f t="shared" si="366"/>
        <v>100</v>
      </c>
      <c r="J3008" s="104">
        <f t="shared" si="367"/>
        <v>9.0958978087915393E-13</v>
      </c>
      <c r="K3008" s="104">
        <f t="shared" si="368"/>
        <v>9.0958978087915398E-11</v>
      </c>
      <c r="L3008" s="85"/>
    </row>
    <row r="3009" spans="3:12" x14ac:dyDescent="0.2">
      <c r="C3009" s="103">
        <v>24200</v>
      </c>
      <c r="D3009" s="103">
        <f t="shared" si="364"/>
        <v>24.2</v>
      </c>
      <c r="E3009" s="104">
        <f t="shared" si="362"/>
        <v>5.8001409913165179E-4</v>
      </c>
      <c r="F3009" s="104">
        <f t="shared" si="363"/>
        <v>3.0348863346573089E-3</v>
      </c>
      <c r="G3009" s="104">
        <f t="shared" si="369"/>
        <v>1.7602768633632197E-6</v>
      </c>
      <c r="H3009" s="104">
        <f t="shared" si="365"/>
        <v>-115.08838038491632</v>
      </c>
      <c r="I3009" s="104">
        <f t="shared" si="366"/>
        <v>100</v>
      </c>
      <c r="J3009" s="104">
        <f t="shared" si="367"/>
        <v>3.363052019612499E-12</v>
      </c>
      <c r="K3009" s="104">
        <f t="shared" si="368"/>
        <v>3.3630520196124991E-10</v>
      </c>
      <c r="L3009" s="85"/>
    </row>
    <row r="3010" spans="3:12" x14ac:dyDescent="0.2">
      <c r="C3010" s="103">
        <v>24300</v>
      </c>
      <c r="D3010" s="103">
        <f t="shared" si="364"/>
        <v>24.3</v>
      </c>
      <c r="E3010" s="104">
        <f t="shared" si="362"/>
        <v>5.2650371272475812E-4</v>
      </c>
      <c r="F3010" s="104">
        <f t="shared" si="363"/>
        <v>2.4060857033351643E-16</v>
      </c>
      <c r="G3010" s="104">
        <f t="shared" si="369"/>
        <v>1.266813055939925E-19</v>
      </c>
      <c r="H3010" s="104">
        <f t="shared" si="365"/>
        <v>-377.94574938763424</v>
      </c>
      <c r="I3010" s="104">
        <f t="shared" si="366"/>
        <v>100</v>
      </c>
      <c r="J3010" s="104">
        <f t="shared" si="367"/>
        <v>7.7464365892307526E-13</v>
      </c>
      <c r="K3010" s="104">
        <f t="shared" si="368"/>
        <v>7.746436589230753E-11</v>
      </c>
      <c r="L3010" s="85"/>
    </row>
    <row r="3011" spans="3:12" x14ac:dyDescent="0.2">
      <c r="C3011" s="103">
        <v>24400</v>
      </c>
      <c r="D3011" s="103">
        <f t="shared" si="364"/>
        <v>24.4</v>
      </c>
      <c r="E3011" s="104">
        <f t="shared" si="362"/>
        <v>4.771416146395034E-4</v>
      </c>
      <c r="F3011" s="104">
        <f t="shared" si="363"/>
        <v>3.1298830094841708E-3</v>
      </c>
      <c r="G3011" s="104">
        <f t="shared" si="369"/>
        <v>1.4933974327780254E-6</v>
      </c>
      <c r="H3011" s="104">
        <f t="shared" si="365"/>
        <v>-116.51649199160424</v>
      </c>
      <c r="I3011" s="104">
        <f t="shared" si="366"/>
        <v>100</v>
      </c>
      <c r="J3011" s="104">
        <f t="shared" si="367"/>
        <v>5.5755897305709371E-13</v>
      </c>
      <c r="K3011" s="104">
        <f t="shared" si="368"/>
        <v>5.5755897305709372E-11</v>
      </c>
      <c r="L3011" s="85"/>
    </row>
    <row r="3012" spans="3:12" x14ac:dyDescent="0.2">
      <c r="C3012" s="103">
        <v>24500</v>
      </c>
      <c r="D3012" s="103">
        <f t="shared" si="364"/>
        <v>24.5</v>
      </c>
      <c r="E3012" s="104">
        <f t="shared" ref="E3012:E3075" si="370">ABS(SIN((($A$68*PI()*$C3012*VLOOKUP($D$12,$C$18:$D$33,2,FALSE))/($D$16*1000000)))/(VLOOKUP($D$12,$C$18:$D$33,2,FALSE)*SIN((($A$68*PI()*$C3012)/($D$16*1000000)))))^$A$72</f>
        <v>4.316700854709877E-4</v>
      </c>
      <c r="F3012" s="104">
        <f t="shared" ref="F3012:F3075" si="371">ABS(SIN((($A$68*VLOOKUP($D$12,$C$18:$D$33,2,FALSE)*PI()*$C3012*VLOOKUP($D$12,$C$18:$E$33,3,FALSE))/($D$16*1000000)))/(VLOOKUP($D$12,$C$18:$E$33,3,FALSE)*SIN((($A$68*VLOOKUP($D$12,$C$18:$D$33,2,FALSE)*PI()*$C3012)/($D$16*1000000)))))^$A$76</f>
        <v>3.1801811772838571E-3</v>
      </c>
      <c r="G3012" s="104">
        <f t="shared" si="369"/>
        <v>1.372789080611349E-6</v>
      </c>
      <c r="H3012" s="104">
        <f t="shared" si="365"/>
        <v>-117.24792367861802</v>
      </c>
      <c r="I3012" s="104">
        <f t="shared" si="366"/>
        <v>100</v>
      </c>
      <c r="J3012" s="104">
        <f t="shared" si="367"/>
        <v>2.0537562823837847E-12</v>
      </c>
      <c r="K3012" s="104">
        <f t="shared" si="368"/>
        <v>2.0537562823837846E-10</v>
      </c>
      <c r="L3012" s="85"/>
    </row>
    <row r="3013" spans="3:12" x14ac:dyDescent="0.2">
      <c r="C3013" s="103">
        <v>24600</v>
      </c>
      <c r="D3013" s="103">
        <f t="shared" ref="D3013:D3076" si="372">C3013/1000</f>
        <v>24.6</v>
      </c>
      <c r="E3013" s="104">
        <f t="shared" si="370"/>
        <v>3.8984315410935924E-4</v>
      </c>
      <c r="F3013" s="104">
        <f t="shared" si="371"/>
        <v>1.2218230094690336E-15</v>
      </c>
      <c r="G3013" s="104">
        <f t="shared" si="369"/>
        <v>4.7631933577479754E-19</v>
      </c>
      <c r="H3013" s="104">
        <f t="shared" ref="H3013:H3076" si="373">20*LOG10(G3013)</f>
        <v>-366.44203576637318</v>
      </c>
      <c r="I3013" s="104">
        <f t="shared" ref="I3013:I3076" si="374">C3013-C3012</f>
        <v>100</v>
      </c>
      <c r="J3013" s="104">
        <f t="shared" si="367"/>
        <v>4.7113746496176513E-13</v>
      </c>
      <c r="K3013" s="104">
        <f t="shared" si="368"/>
        <v>4.7113746496176513E-11</v>
      </c>
      <c r="L3013" s="85"/>
    </row>
    <row r="3014" spans="3:12" x14ac:dyDescent="0.2">
      <c r="C3014" s="103">
        <v>24700</v>
      </c>
      <c r="D3014" s="103">
        <f t="shared" si="372"/>
        <v>24.7</v>
      </c>
      <c r="E3014" s="104">
        <f t="shared" si="370"/>
        <v>3.5142629001821025E-4</v>
      </c>
      <c r="F3014" s="104">
        <f t="shared" si="371"/>
        <v>3.2868996268202665E-3</v>
      </c>
      <c r="G3014" s="104">
        <f t="shared" si="369"/>
        <v>1.1551029415156861E-6</v>
      </c>
      <c r="H3014" s="104">
        <f t="shared" si="373"/>
        <v>-118.74758620392079</v>
      </c>
      <c r="I3014" s="104">
        <f t="shared" si="374"/>
        <v>100</v>
      </c>
      <c r="J3014" s="104">
        <f t="shared" ref="J3014:J3077" si="375">((G3014+G3013)/2)^2</f>
        <v>3.335657013748227E-13</v>
      </c>
      <c r="K3014" s="104">
        <f t="shared" ref="K3014:K3077" si="376">I3014*J3014</f>
        <v>3.335657013748227E-11</v>
      </c>
      <c r="L3014" s="85"/>
    </row>
    <row r="3015" spans="3:12" x14ac:dyDescent="0.2">
      <c r="C3015" s="103">
        <v>24800</v>
      </c>
      <c r="D3015" s="103">
        <f t="shared" si="372"/>
        <v>24.8</v>
      </c>
      <c r="E3015" s="104">
        <f t="shared" si="370"/>
        <v>3.1619609363621009E-4</v>
      </c>
      <c r="F3015" s="104">
        <f t="shared" si="371"/>
        <v>3.3435530893743655E-3</v>
      </c>
      <c r="G3015" s="104">
        <f t="shared" si="369"/>
        <v>1.0572184257254564E-6</v>
      </c>
      <c r="H3015" s="104">
        <f t="shared" si="373"/>
        <v>-119.51670552750807</v>
      </c>
      <c r="I3015" s="104">
        <f t="shared" si="374"/>
        <v>100</v>
      </c>
      <c r="J3015" s="104">
        <f t="shared" si="375"/>
        <v>1.2235914579879298E-12</v>
      </c>
      <c r="K3015" s="104">
        <f t="shared" si="376"/>
        <v>1.2235914579879298E-10</v>
      </c>
      <c r="L3015" s="85"/>
    </row>
    <row r="3016" spans="3:12" x14ac:dyDescent="0.2">
      <c r="C3016" s="103">
        <v>24900</v>
      </c>
      <c r="D3016" s="103">
        <f t="shared" si="372"/>
        <v>24.9</v>
      </c>
      <c r="E3016" s="104">
        <f t="shared" si="370"/>
        <v>2.839399853872324E-4</v>
      </c>
      <c r="F3016" s="104">
        <f t="shared" si="371"/>
        <v>1.5788703472415605E-16</v>
      </c>
      <c r="G3016" s="104">
        <f t="shared" si="369"/>
        <v>4.4830442332410324E-20</v>
      </c>
      <c r="H3016" s="104">
        <f t="shared" si="373"/>
        <v>-386.96853952044137</v>
      </c>
      <c r="I3016" s="104">
        <f t="shared" si="374"/>
        <v>100</v>
      </c>
      <c r="J3016" s="104">
        <f t="shared" si="375"/>
        <v>2.7942769992337683E-13</v>
      </c>
      <c r="K3016" s="104">
        <f t="shared" si="376"/>
        <v>2.7942769992337683E-11</v>
      </c>
      <c r="L3016" s="85"/>
    </row>
    <row r="3017" spans="3:12" x14ac:dyDescent="0.2">
      <c r="C3017" s="103">
        <v>25000</v>
      </c>
      <c r="D3017" s="103">
        <f t="shared" si="372"/>
        <v>25</v>
      </c>
      <c r="E3017" s="104">
        <f t="shared" si="370"/>
        <v>2.54455893772463E-4</v>
      </c>
      <c r="F3017" s="104">
        <f t="shared" si="371"/>
        <v>3.4641016151379443E-3</v>
      </c>
      <c r="G3017" s="104">
        <f t="shared" si="369"/>
        <v>8.8146107259855824E-7</v>
      </c>
      <c r="H3017" s="104">
        <f t="shared" si="373"/>
        <v>-121.09593724821069</v>
      </c>
      <c r="I3017" s="104">
        <f t="shared" si="374"/>
        <v>100</v>
      </c>
      <c r="J3017" s="104">
        <f t="shared" si="375"/>
        <v>1.9424340562666994E-13</v>
      </c>
      <c r="K3017" s="104">
        <f t="shared" si="376"/>
        <v>1.9424340562666994E-11</v>
      </c>
      <c r="L3017" s="85"/>
    </row>
    <row r="3018" spans="3:12" x14ac:dyDescent="0.2">
      <c r="C3018" s="103">
        <v>25100</v>
      </c>
      <c r="D3018" s="103">
        <f t="shared" si="372"/>
        <v>25.1</v>
      </c>
      <c r="E3018" s="104">
        <f t="shared" si="370"/>
        <v>2.2755194300556401E-4</v>
      </c>
      <c r="F3018" s="104">
        <f t="shared" si="371"/>
        <v>3.5282900055529439E-3</v>
      </c>
      <c r="G3018" s="104">
        <f t="shared" si="369"/>
        <v>8.028692462506846E-7</v>
      </c>
      <c r="H3018" s="104">
        <f t="shared" si="373"/>
        <v>-121.90710354661977</v>
      </c>
      <c r="I3018" s="104">
        <f t="shared" si="374"/>
        <v>100</v>
      </c>
      <c r="J3018" s="104">
        <f t="shared" si="375"/>
        <v>7.09242155748698E-13</v>
      </c>
      <c r="K3018" s="104">
        <f t="shared" si="376"/>
        <v>7.0924215574869803E-11</v>
      </c>
      <c r="L3018" s="85"/>
    </row>
    <row r="3019" spans="3:12" x14ac:dyDescent="0.2">
      <c r="C3019" s="103">
        <v>25200</v>
      </c>
      <c r="D3019" s="103">
        <f t="shared" si="372"/>
        <v>25.2</v>
      </c>
      <c r="E3019" s="104">
        <f t="shared" si="370"/>
        <v>2.0304614063937891E-4</v>
      </c>
      <c r="F3019" s="104">
        <f t="shared" si="371"/>
        <v>8.13612413289458E-17</v>
      </c>
      <c r="G3019" s="104">
        <f t="shared" si="369"/>
        <v>1.6520086049471576E-20</v>
      </c>
      <c r="H3019" s="104">
        <f t="shared" si="373"/>
        <v>-395.63975389731837</v>
      </c>
      <c r="I3019" s="104">
        <f t="shared" si="374"/>
        <v>100</v>
      </c>
      <c r="J3019" s="104">
        <f t="shared" si="375"/>
        <v>1.6114975664379223E-13</v>
      </c>
      <c r="K3019" s="104">
        <f t="shared" si="376"/>
        <v>1.6114975664379224E-11</v>
      </c>
      <c r="L3019" s="85"/>
    </row>
    <row r="3020" spans="3:12" x14ac:dyDescent="0.2">
      <c r="C3020" s="103">
        <v>25300</v>
      </c>
      <c r="D3020" s="103">
        <f t="shared" si="372"/>
        <v>25.3</v>
      </c>
      <c r="E3020" s="104">
        <f t="shared" si="370"/>
        <v>1.8076606561955432E-4</v>
      </c>
      <c r="F3020" s="104">
        <f t="shared" si="371"/>
        <v>3.6653221967572094E-3</v>
      </c>
      <c r="G3020" s="104">
        <f t="shared" si="369"/>
        <v>6.625658727358227E-7</v>
      </c>
      <c r="H3020" s="104">
        <f t="shared" si="373"/>
        <v>-123.5754187480191</v>
      </c>
      <c r="I3020" s="104">
        <f t="shared" si="374"/>
        <v>100</v>
      </c>
      <c r="J3020" s="104">
        <f t="shared" si="375"/>
        <v>1.0974838392855108E-13</v>
      </c>
      <c r="K3020" s="104">
        <f t="shared" si="376"/>
        <v>1.0974838392855108E-11</v>
      </c>
      <c r="L3020" s="85"/>
    </row>
    <row r="3021" spans="3:12" x14ac:dyDescent="0.2">
      <c r="C3021" s="103">
        <v>25400</v>
      </c>
      <c r="D3021" s="103">
        <f t="shared" si="372"/>
        <v>25.4</v>
      </c>
      <c r="E3021" s="104">
        <f t="shared" si="370"/>
        <v>1.6054855718717863E-4</v>
      </c>
      <c r="F3021" s="104">
        <f t="shared" si="371"/>
        <v>3.7385401045374289E-3</v>
      </c>
      <c r="G3021" s="104">
        <f t="shared" si="369"/>
        <v>6.0021721976988824E-7</v>
      </c>
      <c r="H3021" s="104">
        <f t="shared" si="373"/>
        <v>-124.43383098316282</v>
      </c>
      <c r="I3021" s="104">
        <f t="shared" si="374"/>
        <v>100</v>
      </c>
      <c r="J3021" s="104">
        <f t="shared" si="375"/>
        <v>3.9865528467957174E-13</v>
      </c>
      <c r="K3021" s="104">
        <f t="shared" si="376"/>
        <v>3.9865528467957176E-11</v>
      </c>
      <c r="L3021" s="85"/>
    </row>
    <row r="3022" spans="3:12" x14ac:dyDescent="0.2">
      <c r="C3022" s="103">
        <v>25500</v>
      </c>
      <c r="D3022" s="103">
        <f t="shared" si="372"/>
        <v>25.5</v>
      </c>
      <c r="E3022" s="104">
        <f t="shared" si="370"/>
        <v>1.4223940503880261E-4</v>
      </c>
      <c r="F3022" s="104">
        <f t="shared" si="371"/>
        <v>3.4970598207470536E-16</v>
      </c>
      <c r="G3022" s="104">
        <f t="shared" ref="G3022:G3085" si="377">E3022*F3022</f>
        <v>4.9741970828816257E-20</v>
      </c>
      <c r="H3022" s="104">
        <f t="shared" si="373"/>
        <v>-386.06554023048801</v>
      </c>
      <c r="I3022" s="104">
        <f t="shared" si="374"/>
        <v>100</v>
      </c>
      <c r="J3022" s="104">
        <f t="shared" si="375"/>
        <v>9.0065177727088507E-14</v>
      </c>
      <c r="K3022" s="104">
        <f t="shared" si="376"/>
        <v>9.0065177727088505E-12</v>
      </c>
      <c r="L3022" s="85"/>
    </row>
    <row r="3023" spans="3:12" x14ac:dyDescent="0.2">
      <c r="C3023" s="103">
        <v>25600</v>
      </c>
      <c r="D3023" s="103">
        <f t="shared" si="372"/>
        <v>25.6</v>
      </c>
      <c r="E3023" s="104">
        <f t="shared" si="370"/>
        <v>1.2569304113832833E-4</v>
      </c>
      <c r="F3023" s="104">
        <f t="shared" si="371"/>
        <v>3.895442575515331E-3</v>
      </c>
      <c r="G3023" s="104">
        <f t="shared" si="377"/>
        <v>4.8963002389624419E-7</v>
      </c>
      <c r="H3023" s="104">
        <f t="shared" si="373"/>
        <v>-126.20263918601312</v>
      </c>
      <c r="I3023" s="104">
        <f t="shared" si="374"/>
        <v>100</v>
      </c>
      <c r="J3023" s="104">
        <f t="shared" si="375"/>
        <v>5.9934390075171346E-14</v>
      </c>
      <c r="K3023" s="104">
        <f t="shared" si="376"/>
        <v>5.9934390075171345E-12</v>
      </c>
      <c r="L3023" s="85"/>
    </row>
    <row r="3024" spans="3:12" x14ac:dyDescent="0.2">
      <c r="C3024" s="103">
        <v>25700</v>
      </c>
      <c r="D3024" s="103">
        <f t="shared" si="372"/>
        <v>25.7</v>
      </c>
      <c r="E3024" s="104">
        <f t="shared" si="370"/>
        <v>1.1077223356103533E-4</v>
      </c>
      <c r="F3024" s="104">
        <f t="shared" si="371"/>
        <v>3.9796117742200354E-3</v>
      </c>
      <c r="G3024" s="104">
        <f t="shared" si="377"/>
        <v>4.4083048493614798E-7</v>
      </c>
      <c r="H3024" s="104">
        <f t="shared" si="373"/>
        <v>-127.11456760337211</v>
      </c>
      <c r="I3024" s="104">
        <f t="shared" si="374"/>
        <v>100</v>
      </c>
      <c r="J3024" s="104">
        <f t="shared" si="375"/>
        <v>2.1643918962415851E-13</v>
      </c>
      <c r="K3024" s="104">
        <f t="shared" si="376"/>
        <v>2.164391896241585E-11</v>
      </c>
      <c r="L3024" s="85"/>
    </row>
    <row r="3025" spans="3:12" x14ac:dyDescent="0.2">
      <c r="C3025" s="103">
        <v>25800</v>
      </c>
      <c r="D3025" s="103">
        <f t="shared" si="372"/>
        <v>25.8</v>
      </c>
      <c r="E3025" s="104">
        <f t="shared" si="370"/>
        <v>9.7347782735670768E-5</v>
      </c>
      <c r="F3025" s="104">
        <f t="shared" si="371"/>
        <v>1.4823745637430868E-15</v>
      </c>
      <c r="G3025" s="104">
        <f t="shared" si="377"/>
        <v>1.4430587696414675E-19</v>
      </c>
      <c r="H3025" s="104">
        <f t="shared" si="373"/>
        <v>-376.81431963161231</v>
      </c>
      <c r="I3025" s="104">
        <f t="shared" si="374"/>
        <v>100</v>
      </c>
      <c r="J3025" s="104">
        <f t="shared" si="375"/>
        <v>4.8582879112291654E-14</v>
      </c>
      <c r="K3025" s="104">
        <f t="shared" si="376"/>
        <v>4.8582879112291653E-12</v>
      </c>
      <c r="L3025" s="85"/>
    </row>
    <row r="3026" spans="3:12" x14ac:dyDescent="0.2">
      <c r="C3026" s="103">
        <v>25900</v>
      </c>
      <c r="D3026" s="103">
        <f t="shared" si="372"/>
        <v>25.9</v>
      </c>
      <c r="E3026" s="104">
        <f t="shared" si="370"/>
        <v>8.5298220435899225E-5</v>
      </c>
      <c r="F3026" s="104">
        <f t="shared" si="371"/>
        <v>4.1607752261736564E-3</v>
      </c>
      <c r="G3026" s="104">
        <f t="shared" si="377"/>
        <v>3.5490672242638899E-7</v>
      </c>
      <c r="H3026" s="104">
        <f t="shared" si="373"/>
        <v>-128.99771548867307</v>
      </c>
      <c r="I3026" s="104">
        <f t="shared" si="374"/>
        <v>100</v>
      </c>
      <c r="J3026" s="104">
        <f t="shared" si="375"/>
        <v>3.1489695405886087E-14</v>
      </c>
      <c r="K3026" s="104">
        <f t="shared" si="376"/>
        <v>3.1489695405886086E-12</v>
      </c>
      <c r="L3026" s="85"/>
    </row>
    <row r="3027" spans="3:12" x14ac:dyDescent="0.2">
      <c r="C3027" s="103">
        <v>26000</v>
      </c>
      <c r="D3027" s="103">
        <f t="shared" si="372"/>
        <v>26</v>
      </c>
      <c r="E3027" s="104">
        <f t="shared" si="370"/>
        <v>7.4509511857690199E-5</v>
      </c>
      <c r="F3027" s="104">
        <f t="shared" si="371"/>
        <v>4.2584085723648881E-3</v>
      </c>
      <c r="G3027" s="104">
        <f t="shared" si="377"/>
        <v>3.172919440175112E-7</v>
      </c>
      <c r="H3027" s="104">
        <f t="shared" si="373"/>
        <v>-129.97081908828841</v>
      </c>
      <c r="I3027" s="104">
        <f t="shared" si="374"/>
        <v>100</v>
      </c>
      <c r="J3027" s="104">
        <f t="shared" si="375"/>
        <v>1.1296276179223947E-13</v>
      </c>
      <c r="K3027" s="104">
        <f t="shared" si="376"/>
        <v>1.1296276179223947E-11</v>
      </c>
      <c r="L3027" s="85"/>
    </row>
    <row r="3028" spans="3:12" x14ac:dyDescent="0.2">
      <c r="C3028" s="103">
        <v>26100</v>
      </c>
      <c r="D3028" s="103">
        <f t="shared" si="372"/>
        <v>26.1</v>
      </c>
      <c r="E3028" s="104">
        <f t="shared" si="370"/>
        <v>6.4874761104335442E-5</v>
      </c>
      <c r="F3028" s="104">
        <f t="shared" si="371"/>
        <v>1.4314547657039536E-16</v>
      </c>
      <c r="G3028" s="104">
        <f t="shared" si="377"/>
        <v>9.2865285956706459E-21</v>
      </c>
      <c r="H3028" s="104">
        <f t="shared" si="373"/>
        <v>-400.64293199244219</v>
      </c>
      <c r="I3028" s="104">
        <f t="shared" si="374"/>
        <v>100</v>
      </c>
      <c r="J3028" s="104">
        <f t="shared" si="375"/>
        <v>2.5168544434604335E-14</v>
      </c>
      <c r="K3028" s="104">
        <f t="shared" si="376"/>
        <v>2.5168544434604335E-12</v>
      </c>
      <c r="L3028" s="85"/>
    </row>
    <row r="3029" spans="3:12" x14ac:dyDescent="0.2">
      <c r="C3029" s="103">
        <v>26200</v>
      </c>
      <c r="D3029" s="103">
        <f t="shared" si="372"/>
        <v>26.2</v>
      </c>
      <c r="E3029" s="104">
        <f t="shared" si="370"/>
        <v>5.6293920385778467E-5</v>
      </c>
      <c r="F3029" s="104">
        <f t="shared" si="371"/>
        <v>4.4696287533276874E-3</v>
      </c>
      <c r="G3029" s="104">
        <f t="shared" si="377"/>
        <v>2.516129251938151E-7</v>
      </c>
      <c r="H3029" s="104">
        <f t="shared" si="373"/>
        <v>-131.98534106452169</v>
      </c>
      <c r="I3029" s="104">
        <f t="shared" si="374"/>
        <v>100</v>
      </c>
      <c r="J3029" s="104">
        <f t="shared" si="375"/>
        <v>1.5827266031148265E-14</v>
      </c>
      <c r="K3029" s="104">
        <f t="shared" si="376"/>
        <v>1.5827266031148265E-12</v>
      </c>
      <c r="L3029" s="85"/>
    </row>
    <row r="3030" spans="3:12" x14ac:dyDescent="0.2">
      <c r="C3030" s="103">
        <v>26300</v>
      </c>
      <c r="D3030" s="103">
        <f t="shared" si="372"/>
        <v>26.3</v>
      </c>
      <c r="E3030" s="104">
        <f t="shared" si="370"/>
        <v>4.8673503223890902E-5</v>
      </c>
      <c r="F3030" s="104">
        <f t="shared" si="371"/>
        <v>4.5840758012207286E-3</v>
      </c>
      <c r="G3030" s="104">
        <f t="shared" si="377"/>
        <v>2.231230282892774E-7</v>
      </c>
      <c r="H3030" s="104">
        <f t="shared" si="373"/>
        <v>-133.02911208667251</v>
      </c>
      <c r="I3030" s="104">
        <f t="shared" si="374"/>
        <v>100</v>
      </c>
      <c r="J3030" s="104">
        <f t="shared" si="375"/>
        <v>5.6343556382375238E-14</v>
      </c>
      <c r="K3030" s="104">
        <f t="shared" si="376"/>
        <v>5.6343556382375237E-12</v>
      </c>
      <c r="L3030" s="85"/>
    </row>
    <row r="3031" spans="3:12" x14ac:dyDescent="0.2">
      <c r="C3031" s="103">
        <v>26400</v>
      </c>
      <c r="D3031" s="103">
        <f t="shared" si="372"/>
        <v>26.4</v>
      </c>
      <c r="E3031" s="104">
        <f t="shared" si="370"/>
        <v>4.192630194016536E-5</v>
      </c>
      <c r="F3031" s="104">
        <f t="shared" si="371"/>
        <v>1.7036949068753578E-16</v>
      </c>
      <c r="G3031" s="104">
        <f t="shared" si="377"/>
        <v>7.1429627079578152E-21</v>
      </c>
      <c r="H3031" s="104">
        <f t="shared" si="373"/>
        <v>-402.92243234475939</v>
      </c>
      <c r="I3031" s="104">
        <f t="shared" si="374"/>
        <v>100</v>
      </c>
      <c r="J3031" s="104">
        <f t="shared" si="375"/>
        <v>1.2445971438245218E-14</v>
      </c>
      <c r="K3031" s="104">
        <f t="shared" si="376"/>
        <v>1.2445971438245217E-12</v>
      </c>
      <c r="L3031" s="85"/>
    </row>
    <row r="3032" spans="3:12" x14ac:dyDescent="0.2">
      <c r="C3032" s="103">
        <v>26500</v>
      </c>
      <c r="D3032" s="103">
        <f t="shared" si="372"/>
        <v>26.5</v>
      </c>
      <c r="E3032" s="104">
        <f t="shared" si="370"/>
        <v>3.5971109687143854E-5</v>
      </c>
      <c r="F3032" s="104">
        <f t="shared" si="371"/>
        <v>4.8331632607395278E-3</v>
      </c>
      <c r="G3032" s="104">
        <f t="shared" si="377"/>
        <v>1.7385424578793541E-7</v>
      </c>
      <c r="H3032" s="104">
        <f t="shared" si="373"/>
        <v>-135.19629397424711</v>
      </c>
      <c r="I3032" s="104">
        <f t="shared" si="374"/>
        <v>100</v>
      </c>
      <c r="J3032" s="104">
        <f t="shared" si="375"/>
        <v>7.5563246946235852E-15</v>
      </c>
      <c r="K3032" s="104">
        <f t="shared" si="376"/>
        <v>7.5563246946235851E-13</v>
      </c>
      <c r="L3032" s="85"/>
    </row>
    <row r="3033" spans="3:12" x14ac:dyDescent="0.2">
      <c r="C3033" s="103">
        <v>26600</v>
      </c>
      <c r="D3033" s="103">
        <f t="shared" si="372"/>
        <v>26.6</v>
      </c>
      <c r="E3033" s="104">
        <f t="shared" si="370"/>
        <v>3.0732447269707683E-5</v>
      </c>
      <c r="F3033" s="104">
        <f t="shared" si="371"/>
        <v>4.9689893979642605E-3</v>
      </c>
      <c r="G3033" s="104">
        <f t="shared" si="377"/>
        <v>1.5270920465667316E-7</v>
      </c>
      <c r="H3033" s="104">
        <f t="shared" si="373"/>
        <v>-136.322695694874</v>
      </c>
      <c r="I3033" s="104">
        <f t="shared" si="374"/>
        <v>100</v>
      </c>
      <c r="J3033" s="104">
        <f t="shared" si="375"/>
        <v>2.6660921791572086E-14</v>
      </c>
      <c r="K3033" s="104">
        <f t="shared" si="376"/>
        <v>2.6660921791572087E-12</v>
      </c>
      <c r="L3033" s="85"/>
    </row>
    <row r="3034" spans="3:12" x14ac:dyDescent="0.2">
      <c r="C3034" s="103">
        <v>26700</v>
      </c>
      <c r="D3034" s="103">
        <f t="shared" si="372"/>
        <v>26.7</v>
      </c>
      <c r="E3034" s="104">
        <f t="shared" si="370"/>
        <v>2.6140294987209302E-5</v>
      </c>
      <c r="F3034" s="104">
        <f t="shared" si="371"/>
        <v>8.0434762519174229E-16</v>
      </c>
      <c r="G3034" s="104">
        <f t="shared" si="377"/>
        <v>2.1025884194773407E-20</v>
      </c>
      <c r="H3034" s="104">
        <f t="shared" si="373"/>
        <v>-393.54491463798576</v>
      </c>
      <c r="I3034" s="104">
        <f t="shared" si="374"/>
        <v>100</v>
      </c>
      <c r="J3034" s="104">
        <f t="shared" si="375"/>
        <v>5.8300252967200267E-15</v>
      </c>
      <c r="K3034" s="104">
        <f t="shared" si="376"/>
        <v>5.8300252967200262E-13</v>
      </c>
      <c r="L3034" s="85"/>
    </row>
    <row r="3035" spans="3:12" x14ac:dyDescent="0.2">
      <c r="C3035" s="103">
        <v>26800</v>
      </c>
      <c r="D3035" s="103">
        <f t="shared" si="372"/>
        <v>26.8</v>
      </c>
      <c r="E3035" s="104">
        <f t="shared" si="370"/>
        <v>2.2129829712284292E-5</v>
      </c>
      <c r="F3035" s="104">
        <f t="shared" si="371"/>
        <v>5.2667268777355043E-3</v>
      </c>
      <c r="G3035" s="104">
        <f t="shared" si="377"/>
        <v>1.1655176894539744E-7</v>
      </c>
      <c r="H3035" s="104">
        <f t="shared" si="373"/>
        <v>-138.66962261319929</v>
      </c>
      <c r="I3035" s="104">
        <f t="shared" si="374"/>
        <v>100</v>
      </c>
      <c r="J3035" s="104">
        <f t="shared" si="375"/>
        <v>3.3960787110765533E-15</v>
      </c>
      <c r="K3035" s="104">
        <f t="shared" si="376"/>
        <v>3.3960787110765532E-13</v>
      </c>
      <c r="L3035" s="85"/>
    </row>
    <row r="3036" spans="3:12" x14ac:dyDescent="0.2">
      <c r="C3036" s="103">
        <v>26900</v>
      </c>
      <c r="D3036" s="103">
        <f t="shared" si="372"/>
        <v>26.9</v>
      </c>
      <c r="E3036" s="104">
        <f t="shared" si="370"/>
        <v>1.8641167407134253E-5</v>
      </c>
      <c r="F3036" s="104">
        <f t="shared" si="371"/>
        <v>5.430319031542178E-3</v>
      </c>
      <c r="G3036" s="104">
        <f t="shared" si="377"/>
        <v>1.0122748614112489E-7</v>
      </c>
      <c r="H3036" s="104">
        <f t="shared" si="373"/>
        <v>-139.89403096363102</v>
      </c>
      <c r="I3036" s="104">
        <f t="shared" si="374"/>
        <v>100</v>
      </c>
      <c r="J3036" s="104">
        <f t="shared" si="375"/>
        <v>1.185695098651014E-14</v>
      </c>
      <c r="K3036" s="104">
        <f t="shared" si="376"/>
        <v>1.1856950986510141E-12</v>
      </c>
      <c r="L3036" s="85"/>
    </row>
    <row r="3037" spans="3:12" x14ac:dyDescent="0.2">
      <c r="C3037" s="103">
        <v>27000</v>
      </c>
      <c r="D3037" s="103">
        <f t="shared" si="372"/>
        <v>27</v>
      </c>
      <c r="E3037" s="104">
        <f t="shared" si="370"/>
        <v>1.5619111263082837E-5</v>
      </c>
      <c r="F3037" s="104">
        <f t="shared" si="371"/>
        <v>9.7681173299106382E-16</v>
      </c>
      <c r="G3037" s="104">
        <f t="shared" si="377"/>
        <v>1.5256931140672189E-20</v>
      </c>
      <c r="H3037" s="104">
        <f t="shared" si="373"/>
        <v>-396.33065627743258</v>
      </c>
      <c r="I3037" s="104">
        <f t="shared" si="374"/>
        <v>100</v>
      </c>
      <c r="J3037" s="104">
        <f t="shared" si="375"/>
        <v>2.5617509876136801E-15</v>
      </c>
      <c r="K3037" s="104">
        <f t="shared" si="376"/>
        <v>2.5617509876136799E-13</v>
      </c>
      <c r="L3037" s="85"/>
    </row>
    <row r="3038" spans="3:12" x14ac:dyDescent="0.2">
      <c r="C3038" s="103">
        <v>27100</v>
      </c>
      <c r="D3038" s="103">
        <f t="shared" si="372"/>
        <v>27.1</v>
      </c>
      <c r="E3038" s="104">
        <f t="shared" si="370"/>
        <v>1.3012905634351916E-5</v>
      </c>
      <c r="F3038" s="104">
        <f t="shared" si="371"/>
        <v>5.7920218659859224E-3</v>
      </c>
      <c r="G3038" s="104">
        <f t="shared" si="377"/>
        <v>7.5371033974177709E-8</v>
      </c>
      <c r="H3038" s="104">
        <f t="shared" si="373"/>
        <v>-142.45591053675614</v>
      </c>
      <c r="I3038" s="104">
        <f t="shared" si="374"/>
        <v>100</v>
      </c>
      <c r="J3038" s="104">
        <f t="shared" si="375"/>
        <v>1.4201981905847376E-15</v>
      </c>
      <c r="K3038" s="104">
        <f t="shared" si="376"/>
        <v>1.4201981905847378E-13</v>
      </c>
      <c r="L3038" s="85"/>
    </row>
    <row r="3039" spans="3:12" x14ac:dyDescent="0.2">
      <c r="C3039" s="103">
        <v>27200</v>
      </c>
      <c r="D3039" s="103">
        <f t="shared" si="372"/>
        <v>27.2</v>
      </c>
      <c r="E3039" s="104">
        <f t="shared" si="370"/>
        <v>1.0775995922251416E-5</v>
      </c>
      <c r="F3039" s="104">
        <f t="shared" si="371"/>
        <v>5.9925960599464612E-3</v>
      </c>
      <c r="G3039" s="104">
        <f t="shared" si="377"/>
        <v>6.4576190705682971E-8</v>
      </c>
      <c r="H3039" s="104">
        <f t="shared" si="373"/>
        <v>-143.79855154447421</v>
      </c>
      <c r="I3039" s="104">
        <f t="shared" si="374"/>
        <v>100</v>
      </c>
      <c r="J3039" s="104">
        <f t="shared" si="375"/>
        <v>4.8963064238988527E-15</v>
      </c>
      <c r="K3039" s="104">
        <f t="shared" si="376"/>
        <v>4.8963064238988523E-13</v>
      </c>
      <c r="L3039" s="85"/>
    </row>
    <row r="3040" spans="3:12" x14ac:dyDescent="0.2">
      <c r="C3040" s="103">
        <v>27300</v>
      </c>
      <c r="D3040" s="103">
        <f t="shared" si="372"/>
        <v>27.3</v>
      </c>
      <c r="E3040" s="104">
        <f t="shared" si="370"/>
        <v>8.8657945513931013E-6</v>
      </c>
      <c r="F3040" s="104">
        <f t="shared" si="371"/>
        <v>1.1946190305574477E-16</v>
      </c>
      <c r="G3040" s="104">
        <f t="shared" si="377"/>
        <v>1.0591246892106728E-21</v>
      </c>
      <c r="H3040" s="104">
        <f t="shared" si="373"/>
        <v>-419.50105816048648</v>
      </c>
      <c r="I3040" s="104">
        <f t="shared" si="374"/>
        <v>100</v>
      </c>
      <c r="J3040" s="104">
        <f t="shared" si="375"/>
        <v>1.0425211015142181E-15</v>
      </c>
      <c r="K3040" s="104">
        <f t="shared" si="376"/>
        <v>1.0425211015142181E-13</v>
      </c>
      <c r="L3040" s="85"/>
    </row>
    <row r="3041" spans="3:12" x14ac:dyDescent="0.2">
      <c r="C3041" s="103">
        <v>27400</v>
      </c>
      <c r="D3041" s="103">
        <f t="shared" si="372"/>
        <v>27.4</v>
      </c>
      <c r="E3041" s="104">
        <f t="shared" si="370"/>
        <v>7.2434531651155705E-6</v>
      </c>
      <c r="F3041" s="104">
        <f t="shared" si="371"/>
        <v>6.4407703515723183E-3</v>
      </c>
      <c r="G3041" s="104">
        <f t="shared" si="377"/>
        <v>4.6653418388879035E-8</v>
      </c>
      <c r="H3041" s="104">
        <f t="shared" si="373"/>
        <v>-146.62233058259977</v>
      </c>
      <c r="I3041" s="104">
        <f t="shared" si="374"/>
        <v>100</v>
      </c>
      <c r="J3041" s="104">
        <f t="shared" si="375"/>
        <v>5.441353618419738E-16</v>
      </c>
      <c r="K3041" s="104">
        <f t="shared" si="376"/>
        <v>5.441353618419738E-14</v>
      </c>
      <c r="L3041" s="85"/>
    </row>
    <row r="3042" spans="3:12" x14ac:dyDescent="0.2">
      <c r="C3042" s="103">
        <v>27500</v>
      </c>
      <c r="D3042" s="103">
        <f t="shared" si="372"/>
        <v>27.5</v>
      </c>
      <c r="E3042" s="104">
        <f t="shared" si="370"/>
        <v>5.8736411530729961E-6</v>
      </c>
      <c r="F3042" s="104">
        <f t="shared" si="371"/>
        <v>6.6921304299028383E-3</v>
      </c>
      <c r="G3042" s="104">
        <f t="shared" si="377"/>
        <v>3.9307172694809392E-8</v>
      </c>
      <c r="H3042" s="104">
        <f t="shared" si="373"/>
        <v>-148.11056386397053</v>
      </c>
      <c r="I3042" s="104">
        <f t="shared" si="374"/>
        <v>100</v>
      </c>
      <c r="J3042" s="104">
        <f t="shared" si="375"/>
        <v>1.8473058048642737E-15</v>
      </c>
      <c r="K3042" s="104">
        <f t="shared" si="376"/>
        <v>1.8473058048642737E-13</v>
      </c>
      <c r="L3042" s="85"/>
    </row>
    <row r="3043" spans="3:12" x14ac:dyDescent="0.2">
      <c r="C3043" s="103">
        <v>27600</v>
      </c>
      <c r="D3043" s="103">
        <f t="shared" si="372"/>
        <v>27.6</v>
      </c>
      <c r="E3043" s="104">
        <f t="shared" si="370"/>
        <v>4.7243306099215382E-6</v>
      </c>
      <c r="F3043" s="104">
        <f t="shared" si="371"/>
        <v>1.4818014794503742E-15</v>
      </c>
      <c r="G3043" s="104">
        <f t="shared" si="377"/>
        <v>7.0005200871944235E-21</v>
      </c>
      <c r="H3043" s="104">
        <f t="shared" si="373"/>
        <v>-403.09739387797725</v>
      </c>
      <c r="I3043" s="104">
        <f t="shared" si="374"/>
        <v>100</v>
      </c>
      <c r="J3043" s="104">
        <f t="shared" si="375"/>
        <v>3.8626345631502986E-16</v>
      </c>
      <c r="K3043" s="104">
        <f t="shared" si="376"/>
        <v>3.8626345631502987E-14</v>
      </c>
      <c r="L3043" s="85"/>
    </row>
    <row r="3044" spans="3:12" x14ac:dyDescent="0.2">
      <c r="C3044" s="103">
        <v>27700</v>
      </c>
      <c r="D3044" s="103">
        <f t="shared" si="372"/>
        <v>27.7</v>
      </c>
      <c r="E3044" s="104">
        <f t="shared" si="370"/>
        <v>3.7665878102332383E-6</v>
      </c>
      <c r="F3044" s="104">
        <f t="shared" si="371"/>
        <v>7.2612489046659998E-3</v>
      </c>
      <c r="G3044" s="104">
        <f t="shared" si="377"/>
        <v>2.7350131611384406E-8</v>
      </c>
      <c r="H3044" s="104">
        <f t="shared" si="373"/>
        <v>-151.26081158919934</v>
      </c>
      <c r="I3044" s="104">
        <f t="shared" si="374"/>
        <v>100</v>
      </c>
      <c r="J3044" s="104">
        <f t="shared" si="375"/>
        <v>1.8700742479010788E-16</v>
      </c>
      <c r="K3044" s="104">
        <f t="shared" si="376"/>
        <v>1.8700742479010788E-14</v>
      </c>
      <c r="L3044" s="85"/>
    </row>
    <row r="3045" spans="3:12" x14ac:dyDescent="0.2">
      <c r="C3045" s="103">
        <v>27800</v>
      </c>
      <c r="D3045" s="103">
        <f t="shared" si="372"/>
        <v>27.8</v>
      </c>
      <c r="E3045" s="104">
        <f t="shared" si="370"/>
        <v>2.9743712712164071E-6</v>
      </c>
      <c r="F3045" s="104">
        <f t="shared" si="371"/>
        <v>7.5850414177510263E-3</v>
      </c>
      <c r="G3045" s="104">
        <f t="shared" si="377"/>
        <v>2.2560729283945219E-8</v>
      </c>
      <c r="H3045" s="104">
        <f t="shared" si="373"/>
        <v>-152.93293731463029</v>
      </c>
      <c r="I3045" s="104">
        <f t="shared" si="374"/>
        <v>100</v>
      </c>
      <c r="J3045" s="104">
        <f t="shared" si="375"/>
        <v>6.2277350882823599E-16</v>
      </c>
      <c r="K3045" s="104">
        <f t="shared" si="376"/>
        <v>6.2277350882823603E-14</v>
      </c>
      <c r="L3045" s="85"/>
    </row>
    <row r="3046" spans="3:12" x14ac:dyDescent="0.2">
      <c r="C3046" s="103">
        <v>27900</v>
      </c>
      <c r="D3046" s="103">
        <f t="shared" si="372"/>
        <v>27.9</v>
      </c>
      <c r="E3046" s="104">
        <f t="shared" si="370"/>
        <v>2.3243364615237191E-6</v>
      </c>
      <c r="F3046" s="104">
        <f t="shared" si="371"/>
        <v>1.1411856012920969E-15</v>
      </c>
      <c r="G3046" s="104">
        <f t="shared" si="377"/>
        <v>2.6524993024490902E-21</v>
      </c>
      <c r="H3046" s="104">
        <f t="shared" si="373"/>
        <v>-411.52689443273636</v>
      </c>
      <c r="I3046" s="104">
        <f t="shared" si="374"/>
        <v>100</v>
      </c>
      <c r="J3046" s="104">
        <f t="shared" si="375"/>
        <v>1.2724662645589577E-16</v>
      </c>
      <c r="K3046" s="104">
        <f t="shared" si="376"/>
        <v>1.2724662645589576E-14</v>
      </c>
      <c r="L3046" s="85"/>
    </row>
    <row r="3047" spans="3:12" x14ac:dyDescent="0.2">
      <c r="C3047" s="103">
        <v>28000</v>
      </c>
      <c r="D3047" s="103">
        <f t="shared" si="372"/>
        <v>28</v>
      </c>
      <c r="E3047" s="104">
        <f t="shared" si="370"/>
        <v>1.7956472014124115E-6</v>
      </c>
      <c r="F3047" s="104">
        <f t="shared" si="371"/>
        <v>8.3307042560066876E-3</v>
      </c>
      <c r="G3047" s="104">
        <f t="shared" si="377"/>
        <v>1.4959005783092875E-8</v>
      </c>
      <c r="H3047" s="104">
        <f t="shared" si="373"/>
        <v>-156.50194539850202</v>
      </c>
      <c r="I3047" s="104">
        <f t="shared" si="374"/>
        <v>100</v>
      </c>
      <c r="J3047" s="104">
        <f t="shared" si="375"/>
        <v>5.594296350467137E-17</v>
      </c>
      <c r="K3047" s="104">
        <f t="shared" si="376"/>
        <v>5.5942963504671367E-15</v>
      </c>
      <c r="L3047" s="85"/>
    </row>
    <row r="3048" spans="3:12" x14ac:dyDescent="0.2">
      <c r="C3048" s="103">
        <v>28100</v>
      </c>
      <c r="D3048" s="103">
        <f t="shared" si="372"/>
        <v>28.1</v>
      </c>
      <c r="E3048" s="104">
        <f t="shared" si="370"/>
        <v>1.3697937867893956E-6</v>
      </c>
      <c r="F3048" s="104">
        <f t="shared" si="371"/>
        <v>8.7628964562934848E-3</v>
      </c>
      <c r="G3048" s="104">
        <f t="shared" si="377"/>
        <v>1.2003361120109629E-8</v>
      </c>
      <c r="H3048" s="104">
        <f t="shared" si="373"/>
        <v>-158.41394255983678</v>
      </c>
      <c r="I3048" s="104">
        <f t="shared" si="374"/>
        <v>100</v>
      </c>
      <c r="J3048" s="104">
        <f t="shared" si="375"/>
        <v>1.8174230725572747E-16</v>
      </c>
      <c r="K3048" s="104">
        <f t="shared" si="376"/>
        <v>1.8174230725572746E-14</v>
      </c>
      <c r="L3048" s="85"/>
    </row>
    <row r="3049" spans="3:12" x14ac:dyDescent="0.2">
      <c r="C3049" s="103">
        <v>28200</v>
      </c>
      <c r="D3049" s="103">
        <f t="shared" si="372"/>
        <v>28.2</v>
      </c>
      <c r="E3049" s="104">
        <f t="shared" si="370"/>
        <v>1.0304178572515804E-6</v>
      </c>
      <c r="F3049" s="104">
        <f t="shared" si="371"/>
        <v>1.7364193549885574E-15</v>
      </c>
      <c r="G3049" s="104">
        <f t="shared" si="377"/>
        <v>1.7892375110574808E-21</v>
      </c>
      <c r="H3049" s="104">
        <f t="shared" si="373"/>
        <v>-414.94664010989254</v>
      </c>
      <c r="I3049" s="104">
        <f t="shared" si="374"/>
        <v>100</v>
      </c>
      <c r="J3049" s="104">
        <f t="shared" si="375"/>
        <v>3.6020169544950614E-17</v>
      </c>
      <c r="K3049" s="104">
        <f t="shared" si="376"/>
        <v>3.602016954495061E-15</v>
      </c>
      <c r="L3049" s="85"/>
    </row>
    <row r="3050" spans="3:12" x14ac:dyDescent="0.2">
      <c r="C3050" s="103">
        <v>28300</v>
      </c>
      <c r="D3050" s="103">
        <f t="shared" si="372"/>
        <v>28.3</v>
      </c>
      <c r="E3050" s="104">
        <f t="shared" si="370"/>
        <v>7.6314401612487537E-7</v>
      </c>
      <c r="F3050" s="104">
        <f t="shared" si="371"/>
        <v>9.7809150830454362E-3</v>
      </c>
      <c r="G3050" s="104">
        <f t="shared" si="377"/>
        <v>7.4642468178516635E-9</v>
      </c>
      <c r="H3050" s="104">
        <f t="shared" si="373"/>
        <v>-162.54028016696009</v>
      </c>
      <c r="I3050" s="104">
        <f t="shared" si="374"/>
        <v>100</v>
      </c>
      <c r="J3050" s="104">
        <f t="shared" si="375"/>
        <v>1.3928745139458852E-17</v>
      </c>
      <c r="K3050" s="104">
        <f t="shared" si="376"/>
        <v>1.3928745139458853E-15</v>
      </c>
      <c r="L3050" s="85"/>
    </row>
    <row r="3051" spans="3:12" x14ac:dyDescent="0.2">
      <c r="C3051" s="103">
        <v>28400</v>
      </c>
      <c r="D3051" s="103">
        <f t="shared" si="372"/>
        <v>28.4</v>
      </c>
      <c r="E3051" s="104">
        <f t="shared" si="370"/>
        <v>5.5541819873028021E-7</v>
      </c>
      <c r="F3051" s="104">
        <f t="shared" si="371"/>
        <v>1.0385943659560328E-2</v>
      </c>
      <c r="G3051" s="104">
        <f t="shared" si="377"/>
        <v>5.7685421195071719E-9</v>
      </c>
      <c r="H3051" s="104">
        <f t="shared" si="373"/>
        <v>-164.77867863967333</v>
      </c>
      <c r="I3051" s="104">
        <f t="shared" si="374"/>
        <v>100</v>
      </c>
      <c r="J3051" s="104">
        <f t="shared" si="375"/>
        <v>4.3776675765171591E-17</v>
      </c>
      <c r="K3051" s="104">
        <f t="shared" si="376"/>
        <v>4.377667576517159E-15</v>
      </c>
      <c r="L3051" s="85"/>
    </row>
    <row r="3052" spans="3:12" x14ac:dyDescent="0.2">
      <c r="C3052" s="103">
        <v>28500</v>
      </c>
      <c r="D3052" s="103">
        <f t="shared" si="372"/>
        <v>28.5</v>
      </c>
      <c r="E3052" s="104">
        <f t="shared" si="370"/>
        <v>3.9635277367246906E-7</v>
      </c>
      <c r="F3052" s="104">
        <f t="shared" si="371"/>
        <v>2.9696463859118016E-15</v>
      </c>
      <c r="G3052" s="104">
        <f t="shared" si="377"/>
        <v>1.1770275818825661E-21</v>
      </c>
      <c r="H3052" s="104">
        <f t="shared" si="373"/>
        <v>-418.584267199902</v>
      </c>
      <c r="I3052" s="104">
        <f t="shared" si="374"/>
        <v>100</v>
      </c>
      <c r="J3052" s="104">
        <f t="shared" si="375"/>
        <v>8.3190195461354691E-18</v>
      </c>
      <c r="K3052" s="104">
        <f t="shared" si="376"/>
        <v>8.3190195461354691E-16</v>
      </c>
      <c r="L3052" s="85"/>
    </row>
    <row r="3053" spans="3:12" x14ac:dyDescent="0.2">
      <c r="C3053" s="103">
        <v>28600</v>
      </c>
      <c r="D3053" s="103">
        <f t="shared" si="372"/>
        <v>28.6</v>
      </c>
      <c r="E3053" s="104">
        <f t="shared" si="370"/>
        <v>2.7657835086656659E-7</v>
      </c>
      <c r="F3053" s="104">
        <f t="shared" si="371"/>
        <v>1.1856618969457831E-2</v>
      </c>
      <c r="G3053" s="104">
        <f t="shared" si="377"/>
        <v>3.2792841214258973E-9</v>
      </c>
      <c r="H3053" s="104">
        <f t="shared" si="373"/>
        <v>-169.68441907727532</v>
      </c>
      <c r="I3053" s="104">
        <f t="shared" si="374"/>
        <v>100</v>
      </c>
      <c r="J3053" s="104">
        <f t="shared" si="375"/>
        <v>2.6884260872609348E-18</v>
      </c>
      <c r="K3053" s="104">
        <f t="shared" si="376"/>
        <v>2.6884260872609349E-16</v>
      </c>
      <c r="L3053" s="85"/>
    </row>
    <row r="3054" spans="3:12" x14ac:dyDescent="0.2">
      <c r="C3054" s="103">
        <v>28700</v>
      </c>
      <c r="D3054" s="103">
        <f t="shared" si="372"/>
        <v>28.7</v>
      </c>
      <c r="E3054" s="104">
        <f t="shared" si="370"/>
        <v>1.8810225930281853E-7</v>
      </c>
      <c r="F3054" s="104">
        <f t="shared" si="371"/>
        <v>1.2762358633585826E-2</v>
      </c>
      <c r="G3054" s="104">
        <f t="shared" si="377"/>
        <v>2.4006284930103256E-9</v>
      </c>
      <c r="H3054" s="104">
        <f t="shared" si="373"/>
        <v>-172.39350087148949</v>
      </c>
      <c r="I3054" s="104">
        <f t="shared" si="374"/>
        <v>100</v>
      </c>
      <c r="J3054" s="104">
        <f t="shared" si="375"/>
        <v>8.0653518269079327E-18</v>
      </c>
      <c r="K3054" s="104">
        <f t="shared" si="376"/>
        <v>8.0653518269079327E-16</v>
      </c>
      <c r="L3054" s="85"/>
    </row>
    <row r="3055" spans="3:12" x14ac:dyDescent="0.2">
      <c r="C3055" s="103">
        <v>28800</v>
      </c>
      <c r="D3055" s="103">
        <f t="shared" si="372"/>
        <v>28.8</v>
      </c>
      <c r="E3055" s="104">
        <f t="shared" si="370"/>
        <v>1.2417364720550036E-7</v>
      </c>
      <c r="F3055" s="104">
        <f t="shared" si="371"/>
        <v>2.7525654393769163E-15</v>
      </c>
      <c r="G3055" s="104">
        <f t="shared" si="377"/>
        <v>3.4179608977924227E-22</v>
      </c>
      <c r="H3055" s="104">
        <f t="shared" si="373"/>
        <v>-429.32465820018228</v>
      </c>
      <c r="I3055" s="104">
        <f t="shared" si="374"/>
        <v>100</v>
      </c>
      <c r="J3055" s="104">
        <f t="shared" si="375"/>
        <v>1.4407542903636668E-18</v>
      </c>
      <c r="K3055" s="104">
        <f t="shared" si="376"/>
        <v>1.4407542903636669E-16</v>
      </c>
      <c r="L3055" s="85"/>
    </row>
    <row r="3056" spans="3:12" x14ac:dyDescent="0.2">
      <c r="C3056" s="103">
        <v>28900</v>
      </c>
      <c r="D3056" s="103">
        <f t="shared" si="372"/>
        <v>28.9</v>
      </c>
      <c r="E3056" s="104">
        <f t="shared" si="370"/>
        <v>7.9155147280131888E-8</v>
      </c>
      <c r="F3056" s="104">
        <f t="shared" si="371"/>
        <v>1.5069547140690377E-2</v>
      </c>
      <c r="G3056" s="104">
        <f t="shared" si="377"/>
        <v>1.1928322233662372E-9</v>
      </c>
      <c r="H3056" s="104">
        <f t="shared" si="373"/>
        <v>-178.46841274587791</v>
      </c>
      <c r="I3056" s="104">
        <f t="shared" si="374"/>
        <v>100</v>
      </c>
      <c r="J3056" s="104">
        <f t="shared" si="375"/>
        <v>3.5571217827541406E-19</v>
      </c>
      <c r="K3056" s="104">
        <f t="shared" si="376"/>
        <v>3.5571217827541409E-17</v>
      </c>
      <c r="L3056" s="85"/>
    </row>
    <row r="3057" spans="3:12" x14ac:dyDescent="0.2">
      <c r="C3057" s="103">
        <v>29000</v>
      </c>
      <c r="D3057" s="103">
        <f t="shared" si="372"/>
        <v>29</v>
      </c>
      <c r="E3057" s="104">
        <f t="shared" si="370"/>
        <v>4.840104016958275E-8</v>
      </c>
      <c r="F3057" s="104">
        <f t="shared" si="371"/>
        <v>1.6570135572870414E-2</v>
      </c>
      <c r="G3057" s="104">
        <f t="shared" si="377"/>
        <v>8.0201179747793299E-10</v>
      </c>
      <c r="H3057" s="104">
        <f t="shared" si="373"/>
        <v>-181.91638486519247</v>
      </c>
      <c r="I3057" s="104">
        <f t="shared" si="374"/>
        <v>100</v>
      </c>
      <c r="J3057" s="104">
        <f t="shared" si="375"/>
        <v>9.948506668744342E-19</v>
      </c>
      <c r="K3057" s="104">
        <f t="shared" si="376"/>
        <v>9.9485066687443418E-17</v>
      </c>
      <c r="L3057" s="85"/>
    </row>
    <row r="3058" spans="3:12" x14ac:dyDescent="0.2">
      <c r="C3058" s="103">
        <v>29100</v>
      </c>
      <c r="D3058" s="103">
        <f t="shared" si="372"/>
        <v>29.1</v>
      </c>
      <c r="E3058" s="104">
        <f t="shared" si="370"/>
        <v>2.814184006176292E-8</v>
      </c>
      <c r="F3058" s="104">
        <f t="shared" si="371"/>
        <v>2.3953336590700868E-15</v>
      </c>
      <c r="G3058" s="104">
        <f t="shared" si="377"/>
        <v>6.7409096728107733E-23</v>
      </c>
      <c r="H3058" s="104">
        <f t="shared" si="373"/>
        <v>-443.42562984607645</v>
      </c>
      <c r="I3058" s="104">
        <f t="shared" si="374"/>
        <v>100</v>
      </c>
      <c r="J3058" s="104">
        <f t="shared" si="375"/>
        <v>1.6080573082347327E-19</v>
      </c>
      <c r="K3058" s="104">
        <f t="shared" si="376"/>
        <v>1.6080573082347329E-17</v>
      </c>
      <c r="L3058" s="85"/>
    </row>
    <row r="3059" spans="3:12" x14ac:dyDescent="0.2">
      <c r="C3059" s="103">
        <v>29200</v>
      </c>
      <c r="D3059" s="103">
        <f t="shared" si="372"/>
        <v>29.2</v>
      </c>
      <c r="E3059" s="104">
        <f t="shared" si="370"/>
        <v>1.5375217615173596E-8</v>
      </c>
      <c r="F3059" s="104">
        <f t="shared" si="371"/>
        <v>2.0699037386637736E-2</v>
      </c>
      <c r="G3059" s="104">
        <f t="shared" si="377"/>
        <v>3.1825220424416936E-10</v>
      </c>
      <c r="H3059" s="104">
        <f t="shared" si="373"/>
        <v>-189.94457159400369</v>
      </c>
      <c r="I3059" s="104">
        <f t="shared" si="374"/>
        <v>100</v>
      </c>
      <c r="J3059" s="104">
        <f t="shared" si="375"/>
        <v>2.532111637657885E-20</v>
      </c>
      <c r="K3059" s="104">
        <f t="shared" si="376"/>
        <v>2.532111637657885E-18</v>
      </c>
      <c r="L3059" s="85"/>
    </row>
    <row r="3060" spans="3:12" x14ac:dyDescent="0.2">
      <c r="C3060" s="103">
        <v>29300</v>
      </c>
      <c r="D3060" s="103">
        <f t="shared" si="372"/>
        <v>29.3</v>
      </c>
      <c r="E3060" s="104">
        <f t="shared" si="370"/>
        <v>7.7631669987850686E-9</v>
      </c>
      <c r="F3060" s="104">
        <f t="shared" si="371"/>
        <v>2.3649555498344802E-2</v>
      </c>
      <c r="G3060" s="104">
        <f t="shared" si="377"/>
        <v>1.8359544878068634E-10</v>
      </c>
      <c r="H3060" s="104">
        <f t="shared" si="373"/>
        <v>-194.72276177793873</v>
      </c>
      <c r="I3060" s="104">
        <f t="shared" si="374"/>
        <v>100</v>
      </c>
      <c r="J3060" s="104">
        <f t="shared" si="375"/>
        <v>6.2962766711638995E-20</v>
      </c>
      <c r="K3060" s="104">
        <f t="shared" si="376"/>
        <v>6.2962766711638993E-18</v>
      </c>
      <c r="L3060" s="85"/>
    </row>
    <row r="3061" spans="3:12" x14ac:dyDescent="0.2">
      <c r="C3061" s="103">
        <v>29400</v>
      </c>
      <c r="D3061" s="103">
        <f t="shared" si="372"/>
        <v>29.4</v>
      </c>
      <c r="E3061" s="104">
        <f t="shared" si="370"/>
        <v>3.5353158838732927E-9</v>
      </c>
      <c r="F3061" s="104">
        <f t="shared" si="371"/>
        <v>1.6858228703845211E-15</v>
      </c>
      <c r="G3061" s="104">
        <f t="shared" si="377"/>
        <v>5.9599163710672647E-24</v>
      </c>
      <c r="H3061" s="104">
        <f t="shared" si="373"/>
        <v>-464.49519668384909</v>
      </c>
      <c r="I3061" s="104">
        <f t="shared" si="374"/>
        <v>100</v>
      </c>
      <c r="J3061" s="104">
        <f t="shared" si="375"/>
        <v>8.4268222032459537E-21</v>
      </c>
      <c r="K3061" s="104">
        <f t="shared" si="376"/>
        <v>8.4268222032459537E-19</v>
      </c>
      <c r="L3061" s="85"/>
    </row>
    <row r="3062" spans="3:12" x14ac:dyDescent="0.2">
      <c r="C3062" s="103">
        <v>29500</v>
      </c>
      <c r="D3062" s="103">
        <f t="shared" si="372"/>
        <v>29.5</v>
      </c>
      <c r="E3062" s="104">
        <f t="shared" si="370"/>
        <v>1.3982696811160714E-9</v>
      </c>
      <c r="F3062" s="104">
        <f t="shared" si="371"/>
        <v>3.3094853555914718E-2</v>
      </c>
      <c r="G3062" s="104">
        <f t="shared" si="377"/>
        <v>4.6275530328211953E-11</v>
      </c>
      <c r="H3062" s="104">
        <f t="shared" si="373"/>
        <v>-206.69297190863944</v>
      </c>
      <c r="I3062" s="104">
        <f t="shared" si="374"/>
        <v>100</v>
      </c>
      <c r="J3062" s="104">
        <f t="shared" si="375"/>
        <v>5.3535617678945397E-22</v>
      </c>
      <c r="K3062" s="104">
        <f t="shared" si="376"/>
        <v>5.3535617678945394E-20</v>
      </c>
      <c r="L3062" s="85"/>
    </row>
    <row r="3063" spans="3:12" x14ac:dyDescent="0.2">
      <c r="C3063" s="103">
        <v>29600</v>
      </c>
      <c r="D3063" s="103">
        <f t="shared" si="372"/>
        <v>29.6</v>
      </c>
      <c r="E3063" s="104">
        <f t="shared" si="370"/>
        <v>4.5087418910728406E-10</v>
      </c>
      <c r="F3063" s="104">
        <f t="shared" si="371"/>
        <v>4.1361761628121982E-2</v>
      </c>
      <c r="G3063" s="104">
        <f t="shared" si="377"/>
        <v>1.8648950734128277E-11</v>
      </c>
      <c r="H3063" s="104">
        <f t="shared" si="373"/>
        <v>-214.58691196686178</v>
      </c>
      <c r="I3063" s="104">
        <f t="shared" si="374"/>
        <v>100</v>
      </c>
      <c r="J3063" s="104">
        <f t="shared" si="375"/>
        <v>1.0537970603035435E-21</v>
      </c>
      <c r="K3063" s="104">
        <f t="shared" si="376"/>
        <v>1.0537970603035435E-19</v>
      </c>
      <c r="L3063" s="85"/>
    </row>
    <row r="3064" spans="3:12" x14ac:dyDescent="0.2">
      <c r="C3064" s="103">
        <v>29700</v>
      </c>
      <c r="D3064" s="103">
        <f t="shared" si="372"/>
        <v>29.7</v>
      </c>
      <c r="E3064" s="104">
        <f t="shared" si="370"/>
        <v>1.0527411248198264E-10</v>
      </c>
      <c r="F3064" s="104">
        <f t="shared" si="371"/>
        <v>4.3658361532607193E-16</v>
      </c>
      <c r="G3064" s="104">
        <f t="shared" si="377"/>
        <v>4.5960952627627538E-26</v>
      </c>
      <c r="H3064" s="104">
        <f t="shared" si="373"/>
        <v>-506.75221956632674</v>
      </c>
      <c r="I3064" s="104">
        <f t="shared" si="374"/>
        <v>100</v>
      </c>
      <c r="J3064" s="104">
        <f t="shared" si="375"/>
        <v>8.6945840870986323E-23</v>
      </c>
      <c r="K3064" s="104">
        <f t="shared" si="376"/>
        <v>8.6945840870986327E-21</v>
      </c>
      <c r="L3064" s="85"/>
    </row>
    <row r="3065" spans="3:12" x14ac:dyDescent="0.2">
      <c r="C3065" s="103">
        <v>29800</v>
      </c>
      <c r="D3065" s="103">
        <f t="shared" si="372"/>
        <v>29.8</v>
      </c>
      <c r="E3065" s="104">
        <f t="shared" si="370"/>
        <v>1.3638620206003435E-11</v>
      </c>
      <c r="F3065" s="104">
        <f t="shared" si="371"/>
        <v>8.2705380620584829E-2</v>
      </c>
      <c r="G3065" s="104">
        <f t="shared" si="377"/>
        <v>1.1279872752771131E-12</v>
      </c>
      <c r="H3065" s="104">
        <f t="shared" si="373"/>
        <v>-238.9539159912398</v>
      </c>
      <c r="I3065" s="104">
        <f t="shared" si="374"/>
        <v>100</v>
      </c>
      <c r="J3065" s="104">
        <f t="shared" si="375"/>
        <v>3.1808882329679741E-25</v>
      </c>
      <c r="K3065" s="104">
        <f t="shared" si="376"/>
        <v>3.1808882329679742E-23</v>
      </c>
      <c r="L3065" s="85"/>
    </row>
    <row r="3066" spans="3:12" x14ac:dyDescent="0.2">
      <c r="C3066" s="103">
        <v>29900</v>
      </c>
      <c r="D3066" s="103">
        <f t="shared" si="372"/>
        <v>29.9</v>
      </c>
      <c r="E3066" s="104">
        <f t="shared" si="370"/>
        <v>4.1924769950447412E-13</v>
      </c>
      <c r="F3066" s="104">
        <f t="shared" si="371"/>
        <v>0.16540169166416752</v>
      </c>
      <c r="G3066" s="104">
        <f t="shared" si="377"/>
        <v>6.9344278724350584E-14</v>
      </c>
      <c r="H3066" s="104">
        <f t="shared" si="373"/>
        <v>-263.17978729482547</v>
      </c>
      <c r="I3066" s="104">
        <f t="shared" si="374"/>
        <v>100</v>
      </c>
      <c r="J3066" s="104">
        <f t="shared" si="375"/>
        <v>3.5840071255189005E-25</v>
      </c>
      <c r="K3066" s="104">
        <f t="shared" si="376"/>
        <v>3.5840071255189003E-23</v>
      </c>
      <c r="L3066" s="85"/>
    </row>
    <row r="3067" spans="3:12" x14ac:dyDescent="0.2">
      <c r="C3067" s="103">
        <v>30000</v>
      </c>
      <c r="D3067" s="103">
        <f t="shared" si="372"/>
        <v>30</v>
      </c>
      <c r="E3067" s="104">
        <f t="shared" si="370"/>
        <v>9.0378752572830405E-83</v>
      </c>
      <c r="F3067" s="104">
        <f t="shared" si="371"/>
        <v>2.6239008849557521</v>
      </c>
      <c r="G3067" s="104">
        <f t="shared" si="377"/>
        <v>2.3714488885704666E-82</v>
      </c>
      <c r="H3067" s="104">
        <f t="shared" si="373"/>
        <v>-1632.4997246237083</v>
      </c>
      <c r="I3067" s="104">
        <f t="shared" si="374"/>
        <v>100</v>
      </c>
      <c r="J3067" s="104">
        <f t="shared" si="375"/>
        <v>1.2021572479501052E-27</v>
      </c>
      <c r="K3067" s="104">
        <f t="shared" si="376"/>
        <v>1.2021572479501052E-25</v>
      </c>
      <c r="L3067" s="85"/>
    </row>
    <row r="3068" spans="3:12" x14ac:dyDescent="0.2">
      <c r="C3068" s="103">
        <v>30100</v>
      </c>
      <c r="D3068" s="103">
        <f t="shared" si="372"/>
        <v>30.1</v>
      </c>
      <c r="E3068" s="104">
        <f t="shared" si="370"/>
        <v>4.0551393341812566E-13</v>
      </c>
      <c r="F3068" s="104">
        <f t="shared" si="371"/>
        <v>0.16540169166415869</v>
      </c>
      <c r="G3068" s="104">
        <f t="shared" si="377"/>
        <v>6.7072690580745003E-14</v>
      </c>
      <c r="H3068" s="104">
        <f t="shared" si="373"/>
        <v>-263.46908543694622</v>
      </c>
      <c r="I3068" s="104">
        <f t="shared" si="374"/>
        <v>100</v>
      </c>
      <c r="J3068" s="104">
        <f t="shared" si="375"/>
        <v>1.12468645543509E-27</v>
      </c>
      <c r="K3068" s="104">
        <f t="shared" si="376"/>
        <v>1.1246864554350899E-25</v>
      </c>
      <c r="L3068" s="85"/>
    </row>
    <row r="3069" spans="3:12" x14ac:dyDescent="0.2">
      <c r="C3069" s="103">
        <v>30200</v>
      </c>
      <c r="D3069" s="103">
        <f t="shared" si="372"/>
        <v>30.2</v>
      </c>
      <c r="E3069" s="104">
        <f t="shared" si="370"/>
        <v>1.2759695189590556E-11</v>
      </c>
      <c r="F3069" s="104">
        <f t="shared" si="371"/>
        <v>8.2705380620559585E-2</v>
      </c>
      <c r="G3069" s="104">
        <f t="shared" si="377"/>
        <v>1.0552954472574101E-12</v>
      </c>
      <c r="H3069" s="104">
        <f t="shared" si="373"/>
        <v>-239.53251870968575</v>
      </c>
      <c r="I3069" s="104">
        <f t="shared" si="374"/>
        <v>100</v>
      </c>
      <c r="J3069" s="104">
        <f t="shared" si="375"/>
        <v>3.1492755920857206E-25</v>
      </c>
      <c r="K3069" s="104">
        <f t="shared" si="376"/>
        <v>3.1492755920857209E-23</v>
      </c>
      <c r="L3069" s="85"/>
    </row>
    <row r="3070" spans="3:12" x14ac:dyDescent="0.2">
      <c r="C3070" s="103">
        <v>30300</v>
      </c>
      <c r="D3070" s="103">
        <f t="shared" si="372"/>
        <v>30.3</v>
      </c>
      <c r="E3070" s="104">
        <f t="shared" si="370"/>
        <v>9.5263290964665929E-11</v>
      </c>
      <c r="F3070" s="104">
        <f t="shared" si="371"/>
        <v>8.0497149202338865E-15</v>
      </c>
      <c r="G3070" s="104">
        <f t="shared" si="377"/>
        <v>7.6684233462885329E-25</v>
      </c>
      <c r="H3070" s="104">
        <f t="shared" si="373"/>
        <v>-482.30587838567112</v>
      </c>
      <c r="I3070" s="104">
        <f t="shared" si="374"/>
        <v>100</v>
      </c>
      <c r="J3070" s="104">
        <f t="shared" si="375"/>
        <v>2.7841212025095893E-25</v>
      </c>
      <c r="K3070" s="104">
        <f t="shared" si="376"/>
        <v>2.784121202509589E-23</v>
      </c>
      <c r="L3070" s="85"/>
    </row>
    <row r="3071" spans="3:12" x14ac:dyDescent="0.2">
      <c r="C3071" s="103">
        <v>30400</v>
      </c>
      <c r="D3071" s="103">
        <f t="shared" si="372"/>
        <v>30.4</v>
      </c>
      <c r="E3071" s="104">
        <f t="shared" si="370"/>
        <v>3.9463220896408339E-10</v>
      </c>
      <c r="F3071" s="104">
        <f t="shared" si="371"/>
        <v>4.136176162811904E-2</v>
      </c>
      <c r="G3071" s="104">
        <f t="shared" si="377"/>
        <v>1.632268335795048E-11</v>
      </c>
      <c r="H3071" s="104">
        <f t="shared" si="373"/>
        <v>-215.74416888253083</v>
      </c>
      <c r="I3071" s="104">
        <f t="shared" si="374"/>
        <v>100</v>
      </c>
      <c r="J3071" s="104">
        <f t="shared" si="375"/>
        <v>6.6607498000984644E-23</v>
      </c>
      <c r="K3071" s="104">
        <f t="shared" si="376"/>
        <v>6.6607498000984645E-21</v>
      </c>
      <c r="L3071" s="85"/>
    </row>
    <row r="3072" spans="3:12" x14ac:dyDescent="0.2">
      <c r="C3072" s="103">
        <v>30500</v>
      </c>
      <c r="D3072" s="103">
        <f t="shared" si="372"/>
        <v>30.5</v>
      </c>
      <c r="E3072" s="104">
        <f t="shared" si="370"/>
        <v>1.1837499406830422E-9</v>
      </c>
      <c r="F3072" s="104">
        <f t="shared" si="371"/>
        <v>3.3094853555908736E-2</v>
      </c>
      <c r="G3072" s="104">
        <f t="shared" si="377"/>
        <v>3.9176030933720936E-11</v>
      </c>
      <c r="H3072" s="104">
        <f t="shared" si="373"/>
        <v>-208.13959132134312</v>
      </c>
      <c r="I3072" s="104">
        <f t="shared" si="374"/>
        <v>100</v>
      </c>
      <c r="J3072" s="104">
        <f t="shared" si="375"/>
        <v>7.7002682200714321E-22</v>
      </c>
      <c r="K3072" s="104">
        <f t="shared" si="376"/>
        <v>7.7002682200714327E-20</v>
      </c>
      <c r="L3072" s="85"/>
    </row>
    <row r="3073" spans="3:12" x14ac:dyDescent="0.2">
      <c r="C3073" s="103">
        <v>30600</v>
      </c>
      <c r="D3073" s="103">
        <f t="shared" si="372"/>
        <v>30.6</v>
      </c>
      <c r="E3073" s="104">
        <f t="shared" si="370"/>
        <v>2.894859694682864E-9</v>
      </c>
      <c r="F3073" s="104">
        <f t="shared" si="371"/>
        <v>1.3112262626945904E-15</v>
      </c>
      <c r="G3073" s="104">
        <f t="shared" si="377"/>
        <v>3.7958160584842148E-24</v>
      </c>
      <c r="H3073" s="104">
        <f t="shared" si="373"/>
        <v>-468.41389682437244</v>
      </c>
      <c r="I3073" s="104">
        <f t="shared" si="374"/>
        <v>100</v>
      </c>
      <c r="J3073" s="104">
        <f t="shared" si="375"/>
        <v>3.8369034993003922E-22</v>
      </c>
      <c r="K3073" s="104">
        <f t="shared" si="376"/>
        <v>3.836903499300392E-20</v>
      </c>
      <c r="L3073" s="85"/>
    </row>
    <row r="3074" spans="3:12" x14ac:dyDescent="0.2">
      <c r="C3074" s="103">
        <v>30700</v>
      </c>
      <c r="D3074" s="103">
        <f t="shared" si="372"/>
        <v>30.7</v>
      </c>
      <c r="E3074" s="104">
        <f t="shared" si="370"/>
        <v>6.1484629129322486E-9</v>
      </c>
      <c r="F3074" s="104">
        <f t="shared" si="371"/>
        <v>2.3649555498352511E-2</v>
      </c>
      <c r="G3074" s="104">
        <f t="shared" si="377"/>
        <v>1.4540841488895337E-10</v>
      </c>
      <c r="H3074" s="104">
        <f t="shared" si="373"/>
        <v>-196.74820919634968</v>
      </c>
      <c r="I3074" s="104">
        <f t="shared" si="374"/>
        <v>100</v>
      </c>
      <c r="J3074" s="104">
        <f t="shared" si="375"/>
        <v>5.2859017801297751E-21</v>
      </c>
      <c r="K3074" s="104">
        <f t="shared" si="376"/>
        <v>5.2859017801297752E-19</v>
      </c>
      <c r="L3074" s="85"/>
    </row>
    <row r="3075" spans="3:12" x14ac:dyDescent="0.2">
      <c r="C3075" s="103">
        <v>30800</v>
      </c>
      <c r="D3075" s="103">
        <f t="shared" si="372"/>
        <v>30.8</v>
      </c>
      <c r="E3075" s="104">
        <f t="shared" si="370"/>
        <v>1.1778093022278597E-8</v>
      </c>
      <c r="F3075" s="104">
        <f t="shared" si="371"/>
        <v>2.0699037386639391E-2</v>
      </c>
      <c r="G3075" s="104">
        <f t="shared" si="377"/>
        <v>2.437951878114612E-10</v>
      </c>
      <c r="H3075" s="104">
        <f t="shared" si="373"/>
        <v>-192.25949742041951</v>
      </c>
      <c r="I3075" s="104">
        <f t="shared" si="374"/>
        <v>100</v>
      </c>
      <c r="J3075" s="104">
        <f t="shared" si="375"/>
        <v>3.7869861088745541E-20</v>
      </c>
      <c r="K3075" s="104">
        <f t="shared" si="376"/>
        <v>3.7869861088745545E-18</v>
      </c>
      <c r="L3075" s="85"/>
    </row>
    <row r="3076" spans="3:12" x14ac:dyDescent="0.2">
      <c r="C3076" s="103">
        <v>30900</v>
      </c>
      <c r="D3076" s="103">
        <f t="shared" si="372"/>
        <v>30.9</v>
      </c>
      <c r="E3076" s="104">
        <f t="shared" ref="E3076:E3139" si="378">ABS(SIN((($A$68*PI()*$C3076*VLOOKUP($D$12,$C$18:$D$33,2,FALSE))/($D$16*1000000)))/(VLOOKUP($D$12,$C$18:$D$33,2,FALSE)*SIN((($A$68*PI()*$C3076)/($D$16*1000000)))))^$A$72</f>
        <v>2.0851135065394946E-8</v>
      </c>
      <c r="F3076" s="104">
        <f t="shared" ref="F3076:F3139" si="379">ABS(SIN((($A$68*VLOOKUP($D$12,$C$18:$D$33,2,FALSE)*PI()*$C3076*VLOOKUP($D$12,$C$18:$E$33,3,FALSE))/($D$16*1000000)))/(VLOOKUP($D$12,$C$18:$E$33,3,FALSE)*SIN((($A$68*VLOOKUP($D$12,$C$18:$D$33,2,FALSE)*PI()*$C3076)/($D$16*1000000)))))^$A$76</f>
        <v>3.9565620779126174E-16</v>
      </c>
      <c r="G3076" s="104">
        <f t="shared" si="377"/>
        <v>8.2498810281175671E-24</v>
      </c>
      <c r="H3076" s="104">
        <f t="shared" si="373"/>
        <v>-461.6710462876793</v>
      </c>
      <c r="I3076" s="104">
        <f t="shared" si="374"/>
        <v>100</v>
      </c>
      <c r="J3076" s="104">
        <f t="shared" si="375"/>
        <v>1.4859023400007419E-20</v>
      </c>
      <c r="K3076" s="104">
        <f t="shared" si="376"/>
        <v>1.485902340000742E-18</v>
      </c>
      <c r="L3076" s="85"/>
    </row>
    <row r="3077" spans="3:12" x14ac:dyDescent="0.2">
      <c r="C3077" s="103">
        <v>31000</v>
      </c>
      <c r="D3077" s="103">
        <f t="shared" ref="D3077:D3140" si="380">C3077/1000</f>
        <v>31</v>
      </c>
      <c r="E3077" s="104">
        <f t="shared" si="378"/>
        <v>3.4685863267934616E-8</v>
      </c>
      <c r="F3077" s="104">
        <f t="shared" si="379"/>
        <v>1.6570135572871285E-2</v>
      </c>
      <c r="G3077" s="104">
        <f t="shared" si="377"/>
        <v>5.7474945681175287E-10</v>
      </c>
      <c r="H3077" s="104">
        <f t="shared" ref="H3077:H3140" si="381">20*LOG10(G3077)</f>
        <v>-184.81042861009129</v>
      </c>
      <c r="I3077" s="104">
        <f t="shared" ref="I3077:I3140" si="382">C3077-C3076</f>
        <v>100</v>
      </c>
      <c r="J3077" s="104">
        <f t="shared" si="375"/>
        <v>8.2584234526353625E-20</v>
      </c>
      <c r="K3077" s="104">
        <f t="shared" si="376"/>
        <v>8.2584234526353622E-18</v>
      </c>
      <c r="L3077" s="85"/>
    </row>
    <row r="3078" spans="3:12" x14ac:dyDescent="0.2">
      <c r="C3078" s="103">
        <v>31100</v>
      </c>
      <c r="D3078" s="103">
        <f t="shared" si="380"/>
        <v>31.1</v>
      </c>
      <c r="E3078" s="104">
        <f t="shared" si="378"/>
        <v>5.4864869638418622E-8</v>
      </c>
      <c r="F3078" s="104">
        <f t="shared" si="379"/>
        <v>1.5069547140689588E-2</v>
      </c>
      <c r="G3078" s="104">
        <f t="shared" si="377"/>
        <v>8.2678873938393828E-10</v>
      </c>
      <c r="H3078" s="104">
        <f t="shared" si="381"/>
        <v>-181.65210893931589</v>
      </c>
      <c r="I3078" s="104">
        <f t="shared" si="382"/>
        <v>100</v>
      </c>
      <c r="J3078" s="104">
        <f t="shared" ref="J3078:J3141" si="383">((G3078+G3077)/2)^2</f>
        <v>4.9107732884886794E-19</v>
      </c>
      <c r="K3078" s="104">
        <f t="shared" ref="K3078:K3141" si="384">I3078*J3078</f>
        <v>4.9107732884886795E-17</v>
      </c>
      <c r="L3078" s="85"/>
    </row>
    <row r="3079" spans="3:12" x14ac:dyDescent="0.2">
      <c r="C3079" s="103">
        <v>31200</v>
      </c>
      <c r="D3079" s="103">
        <f t="shared" si="380"/>
        <v>31.2</v>
      </c>
      <c r="E3079" s="104">
        <f t="shared" si="378"/>
        <v>8.3245057372479744E-8</v>
      </c>
      <c r="F3079" s="104">
        <f t="shared" si="379"/>
        <v>2.3772281893617193E-15</v>
      </c>
      <c r="G3079" s="104">
        <f t="shared" si="377"/>
        <v>1.9789249701089248E-22</v>
      </c>
      <c r="H3079" s="104">
        <f t="shared" si="381"/>
        <v>-434.07141343052984</v>
      </c>
      <c r="I3079" s="104">
        <f t="shared" si="382"/>
        <v>100</v>
      </c>
      <c r="J3079" s="104">
        <f t="shared" si="383"/>
        <v>1.7089490489310226E-19</v>
      </c>
      <c r="K3079" s="104">
        <f t="shared" si="384"/>
        <v>1.7089490489310227E-17</v>
      </c>
      <c r="L3079" s="85"/>
    </row>
    <row r="3080" spans="3:12" x14ac:dyDescent="0.2">
      <c r="C3080" s="103">
        <v>31300</v>
      </c>
      <c r="D3080" s="103">
        <f t="shared" si="380"/>
        <v>31.3</v>
      </c>
      <c r="E3080" s="104">
        <f t="shared" si="378"/>
        <v>1.2196437315172779E-7</v>
      </c>
      <c r="F3080" s="104">
        <f t="shared" si="379"/>
        <v>1.2762358633584863E-2</v>
      </c>
      <c r="G3080" s="104">
        <f t="shared" si="377"/>
        <v>1.5565530706827191E-9</v>
      </c>
      <c r="H3080" s="104">
        <f t="shared" si="381"/>
        <v>-176.15672134914124</v>
      </c>
      <c r="I3080" s="104">
        <f t="shared" si="382"/>
        <v>100</v>
      </c>
      <c r="J3080" s="104">
        <f t="shared" si="383"/>
        <v>6.057143654631045E-19</v>
      </c>
      <c r="K3080" s="104">
        <f t="shared" si="384"/>
        <v>6.0571436546310446E-17</v>
      </c>
      <c r="L3080" s="85"/>
    </row>
    <row r="3081" spans="3:12" x14ac:dyDescent="0.2">
      <c r="C3081" s="103">
        <v>31400</v>
      </c>
      <c r="D3081" s="103">
        <f t="shared" si="380"/>
        <v>31.4</v>
      </c>
      <c r="E3081" s="104">
        <f t="shared" si="378"/>
        <v>1.7344545239859936E-7</v>
      </c>
      <c r="F3081" s="104">
        <f t="shared" si="379"/>
        <v>1.1856618969457203E-2</v>
      </c>
      <c r="G3081" s="104">
        <f t="shared" si="377"/>
        <v>2.0564766410753193E-9</v>
      </c>
      <c r="H3081" s="104">
        <f t="shared" si="381"/>
        <v>-173.7375243830495</v>
      </c>
      <c r="I3081" s="104">
        <f t="shared" si="382"/>
        <v>100</v>
      </c>
      <c r="J3081" s="104">
        <f t="shared" si="383"/>
        <v>3.2634959245115935E-18</v>
      </c>
      <c r="K3081" s="104">
        <f t="shared" si="384"/>
        <v>3.2634959245115935E-16</v>
      </c>
      <c r="L3081" s="85"/>
    </row>
    <row r="3082" spans="3:12" x14ac:dyDescent="0.2">
      <c r="C3082" s="103">
        <v>31500</v>
      </c>
      <c r="D3082" s="103">
        <f t="shared" si="380"/>
        <v>31.5</v>
      </c>
      <c r="E3082" s="104">
        <f t="shared" si="378"/>
        <v>2.4039635118116183E-7</v>
      </c>
      <c r="F3082" s="104">
        <f t="shared" si="379"/>
        <v>1.1402767236921734E-15</v>
      </c>
      <c r="G3082" s="104">
        <f t="shared" si="377"/>
        <v>2.7411836371240832E-22</v>
      </c>
      <c r="H3082" s="104">
        <f t="shared" si="381"/>
        <v>-431.24123738539231</v>
      </c>
      <c r="I3082" s="104">
        <f t="shared" si="382"/>
        <v>100</v>
      </c>
      <c r="J3082" s="104">
        <f t="shared" si="383"/>
        <v>1.057274043822389E-18</v>
      </c>
      <c r="K3082" s="104">
        <f t="shared" si="384"/>
        <v>1.057274043822389E-16</v>
      </c>
      <c r="L3082" s="85"/>
    </row>
    <row r="3083" spans="3:12" x14ac:dyDescent="0.2">
      <c r="C3083" s="103">
        <v>31600</v>
      </c>
      <c r="D3083" s="103">
        <f t="shared" si="380"/>
        <v>31.6</v>
      </c>
      <c r="E3083" s="104">
        <f t="shared" si="378"/>
        <v>3.2580853776574533E-7</v>
      </c>
      <c r="F3083" s="104">
        <f t="shared" si="379"/>
        <v>1.0385943659559546E-2</v>
      </c>
      <c r="G3083" s="104">
        <f t="shared" si="377"/>
        <v>3.3838291170385095E-9</v>
      </c>
      <c r="H3083" s="104">
        <f t="shared" si="381"/>
        <v>-169.41183153796217</v>
      </c>
      <c r="I3083" s="104">
        <f t="shared" si="382"/>
        <v>100</v>
      </c>
      <c r="J3083" s="104">
        <f t="shared" si="383"/>
        <v>2.8625748733298684E-18</v>
      </c>
      <c r="K3083" s="104">
        <f t="shared" si="384"/>
        <v>2.8625748733298686E-16</v>
      </c>
      <c r="L3083" s="85"/>
    </row>
    <row r="3084" spans="3:12" x14ac:dyDescent="0.2">
      <c r="C3084" s="103">
        <v>31700</v>
      </c>
      <c r="D3084" s="103">
        <f t="shared" si="380"/>
        <v>31.7</v>
      </c>
      <c r="E3084" s="104">
        <f t="shared" si="378"/>
        <v>4.3295231580039987E-7</v>
      </c>
      <c r="F3084" s="104">
        <f t="shared" si="379"/>
        <v>9.7809150830436356E-3</v>
      </c>
      <c r="G3084" s="104">
        <f t="shared" si="377"/>
        <v>4.2346698358508028E-9</v>
      </c>
      <c r="H3084" s="104">
        <f t="shared" si="381"/>
        <v>-167.46360889229831</v>
      </c>
      <c r="I3084" s="104">
        <f t="shared" si="382"/>
        <v>100</v>
      </c>
      <c r="J3084" s="104">
        <f t="shared" si="383"/>
        <v>1.4510381573793887E-17</v>
      </c>
      <c r="K3084" s="104">
        <f t="shared" si="384"/>
        <v>1.4510381573793886E-15</v>
      </c>
      <c r="L3084" s="85"/>
    </row>
    <row r="3085" spans="3:12" x14ac:dyDescent="0.2">
      <c r="C3085" s="103">
        <v>31800</v>
      </c>
      <c r="D3085" s="103">
        <f t="shared" si="380"/>
        <v>31.8</v>
      </c>
      <c r="E3085" s="104">
        <f t="shared" si="378"/>
        <v>5.6536984978888564E-7</v>
      </c>
      <c r="F3085" s="104">
        <f t="shared" si="379"/>
        <v>3.1385980386746772E-16</v>
      </c>
      <c r="G3085" s="104">
        <f t="shared" si="377"/>
        <v>1.7744687016731934E-22</v>
      </c>
      <c r="H3085" s="104">
        <f t="shared" si="381"/>
        <v>-435.0186331279113</v>
      </c>
      <c r="I3085" s="104">
        <f t="shared" si="382"/>
        <v>100</v>
      </c>
      <c r="J3085" s="104">
        <f t="shared" si="383"/>
        <v>4.4831071546665428E-18</v>
      </c>
      <c r="K3085" s="104">
        <f t="shared" si="384"/>
        <v>4.4831071546665427E-16</v>
      </c>
      <c r="L3085" s="85"/>
    </row>
    <row r="3086" spans="3:12" x14ac:dyDescent="0.2">
      <c r="C3086" s="103">
        <v>31900</v>
      </c>
      <c r="D3086" s="103">
        <f t="shared" si="380"/>
        <v>31.9</v>
      </c>
      <c r="E3086" s="104">
        <f t="shared" si="378"/>
        <v>7.2686596189388526E-7</v>
      </c>
      <c r="F3086" s="104">
        <f t="shared" si="379"/>
        <v>8.7628964562962708E-3</v>
      </c>
      <c r="G3086" s="104">
        <f t="shared" ref="G3086:G3149" si="385">E3086*F3086</f>
        <v>6.3694511616823071E-9</v>
      </c>
      <c r="H3086" s="104">
        <f t="shared" si="381"/>
        <v>-163.91795976058293</v>
      </c>
      <c r="I3086" s="104">
        <f t="shared" si="382"/>
        <v>100</v>
      </c>
      <c r="J3086" s="104">
        <f t="shared" si="383"/>
        <v>1.014247702526459E-17</v>
      </c>
      <c r="K3086" s="104">
        <f t="shared" si="384"/>
        <v>1.0142477025264589E-15</v>
      </c>
      <c r="L3086" s="85"/>
    </row>
    <row r="3087" spans="3:12" x14ac:dyDescent="0.2">
      <c r="C3087" s="103">
        <v>32000</v>
      </c>
      <c r="D3087" s="103">
        <f t="shared" si="380"/>
        <v>32</v>
      </c>
      <c r="E3087" s="104">
        <f t="shared" si="378"/>
        <v>9.2149686720046999E-7</v>
      </c>
      <c r="F3087" s="104">
        <f t="shared" si="379"/>
        <v>8.3307042560051697E-3</v>
      </c>
      <c r="G3087" s="104">
        <f t="shared" si="385"/>
        <v>7.6767178734823855E-9</v>
      </c>
      <c r="H3087" s="104">
        <f t="shared" si="381"/>
        <v>-162.29648839651549</v>
      </c>
      <c r="I3087" s="104">
        <f t="shared" si="382"/>
        <v>100</v>
      </c>
      <c r="J3087" s="104">
        <f t="shared" si="383"/>
        <v>4.9323716141104854E-17</v>
      </c>
      <c r="K3087" s="104">
        <f t="shared" si="384"/>
        <v>4.9323716141104858E-15</v>
      </c>
      <c r="L3087" s="85"/>
    </row>
    <row r="3088" spans="3:12" x14ac:dyDescent="0.2">
      <c r="C3088" s="103">
        <v>32100</v>
      </c>
      <c r="D3088" s="103">
        <f t="shared" si="380"/>
        <v>32.1</v>
      </c>
      <c r="E3088" s="104">
        <f t="shared" si="378"/>
        <v>1.1535570123878496E-6</v>
      </c>
      <c r="F3088" s="104">
        <f t="shared" si="379"/>
        <v>2.7851265797211933E-16</v>
      </c>
      <c r="G3088" s="104">
        <f t="shared" si="385"/>
        <v>3.2128022964251699E-22</v>
      </c>
      <c r="H3088" s="104">
        <f t="shared" si="381"/>
        <v>-429.862319968978</v>
      </c>
      <c r="I3088" s="104">
        <f t="shared" si="382"/>
        <v>100</v>
      </c>
      <c r="J3088" s="104">
        <f t="shared" si="383"/>
        <v>1.4732999327262212E-17</v>
      </c>
      <c r="K3088" s="104">
        <f t="shared" si="384"/>
        <v>1.4732999327262212E-15</v>
      </c>
      <c r="L3088" s="85"/>
    </row>
    <row r="3089" spans="3:12" x14ac:dyDescent="0.2">
      <c r="C3089" s="103">
        <v>32200</v>
      </c>
      <c r="D3089" s="103">
        <f t="shared" si="380"/>
        <v>32.200000000000003</v>
      </c>
      <c r="E3089" s="104">
        <f t="shared" si="378"/>
        <v>1.4275641803101491E-6</v>
      </c>
      <c r="F3089" s="104">
        <f t="shared" si="379"/>
        <v>7.5850414177514461E-3</v>
      </c>
      <c r="G3089" s="104">
        <f t="shared" si="385"/>
        <v>1.0828133434150875E-8</v>
      </c>
      <c r="H3089" s="104">
        <f t="shared" si="381"/>
        <v>-159.30892802190507</v>
      </c>
      <c r="I3089" s="104">
        <f t="shared" si="382"/>
        <v>100</v>
      </c>
      <c r="J3089" s="104">
        <f t="shared" si="383"/>
        <v>2.9312118416945745E-17</v>
      </c>
      <c r="K3089" s="104">
        <f t="shared" si="384"/>
        <v>2.9312118416945744E-15</v>
      </c>
      <c r="L3089" s="85"/>
    </row>
    <row r="3090" spans="3:12" x14ac:dyDescent="0.2">
      <c r="C3090" s="103">
        <v>32300</v>
      </c>
      <c r="D3090" s="103">
        <f t="shared" si="380"/>
        <v>32.299999999999997</v>
      </c>
      <c r="E3090" s="104">
        <f t="shared" si="378"/>
        <v>1.748243020288297E-6</v>
      </c>
      <c r="F3090" s="104">
        <f t="shared" si="379"/>
        <v>7.2612489046665523E-3</v>
      </c>
      <c r="G3090" s="104">
        <f t="shared" si="385"/>
        <v>1.2694427716159342E-8</v>
      </c>
      <c r="H3090" s="104">
        <f t="shared" si="381"/>
        <v>-157.92773745991116</v>
      </c>
      <c r="I3090" s="104">
        <f t="shared" si="382"/>
        <v>100</v>
      </c>
      <c r="J3090" s="104">
        <f t="shared" si="383"/>
        <v>1.383277207675209E-16</v>
      </c>
      <c r="K3090" s="104">
        <f t="shared" si="384"/>
        <v>1.383277207675209E-14</v>
      </c>
      <c r="L3090" s="85"/>
    </row>
    <row r="3091" spans="3:12" x14ac:dyDescent="0.2">
      <c r="C3091" s="103">
        <v>32400</v>
      </c>
      <c r="D3091" s="103">
        <f t="shared" si="380"/>
        <v>32.4</v>
      </c>
      <c r="E3091" s="104">
        <f t="shared" si="378"/>
        <v>2.1205071609752318E-6</v>
      </c>
      <c r="F3091" s="104">
        <f t="shared" si="379"/>
        <v>2.9320530057792528E-15</v>
      </c>
      <c r="G3091" s="104">
        <f t="shared" si="385"/>
        <v>6.2174393951138586E-21</v>
      </c>
      <c r="H3091" s="104">
        <f t="shared" si="381"/>
        <v>-404.12776878700981</v>
      </c>
      <c r="I3091" s="104">
        <f t="shared" si="382"/>
        <v>100</v>
      </c>
      <c r="J3091" s="104">
        <f t="shared" si="383"/>
        <v>4.0287123760238087E-17</v>
      </c>
      <c r="K3091" s="104">
        <f t="shared" si="384"/>
        <v>4.0287123760238084E-15</v>
      </c>
      <c r="L3091" s="85"/>
    </row>
    <row r="3092" spans="3:12" x14ac:dyDescent="0.2">
      <c r="C3092" s="103">
        <v>32500</v>
      </c>
      <c r="D3092" s="103">
        <f t="shared" si="380"/>
        <v>32.5</v>
      </c>
      <c r="E3092" s="104">
        <f t="shared" si="378"/>
        <v>2.5494400594899881E-6</v>
      </c>
      <c r="F3092" s="104">
        <f t="shared" si="379"/>
        <v>6.6921304299023291E-3</v>
      </c>
      <c r="G3092" s="104">
        <f t="shared" si="385"/>
        <v>1.7061185401324954E-8</v>
      </c>
      <c r="H3092" s="104">
        <f t="shared" si="381"/>
        <v>-155.3598159517997</v>
      </c>
      <c r="I3092" s="104">
        <f t="shared" si="382"/>
        <v>100</v>
      </c>
      <c r="J3092" s="104">
        <f t="shared" si="383"/>
        <v>7.2771011824648968E-17</v>
      </c>
      <c r="K3092" s="104">
        <f t="shared" si="384"/>
        <v>7.2771011824648965E-15</v>
      </c>
      <c r="L3092" s="85"/>
    </row>
    <row r="3093" spans="3:12" x14ac:dyDescent="0.2">
      <c r="C3093" s="103">
        <v>32600</v>
      </c>
      <c r="D3093" s="103">
        <f t="shared" si="380"/>
        <v>32.6</v>
      </c>
      <c r="E3093" s="104">
        <f t="shared" si="378"/>
        <v>3.0402747371322901E-6</v>
      </c>
      <c r="F3093" s="104">
        <f t="shared" si="379"/>
        <v>6.4407703515719722E-3</v>
      </c>
      <c r="G3093" s="104">
        <f t="shared" si="385"/>
        <v>1.9581711387554926E-8</v>
      </c>
      <c r="H3093" s="104">
        <f t="shared" si="381"/>
        <v>-154.16298709469058</v>
      </c>
      <c r="I3093" s="104">
        <f t="shared" si="382"/>
        <v>100</v>
      </c>
      <c r="J3093" s="104">
        <f t="shared" si="383"/>
        <v>3.3567547127012585E-16</v>
      </c>
      <c r="K3093" s="104">
        <f t="shared" si="384"/>
        <v>3.3567547127012584E-14</v>
      </c>
      <c r="L3093" s="85"/>
    </row>
    <row r="3094" spans="3:12" x14ac:dyDescent="0.2">
      <c r="C3094" s="103">
        <v>32700</v>
      </c>
      <c r="D3094" s="103">
        <f t="shared" si="380"/>
        <v>32.700000000000003</v>
      </c>
      <c r="E3094" s="104">
        <f t="shared" si="378"/>
        <v>3.5983725484037629E-6</v>
      </c>
      <c r="F3094" s="104">
        <f t="shared" si="379"/>
        <v>5.5506236688444065E-16</v>
      </c>
      <c r="G3094" s="104">
        <f t="shared" si="385"/>
        <v>1.997321183648989E-21</v>
      </c>
      <c r="H3094" s="104">
        <f t="shared" si="381"/>
        <v>-413.99104183658221</v>
      </c>
      <c r="I3094" s="104">
        <f t="shared" si="382"/>
        <v>100</v>
      </c>
      <c r="J3094" s="104">
        <f t="shared" si="383"/>
        <v>9.5860855216394124E-17</v>
      </c>
      <c r="K3094" s="104">
        <f t="shared" si="384"/>
        <v>9.5860855216394119E-15</v>
      </c>
      <c r="L3094" s="85"/>
    </row>
    <row r="3095" spans="3:12" x14ac:dyDescent="0.2">
      <c r="C3095" s="103">
        <v>32800</v>
      </c>
      <c r="D3095" s="103">
        <f t="shared" si="380"/>
        <v>32.799999999999997</v>
      </c>
      <c r="E3095" s="104">
        <f t="shared" si="378"/>
        <v>4.2292011262834606E-6</v>
      </c>
      <c r="F3095" s="104">
        <f t="shared" si="379"/>
        <v>5.992596059947587E-3</v>
      </c>
      <c r="G3095" s="104">
        <f t="shared" si="385"/>
        <v>2.5343894006092163E-8</v>
      </c>
      <c r="H3095" s="104">
        <f t="shared" si="381"/>
        <v>-151.92253312809481</v>
      </c>
      <c r="I3095" s="104">
        <f t="shared" si="382"/>
        <v>100</v>
      </c>
      <c r="J3095" s="104">
        <f t="shared" si="383"/>
        <v>1.6057824084803389E-16</v>
      </c>
      <c r="K3095" s="104">
        <f t="shared" si="384"/>
        <v>1.605782408480339E-14</v>
      </c>
      <c r="L3095" s="85"/>
    </row>
    <row r="3096" spans="3:12" x14ac:dyDescent="0.2">
      <c r="C3096" s="103">
        <v>32900</v>
      </c>
      <c r="D3096" s="103">
        <f t="shared" si="380"/>
        <v>32.9</v>
      </c>
      <c r="E3096" s="104">
        <f t="shared" si="378"/>
        <v>4.9383116427508434E-6</v>
      </c>
      <c r="F3096" s="104">
        <f t="shared" si="379"/>
        <v>5.7920218659863743E-3</v>
      </c>
      <c r="G3096" s="104">
        <f t="shared" si="385"/>
        <v>2.8602809015867978E-8</v>
      </c>
      <c r="H3096" s="104">
        <f t="shared" si="381"/>
        <v>-150.87182627435249</v>
      </c>
      <c r="I3096" s="104">
        <f t="shared" si="382"/>
        <v>100</v>
      </c>
      <c r="J3096" s="104">
        <f t="shared" si="383"/>
        <v>7.2756169173489093E-16</v>
      </c>
      <c r="K3096" s="104">
        <f t="shared" si="384"/>
        <v>7.2756169173489092E-14</v>
      </c>
      <c r="L3096" s="85"/>
    </row>
    <row r="3097" spans="3:12" x14ac:dyDescent="0.2">
      <c r="C3097" s="103">
        <v>33000</v>
      </c>
      <c r="D3097" s="103">
        <f t="shared" si="380"/>
        <v>33</v>
      </c>
      <c r="E3097" s="104">
        <f t="shared" si="378"/>
        <v>5.731315519426834E-6</v>
      </c>
      <c r="F3097" s="104">
        <f t="shared" si="379"/>
        <v>1.1420196195007469E-16</v>
      </c>
      <c r="G3097" s="104">
        <f t="shared" si="385"/>
        <v>6.5452747687345587E-22</v>
      </c>
      <c r="H3097" s="104">
        <f t="shared" si="381"/>
        <v>-423.6814423434854</v>
      </c>
      <c r="I3097" s="104">
        <f t="shared" si="382"/>
        <v>100</v>
      </c>
      <c r="J3097" s="104">
        <f t="shared" si="383"/>
        <v>2.0453017089956399E-16</v>
      </c>
      <c r="K3097" s="104">
        <f t="shared" si="384"/>
        <v>2.04530170899564E-14</v>
      </c>
      <c r="L3097" s="85"/>
    </row>
    <row r="3098" spans="3:12" x14ac:dyDescent="0.2">
      <c r="C3098" s="103">
        <v>33100</v>
      </c>
      <c r="D3098" s="103">
        <f t="shared" si="380"/>
        <v>33.1</v>
      </c>
      <c r="E3098" s="104">
        <f t="shared" si="378"/>
        <v>6.6138607189303923E-6</v>
      </c>
      <c r="F3098" s="104">
        <f t="shared" si="379"/>
        <v>5.4303190315424703E-3</v>
      </c>
      <c r="G3098" s="104">
        <f t="shared" si="385"/>
        <v>3.5915373733978875E-8</v>
      </c>
      <c r="H3098" s="104">
        <f t="shared" si="381"/>
        <v>-148.89439219911444</v>
      </c>
      <c r="I3098" s="104">
        <f t="shared" si="382"/>
        <v>100</v>
      </c>
      <c r="J3098" s="104">
        <f t="shared" si="383"/>
        <v>3.224785176128567E-16</v>
      </c>
      <c r="K3098" s="104">
        <f t="shared" si="384"/>
        <v>3.224785176128567E-14</v>
      </c>
      <c r="L3098" s="85"/>
    </row>
    <row r="3099" spans="3:12" x14ac:dyDescent="0.2">
      <c r="C3099" s="103">
        <v>33200</v>
      </c>
      <c r="D3099" s="103">
        <f t="shared" si="380"/>
        <v>33.200000000000003</v>
      </c>
      <c r="E3099" s="104">
        <f t="shared" si="378"/>
        <v>7.5916077431317239E-6</v>
      </c>
      <c r="F3099" s="104">
        <f t="shared" si="379"/>
        <v>5.2667268777352155E-3</v>
      </c>
      <c r="G3099" s="104">
        <f t="shared" si="385"/>
        <v>3.9982924545974631E-8</v>
      </c>
      <c r="H3099" s="104">
        <f t="shared" si="381"/>
        <v>-147.96250885281898</v>
      </c>
      <c r="I3099" s="104">
        <f t="shared" si="382"/>
        <v>100</v>
      </c>
      <c r="J3099" s="104">
        <f t="shared" si="383"/>
        <v>1.4401379204481982E-15</v>
      </c>
      <c r="K3099" s="104">
        <f t="shared" si="384"/>
        <v>1.4401379204481983E-13</v>
      </c>
      <c r="L3099" s="85"/>
    </row>
    <row r="3100" spans="3:12" x14ac:dyDescent="0.2">
      <c r="C3100" s="103">
        <v>33300</v>
      </c>
      <c r="D3100" s="103">
        <f t="shared" si="380"/>
        <v>33.299999999999997</v>
      </c>
      <c r="E3100" s="104">
        <f t="shared" si="378"/>
        <v>8.6702054599421234E-6</v>
      </c>
      <c r="F3100" s="104">
        <f t="shared" si="379"/>
        <v>1.0936790927553081E-15</v>
      </c>
      <c r="G3100" s="104">
        <f t="shared" si="385"/>
        <v>9.4824224414316207E-21</v>
      </c>
      <c r="H3100" s="104">
        <f t="shared" si="381"/>
        <v>-400.4616140157853</v>
      </c>
      <c r="I3100" s="104">
        <f t="shared" si="382"/>
        <v>100</v>
      </c>
      <c r="J3100" s="104">
        <f t="shared" si="383"/>
        <v>3.9965856381246475E-16</v>
      </c>
      <c r="K3100" s="104">
        <f t="shared" si="384"/>
        <v>3.9965856381246473E-14</v>
      </c>
      <c r="L3100" s="85"/>
    </row>
    <row r="3101" spans="3:12" x14ac:dyDescent="0.2">
      <c r="C3101" s="103">
        <v>33400</v>
      </c>
      <c r="D3101" s="103">
        <f t="shared" si="380"/>
        <v>33.4</v>
      </c>
      <c r="E3101" s="104">
        <f t="shared" si="378"/>
        <v>9.8552668756209316E-6</v>
      </c>
      <c r="F3101" s="104">
        <f t="shared" si="379"/>
        <v>4.9689893979645329E-3</v>
      </c>
      <c r="G3101" s="104">
        <f t="shared" si="385"/>
        <v>4.8970716619071458E-8</v>
      </c>
      <c r="H3101" s="104">
        <f t="shared" si="381"/>
        <v>-146.20127081265946</v>
      </c>
      <c r="I3101" s="104">
        <f t="shared" si="382"/>
        <v>100</v>
      </c>
      <c r="J3101" s="104">
        <f t="shared" si="383"/>
        <v>5.9953277154658251E-16</v>
      </c>
      <c r="K3101" s="104">
        <f t="shared" si="384"/>
        <v>5.9953277154658247E-14</v>
      </c>
      <c r="L3101" s="85"/>
    </row>
    <row r="3102" spans="3:12" x14ac:dyDescent="0.2">
      <c r="C3102" s="103">
        <v>33500</v>
      </c>
      <c r="D3102" s="103">
        <f t="shared" si="380"/>
        <v>33.5</v>
      </c>
      <c r="E3102" s="104">
        <f t="shared" si="378"/>
        <v>1.1152344964820072E-5</v>
      </c>
      <c r="F3102" s="104">
        <f t="shared" si="379"/>
        <v>4.8331632607392684E-3</v>
      </c>
      <c r="G3102" s="104">
        <f t="shared" si="385"/>
        <v>5.3901103955058941E-8</v>
      </c>
      <c r="H3102" s="104">
        <f t="shared" si="381"/>
        <v>-145.36804679768244</v>
      </c>
      <c r="I3102" s="104">
        <f t="shared" si="382"/>
        <v>100</v>
      </c>
      <c r="J3102" s="104">
        <f t="shared" si="383"/>
        <v>2.6456528670590194E-15</v>
      </c>
      <c r="K3102" s="104">
        <f t="shared" si="384"/>
        <v>2.6456528670590193E-13</v>
      </c>
      <c r="L3102" s="85"/>
    </row>
    <row r="3103" spans="3:12" x14ac:dyDescent="0.2">
      <c r="C3103" s="103">
        <v>33600</v>
      </c>
      <c r="D3103" s="103">
        <f t="shared" si="380"/>
        <v>33.6</v>
      </c>
      <c r="E3103" s="104">
        <f t="shared" si="378"/>
        <v>1.2566908665735899E-5</v>
      </c>
      <c r="F3103" s="104">
        <f t="shared" si="379"/>
        <v>5.5373618719120838E-16</v>
      </c>
      <c r="G3103" s="104">
        <f t="shared" si="385"/>
        <v>6.9587520893447531E-21</v>
      </c>
      <c r="H3103" s="104">
        <f t="shared" si="381"/>
        <v>-403.14937270578702</v>
      </c>
      <c r="I3103" s="104">
        <f t="shared" si="382"/>
        <v>100</v>
      </c>
      <c r="J3103" s="104">
        <f t="shared" si="383"/>
        <v>7.2633225189370527E-16</v>
      </c>
      <c r="K3103" s="104">
        <f t="shared" si="384"/>
        <v>7.2633225189370524E-14</v>
      </c>
      <c r="L3103" s="85"/>
    </row>
    <row r="3104" spans="3:12" x14ac:dyDescent="0.2">
      <c r="C3104" s="103">
        <v>33700</v>
      </c>
      <c r="D3104" s="103">
        <f t="shared" si="380"/>
        <v>33.700000000000003</v>
      </c>
      <c r="E3104" s="104">
        <f t="shared" si="378"/>
        <v>1.410431914280664E-5</v>
      </c>
      <c r="F3104" s="104">
        <f t="shared" si="379"/>
        <v>4.5840758012215873E-3</v>
      </c>
      <c r="G3104" s="104">
        <f t="shared" si="385"/>
        <v>6.4655268075246316E-8</v>
      </c>
      <c r="H3104" s="104">
        <f t="shared" si="381"/>
        <v>-143.78792166538591</v>
      </c>
      <c r="I3104" s="104">
        <f t="shared" si="382"/>
        <v>100</v>
      </c>
      <c r="J3104" s="104">
        <f t="shared" si="383"/>
        <v>1.0450759224707165E-15</v>
      </c>
      <c r="K3104" s="104">
        <f t="shared" si="384"/>
        <v>1.0450759224707164E-13</v>
      </c>
      <c r="L3104" s="85"/>
    </row>
    <row r="3105" spans="3:12" x14ac:dyDescent="0.2">
      <c r="C3105" s="103">
        <v>33800</v>
      </c>
      <c r="D3105" s="103">
        <f t="shared" si="380"/>
        <v>33.799999999999997</v>
      </c>
      <c r="E3105" s="104">
        <f t="shared" si="378"/>
        <v>1.5769806414401358E-5</v>
      </c>
      <c r="F3105" s="104">
        <f t="shared" si="379"/>
        <v>4.4696287533274471E-3</v>
      </c>
      <c r="G3105" s="104">
        <f t="shared" si="385"/>
        <v>7.0485180184215918E-8</v>
      </c>
      <c r="H3105" s="104">
        <f t="shared" si="381"/>
        <v>-143.03804371429575</v>
      </c>
      <c r="I3105" s="104">
        <f t="shared" si="382"/>
        <v>100</v>
      </c>
      <c r="J3105" s="104">
        <f t="shared" si="383"/>
        <v>4.5657351889420981E-15</v>
      </c>
      <c r="K3105" s="104">
        <f t="shared" si="384"/>
        <v>4.5657351889420979E-13</v>
      </c>
      <c r="L3105" s="85"/>
    </row>
    <row r="3106" spans="3:12" x14ac:dyDescent="0.2">
      <c r="C3106" s="103">
        <v>33900</v>
      </c>
      <c r="D3106" s="103">
        <f t="shared" si="380"/>
        <v>33.9</v>
      </c>
      <c r="E3106" s="104">
        <f t="shared" si="378"/>
        <v>1.7568446437893257E-5</v>
      </c>
      <c r="F3106" s="104">
        <f t="shared" si="379"/>
        <v>3.30698843287703E-16</v>
      </c>
      <c r="G3106" s="104">
        <f t="shared" si="385"/>
        <v>5.8098649153732666E-21</v>
      </c>
      <c r="H3106" s="104">
        <f t="shared" si="381"/>
        <v>-404.71667930465463</v>
      </c>
      <c r="I3106" s="104">
        <f t="shared" si="382"/>
        <v>100</v>
      </c>
      <c r="J3106" s="104">
        <f t="shared" si="383"/>
        <v>1.2420401564005509E-15</v>
      </c>
      <c r="K3106" s="104">
        <f t="shared" si="384"/>
        <v>1.2420401564005509E-13</v>
      </c>
      <c r="L3106" s="85"/>
    </row>
    <row r="3107" spans="3:12" x14ac:dyDescent="0.2">
      <c r="C3107" s="103">
        <v>34000</v>
      </c>
      <c r="D3107" s="103">
        <f t="shared" si="380"/>
        <v>34</v>
      </c>
      <c r="E3107" s="104">
        <f t="shared" si="378"/>
        <v>1.9505138739422217E-5</v>
      </c>
      <c r="F3107" s="104">
        <f t="shared" si="379"/>
        <v>4.258408572365118E-3</v>
      </c>
      <c r="G3107" s="104">
        <f t="shared" si="385"/>
        <v>8.3060850013126526E-8</v>
      </c>
      <c r="H3107" s="104">
        <f t="shared" si="381"/>
        <v>-141.61207257597923</v>
      </c>
      <c r="I3107" s="104">
        <f t="shared" si="382"/>
        <v>100</v>
      </c>
      <c r="J3107" s="104">
        <f t="shared" si="383"/>
        <v>1.7247762012260165E-15</v>
      </c>
      <c r="K3107" s="104">
        <f t="shared" si="384"/>
        <v>1.7247762012260164E-13</v>
      </c>
      <c r="L3107" s="85"/>
    </row>
    <row r="3108" spans="3:12" x14ac:dyDescent="0.2">
      <c r="C3108" s="103">
        <v>34100</v>
      </c>
      <c r="D3108" s="103">
        <f t="shared" si="380"/>
        <v>34.1</v>
      </c>
      <c r="E3108" s="104">
        <f t="shared" si="378"/>
        <v>2.1584584670524816E-5</v>
      </c>
      <c r="F3108" s="104">
        <f t="shared" si="379"/>
        <v>4.160775226173437E-3</v>
      </c>
      <c r="G3108" s="104">
        <f t="shared" si="385"/>
        <v>8.9808605164362591E-8</v>
      </c>
      <c r="H3108" s="104">
        <f t="shared" si="381"/>
        <v>-140.93364097347998</v>
      </c>
      <c r="I3108" s="104">
        <f t="shared" si="382"/>
        <v>100</v>
      </c>
      <c r="J3108" s="104">
        <f t="shared" si="383"/>
        <v>7.4709621333404779E-15</v>
      </c>
      <c r="K3108" s="104">
        <f t="shared" si="384"/>
        <v>7.4709621333404782E-13</v>
      </c>
      <c r="L3108" s="85"/>
    </row>
    <row r="3109" spans="3:12" x14ac:dyDescent="0.2">
      <c r="C3109" s="103">
        <v>34200</v>
      </c>
      <c r="D3109" s="103">
        <f t="shared" si="380"/>
        <v>34.200000000000003</v>
      </c>
      <c r="E3109" s="104">
        <f t="shared" si="378"/>
        <v>2.3811266368672992E-5</v>
      </c>
      <c r="F3109" s="104">
        <f t="shared" si="379"/>
        <v>1.0956770128354882E-15</v>
      </c>
      <c r="G3109" s="104">
        <f t="shared" si="385"/>
        <v>2.6089457206657745E-20</v>
      </c>
      <c r="H3109" s="104">
        <f t="shared" si="381"/>
        <v>-391.67069912677721</v>
      </c>
      <c r="I3109" s="104">
        <f t="shared" si="382"/>
        <v>100</v>
      </c>
      <c r="J3109" s="104">
        <f t="shared" si="383"/>
        <v>2.016396390393265E-15</v>
      </c>
      <c r="K3109" s="104">
        <f t="shared" si="384"/>
        <v>2.016396390393265E-13</v>
      </c>
      <c r="L3109" s="85"/>
    </row>
    <row r="3110" spans="3:12" x14ac:dyDescent="0.2">
      <c r="C3110" s="103">
        <v>34300</v>
      </c>
      <c r="D3110" s="103">
        <f t="shared" si="380"/>
        <v>34.299999999999997</v>
      </c>
      <c r="E3110" s="104">
        <f t="shared" si="378"/>
        <v>2.6189426493608184E-5</v>
      </c>
      <c r="F3110" s="104">
        <f t="shared" si="379"/>
        <v>3.9796117742197318E-3</v>
      </c>
      <c r="G3110" s="104">
        <f t="shared" si="385"/>
        <v>1.0422375003402531E-7</v>
      </c>
      <c r="H3110" s="104">
        <f t="shared" si="381"/>
        <v>-139.6406660941615</v>
      </c>
      <c r="I3110" s="104">
        <f t="shared" si="382"/>
        <v>100</v>
      </c>
      <c r="J3110" s="104">
        <f t="shared" si="383"/>
        <v>2.7156475177901075E-15</v>
      </c>
      <c r="K3110" s="104">
        <f t="shared" si="384"/>
        <v>2.7156475177901076E-13</v>
      </c>
      <c r="L3110" s="85"/>
    </row>
    <row r="3111" spans="3:12" x14ac:dyDescent="0.2">
      <c r="C3111" s="103">
        <v>34400</v>
      </c>
      <c r="D3111" s="103">
        <f t="shared" si="380"/>
        <v>34.4</v>
      </c>
      <c r="E3111" s="104">
        <f t="shared" si="378"/>
        <v>2.8723048806213512E-5</v>
      </c>
      <c r="F3111" s="104">
        <f t="shared" si="379"/>
        <v>3.8954425755151172E-3</v>
      </c>
      <c r="G3111" s="104">
        <f t="shared" si="385"/>
        <v>1.1188898721832278E-7</v>
      </c>
      <c r="H3111" s="104">
        <f t="shared" si="381"/>
        <v>-139.02425314444292</v>
      </c>
      <c r="I3111" s="104">
        <f t="shared" si="382"/>
        <v>100</v>
      </c>
      <c r="J3111" s="104">
        <f t="shared" si="383"/>
        <v>1.1676178800675609E-14</v>
      </c>
      <c r="K3111" s="104">
        <f t="shared" si="384"/>
        <v>1.1676178800675609E-12</v>
      </c>
      <c r="L3111" s="85"/>
    </row>
    <row r="3112" spans="3:12" x14ac:dyDescent="0.2">
      <c r="C3112" s="103">
        <v>34500</v>
      </c>
      <c r="D3112" s="103">
        <f t="shared" si="380"/>
        <v>34.5</v>
      </c>
      <c r="E3112" s="104">
        <f t="shared" si="378"/>
        <v>3.1415839651532801E-5</v>
      </c>
      <c r="F3112" s="104">
        <f t="shared" si="379"/>
        <v>7.6422186341776855E-16</v>
      </c>
      <c r="G3112" s="104">
        <f t="shared" si="385"/>
        <v>2.4008671519328219E-20</v>
      </c>
      <c r="H3112" s="104">
        <f t="shared" si="381"/>
        <v>-392.39263740509614</v>
      </c>
      <c r="I3112" s="104">
        <f t="shared" si="382"/>
        <v>100</v>
      </c>
      <c r="J3112" s="104">
        <f t="shared" si="383"/>
        <v>3.1297863651868427E-15</v>
      </c>
      <c r="K3112" s="104">
        <f t="shared" si="384"/>
        <v>3.1297863651868426E-13</v>
      </c>
      <c r="L3112" s="85"/>
    </row>
    <row r="3113" spans="3:12" x14ac:dyDescent="0.2">
      <c r="C3113" s="103">
        <v>34600</v>
      </c>
      <c r="D3113" s="103">
        <f t="shared" si="380"/>
        <v>34.6</v>
      </c>
      <c r="E3113" s="104">
        <f t="shared" si="378"/>
        <v>3.4271210402434209E-5</v>
      </c>
      <c r="F3113" s="104">
        <f t="shared" si="379"/>
        <v>3.7385401045381267E-3</v>
      </c>
      <c r="G3113" s="104">
        <f t="shared" si="385"/>
        <v>1.2812429452056453E-7</v>
      </c>
      <c r="H3113" s="104">
        <f t="shared" si="381"/>
        <v>-137.84737025821522</v>
      </c>
      <c r="I3113" s="104">
        <f t="shared" si="382"/>
        <v>100</v>
      </c>
      <c r="J3113" s="104">
        <f t="shared" si="383"/>
        <v>4.1039587115996284E-15</v>
      </c>
      <c r="K3113" s="104">
        <f t="shared" si="384"/>
        <v>4.1039587115996283E-13</v>
      </c>
      <c r="L3113" s="85"/>
    </row>
    <row r="3114" spans="3:12" x14ac:dyDescent="0.2">
      <c r="C3114" s="103">
        <v>34700</v>
      </c>
      <c r="D3114" s="103">
        <f t="shared" si="380"/>
        <v>34.700000000000003</v>
      </c>
      <c r="E3114" s="104">
        <f t="shared" si="378"/>
        <v>3.7292260915340143E-5</v>
      </c>
      <c r="F3114" s="104">
        <f t="shared" si="379"/>
        <v>3.6653221967565307E-3</v>
      </c>
      <c r="G3114" s="104">
        <f t="shared" si="385"/>
        <v>1.3668815170023224E-7</v>
      </c>
      <c r="H3114" s="104">
        <f t="shared" si="381"/>
        <v>-137.28538257978011</v>
      </c>
      <c r="I3114" s="104">
        <f t="shared" si="382"/>
        <v>100</v>
      </c>
      <c r="J3114" s="104">
        <f t="shared" si="383"/>
        <v>1.7531407918360593E-14</v>
      </c>
      <c r="K3114" s="104">
        <f t="shared" si="384"/>
        <v>1.7531407918360594E-12</v>
      </c>
      <c r="L3114" s="85"/>
    </row>
    <row r="3115" spans="3:12" x14ac:dyDescent="0.2">
      <c r="C3115" s="103">
        <v>34800</v>
      </c>
      <c r="D3115" s="103">
        <f t="shared" si="380"/>
        <v>34.799999999999997</v>
      </c>
      <c r="E3115" s="104">
        <f t="shared" si="378"/>
        <v>4.0481764044414292E-5</v>
      </c>
      <c r="F3115" s="104">
        <f t="shared" si="379"/>
        <v>4.7195281333307971E-16</v>
      </c>
      <c r="G3115" s="104">
        <f t="shared" si="385"/>
        <v>1.9105482429447237E-20</v>
      </c>
      <c r="H3115" s="104">
        <f t="shared" si="381"/>
        <v>-394.37683983074771</v>
      </c>
      <c r="I3115" s="104">
        <f t="shared" si="382"/>
        <v>100</v>
      </c>
      <c r="J3115" s="104">
        <f t="shared" si="383"/>
        <v>4.6709127038077317E-15</v>
      </c>
      <c r="K3115" s="104">
        <f t="shared" si="384"/>
        <v>4.6709127038077316E-13</v>
      </c>
      <c r="L3115" s="85"/>
    </row>
    <row r="3116" spans="3:12" x14ac:dyDescent="0.2">
      <c r="C3116" s="103">
        <v>34900</v>
      </c>
      <c r="D3116" s="103">
        <f t="shared" si="380"/>
        <v>34.9</v>
      </c>
      <c r="E3116" s="104">
        <f t="shared" si="378"/>
        <v>4.3842151255615839E-5</v>
      </c>
      <c r="F3116" s="104">
        <f t="shared" si="379"/>
        <v>3.5282900055535974E-3</v>
      </c>
      <c r="G3116" s="104">
        <f t="shared" si="385"/>
        <v>1.5468782409715848E-7</v>
      </c>
      <c r="H3116" s="104">
        <f t="shared" si="381"/>
        <v>-136.21087738929958</v>
      </c>
      <c r="I3116" s="104">
        <f t="shared" si="382"/>
        <v>100</v>
      </c>
      <c r="J3116" s="104">
        <f t="shared" si="383"/>
        <v>5.9820807309798388E-15</v>
      </c>
      <c r="K3116" s="104">
        <f t="shared" si="384"/>
        <v>5.9820807309798384E-13</v>
      </c>
      <c r="L3116" s="85"/>
    </row>
    <row r="3117" spans="3:12" x14ac:dyDescent="0.2">
      <c r="C3117" s="103">
        <v>35000</v>
      </c>
      <c r="D3117" s="103">
        <f t="shared" si="380"/>
        <v>35</v>
      </c>
      <c r="E3117" s="104">
        <f t="shared" si="378"/>
        <v>4.7375499377115058E-5</v>
      </c>
      <c r="F3117" s="104">
        <f t="shared" si="379"/>
        <v>3.4641016151377604E-3</v>
      </c>
      <c r="G3117" s="104">
        <f t="shared" si="385"/>
        <v>1.6411354391022223E-7</v>
      </c>
      <c r="H3117" s="104">
        <f t="shared" si="381"/>
        <v>-135.69711152302705</v>
      </c>
      <c r="I3117" s="104">
        <f t="shared" si="382"/>
        <v>100</v>
      </c>
      <c r="J3117" s="104">
        <f t="shared" si="383"/>
        <v>2.5408578060844349E-14</v>
      </c>
      <c r="K3117" s="104">
        <f t="shared" si="384"/>
        <v>2.5408578060844349E-12</v>
      </c>
      <c r="L3117" s="85"/>
    </row>
    <row r="3118" spans="3:12" x14ac:dyDescent="0.2">
      <c r="C3118" s="103">
        <v>35100</v>
      </c>
      <c r="D3118" s="103">
        <f t="shared" si="380"/>
        <v>35.1</v>
      </c>
      <c r="E3118" s="104">
        <f t="shared" si="378"/>
        <v>5.1083518517715613E-5</v>
      </c>
      <c r="F3118" s="104">
        <f t="shared" si="379"/>
        <v>2.1180051190407469E-16</v>
      </c>
      <c r="G3118" s="104">
        <f t="shared" si="385"/>
        <v>1.0819515371913446E-20</v>
      </c>
      <c r="H3118" s="104">
        <f t="shared" si="381"/>
        <v>-399.31584383452872</v>
      </c>
      <c r="I3118" s="104">
        <f t="shared" si="382"/>
        <v>100</v>
      </c>
      <c r="J3118" s="104">
        <f t="shared" si="383"/>
        <v>6.7333138236939988E-15</v>
      </c>
      <c r="K3118" s="104">
        <f t="shared" si="384"/>
        <v>6.7333138236939984E-13</v>
      </c>
      <c r="L3118" s="85"/>
    </row>
    <row r="3119" spans="3:12" x14ac:dyDescent="0.2">
      <c r="C3119" s="103">
        <v>35200</v>
      </c>
      <c r="D3119" s="103">
        <f t="shared" si="380"/>
        <v>35.200000000000003</v>
      </c>
      <c r="E3119" s="104">
        <f t="shared" si="378"/>
        <v>5.4967541180165369E-5</v>
      </c>
      <c r="F3119" s="104">
        <f t="shared" si="379"/>
        <v>3.3435530893745459E-3</v>
      </c>
      <c r="G3119" s="104">
        <f t="shared" si="385"/>
        <v>1.8378689212826449E-7</v>
      </c>
      <c r="H3119" s="104">
        <f t="shared" si="381"/>
        <v>-134.71370932356433</v>
      </c>
      <c r="I3119" s="104">
        <f t="shared" si="382"/>
        <v>100</v>
      </c>
      <c r="J3119" s="104">
        <f t="shared" si="383"/>
        <v>8.4444054295425762E-15</v>
      </c>
      <c r="K3119" s="104">
        <f t="shared" si="384"/>
        <v>8.444405429542576E-13</v>
      </c>
      <c r="L3119" s="85"/>
    </row>
    <row r="3120" spans="3:12" x14ac:dyDescent="0.2">
      <c r="C3120" s="103">
        <v>35300</v>
      </c>
      <c r="D3120" s="103">
        <f t="shared" si="380"/>
        <v>35.299999999999997</v>
      </c>
      <c r="E3120" s="104">
        <f t="shared" si="378"/>
        <v>5.9028512591555618E-5</v>
      </c>
      <c r="F3120" s="104">
        <f t="shared" si="379"/>
        <v>3.2868996268205189E-3</v>
      </c>
      <c r="G3120" s="104">
        <f t="shared" si="385"/>
        <v>1.9402079600895448E-7</v>
      </c>
      <c r="H3120" s="104">
        <f t="shared" si="381"/>
        <v>-134.24303435934453</v>
      </c>
      <c r="I3120" s="104">
        <f t="shared" si="382"/>
        <v>100</v>
      </c>
      <c r="J3120" s="104">
        <f t="shared" si="383"/>
        <v>3.5684662303897524E-14</v>
      </c>
      <c r="K3120" s="104">
        <f t="shared" si="384"/>
        <v>3.5684662303897524E-12</v>
      </c>
      <c r="L3120" s="85"/>
    </row>
    <row r="3121" spans="3:12" x14ac:dyDescent="0.2">
      <c r="C3121" s="103">
        <v>35400</v>
      </c>
      <c r="D3121" s="103">
        <f t="shared" si="380"/>
        <v>35.4</v>
      </c>
      <c r="E3121" s="104">
        <f t="shared" si="378"/>
        <v>6.3266982268427038E-5</v>
      </c>
      <c r="F3121" s="104">
        <f t="shared" si="379"/>
        <v>8.2675123911230305E-16</v>
      </c>
      <c r="G3121" s="104">
        <f t="shared" si="385"/>
        <v>5.2306055985318162E-20</v>
      </c>
      <c r="H3121" s="104">
        <f t="shared" si="381"/>
        <v>-385.62896051376532</v>
      </c>
      <c r="I3121" s="104">
        <f t="shared" si="382"/>
        <v>100</v>
      </c>
      <c r="J3121" s="104">
        <f t="shared" si="383"/>
        <v>9.411017320992156E-15</v>
      </c>
      <c r="K3121" s="104">
        <f t="shared" si="384"/>
        <v>9.4110173209921569E-13</v>
      </c>
      <c r="L3121" s="85"/>
    </row>
    <row r="3122" spans="3:12" x14ac:dyDescent="0.2">
      <c r="C3122" s="103">
        <v>35500</v>
      </c>
      <c r="D3122" s="103">
        <f t="shared" si="380"/>
        <v>35.5</v>
      </c>
      <c r="E3122" s="104">
        <f t="shared" si="378"/>
        <v>6.7683096829712755E-5</v>
      </c>
      <c r="F3122" s="104">
        <f t="shared" si="379"/>
        <v>3.1801811772840332E-3</v>
      </c>
      <c r="G3122" s="104">
        <f t="shared" si="385"/>
        <v>2.1524451055814512E-7</v>
      </c>
      <c r="H3122" s="104">
        <f t="shared" si="381"/>
        <v>-133.34135831337059</v>
      </c>
      <c r="I3122" s="104">
        <f t="shared" si="382"/>
        <v>100</v>
      </c>
      <c r="J3122" s="104">
        <f t="shared" si="383"/>
        <v>1.1582549831359491E-14</v>
      </c>
      <c r="K3122" s="104">
        <f t="shared" si="384"/>
        <v>1.1582549831359491E-12</v>
      </c>
      <c r="L3122" s="85"/>
    </row>
    <row r="3123" spans="3:12" x14ac:dyDescent="0.2">
      <c r="C3123" s="103">
        <v>35600</v>
      </c>
      <c r="D3123" s="103">
        <f t="shared" si="380"/>
        <v>35.6</v>
      </c>
      <c r="E3123" s="104">
        <f t="shared" si="378"/>
        <v>7.2276594066284755E-5</v>
      </c>
      <c r="F3123" s="104">
        <f t="shared" si="379"/>
        <v>3.1298830094840021E-3</v>
      </c>
      <c r="G3123" s="104">
        <f t="shared" si="385"/>
        <v>2.262172837514369E-7</v>
      </c>
      <c r="H3123" s="104">
        <f t="shared" si="381"/>
        <v>-132.90948433205588</v>
      </c>
      <c r="I3123" s="104">
        <f t="shared" si="382"/>
        <v>100</v>
      </c>
      <c r="J3123" s="104">
        <f t="shared" si="383"/>
        <v>4.8722128958758921E-14</v>
      </c>
      <c r="K3123" s="104">
        <f t="shared" si="384"/>
        <v>4.8722128958758919E-12</v>
      </c>
      <c r="L3123" s="85"/>
    </row>
    <row r="3124" spans="3:12" x14ac:dyDescent="0.2">
      <c r="C3124" s="103">
        <v>35700</v>
      </c>
      <c r="D3124" s="103">
        <f t="shared" si="380"/>
        <v>35.700000000000003</v>
      </c>
      <c r="E3124" s="104">
        <f t="shared" si="378"/>
        <v>7.7046798271605563E-5</v>
      </c>
      <c r="F3124" s="104">
        <f t="shared" si="379"/>
        <v>5.7540991749312383E-16</v>
      </c>
      <c r="G3124" s="104">
        <f t="shared" si="385"/>
        <v>4.4333491836573913E-20</v>
      </c>
      <c r="H3124" s="104">
        <f t="shared" si="381"/>
        <v>-387.06536122078398</v>
      </c>
      <c r="I3124" s="104">
        <f t="shared" si="382"/>
        <v>100</v>
      </c>
      <c r="J3124" s="104">
        <f t="shared" si="383"/>
        <v>1.2793564866974545E-14</v>
      </c>
      <c r="K3124" s="104">
        <f t="shared" si="384"/>
        <v>1.2793564866974546E-12</v>
      </c>
      <c r="L3124" s="85"/>
    </row>
    <row r="3125" spans="3:12" x14ac:dyDescent="0.2">
      <c r="C3125" s="103">
        <v>35800</v>
      </c>
      <c r="D3125" s="103">
        <f t="shared" si="380"/>
        <v>35.799999999999997</v>
      </c>
      <c r="E3125" s="104">
        <f t="shared" si="378"/>
        <v>8.1992616833857223E-5</v>
      </c>
      <c r="F3125" s="104">
        <f t="shared" si="379"/>
        <v>3.0348863346570756E-3</v>
      </c>
      <c r="G3125" s="104">
        <f t="shared" si="385"/>
        <v>2.4883827237184696E-7</v>
      </c>
      <c r="H3125" s="104">
        <f t="shared" si="381"/>
        <v>-132.08165645055604</v>
      </c>
      <c r="I3125" s="104">
        <f t="shared" si="382"/>
        <v>100</v>
      </c>
      <c r="J3125" s="104">
        <f t="shared" si="383"/>
        <v>1.5480121449256886E-14</v>
      </c>
      <c r="K3125" s="104">
        <f t="shared" si="384"/>
        <v>1.5480121449256886E-12</v>
      </c>
      <c r="L3125" s="85"/>
    </row>
    <row r="3126" spans="3:12" x14ac:dyDescent="0.2">
      <c r="C3126" s="103">
        <v>35900</v>
      </c>
      <c r="D3126" s="103">
        <f t="shared" si="380"/>
        <v>35.9</v>
      </c>
      <c r="E3126" s="104">
        <f t="shared" si="378"/>
        <v>8.7112538085910886E-5</v>
      </c>
      <c r="F3126" s="104">
        <f t="shared" si="379"/>
        <v>2.9900001765360246E-3</v>
      </c>
      <c r="G3126" s="104">
        <f t="shared" si="385"/>
        <v>2.6046650425537469E-7</v>
      </c>
      <c r="H3126" s="104">
        <f t="shared" si="381"/>
        <v>-131.68496237261616</v>
      </c>
      <c r="I3126" s="104">
        <f t="shared" si="382"/>
        <v>100</v>
      </c>
      <c r="J3126" s="104">
        <f t="shared" si="383"/>
        <v>6.4847838873826041E-14</v>
      </c>
      <c r="K3126" s="104">
        <f t="shared" si="384"/>
        <v>6.4847838873826042E-12</v>
      </c>
      <c r="L3126" s="85"/>
    </row>
    <row r="3127" spans="3:12" x14ac:dyDescent="0.2">
      <c r="C3127" s="103">
        <v>36000</v>
      </c>
      <c r="D3127" s="103">
        <f t="shared" si="380"/>
        <v>36</v>
      </c>
      <c r="E3127" s="104">
        <f t="shared" si="378"/>
        <v>9.2404630405625737E-5</v>
      </c>
      <c r="F3127" s="104">
        <f t="shared" si="379"/>
        <v>4.2683295720353422E-16</v>
      </c>
      <c r="G3127" s="104">
        <f t="shared" si="385"/>
        <v>3.944134165533285E-20</v>
      </c>
      <c r="H3127" s="104">
        <f t="shared" si="381"/>
        <v>-388.08096640626093</v>
      </c>
      <c r="I3127" s="104">
        <f t="shared" si="382"/>
        <v>100</v>
      </c>
      <c r="J3127" s="104">
        <f t="shared" si="383"/>
        <v>1.6960699959758916E-14</v>
      </c>
      <c r="K3127" s="104">
        <f t="shared" si="384"/>
        <v>1.6960699959758916E-12</v>
      </c>
      <c r="L3127" s="85"/>
    </row>
    <row r="3128" spans="3:12" x14ac:dyDescent="0.2">
      <c r="C3128" s="103">
        <v>36100</v>
      </c>
      <c r="D3128" s="103">
        <f t="shared" si="380"/>
        <v>36.1</v>
      </c>
      <c r="E3128" s="104">
        <f t="shared" si="378"/>
        <v>9.7866542555230372E-5</v>
      </c>
      <c r="F3128" s="104">
        <f t="shared" si="379"/>
        <v>2.9050294281480994E-3</v>
      </c>
      <c r="G3128" s="104">
        <f t="shared" si="385"/>
        <v>2.8430518615405252E-7</v>
      </c>
      <c r="H3128" s="104">
        <f t="shared" si="381"/>
        <v>-130.92430436105965</v>
      </c>
      <c r="I3128" s="104">
        <f t="shared" si="382"/>
        <v>100</v>
      </c>
      <c r="J3128" s="104">
        <f t="shared" si="383"/>
        <v>2.0207359718528221E-14</v>
      </c>
      <c r="K3128" s="104">
        <f t="shared" si="384"/>
        <v>2.020735971852822E-12</v>
      </c>
      <c r="L3128" s="85"/>
    </row>
    <row r="3129" spans="3:12" x14ac:dyDescent="0.2">
      <c r="C3129" s="103">
        <v>36200</v>
      </c>
      <c r="D3129" s="103">
        <f t="shared" si="380"/>
        <v>36.200000000000003</v>
      </c>
      <c r="E3129" s="104">
        <f t="shared" si="378"/>
        <v>1.0349550524495046E-4</v>
      </c>
      <c r="F3129" s="104">
        <f t="shared" si="379"/>
        <v>2.864792165570998E-3</v>
      </c>
      <c r="G3129" s="104">
        <f t="shared" si="385"/>
        <v>2.9649311259754621E-7</v>
      </c>
      <c r="H3129" s="104">
        <f t="shared" si="381"/>
        <v>-130.55970781298404</v>
      </c>
      <c r="I3129" s="104">
        <f t="shared" si="382"/>
        <v>100</v>
      </c>
      <c r="J3129" s="104">
        <f t="shared" si="383"/>
        <v>8.4331665958187843E-14</v>
      </c>
      <c r="K3129" s="104">
        <f t="shared" si="384"/>
        <v>8.4331665958187839E-12</v>
      </c>
      <c r="L3129" s="85"/>
    </row>
    <row r="3130" spans="3:12" x14ac:dyDescent="0.2">
      <c r="C3130" s="103">
        <v>36300</v>
      </c>
      <c r="D3130" s="103">
        <f t="shared" si="380"/>
        <v>36.299999999999997</v>
      </c>
      <c r="E3130" s="104">
        <f t="shared" si="378"/>
        <v>1.0928833390259427E-4</v>
      </c>
      <c r="F3130" s="104">
        <f t="shared" si="379"/>
        <v>8.7948321772325312E-16</v>
      </c>
      <c r="G3130" s="104">
        <f t="shared" si="385"/>
        <v>9.6117255560266896E-20</v>
      </c>
      <c r="H3130" s="104">
        <f t="shared" si="381"/>
        <v>-380.34397276236643</v>
      </c>
      <c r="I3130" s="104">
        <f t="shared" si="382"/>
        <v>100</v>
      </c>
      <c r="J3130" s="104">
        <f t="shared" si="383"/>
        <v>2.1977041454459556E-14</v>
      </c>
      <c r="K3130" s="104">
        <f t="shared" si="384"/>
        <v>2.1977041454459557E-12</v>
      </c>
      <c r="L3130" s="85"/>
    </row>
    <row r="3131" spans="3:12" x14ac:dyDescent="0.2">
      <c r="C3131" s="103">
        <v>36400</v>
      </c>
      <c r="D3131" s="103">
        <f t="shared" si="380"/>
        <v>36.4</v>
      </c>
      <c r="E3131" s="104">
        <f t="shared" si="378"/>
        <v>1.1524143262751415E-4</v>
      </c>
      <c r="F3131" s="104">
        <f t="shared" si="379"/>
        <v>2.7884681593692826E-3</v>
      </c>
      <c r="G3131" s="104">
        <f t="shared" si="385"/>
        <v>3.2134706552192359E-7</v>
      </c>
      <c r="H3131" s="104">
        <f t="shared" si="381"/>
        <v>-129.86051323254196</v>
      </c>
      <c r="I3131" s="104">
        <f t="shared" si="382"/>
        <v>100</v>
      </c>
      <c r="J3131" s="104">
        <f t="shared" si="383"/>
        <v>2.581598412990331E-14</v>
      </c>
      <c r="K3131" s="104">
        <f t="shared" si="384"/>
        <v>2.5815984129903312E-12</v>
      </c>
      <c r="L3131" s="85"/>
    </row>
    <row r="3132" spans="3:12" x14ac:dyDescent="0.2">
      <c r="C3132" s="103">
        <v>36500</v>
      </c>
      <c r="D3132" s="103">
        <f t="shared" si="380"/>
        <v>36.5</v>
      </c>
      <c r="E3132" s="104">
        <f t="shared" si="378"/>
        <v>1.2135079930422171E-4</v>
      </c>
      <c r="F3132" s="104">
        <f t="shared" si="379"/>
        <v>2.7522559767680951E-3</v>
      </c>
      <c r="G3132" s="104">
        <f t="shared" si="385"/>
        <v>3.3398846267062978E-7</v>
      </c>
      <c r="H3132" s="104">
        <f t="shared" si="381"/>
        <v>-129.52537070478809</v>
      </c>
      <c r="I3132" s="104">
        <f t="shared" si="382"/>
        <v>100</v>
      </c>
      <c r="J3132" s="104">
        <f t="shared" si="383"/>
        <v>1.0736616362785322E-13</v>
      </c>
      <c r="K3132" s="104">
        <f t="shared" si="384"/>
        <v>1.0736616362785322E-11</v>
      </c>
      <c r="L3132" s="85"/>
    </row>
    <row r="3133" spans="3:12" x14ac:dyDescent="0.2">
      <c r="C3133" s="103">
        <v>36600</v>
      </c>
      <c r="D3133" s="103">
        <f t="shared" si="380"/>
        <v>36.6</v>
      </c>
      <c r="E3133" s="104">
        <f t="shared" si="378"/>
        <v>1.2761203184794695E-4</v>
      </c>
      <c r="F3133" s="104">
        <f t="shared" si="379"/>
        <v>6.5807744583486945E-16</v>
      </c>
      <c r="G3133" s="104">
        <f t="shared" si="385"/>
        <v>8.3978599976294944E-20</v>
      </c>
      <c r="H3133" s="104">
        <f t="shared" si="381"/>
        <v>-381.5166273969237</v>
      </c>
      <c r="I3133" s="104">
        <f t="shared" si="382"/>
        <v>100</v>
      </c>
      <c r="J3133" s="104">
        <f t="shared" si="383"/>
        <v>2.7887073299286688E-14</v>
      </c>
      <c r="K3133" s="104">
        <f t="shared" si="384"/>
        <v>2.7887073299286686E-12</v>
      </c>
      <c r="L3133" s="85"/>
    </row>
    <row r="3134" spans="3:12" x14ac:dyDescent="0.2">
      <c r="C3134" s="103">
        <v>36700</v>
      </c>
      <c r="D3134" s="103">
        <f t="shared" si="380"/>
        <v>36.700000000000003</v>
      </c>
      <c r="E3134" s="104">
        <f t="shared" si="378"/>
        <v>1.3402033555160716E-4</v>
      </c>
      <c r="F3134" s="104">
        <f t="shared" si="379"/>
        <v>2.6834459338094989E-3</v>
      </c>
      <c r="G3134" s="104">
        <f t="shared" si="385"/>
        <v>3.5963632448374487E-7</v>
      </c>
      <c r="H3134" s="104">
        <f t="shared" si="381"/>
        <v>-128.88272899027055</v>
      </c>
      <c r="I3134" s="104">
        <f t="shared" si="382"/>
        <v>100</v>
      </c>
      <c r="J3134" s="104">
        <f t="shared" si="383"/>
        <v>3.2334571472059456E-14</v>
      </c>
      <c r="K3134" s="104">
        <f t="shared" si="384"/>
        <v>3.2334571472059457E-12</v>
      </c>
      <c r="L3134" s="85"/>
    </row>
    <row r="3135" spans="3:12" x14ac:dyDescent="0.2">
      <c r="C3135" s="103">
        <v>36800</v>
      </c>
      <c r="D3135" s="103">
        <f t="shared" si="380"/>
        <v>36.799999999999997</v>
      </c>
      <c r="E3135" s="104">
        <f t="shared" si="378"/>
        <v>1.4057053150098281E-4</v>
      </c>
      <c r="F3135" s="104">
        <f t="shared" si="379"/>
        <v>2.6507440949853868E-3</v>
      </c>
      <c r="G3135" s="104">
        <f t="shared" si="385"/>
        <v>3.7261650630518749E-7</v>
      </c>
      <c r="H3135" s="104">
        <f t="shared" si="381"/>
        <v>-128.57475820948909</v>
      </c>
      <c r="I3135" s="104">
        <f t="shared" si="382"/>
        <v>100</v>
      </c>
      <c r="J3135" s="104">
        <f t="shared" si="383"/>
        <v>1.340485520496012E-13</v>
      </c>
      <c r="K3135" s="104">
        <f t="shared" si="384"/>
        <v>1.3404855204960121E-11</v>
      </c>
      <c r="L3135" s="85"/>
    </row>
    <row r="3136" spans="3:12" x14ac:dyDescent="0.2">
      <c r="C3136" s="103">
        <v>36900</v>
      </c>
      <c r="D3136" s="103">
        <f t="shared" si="380"/>
        <v>36.9</v>
      </c>
      <c r="E3136" s="104">
        <f t="shared" si="378"/>
        <v>1.4725706602240209E-4</v>
      </c>
      <c r="F3136" s="104">
        <f t="shared" si="379"/>
        <v>2.3414084117075788E-16</v>
      </c>
      <c r="G3136" s="104">
        <f t="shared" si="385"/>
        <v>3.4478893306823055E-20</v>
      </c>
      <c r="H3136" s="104">
        <f t="shared" si="381"/>
        <v>-389.2489336495529</v>
      </c>
      <c r="I3136" s="104">
        <f t="shared" si="382"/>
        <v>100</v>
      </c>
      <c r="J3136" s="104">
        <f t="shared" si="383"/>
        <v>3.4710765192777378E-14</v>
      </c>
      <c r="K3136" s="104">
        <f t="shared" si="384"/>
        <v>3.471076519277738E-12</v>
      </c>
      <c r="L3136" s="85"/>
    </row>
    <row r="3137" spans="3:12" x14ac:dyDescent="0.2">
      <c r="C3137" s="103">
        <v>37000</v>
      </c>
      <c r="D3137" s="103">
        <f t="shared" si="380"/>
        <v>37</v>
      </c>
      <c r="E3137" s="104">
        <f t="shared" si="378"/>
        <v>1.5407402112489123E-4</v>
      </c>
      <c r="F3137" s="104">
        <f t="shared" si="379"/>
        <v>2.5885093150857124E-3</v>
      </c>
      <c r="G3137" s="104">
        <f t="shared" si="385"/>
        <v>3.9882203889449379E-7</v>
      </c>
      <c r="H3137" s="104">
        <f t="shared" si="381"/>
        <v>-127.98441701193158</v>
      </c>
      <c r="I3137" s="104">
        <f t="shared" si="382"/>
        <v>100</v>
      </c>
      <c r="J3137" s="104">
        <f t="shared" si="383"/>
        <v>3.9764754676997155E-14</v>
      </c>
      <c r="K3137" s="104">
        <f t="shared" si="384"/>
        <v>3.9764754676997157E-12</v>
      </c>
      <c r="L3137" s="85"/>
    </row>
    <row r="3138" spans="3:12" x14ac:dyDescent="0.2">
      <c r="C3138" s="103">
        <v>37100</v>
      </c>
      <c r="D3138" s="103">
        <f t="shared" si="380"/>
        <v>37.1</v>
      </c>
      <c r="E3138" s="104">
        <f t="shared" si="378"/>
        <v>1.6101512589658878E-4</v>
      </c>
      <c r="F3138" s="104">
        <f t="shared" si="379"/>
        <v>2.5588894940097402E-3</v>
      </c>
      <c r="G3138" s="104">
        <f t="shared" si="385"/>
        <v>4.1201991403343669E-7</v>
      </c>
      <c r="H3138" s="104">
        <f t="shared" si="381"/>
        <v>-127.70163585672437</v>
      </c>
      <c r="I3138" s="104">
        <f t="shared" si="382"/>
        <v>100</v>
      </c>
      <c r="J3138" s="104">
        <f t="shared" si="383"/>
        <v>1.6436616815699505E-13</v>
      </c>
      <c r="K3138" s="104">
        <f t="shared" si="384"/>
        <v>1.6436616815699506E-11</v>
      </c>
      <c r="L3138" s="85"/>
    </row>
    <row r="3139" spans="3:12" x14ac:dyDescent="0.2">
      <c r="C3139" s="103">
        <v>37200</v>
      </c>
      <c r="D3139" s="103">
        <f t="shared" si="380"/>
        <v>37.200000000000003</v>
      </c>
      <c r="E3139" s="104">
        <f t="shared" si="378"/>
        <v>1.6807376881319746E-4</v>
      </c>
      <c r="F3139" s="104">
        <f t="shared" si="379"/>
        <v>2.6344442373241081E-16</v>
      </c>
      <c r="G3139" s="104">
        <f t="shared" si="385"/>
        <v>4.4278097169527245E-20</v>
      </c>
      <c r="H3139" s="104">
        <f t="shared" si="381"/>
        <v>-387.07622101988204</v>
      </c>
      <c r="I3139" s="104">
        <f t="shared" si="382"/>
        <v>100</v>
      </c>
      <c r="J3139" s="104">
        <f t="shared" si="383"/>
        <v>4.2440102390039256E-14</v>
      </c>
      <c r="K3139" s="104">
        <f t="shared" si="384"/>
        <v>4.2440102390039258E-12</v>
      </c>
      <c r="L3139" s="85"/>
    </row>
    <row r="3140" spans="3:12" x14ac:dyDescent="0.2">
      <c r="C3140" s="103">
        <v>37300</v>
      </c>
      <c r="D3140" s="103">
        <f t="shared" si="380"/>
        <v>37.299999999999997</v>
      </c>
      <c r="E3140" s="104">
        <f t="shared" ref="E3140:E3203" si="386">ABS(SIN((($A$68*PI()*$C3140*VLOOKUP($D$12,$C$18:$D$33,2,FALSE))/($D$16*1000000)))/(VLOOKUP($D$12,$C$18:$D$33,2,FALSE)*SIN((($A$68*PI()*$C3140)/($D$16*1000000)))))^$A$72</f>
        <v>1.7524301091442651E-4</v>
      </c>
      <c r="F3140" s="104">
        <f t="shared" ref="F3140:F3203" si="387">ABS(SIN((($A$68*VLOOKUP($D$12,$C$18:$D$33,2,FALSE)*PI()*$C3140*VLOOKUP($D$12,$C$18:$E$33,3,FALSE))/($D$16*1000000)))/(VLOOKUP($D$12,$C$18:$E$33,3,FALSE)*SIN((($A$68*VLOOKUP($D$12,$C$18:$D$33,2,FALSE)*PI()*$C3140)/($D$16*1000000)))))^$A$76</f>
        <v>2.5024458420698412E-3</v>
      </c>
      <c r="G3140" s="104">
        <f t="shared" si="385"/>
        <v>4.3853614401460644E-7</v>
      </c>
      <c r="H3140" s="104">
        <f t="shared" si="381"/>
        <v>-127.15989212809325</v>
      </c>
      <c r="I3140" s="104">
        <f t="shared" si="382"/>
        <v>100</v>
      </c>
      <c r="J3140" s="104">
        <f t="shared" si="383"/>
        <v>4.8078487401809618E-14</v>
      </c>
      <c r="K3140" s="104">
        <f t="shared" si="384"/>
        <v>4.8078487401809619E-12</v>
      </c>
      <c r="L3140" s="85"/>
    </row>
    <row r="3141" spans="3:12" x14ac:dyDescent="0.2">
      <c r="C3141" s="103">
        <v>37400</v>
      </c>
      <c r="D3141" s="103">
        <f t="shared" ref="D3141:D3204" si="388">C3141/1000</f>
        <v>37.4</v>
      </c>
      <c r="E3141" s="104">
        <f t="shared" si="386"/>
        <v>1.8251559980269079E-4</v>
      </c>
      <c r="F3141" s="104">
        <f t="shared" si="387"/>
        <v>2.4755488922687321E-3</v>
      </c>
      <c r="G3141" s="104">
        <f t="shared" si="385"/>
        <v>4.5182629091331442E-7</v>
      </c>
      <c r="H3141" s="104">
        <f t="shared" ref="H3141:H3204" si="389">20*LOG10(G3141)</f>
        <v>-126.90057003819473</v>
      </c>
      <c r="I3141" s="104">
        <f t="shared" ref="I3141:I3204" si="390">C3141-C3140</f>
        <v>100</v>
      </c>
      <c r="J3141" s="104">
        <f t="shared" si="383"/>
        <v>1.9818631638269404E-13</v>
      </c>
      <c r="K3141" s="104">
        <f t="shared" si="384"/>
        <v>1.9818631638269405E-11</v>
      </c>
      <c r="L3141" s="85"/>
    </row>
    <row r="3142" spans="3:12" x14ac:dyDescent="0.2">
      <c r="C3142" s="103">
        <v>37500</v>
      </c>
      <c r="D3142" s="103">
        <f t="shared" si="388"/>
        <v>37.5</v>
      </c>
      <c r="E3142" s="104">
        <f t="shared" si="386"/>
        <v>1.8988398441684062E-4</v>
      </c>
      <c r="F3142" s="104">
        <f t="shared" si="387"/>
        <v>8.594600254403651E-17</v>
      </c>
      <c r="G3142" s="104">
        <f t="shared" si="385"/>
        <v>1.6319769407761574E-20</v>
      </c>
      <c r="H3142" s="104">
        <f t="shared" si="389"/>
        <v>-395.74571963914832</v>
      </c>
      <c r="I3142" s="104">
        <f t="shared" si="390"/>
        <v>100</v>
      </c>
      <c r="J3142" s="104">
        <f t="shared" ref="J3142:J3205" si="391">((G3142+G3141)/2)^2</f>
        <v>5.1036749290124444E-14</v>
      </c>
      <c r="K3142" s="104">
        <f t="shared" ref="K3142:K3205" si="392">I3142*J3142</f>
        <v>5.1036749290124446E-12</v>
      </c>
      <c r="L3142" s="85"/>
    </row>
    <row r="3143" spans="3:12" x14ac:dyDescent="0.2">
      <c r="C3143" s="103">
        <v>37600</v>
      </c>
      <c r="D3143" s="103">
        <f t="shared" si="388"/>
        <v>37.6</v>
      </c>
      <c r="E3143" s="104">
        <f t="shared" si="386"/>
        <v>1.9734033053233163E-4</v>
      </c>
      <c r="F3143" s="104">
        <f t="shared" si="387"/>
        <v>2.4242365830686981E-3</v>
      </c>
      <c r="G3143" s="104">
        <f t="shared" si="385"/>
        <v>4.7839964859134709E-7</v>
      </c>
      <c r="H3143" s="104">
        <f t="shared" si="389"/>
        <v>-126.40418296061426</v>
      </c>
      <c r="I3143" s="104">
        <f t="shared" si="390"/>
        <v>100</v>
      </c>
      <c r="J3143" s="104">
        <f t="shared" si="391"/>
        <v>5.7216555943084995E-14</v>
      </c>
      <c r="K3143" s="104">
        <f t="shared" si="392"/>
        <v>5.7216555943084997E-12</v>
      </c>
      <c r="L3143" s="85"/>
    </row>
    <row r="3144" spans="3:12" x14ac:dyDescent="0.2">
      <c r="C3144" s="103">
        <v>37700</v>
      </c>
      <c r="D3144" s="103">
        <f t="shared" si="388"/>
        <v>37.700000000000003</v>
      </c>
      <c r="E3144" s="104">
        <f t="shared" si="386"/>
        <v>2.0487653693808963E-4</v>
      </c>
      <c r="F3144" s="104">
        <f t="shared" si="387"/>
        <v>2.3997592831243079E-3</v>
      </c>
      <c r="G3144" s="104">
        <f t="shared" si="385"/>
        <v>4.9165437141154076E-7</v>
      </c>
      <c r="H3144" s="104">
        <f t="shared" si="389"/>
        <v>-126.16680190146104</v>
      </c>
      <c r="I3144" s="104">
        <f t="shared" si="390"/>
        <v>100</v>
      </c>
      <c r="J3144" s="104">
        <f t="shared" si="391"/>
        <v>2.3525120043094077E-13</v>
      </c>
      <c r="K3144" s="104">
        <f t="shared" si="392"/>
        <v>2.3525120043094077E-11</v>
      </c>
      <c r="L3144" s="85"/>
    </row>
    <row r="3145" spans="3:12" x14ac:dyDescent="0.2">
      <c r="C3145" s="103">
        <v>37800</v>
      </c>
      <c r="D3145" s="103">
        <f t="shared" si="388"/>
        <v>37.799999999999997</v>
      </c>
      <c r="E3145" s="104">
        <f t="shared" si="386"/>
        <v>2.1248425223928952E-4</v>
      </c>
      <c r="F3145" s="104">
        <f t="shared" si="387"/>
        <v>5.4316910300725805E-16</v>
      </c>
      <c r="G3145" s="104">
        <f t="shared" si="385"/>
        <v>1.1541488069198285E-19</v>
      </c>
      <c r="H3145" s="104">
        <f t="shared" si="389"/>
        <v>-378.75476386073251</v>
      </c>
      <c r="I3145" s="104">
        <f t="shared" si="390"/>
        <v>100</v>
      </c>
      <c r="J3145" s="104">
        <f t="shared" si="391"/>
        <v>6.0431005232047692E-14</v>
      </c>
      <c r="K3145" s="104">
        <f t="shared" si="392"/>
        <v>6.0431005232047691E-12</v>
      </c>
      <c r="L3145" s="85"/>
    </row>
    <row r="3146" spans="3:12" x14ac:dyDescent="0.2">
      <c r="C3146" s="103">
        <v>37900</v>
      </c>
      <c r="D3146" s="103">
        <f t="shared" si="388"/>
        <v>37.9</v>
      </c>
      <c r="E3146" s="104">
        <f t="shared" si="386"/>
        <v>2.2015489223442642E-4</v>
      </c>
      <c r="F3146" s="104">
        <f t="shared" si="387"/>
        <v>2.3530195104374419E-3</v>
      </c>
      <c r="G3146" s="104">
        <f t="shared" si="385"/>
        <v>5.180287567458578E-7</v>
      </c>
      <c r="H3146" s="104">
        <f t="shared" si="389"/>
        <v>-125.71292262172096</v>
      </c>
      <c r="I3146" s="104">
        <f t="shared" si="390"/>
        <v>100</v>
      </c>
      <c r="J3146" s="104">
        <f t="shared" si="391"/>
        <v>6.7088448203944673E-14</v>
      </c>
      <c r="K3146" s="104">
        <f t="shared" si="392"/>
        <v>6.7088448203944674E-12</v>
      </c>
      <c r="L3146" s="85"/>
    </row>
    <row r="3147" spans="3:12" x14ac:dyDescent="0.2">
      <c r="C3147" s="103">
        <v>38000</v>
      </c>
      <c r="D3147" s="103">
        <f t="shared" si="388"/>
        <v>38</v>
      </c>
      <c r="E3147" s="104">
        <f t="shared" si="386"/>
        <v>2.2787965781434372E-4</v>
      </c>
      <c r="F3147" s="104">
        <f t="shared" si="387"/>
        <v>2.3307042560057264E-3</v>
      </c>
      <c r="G3147" s="104">
        <f t="shared" si="385"/>
        <v>5.3112008832501947E-7</v>
      </c>
      <c r="H3147" s="104">
        <f t="shared" si="389"/>
        <v>-125.49614544276325</v>
      </c>
      <c r="I3147" s="104">
        <f t="shared" si="390"/>
        <v>100</v>
      </c>
      <c r="J3147" s="104">
        <f t="shared" si="391"/>
        <v>2.7517832477838889E-13</v>
      </c>
      <c r="K3147" s="104">
        <f t="shared" si="392"/>
        <v>2.7517832477838889E-11</v>
      </c>
      <c r="L3147" s="85"/>
    </row>
    <row r="3148" spans="3:12" x14ac:dyDescent="0.2">
      <c r="C3148" s="103">
        <v>38100</v>
      </c>
      <c r="D3148" s="103">
        <f t="shared" si="388"/>
        <v>38.1</v>
      </c>
      <c r="E3148" s="104">
        <f t="shared" si="386"/>
        <v>2.3564955333035725E-4</v>
      </c>
      <c r="F3148" s="104">
        <f t="shared" si="387"/>
        <v>3.6846025881043575E-16</v>
      </c>
      <c r="G3148" s="104">
        <f t="shared" si="385"/>
        <v>8.6827495408667008E-20</v>
      </c>
      <c r="H3148" s="104">
        <f t="shared" si="389"/>
        <v>-381.22685452564411</v>
      </c>
      <c r="I3148" s="104">
        <f t="shared" si="390"/>
        <v>100</v>
      </c>
      <c r="J3148" s="104">
        <f t="shared" si="391"/>
        <v>7.0522137055617179E-14</v>
      </c>
      <c r="K3148" s="104">
        <f t="shared" si="392"/>
        <v>7.0522137055617177E-12</v>
      </c>
      <c r="L3148" s="85"/>
    </row>
    <row r="3149" spans="3:12" x14ac:dyDescent="0.2">
      <c r="C3149" s="103">
        <v>38200</v>
      </c>
      <c r="D3149" s="103">
        <f t="shared" si="388"/>
        <v>38.200000000000003</v>
      </c>
      <c r="E3149" s="104">
        <f t="shared" si="386"/>
        <v>2.4345540537821172E-4</v>
      </c>
      <c r="F3149" s="104">
        <f t="shared" si="387"/>
        <v>2.2880609254146127E-3</v>
      </c>
      <c r="G3149" s="104">
        <f t="shared" si="385"/>
        <v>5.5704080012686077E-7</v>
      </c>
      <c r="H3149" s="104">
        <f t="shared" si="389"/>
        <v>-125.08225988033074</v>
      </c>
      <c r="I3149" s="104">
        <f t="shared" si="390"/>
        <v>100</v>
      </c>
      <c r="J3149" s="104">
        <f t="shared" si="391"/>
        <v>7.7573613251517499E-14</v>
      </c>
      <c r="K3149" s="104">
        <f t="shared" si="392"/>
        <v>7.7573613251517492E-12</v>
      </c>
      <c r="L3149" s="85"/>
    </row>
    <row r="3150" spans="3:12" x14ac:dyDescent="0.2">
      <c r="C3150" s="103">
        <v>38300</v>
      </c>
      <c r="D3150" s="103">
        <f t="shared" si="388"/>
        <v>38.299999999999997</v>
      </c>
      <c r="E3150" s="104">
        <f t="shared" si="386"/>
        <v>2.5128788194437674E-4</v>
      </c>
      <c r="F3150" s="104">
        <f t="shared" si="387"/>
        <v>2.2676876320829528E-3</v>
      </c>
      <c r="G3150" s="104">
        <f t="shared" ref="G3150:G3213" si="393">E3150*F3150</f>
        <v>5.698424219775843E-7</v>
      </c>
      <c r="H3150" s="104">
        <f t="shared" si="389"/>
        <v>-124.88490445591523</v>
      </c>
      <c r="I3150" s="104">
        <f t="shared" si="390"/>
        <v>100</v>
      </c>
      <c r="J3150" s="104">
        <f t="shared" si="391"/>
        <v>3.1746644906512408E-13</v>
      </c>
      <c r="K3150" s="104">
        <f t="shared" si="392"/>
        <v>3.1746644906512405E-11</v>
      </c>
      <c r="L3150" s="85"/>
    </row>
    <row r="3151" spans="3:12" x14ac:dyDescent="0.2">
      <c r="C3151" s="103">
        <v>38400</v>
      </c>
      <c r="D3151" s="103">
        <f t="shared" si="388"/>
        <v>38.4</v>
      </c>
      <c r="E3151" s="104">
        <f t="shared" si="386"/>
        <v>2.5913751186109826E-4</v>
      </c>
      <c r="F3151" s="104">
        <f t="shared" si="387"/>
        <v>2.0352538220285453E-16</v>
      </c>
      <c r="G3151" s="104">
        <f t="shared" si="393"/>
        <v>5.2741061144626771E-20</v>
      </c>
      <c r="H3151" s="104">
        <f t="shared" si="389"/>
        <v>-385.55702272990374</v>
      </c>
      <c r="I3151" s="104">
        <f t="shared" si="390"/>
        <v>100</v>
      </c>
      <c r="J3151" s="104">
        <f t="shared" si="391"/>
        <v>8.1180096471334832E-14</v>
      </c>
      <c r="K3151" s="104">
        <f t="shared" si="392"/>
        <v>8.118009647133483E-12</v>
      </c>
      <c r="L3151" s="85"/>
    </row>
    <row r="3152" spans="3:12" x14ac:dyDescent="0.2">
      <c r="C3152" s="103">
        <v>38500</v>
      </c>
      <c r="D3152" s="103">
        <f t="shared" si="388"/>
        <v>38.5</v>
      </c>
      <c r="E3152" s="104">
        <f t="shared" si="386"/>
        <v>2.6699470451665823E-4</v>
      </c>
      <c r="F3152" s="104">
        <f t="shared" si="387"/>
        <v>2.2287329452527049E-3</v>
      </c>
      <c r="G3152" s="104">
        <f t="shared" si="393"/>
        <v>5.9505989416428736E-7</v>
      </c>
      <c r="H3152" s="104">
        <f t="shared" si="389"/>
        <v>-124.508786386406</v>
      </c>
      <c r="I3152" s="104">
        <f t="shared" si="390"/>
        <v>100</v>
      </c>
      <c r="J3152" s="104">
        <f t="shared" si="391"/>
        <v>8.8524069410718907E-14</v>
      </c>
      <c r="K3152" s="104">
        <f t="shared" si="392"/>
        <v>8.8524069410718912E-12</v>
      </c>
      <c r="L3152" s="85"/>
    </row>
    <row r="3153" spans="3:12" x14ac:dyDescent="0.2">
      <c r="C3153" s="103">
        <v>38600</v>
      </c>
      <c r="D3153" s="103">
        <f t="shared" si="388"/>
        <v>38.6</v>
      </c>
      <c r="E3153" s="104">
        <f t="shared" si="386"/>
        <v>2.748497697675208E-4</v>
      </c>
      <c r="F3153" s="104">
        <f t="shared" si="387"/>
        <v>2.2101126293424854E-3</v>
      </c>
      <c r="G3153" s="104">
        <f t="shared" si="393"/>
        <v>6.0744894733507215E-7</v>
      </c>
      <c r="H3153" s="104">
        <f t="shared" si="389"/>
        <v>-124.32980432405309</v>
      </c>
      <c r="I3153" s="104">
        <f t="shared" si="390"/>
        <v>100</v>
      </c>
      <c r="J3153" s="104">
        <f t="shared" si="391"/>
        <v>3.6150687847103292E-13</v>
      </c>
      <c r="K3153" s="104">
        <f t="shared" si="392"/>
        <v>3.6150687847103292E-11</v>
      </c>
      <c r="L3153" s="85"/>
    </row>
    <row r="3154" spans="3:12" x14ac:dyDescent="0.2">
      <c r="C3154" s="103">
        <v>38700</v>
      </c>
      <c r="D3154" s="103">
        <f t="shared" si="388"/>
        <v>38.700000000000003</v>
      </c>
      <c r="E3154" s="104">
        <f t="shared" si="386"/>
        <v>2.8269293799932277E-4</v>
      </c>
      <c r="F3154" s="104">
        <f t="shared" si="387"/>
        <v>4.7145034860935637E-17</v>
      </c>
      <c r="G3154" s="104">
        <f t="shared" si="393"/>
        <v>1.3327568416918389E-20</v>
      </c>
      <c r="H3154" s="104">
        <f t="shared" si="389"/>
        <v>-397.50498158703147</v>
      </c>
      <c r="I3154" s="104">
        <f t="shared" si="390"/>
        <v>100</v>
      </c>
      <c r="J3154" s="104">
        <f t="shared" si="391"/>
        <v>9.2248555904625864E-14</v>
      </c>
      <c r="K3154" s="104">
        <f t="shared" si="392"/>
        <v>9.2248555904625864E-12</v>
      </c>
      <c r="L3154" s="85"/>
    </row>
    <row r="3155" spans="3:12" x14ac:dyDescent="0.2">
      <c r="C3155" s="103">
        <v>38800</v>
      </c>
      <c r="D3155" s="103">
        <f t="shared" si="388"/>
        <v>38.799999999999997</v>
      </c>
      <c r="E3155" s="104">
        <f t="shared" si="386"/>
        <v>2.9051438028417938E-4</v>
      </c>
      <c r="F3155" s="104">
        <f t="shared" si="387"/>
        <v>2.174495606976481E-3</v>
      </c>
      <c r="G3155" s="104">
        <f t="shared" si="393"/>
        <v>6.3172224369144287E-7</v>
      </c>
      <c r="H3155" s="104">
        <f t="shared" si="389"/>
        <v>-123.98947661622461</v>
      </c>
      <c r="I3155" s="104">
        <f t="shared" si="390"/>
        <v>100</v>
      </c>
      <c r="J3155" s="104">
        <f t="shared" si="391"/>
        <v>9.9768248293641898E-14</v>
      </c>
      <c r="K3155" s="104">
        <f t="shared" si="392"/>
        <v>9.9768248293641894E-12</v>
      </c>
      <c r="L3155" s="85"/>
    </row>
    <row r="3156" spans="3:12" x14ac:dyDescent="0.2">
      <c r="C3156" s="103">
        <v>38900</v>
      </c>
      <c r="D3156" s="103">
        <f t="shared" si="388"/>
        <v>38.9</v>
      </c>
      <c r="E3156" s="104">
        <f t="shared" si="386"/>
        <v>2.9830422858231925E-4</v>
      </c>
      <c r="F3156" s="104">
        <f t="shared" si="387"/>
        <v>2.1574652534269065E-3</v>
      </c>
      <c r="G3156" s="104">
        <f t="shared" si="393"/>
        <v>6.4358100811667127E-7</v>
      </c>
      <c r="H3156" s="104">
        <f t="shared" si="389"/>
        <v>-123.82793560568727</v>
      </c>
      <c r="I3156" s="104">
        <f t="shared" si="390"/>
        <v>100</v>
      </c>
      <c r="J3156" s="104">
        <f t="shared" si="391"/>
        <v>4.0659959601808761E-13</v>
      </c>
      <c r="K3156" s="104">
        <f t="shared" si="392"/>
        <v>4.0659959601808761E-11</v>
      </c>
      <c r="L3156" s="85"/>
    </row>
    <row r="3157" spans="3:12" x14ac:dyDescent="0.2">
      <c r="C3157" s="103">
        <v>39000</v>
      </c>
      <c r="D3157" s="103">
        <f t="shared" si="388"/>
        <v>39</v>
      </c>
      <c r="E3157" s="104">
        <f t="shared" si="386"/>
        <v>3.0605259593680448E-4</v>
      </c>
      <c r="F3157" s="104">
        <f t="shared" si="387"/>
        <v>4.6035141715891214E-16</v>
      </c>
      <c r="G3157" s="104">
        <f t="shared" si="393"/>
        <v>1.4089174626467186E-19</v>
      </c>
      <c r="H3157" s="104">
        <f t="shared" si="389"/>
        <v>-377.0222889606236</v>
      </c>
      <c r="I3157" s="104">
        <f t="shared" si="390"/>
        <v>100</v>
      </c>
      <c r="J3157" s="104">
        <f t="shared" si="391"/>
        <v>1.0354912850216307E-13</v>
      </c>
      <c r="K3157" s="104">
        <f t="shared" si="392"/>
        <v>1.0354912850216307E-11</v>
      </c>
      <c r="L3157" s="85"/>
    </row>
    <row r="3158" spans="3:12" x14ac:dyDescent="0.2">
      <c r="C3158" s="103">
        <v>39100</v>
      </c>
      <c r="D3158" s="103">
        <f t="shared" si="388"/>
        <v>39.1</v>
      </c>
      <c r="E3158" s="104">
        <f t="shared" si="386"/>
        <v>3.1374959661089279E-4</v>
      </c>
      <c r="F3158" s="104">
        <f t="shared" si="387"/>
        <v>2.1248825235076173E-3</v>
      </c>
      <c r="G3158" s="104">
        <f t="shared" si="393"/>
        <v>6.6668103459605087E-7</v>
      </c>
      <c r="H3158" s="104">
        <f t="shared" si="389"/>
        <v>-123.52163798575738</v>
      </c>
      <c r="I3158" s="104">
        <f t="shared" si="390"/>
        <v>100</v>
      </c>
      <c r="J3158" s="104">
        <f t="shared" si="391"/>
        <v>1.1111590047256217E-13</v>
      </c>
      <c r="K3158" s="104">
        <f t="shared" si="392"/>
        <v>1.1111590047256217E-11</v>
      </c>
      <c r="L3158" s="85"/>
    </row>
    <row r="3159" spans="3:12" x14ac:dyDescent="0.2">
      <c r="C3159" s="103">
        <v>39200</v>
      </c>
      <c r="D3159" s="103">
        <f t="shared" si="388"/>
        <v>39.200000000000003</v>
      </c>
      <c r="E3159" s="104">
        <f t="shared" si="386"/>
        <v>3.2138536611856752E-4</v>
      </c>
      <c r="F3159" s="104">
        <f t="shared" si="387"/>
        <v>2.1093009507932017E-3</v>
      </c>
      <c r="G3159" s="104">
        <f t="shared" si="393"/>
        <v>6.7789845832491572E-7</v>
      </c>
      <c r="H3159" s="104">
        <f t="shared" si="389"/>
        <v>-123.37670707521853</v>
      </c>
      <c r="I3159" s="104">
        <f t="shared" si="390"/>
        <v>100</v>
      </c>
      <c r="J3159" s="104">
        <f t="shared" si="391"/>
        <v>4.5197350319590089E-13</v>
      </c>
      <c r="K3159" s="104">
        <f t="shared" si="392"/>
        <v>4.5197350319590088E-11</v>
      </c>
      <c r="L3159" s="85"/>
    </row>
    <row r="3160" spans="3:12" x14ac:dyDescent="0.2">
      <c r="C3160" s="103">
        <v>39300</v>
      </c>
      <c r="D3160" s="103">
        <f t="shared" si="388"/>
        <v>39.299999999999997</v>
      </c>
      <c r="E3160" s="104">
        <f t="shared" si="386"/>
        <v>3.2895008109980135E-4</v>
      </c>
      <c r="F3160" s="104">
        <f t="shared" si="387"/>
        <v>3.0573200617561591E-16</v>
      </c>
      <c r="G3160" s="104">
        <f t="shared" si="393"/>
        <v>1.0057056822627382E-19</v>
      </c>
      <c r="H3160" s="104">
        <f t="shared" si="389"/>
        <v>-379.95058192179681</v>
      </c>
      <c r="I3160" s="104">
        <f t="shared" si="390"/>
        <v>100</v>
      </c>
      <c r="J3160" s="104">
        <f t="shared" si="391"/>
        <v>1.1488657994985847E-13</v>
      </c>
      <c r="K3160" s="104">
        <f t="shared" si="392"/>
        <v>1.1488657994985847E-11</v>
      </c>
      <c r="L3160" s="85"/>
    </row>
    <row r="3161" spans="3:12" x14ac:dyDescent="0.2">
      <c r="C3161" s="103">
        <v>39400</v>
      </c>
      <c r="D3161" s="103">
        <f t="shared" si="388"/>
        <v>39.4</v>
      </c>
      <c r="E3161" s="104">
        <f t="shared" si="386"/>
        <v>3.3643397899325189E-4</v>
      </c>
      <c r="F3161" s="104">
        <f t="shared" si="387"/>
        <v>2.0794892997234829E-3</v>
      </c>
      <c r="G3161" s="104">
        <f t="shared" si="393"/>
        <v>6.9961085937986235E-7</v>
      </c>
      <c r="H3161" s="104">
        <f t="shared" si="389"/>
        <v>-123.1028691601923</v>
      </c>
      <c r="I3161" s="104">
        <f t="shared" si="390"/>
        <v>100</v>
      </c>
      <c r="J3161" s="104">
        <f t="shared" si="391"/>
        <v>1.2236383864059257E-13</v>
      </c>
      <c r="K3161" s="104">
        <f t="shared" si="392"/>
        <v>1.2236383864059257E-11</v>
      </c>
      <c r="L3161" s="85"/>
    </row>
    <row r="3162" spans="3:12" x14ac:dyDescent="0.2">
      <c r="C3162" s="103">
        <v>39500</v>
      </c>
      <c r="D3162" s="103">
        <f t="shared" si="388"/>
        <v>39.5</v>
      </c>
      <c r="E3162" s="104">
        <f t="shared" si="386"/>
        <v>3.4382737746038586E-4</v>
      </c>
      <c r="F3162" s="104">
        <f t="shared" si="387"/>
        <v>2.0652338042722465E-3</v>
      </c>
      <c r="G3162" s="104">
        <f t="shared" si="393"/>
        <v>7.1008392276546241E-7</v>
      </c>
      <c r="H3162" s="104">
        <f t="shared" si="389"/>
        <v>-122.97380640477152</v>
      </c>
      <c r="I3162" s="104">
        <f t="shared" si="390"/>
        <v>100</v>
      </c>
      <c r="J3162" s="104">
        <f t="shared" si="391"/>
        <v>4.9680984470193867E-13</v>
      </c>
      <c r="K3162" s="104">
        <f t="shared" si="392"/>
        <v>4.9680984470193865E-11</v>
      </c>
      <c r="L3162" s="85"/>
    </row>
    <row r="3163" spans="3:12" x14ac:dyDescent="0.2">
      <c r="C3163" s="103">
        <v>39600</v>
      </c>
      <c r="D3163" s="103">
        <f t="shared" si="388"/>
        <v>39.6</v>
      </c>
      <c r="E3163" s="104">
        <f t="shared" si="386"/>
        <v>3.5112069351632907E-4</v>
      </c>
      <c r="F3163" s="104">
        <f t="shared" si="387"/>
        <v>3.8071637163700941E-16</v>
      </c>
      <c r="G3163" s="104">
        <f t="shared" si="393"/>
        <v>1.3367739644220721E-19</v>
      </c>
      <c r="H3163" s="104">
        <f t="shared" si="389"/>
        <v>-377.47884043072446</v>
      </c>
      <c r="I3163" s="104">
        <f t="shared" si="390"/>
        <v>100</v>
      </c>
      <c r="J3163" s="104">
        <f t="shared" si="391"/>
        <v>1.2605479434254427E-13</v>
      </c>
      <c r="K3163" s="104">
        <f t="shared" si="392"/>
        <v>1.2605479434254427E-11</v>
      </c>
      <c r="L3163" s="85"/>
    </row>
    <row r="3164" spans="3:12" x14ac:dyDescent="0.2">
      <c r="C3164" s="103">
        <v>39700</v>
      </c>
      <c r="D3164" s="103">
        <f t="shared" si="388"/>
        <v>39.700000000000003</v>
      </c>
      <c r="E3164" s="104">
        <f t="shared" si="386"/>
        <v>3.5830446232419931E-4</v>
      </c>
      <c r="F3164" s="104">
        <f t="shared" si="387"/>
        <v>2.0379641122482252E-3</v>
      </c>
      <c r="G3164" s="104">
        <f t="shared" si="393"/>
        <v>7.3021163547511452E-7</v>
      </c>
      <c r="H3164" s="104">
        <f t="shared" si="389"/>
        <v>-122.73102502229234</v>
      </c>
      <c r="I3164" s="104">
        <f t="shared" si="390"/>
        <v>100</v>
      </c>
      <c r="J3164" s="104">
        <f t="shared" si="391"/>
        <v>1.333022581458592E-13</v>
      </c>
      <c r="K3164" s="104">
        <f t="shared" si="392"/>
        <v>1.333022581458592E-11</v>
      </c>
      <c r="L3164" s="85"/>
    </row>
    <row r="3165" spans="3:12" x14ac:dyDescent="0.2">
      <c r="C3165" s="103">
        <v>39800</v>
      </c>
      <c r="D3165" s="103">
        <f t="shared" si="388"/>
        <v>39.799999999999997</v>
      </c>
      <c r="E3165" s="104">
        <f t="shared" si="386"/>
        <v>3.6536935561117505E-4</v>
      </c>
      <c r="F3165" s="104">
        <f t="shared" si="387"/>
        <v>2.0249277275670979E-3</v>
      </c>
      <c r="G3165" s="104">
        <f t="shared" si="393"/>
        <v>7.3984653898039155E-7</v>
      </c>
      <c r="H3165" s="104">
        <f t="shared" si="389"/>
        <v>-122.61716706985632</v>
      </c>
      <c r="I3165" s="104">
        <f t="shared" si="390"/>
        <v>100</v>
      </c>
      <c r="J3165" s="104">
        <f t="shared" si="391"/>
        <v>5.402677590708639E-13</v>
      </c>
      <c r="K3165" s="104">
        <f t="shared" si="392"/>
        <v>5.4026775907086388E-11</v>
      </c>
      <c r="L3165" s="85"/>
    </row>
    <row r="3166" spans="3:12" x14ac:dyDescent="0.2">
      <c r="C3166" s="103">
        <v>39900</v>
      </c>
      <c r="D3166" s="103">
        <f t="shared" si="388"/>
        <v>39.9</v>
      </c>
      <c r="E3166" s="104">
        <f t="shared" si="386"/>
        <v>3.7230619966616569E-4</v>
      </c>
      <c r="F3166" s="104">
        <f t="shared" si="387"/>
        <v>1.5952247668234875E-17</v>
      </c>
      <c r="G3166" s="104">
        <f t="shared" si="393"/>
        <v>5.9391207054939795E-21</v>
      </c>
      <c r="H3166" s="104">
        <f t="shared" si="389"/>
        <v>-404.52555696239267</v>
      </c>
      <c r="I3166" s="104">
        <f t="shared" si="390"/>
        <v>100</v>
      </c>
      <c r="J3166" s="104">
        <f t="shared" si="391"/>
        <v>1.3684322531031821E-13</v>
      </c>
      <c r="K3166" s="104">
        <f t="shared" si="392"/>
        <v>1.368432253103182E-11</v>
      </c>
      <c r="L3166" s="85"/>
    </row>
    <row r="3167" spans="3:12" x14ac:dyDescent="0.2">
      <c r="C3167" s="103">
        <v>40000</v>
      </c>
      <c r="D3167" s="103">
        <f t="shared" si="388"/>
        <v>40</v>
      </c>
      <c r="E3167" s="104">
        <f t="shared" si="386"/>
        <v>3.7910599288058582E-4</v>
      </c>
      <c r="F3167" s="104">
        <f t="shared" si="387"/>
        <v>2.0000000000000729E-3</v>
      </c>
      <c r="G3167" s="104">
        <f t="shared" si="393"/>
        <v>7.5821198576119925E-7</v>
      </c>
      <c r="H3167" s="104">
        <f t="shared" si="389"/>
        <v>-122.40418709118016</v>
      </c>
      <c r="I3167" s="104">
        <f t="shared" si="390"/>
        <v>100</v>
      </c>
      <c r="J3167" s="104">
        <f t="shared" si="391"/>
        <v>1.437213538379875E-13</v>
      </c>
      <c r="K3167" s="104">
        <f t="shared" si="392"/>
        <v>1.437213538379875E-11</v>
      </c>
      <c r="L3167" s="85"/>
    </row>
    <row r="3168" spans="3:12" x14ac:dyDescent="0.2">
      <c r="C3168" s="103">
        <v>40100</v>
      </c>
      <c r="D3168" s="103">
        <f t="shared" si="388"/>
        <v>40.1</v>
      </c>
      <c r="E3168" s="104">
        <f t="shared" si="386"/>
        <v>3.8575992279548711E-4</v>
      </c>
      <c r="F3168" s="104">
        <f t="shared" si="387"/>
        <v>1.9880892445239386E-3</v>
      </c>
      <c r="G3168" s="104">
        <f t="shared" si="393"/>
        <v>7.6692515347809281E-7</v>
      </c>
      <c r="H3168" s="104">
        <f t="shared" si="389"/>
        <v>-122.30494036163455</v>
      </c>
      <c r="I3168" s="104">
        <f t="shared" si="390"/>
        <v>100</v>
      </c>
      <c r="J3168" s="104">
        <f t="shared" si="391"/>
        <v>5.8151082337175291E-13</v>
      </c>
      <c r="K3168" s="104">
        <f t="shared" si="392"/>
        <v>5.8151082337175289E-11</v>
      </c>
      <c r="L3168" s="85"/>
    </row>
    <row r="3169" spans="3:12" x14ac:dyDescent="0.2">
      <c r="C3169" s="103">
        <v>40200</v>
      </c>
      <c r="D3169" s="103">
        <f t="shared" si="388"/>
        <v>40.200000000000003</v>
      </c>
      <c r="E3169" s="104">
        <f t="shared" si="386"/>
        <v>3.9225938262005998E-4</v>
      </c>
      <c r="F3169" s="104">
        <f t="shared" si="387"/>
        <v>3.9816084049241343E-16</v>
      </c>
      <c r="G3169" s="104">
        <f t="shared" si="393"/>
        <v>1.5618232547503828E-19</v>
      </c>
      <c r="H3169" s="104">
        <f t="shared" si="389"/>
        <v>-376.12736230072016</v>
      </c>
      <c r="I3169" s="104">
        <f t="shared" si="390"/>
        <v>100</v>
      </c>
      <c r="J3169" s="104">
        <f t="shared" si="391"/>
        <v>1.4704354775940895E-13</v>
      </c>
      <c r="K3169" s="104">
        <f t="shared" si="392"/>
        <v>1.4704354775940894E-11</v>
      </c>
      <c r="L3169" s="85"/>
    </row>
    <row r="3170" spans="3:12" x14ac:dyDescent="0.2">
      <c r="C3170" s="103">
        <v>40300</v>
      </c>
      <c r="D3170" s="103">
        <f t="shared" si="388"/>
        <v>40.299999999999997</v>
      </c>
      <c r="E3170" s="104">
        <f t="shared" si="386"/>
        <v>3.9859598718839176E-4</v>
      </c>
      <c r="F3170" s="104">
        <f t="shared" si="387"/>
        <v>1.9653285182427462E-3</v>
      </c>
      <c r="G3170" s="104">
        <f t="shared" si="393"/>
        <v>7.8337206087846662E-7</v>
      </c>
      <c r="H3170" s="104">
        <f t="shared" si="389"/>
        <v>-122.12063843423346</v>
      </c>
      <c r="I3170" s="104">
        <f t="shared" si="390"/>
        <v>100</v>
      </c>
      <c r="J3170" s="104">
        <f t="shared" si="391"/>
        <v>1.5341794644130517E-13</v>
      </c>
      <c r="K3170" s="104">
        <f t="shared" si="392"/>
        <v>1.5341794644130516E-11</v>
      </c>
      <c r="L3170" s="85"/>
    </row>
    <row r="3171" spans="3:12" x14ac:dyDescent="0.2">
      <c r="C3171" s="103">
        <v>40400</v>
      </c>
      <c r="D3171" s="103">
        <f t="shared" si="388"/>
        <v>40.4</v>
      </c>
      <c r="E3171" s="104">
        <f t="shared" si="386"/>
        <v>4.0476158832322359E-4</v>
      </c>
      <c r="F3171" s="104">
        <f t="shared" si="387"/>
        <v>1.9544615347538465E-3</v>
      </c>
      <c r="G3171" s="104">
        <f t="shared" si="393"/>
        <v>7.9109095512361212E-7</v>
      </c>
      <c r="H3171" s="104">
        <f t="shared" si="389"/>
        <v>-122.03547161860826</v>
      </c>
      <c r="I3171" s="104">
        <f t="shared" si="390"/>
        <v>100</v>
      </c>
      <c r="J3171" s="104">
        <f t="shared" si="391"/>
        <v>6.1973344718959046E-13</v>
      </c>
      <c r="K3171" s="104">
        <f t="shared" si="392"/>
        <v>6.1973344718959046E-11</v>
      </c>
      <c r="L3171" s="85"/>
    </row>
    <row r="3172" spans="3:12" x14ac:dyDescent="0.2">
      <c r="C3172" s="103">
        <v>40500</v>
      </c>
      <c r="D3172" s="103">
        <f t="shared" si="388"/>
        <v>40.5</v>
      </c>
      <c r="E3172" s="104">
        <f t="shared" si="386"/>
        <v>4.1074828957740085E-4</v>
      </c>
      <c r="F3172" s="104">
        <f t="shared" si="387"/>
        <v>2.5297622086517838E-16</v>
      </c>
      <c r="G3172" s="104">
        <f t="shared" si="393"/>
        <v>1.039095500241268E-19</v>
      </c>
      <c r="H3172" s="104">
        <f t="shared" si="389"/>
        <v>-379.66689071734902</v>
      </c>
      <c r="I3172" s="104">
        <f t="shared" si="390"/>
        <v>100</v>
      </c>
      <c r="J3172" s="104">
        <f t="shared" si="391"/>
        <v>1.5645622481963831E-13</v>
      </c>
      <c r="K3172" s="104">
        <f t="shared" si="392"/>
        <v>1.5645622481963833E-11</v>
      </c>
      <c r="L3172" s="85"/>
    </row>
    <row r="3173" spans="3:12" x14ac:dyDescent="0.2">
      <c r="C3173" s="103">
        <v>40600</v>
      </c>
      <c r="D3173" s="103">
        <f t="shared" si="388"/>
        <v>40.6</v>
      </c>
      <c r="E3173" s="104">
        <f t="shared" si="386"/>
        <v>4.1654846032566819E-4</v>
      </c>
      <c r="F3173" s="104">
        <f t="shared" si="387"/>
        <v>1.9337144876900119E-3</v>
      </c>
      <c r="G3173" s="104">
        <f t="shared" si="393"/>
        <v>8.054857925567127E-7</v>
      </c>
      <c r="H3173" s="104">
        <f t="shared" si="389"/>
        <v>-121.87884230833754</v>
      </c>
      <c r="I3173" s="104">
        <f t="shared" si="390"/>
        <v>100</v>
      </c>
      <c r="J3173" s="104">
        <f t="shared" si="391"/>
        <v>1.6220184050272074E-13</v>
      </c>
      <c r="K3173" s="104">
        <f t="shared" si="392"/>
        <v>1.6220184050272073E-11</v>
      </c>
      <c r="L3173" s="85"/>
    </row>
    <row r="3174" spans="3:12" x14ac:dyDescent="0.2">
      <c r="C3174" s="103">
        <v>40700</v>
      </c>
      <c r="D3174" s="103">
        <f t="shared" si="388"/>
        <v>40.700000000000003</v>
      </c>
      <c r="E3174" s="104">
        <f t="shared" si="386"/>
        <v>4.2215474918147076E-4</v>
      </c>
      <c r="F3174" s="104">
        <f t="shared" si="387"/>
        <v>1.9238194988107507E-3</v>
      </c>
      <c r="G3174" s="104">
        <f t="shared" si="393"/>
        <v>8.1214953799087528E-7</v>
      </c>
      <c r="H3174" s="104">
        <f t="shared" si="389"/>
        <v>-121.80727996825523</v>
      </c>
      <c r="I3174" s="104">
        <f t="shared" si="390"/>
        <v>100</v>
      </c>
      <c r="J3174" s="104">
        <f t="shared" si="391"/>
        <v>6.5418601565895104E-13</v>
      </c>
      <c r="K3174" s="104">
        <f t="shared" si="392"/>
        <v>6.541860156589511E-11</v>
      </c>
      <c r="L3174" s="85"/>
    </row>
    <row r="3175" spans="3:12" x14ac:dyDescent="0.2">
      <c r="C3175" s="103">
        <v>40800</v>
      </c>
      <c r="D3175" s="103">
        <f t="shared" si="388"/>
        <v>40.799999999999997</v>
      </c>
      <c r="E3175" s="104">
        <f t="shared" si="386"/>
        <v>4.2756009671543829E-4</v>
      </c>
      <c r="F3175" s="104">
        <f t="shared" si="387"/>
        <v>1.2132348464557757E-16</v>
      </c>
      <c r="G3175" s="104">
        <f t="shared" si="393"/>
        <v>5.187308082891714E-20</v>
      </c>
      <c r="H3175" s="104">
        <f t="shared" si="389"/>
        <v>-385.70115915531437</v>
      </c>
      <c r="I3175" s="104">
        <f t="shared" si="390"/>
        <v>100</v>
      </c>
      <c r="J3175" s="104">
        <f t="shared" si="391"/>
        <v>1.6489671801471912E-13</v>
      </c>
      <c r="K3175" s="104">
        <f t="shared" si="392"/>
        <v>1.648967180147191E-11</v>
      </c>
      <c r="L3175" s="85"/>
    </row>
    <row r="3176" spans="3:12" x14ac:dyDescent="0.2">
      <c r="C3176" s="103">
        <v>40900</v>
      </c>
      <c r="D3176" s="103">
        <f t="shared" si="388"/>
        <v>40.9</v>
      </c>
      <c r="E3176" s="104">
        <f t="shared" si="386"/>
        <v>4.3275774745427337E-4</v>
      </c>
      <c r="F3176" s="104">
        <f t="shared" si="387"/>
        <v>1.9049516295434816E-3</v>
      </c>
      <c r="G3176" s="104">
        <f t="shared" si="393"/>
        <v>8.2438257621058446E-7</v>
      </c>
      <c r="H3176" s="104">
        <f t="shared" si="389"/>
        <v>-121.6774239170793</v>
      </c>
      <c r="I3176" s="104">
        <f t="shared" si="390"/>
        <v>100</v>
      </c>
      <c r="J3176" s="104">
        <f t="shared" si="391"/>
        <v>1.6990165798992142E-13</v>
      </c>
      <c r="K3176" s="104">
        <f t="shared" si="392"/>
        <v>1.6990165798992142E-11</v>
      </c>
      <c r="L3176" s="85"/>
    </row>
    <row r="3177" spans="3:12" x14ac:dyDescent="0.2">
      <c r="C3177" s="103">
        <v>41000</v>
      </c>
      <c r="D3177" s="103">
        <f t="shared" si="388"/>
        <v>41</v>
      </c>
      <c r="E3177" s="104">
        <f t="shared" si="386"/>
        <v>4.3774126114083721E-4</v>
      </c>
      <c r="F3177" s="104">
        <f t="shared" si="387"/>
        <v>1.8959656501804064E-3</v>
      </c>
      <c r="G3177" s="104">
        <f t="shared" si="393"/>
        <v>8.2994239478967847E-7</v>
      </c>
      <c r="H3177" s="104">
        <f t="shared" si="389"/>
        <v>-121.61904100773567</v>
      </c>
      <c r="I3177" s="104">
        <f t="shared" si="390"/>
        <v>100</v>
      </c>
      <c r="J3177" s="104">
        <f t="shared" si="391"/>
        <v>6.8419777741875526E-13</v>
      </c>
      <c r="K3177" s="104">
        <f t="shared" si="392"/>
        <v>6.841977774187552E-11</v>
      </c>
      <c r="L3177" s="85"/>
    </row>
    <row r="3178" spans="3:12" x14ac:dyDescent="0.2">
      <c r="C3178" s="103">
        <v>41100</v>
      </c>
      <c r="D3178" s="103">
        <f t="shared" si="388"/>
        <v>41.1</v>
      </c>
      <c r="E3178" s="104">
        <f t="shared" si="386"/>
        <v>4.4250452323829365E-4</v>
      </c>
      <c r="F3178" s="104">
        <f t="shared" si="387"/>
        <v>4.8483221202759294E-16</v>
      </c>
      <c r="G3178" s="104">
        <f t="shared" si="393"/>
        <v>2.1454044683383733E-19</v>
      </c>
      <c r="H3178" s="104">
        <f t="shared" si="389"/>
        <v>-373.36981638372799</v>
      </c>
      <c r="I3178" s="104">
        <f t="shared" si="390"/>
        <v>100</v>
      </c>
      <c r="J3178" s="104">
        <f t="shared" si="391"/>
        <v>1.7220109466739564E-13</v>
      </c>
      <c r="K3178" s="104">
        <f t="shared" si="392"/>
        <v>1.7220109466739563E-11</v>
      </c>
      <c r="L3178" s="85"/>
    </row>
    <row r="3179" spans="3:12" x14ac:dyDescent="0.2">
      <c r="C3179" s="103">
        <v>41200</v>
      </c>
      <c r="D3179" s="103">
        <f t="shared" si="388"/>
        <v>41.2</v>
      </c>
      <c r="E3179" s="104">
        <f t="shared" si="386"/>
        <v>4.470417546632315E-4</v>
      </c>
      <c r="F3179" s="104">
        <f t="shared" si="387"/>
        <v>1.8788589223727326E-3</v>
      </c>
      <c r="G3179" s="104">
        <f t="shared" si="393"/>
        <v>8.3992838942217462E-7</v>
      </c>
      <c r="H3179" s="104">
        <f t="shared" si="389"/>
        <v>-121.51515478839386</v>
      </c>
      <c r="I3179" s="104">
        <f t="shared" si="390"/>
        <v>100</v>
      </c>
      <c r="J3179" s="104">
        <f t="shared" si="391"/>
        <v>1.7636992483942214E-13</v>
      </c>
      <c r="K3179" s="104">
        <f t="shared" si="392"/>
        <v>1.7636992483942213E-11</v>
      </c>
      <c r="L3179" s="85"/>
    </row>
    <row r="3180" spans="3:12" x14ac:dyDescent="0.2">
      <c r="C3180" s="103">
        <v>41300</v>
      </c>
      <c r="D3180" s="103">
        <f t="shared" si="388"/>
        <v>41.3</v>
      </c>
      <c r="E3180" s="104">
        <f t="shared" si="386"/>
        <v>4.5134752073477995E-4</v>
      </c>
      <c r="F3180" s="104">
        <f t="shared" si="387"/>
        <v>1.8707266825249078E-3</v>
      </c>
      <c r="G3180" s="104">
        <f t="shared" si="393"/>
        <v>8.4434785013001696E-7</v>
      </c>
      <c r="H3180" s="104">
        <f t="shared" si="389"/>
        <v>-121.46957196157879</v>
      </c>
      <c r="I3180" s="104">
        <f t="shared" si="390"/>
        <v>100</v>
      </c>
      <c r="J3180" s="104">
        <f t="shared" si="391"/>
        <v>7.0919661278001781E-13</v>
      </c>
      <c r="K3180" s="104">
        <f t="shared" si="392"/>
        <v>7.0919661278001785E-11</v>
      </c>
      <c r="L3180" s="85"/>
    </row>
    <row r="3181" spans="3:12" x14ac:dyDescent="0.2">
      <c r="C3181" s="103">
        <v>41400</v>
      </c>
      <c r="D3181" s="103">
        <f t="shared" si="388"/>
        <v>41.4</v>
      </c>
      <c r="E3181" s="104">
        <f t="shared" si="386"/>
        <v>4.5541673932878986E-4</v>
      </c>
      <c r="F3181" s="104">
        <f t="shared" si="387"/>
        <v>1.3912748300821172E-16</v>
      </c>
      <c r="G3181" s="104">
        <f t="shared" si="393"/>
        <v>6.3360984662621402E-20</v>
      </c>
      <c r="H3181" s="104">
        <f t="shared" si="389"/>
        <v>-383.96356164408462</v>
      </c>
      <c r="I3181" s="104">
        <f t="shared" si="390"/>
        <v>100</v>
      </c>
      <c r="J3181" s="104">
        <f t="shared" si="391"/>
        <v>1.7823082300482212E-13</v>
      </c>
      <c r="K3181" s="104">
        <f t="shared" si="392"/>
        <v>1.7823082300482213E-11</v>
      </c>
      <c r="L3181" s="85"/>
    </row>
    <row r="3182" spans="3:12" x14ac:dyDescent="0.2">
      <c r="C3182" s="103">
        <v>41500</v>
      </c>
      <c r="D3182" s="103">
        <f t="shared" si="388"/>
        <v>41.5</v>
      </c>
      <c r="E3182" s="104">
        <f t="shared" si="386"/>
        <v>4.5924468822822157E-4</v>
      </c>
      <c r="F3182" s="104">
        <f t="shared" si="387"/>
        <v>1.8552775512523669E-3</v>
      </c>
      <c r="G3182" s="104">
        <f t="shared" si="393"/>
        <v>8.5202636060171163E-7</v>
      </c>
      <c r="H3182" s="104">
        <f t="shared" si="389"/>
        <v>-121.39093937023492</v>
      </c>
      <c r="I3182" s="104">
        <f t="shared" si="390"/>
        <v>100</v>
      </c>
      <c r="J3182" s="104">
        <f t="shared" si="391"/>
        <v>1.8148722979007646E-13</v>
      </c>
      <c r="K3182" s="104">
        <f t="shared" si="392"/>
        <v>1.8148722979007645E-11</v>
      </c>
      <c r="L3182" s="85"/>
    </row>
    <row r="3183" spans="3:12" x14ac:dyDescent="0.2">
      <c r="C3183" s="103">
        <v>41600</v>
      </c>
      <c r="D3183" s="103">
        <f t="shared" si="388"/>
        <v>41.6</v>
      </c>
      <c r="E3183" s="104">
        <f t="shared" si="386"/>
        <v>4.6282701166289587E-4</v>
      </c>
      <c r="F3183" s="104">
        <f t="shared" si="387"/>
        <v>1.8479505922308289E-3</v>
      </c>
      <c r="G3183" s="104">
        <f t="shared" si="393"/>
        <v>8.5528145030287319E-7</v>
      </c>
      <c r="H3183" s="104">
        <f t="shared" si="389"/>
        <v>-121.35781894053444</v>
      </c>
      <c r="I3183" s="104">
        <f t="shared" si="390"/>
        <v>100</v>
      </c>
      <c r="J3183" s="104">
        <f t="shared" si="391"/>
        <v>7.2872499029395146E-13</v>
      </c>
      <c r="K3183" s="104">
        <f t="shared" si="392"/>
        <v>7.2872499029395147E-11</v>
      </c>
      <c r="L3183" s="85"/>
    </row>
    <row r="3184" spans="3:12" x14ac:dyDescent="0.2">
      <c r="C3184" s="103">
        <v>41700</v>
      </c>
      <c r="D3184" s="103">
        <f t="shared" si="388"/>
        <v>41.7</v>
      </c>
      <c r="E3184" s="104">
        <f t="shared" si="386"/>
        <v>4.6615972603383457E-4</v>
      </c>
      <c r="F3184" s="104">
        <f t="shared" si="387"/>
        <v>2.1875542450407615E-16</v>
      </c>
      <c r="G3184" s="104">
        <f t="shared" si="393"/>
        <v>1.0197496875523532E-19</v>
      </c>
      <c r="H3184" s="104">
        <f t="shared" si="389"/>
        <v>-379.83012838154241</v>
      </c>
      <c r="I3184" s="104">
        <f t="shared" si="390"/>
        <v>100</v>
      </c>
      <c r="J3184" s="104">
        <f t="shared" si="391"/>
        <v>1.8287658980809013E-13</v>
      </c>
      <c r="K3184" s="104">
        <f t="shared" si="392"/>
        <v>1.8287658980809014E-11</v>
      </c>
      <c r="L3184" s="85"/>
    </row>
    <row r="3185" spans="3:12" x14ac:dyDescent="0.2">
      <c r="C3185" s="103">
        <v>41800</v>
      </c>
      <c r="D3185" s="103">
        <f t="shared" si="388"/>
        <v>41.8</v>
      </c>
      <c r="E3185" s="104">
        <f t="shared" si="386"/>
        <v>4.6923922481936331E-4</v>
      </c>
      <c r="F3185" s="104">
        <f t="shared" si="387"/>
        <v>1.8340683462182348E-3</v>
      </c>
      <c r="G3185" s="104">
        <f t="shared" si="393"/>
        <v>8.6061680904517614E-7</v>
      </c>
      <c r="H3185" s="104">
        <f t="shared" si="389"/>
        <v>-121.30380351588786</v>
      </c>
      <c r="I3185" s="104">
        <f t="shared" si="390"/>
        <v>100</v>
      </c>
      <c r="J3185" s="104">
        <f t="shared" si="391"/>
        <v>1.8516532300281917E-13</v>
      </c>
      <c r="K3185" s="104">
        <f t="shared" si="392"/>
        <v>1.8516532300281916E-11</v>
      </c>
      <c r="L3185" s="85"/>
    </row>
    <row r="3186" spans="3:12" x14ac:dyDescent="0.2">
      <c r="C3186" s="103">
        <v>41900</v>
      </c>
      <c r="D3186" s="103">
        <f t="shared" si="388"/>
        <v>41.9</v>
      </c>
      <c r="E3186" s="104">
        <f t="shared" si="386"/>
        <v>4.7206228266216449E-4</v>
      </c>
      <c r="F3186" s="104">
        <f t="shared" si="387"/>
        <v>1.8275042608263334E-3</v>
      </c>
      <c r="G3186" s="104">
        <f t="shared" si="393"/>
        <v>8.6269583294051059E-7</v>
      </c>
      <c r="H3186" s="104">
        <f t="shared" si="389"/>
        <v>-121.28284599439048</v>
      </c>
      <c r="I3186" s="104">
        <f t="shared" si="390"/>
        <v>100</v>
      </c>
      <c r="J3186" s="104">
        <f t="shared" si="391"/>
        <v>7.4245161550692204E-13</v>
      </c>
      <c r="K3186" s="104">
        <f t="shared" si="392"/>
        <v>7.4245161550692204E-11</v>
      </c>
      <c r="L3186" s="85"/>
    </row>
    <row r="3187" spans="3:12" x14ac:dyDescent="0.2">
      <c r="C3187" s="103">
        <v>42000</v>
      </c>
      <c r="D3187" s="103">
        <f t="shared" si="388"/>
        <v>42</v>
      </c>
      <c r="E3187" s="104">
        <f t="shared" si="386"/>
        <v>4.7462605863837163E-4</v>
      </c>
      <c r="F3187" s="104">
        <f t="shared" si="387"/>
        <v>5.688442243053435E-16</v>
      </c>
      <c r="G3187" s="104">
        <f t="shared" si="393"/>
        <v>2.69988292161247E-19</v>
      </c>
      <c r="H3187" s="104">
        <f t="shared" si="389"/>
        <v>-371.37310136570989</v>
      </c>
      <c r="I3187" s="104">
        <f t="shared" si="390"/>
        <v>100</v>
      </c>
      <c r="J3187" s="104">
        <f t="shared" si="391"/>
        <v>1.8606102504334679E-13</v>
      </c>
      <c r="K3187" s="104">
        <f t="shared" si="392"/>
        <v>1.8606102504334678E-11</v>
      </c>
      <c r="L3187" s="85"/>
    </row>
    <row r="3188" spans="3:12" x14ac:dyDescent="0.2">
      <c r="C3188" s="103">
        <v>42100</v>
      </c>
      <c r="D3188" s="103">
        <f t="shared" si="388"/>
        <v>42.1</v>
      </c>
      <c r="E3188" s="104">
        <f t="shared" si="386"/>
        <v>4.7692809871172342E-4</v>
      </c>
      <c r="F3188" s="104">
        <f t="shared" si="387"/>
        <v>1.8151096278459212E-3</v>
      </c>
      <c r="G3188" s="104">
        <f t="shared" si="393"/>
        <v>8.6567678376189903E-7</v>
      </c>
      <c r="H3188" s="104">
        <f t="shared" si="389"/>
        <v>-121.25288458991754</v>
      </c>
      <c r="I3188" s="104">
        <f t="shared" si="390"/>
        <v>100</v>
      </c>
      <c r="J3188" s="104">
        <f t="shared" si="391"/>
        <v>1.8734907348620329E-13</v>
      </c>
      <c r="K3188" s="104">
        <f t="shared" si="392"/>
        <v>1.8734907348620328E-11</v>
      </c>
      <c r="L3188" s="85"/>
    </row>
    <row r="3189" spans="3:12" x14ac:dyDescent="0.2">
      <c r="C3189" s="103">
        <v>42200</v>
      </c>
      <c r="D3189" s="103">
        <f t="shared" si="388"/>
        <v>42.2</v>
      </c>
      <c r="E3189" s="104">
        <f t="shared" si="386"/>
        <v>4.7896633737762898E-4</v>
      </c>
      <c r="F3189" s="104">
        <f t="shared" si="387"/>
        <v>1.8092714209139743E-3</v>
      </c>
      <c r="G3189" s="104">
        <f t="shared" si="393"/>
        <v>8.6658010579718477E-7</v>
      </c>
      <c r="H3189" s="104">
        <f t="shared" si="389"/>
        <v>-121.2438257069486</v>
      </c>
      <c r="I3189" s="104">
        <f t="shared" si="390"/>
        <v>100</v>
      </c>
      <c r="J3189" s="104">
        <f t="shared" si="391"/>
        <v>7.5017848285622801E-13</v>
      </c>
      <c r="K3189" s="104">
        <f t="shared" si="392"/>
        <v>7.5017848285622805E-11</v>
      </c>
      <c r="L3189" s="85"/>
    </row>
    <row r="3190" spans="3:12" x14ac:dyDescent="0.2">
      <c r="C3190" s="103">
        <v>42300</v>
      </c>
      <c r="D3190" s="103">
        <f t="shared" si="388"/>
        <v>42.3</v>
      </c>
      <c r="E3190" s="104">
        <f t="shared" si="386"/>
        <v>4.8073909850384299E-4</v>
      </c>
      <c r="F3190" s="104">
        <f t="shared" si="387"/>
        <v>9.1241174821113607E-16</v>
      </c>
      <c r="G3190" s="104">
        <f t="shared" si="393"/>
        <v>4.3863200129933692E-19</v>
      </c>
      <c r="H3190" s="104">
        <f t="shared" si="389"/>
        <v>-367.15799373311859</v>
      </c>
      <c r="I3190" s="104">
        <f t="shared" si="390"/>
        <v>100</v>
      </c>
      <c r="J3190" s="104">
        <f t="shared" si="391"/>
        <v>1.8774026994105506E-13</v>
      </c>
      <c r="K3190" s="104">
        <f t="shared" si="392"/>
        <v>1.8774026994105506E-11</v>
      </c>
      <c r="L3190" s="85"/>
    </row>
    <row r="3191" spans="3:12" x14ac:dyDescent="0.2">
      <c r="C3191" s="103">
        <v>42400</v>
      </c>
      <c r="D3191" s="103">
        <f t="shared" si="388"/>
        <v>42.4</v>
      </c>
      <c r="E3191" s="104">
        <f t="shared" si="386"/>
        <v>4.8224509537618353E-4</v>
      </c>
      <c r="F3191" s="104">
        <f t="shared" si="387"/>
        <v>1.7982953940243684E-3</v>
      </c>
      <c r="G3191" s="104">
        <f t="shared" si="393"/>
        <v>8.6721913380583304E-7</v>
      </c>
      <c r="H3191" s="104">
        <f t="shared" si="389"/>
        <v>-121.23742297371017</v>
      </c>
      <c r="I3191" s="104">
        <f t="shared" si="390"/>
        <v>100</v>
      </c>
      <c r="J3191" s="104">
        <f t="shared" si="391"/>
        <v>1.8801725650992505E-13</v>
      </c>
      <c r="K3191" s="104">
        <f t="shared" si="392"/>
        <v>1.8801725650992505E-11</v>
      </c>
      <c r="L3191" s="85"/>
    </row>
    <row r="3192" spans="3:12" x14ac:dyDescent="0.2">
      <c r="C3192" s="103">
        <v>42500</v>
      </c>
      <c r="D3192" s="103">
        <f t="shared" si="388"/>
        <v>42.5</v>
      </c>
      <c r="E3192" s="104">
        <f t="shared" si="386"/>
        <v>4.8348342995946787E-4</v>
      </c>
      <c r="F3192" s="104">
        <f t="shared" si="387"/>
        <v>1.7931509443360088E-3</v>
      </c>
      <c r="G3192" s="104">
        <f t="shared" si="393"/>
        <v>8.6695876900263232E-7</v>
      </c>
      <c r="H3192" s="104">
        <f t="shared" si="389"/>
        <v>-121.24003112591828</v>
      </c>
      <c r="I3192" s="104">
        <f t="shared" si="390"/>
        <v>100</v>
      </c>
      <c r="J3192" s="104">
        <f t="shared" si="391"/>
        <v>7.518432496472918E-13</v>
      </c>
      <c r="K3192" s="104">
        <f t="shared" si="392"/>
        <v>7.5184324964729175E-11</v>
      </c>
      <c r="L3192" s="85"/>
    </row>
    <row r="3193" spans="3:12" x14ac:dyDescent="0.2">
      <c r="C3193" s="103">
        <v>42600</v>
      </c>
      <c r="D3193" s="103">
        <f t="shared" si="388"/>
        <v>42.6</v>
      </c>
      <c r="E3193" s="104">
        <f t="shared" si="386"/>
        <v>4.8445359138549128E-4</v>
      </c>
      <c r="F3193" s="104">
        <f t="shared" si="387"/>
        <v>3.1166014974087792E-16</v>
      </c>
      <c r="G3193" s="104">
        <f t="shared" si="393"/>
        <v>1.5098487883370831E-19</v>
      </c>
      <c r="H3193" s="104">
        <f t="shared" si="389"/>
        <v>-376.42133090419151</v>
      </c>
      <c r="I3193" s="104">
        <f t="shared" si="390"/>
        <v>100</v>
      </c>
      <c r="J3193" s="104">
        <f t="shared" si="391"/>
        <v>1.8790437678770534E-13</v>
      </c>
      <c r="K3193" s="104">
        <f t="shared" si="392"/>
        <v>1.8790437678770534E-11</v>
      </c>
      <c r="L3193" s="85"/>
    </row>
    <row r="3194" spans="3:12" x14ac:dyDescent="0.2">
      <c r="C3194" s="103">
        <v>42700</v>
      </c>
      <c r="D3194" s="103">
        <f t="shared" si="388"/>
        <v>42.7</v>
      </c>
      <c r="E3194" s="104">
        <f t="shared" si="386"/>
        <v>4.8515545368148412E-4</v>
      </c>
      <c r="F3194" s="104">
        <f t="shared" si="387"/>
        <v>1.7835337948633133E-3</v>
      </c>
      <c r="G3194" s="104">
        <f t="shared" si="393"/>
        <v>8.6529114740316976E-7</v>
      </c>
      <c r="H3194" s="104">
        <f t="shared" si="389"/>
        <v>-121.25675478860516</v>
      </c>
      <c r="I3194" s="104">
        <f t="shared" si="390"/>
        <v>100</v>
      </c>
      <c r="J3194" s="104">
        <f t="shared" si="391"/>
        <v>1.8718219244363884E-13</v>
      </c>
      <c r="K3194" s="104">
        <f t="shared" si="392"/>
        <v>1.8718219244363884E-11</v>
      </c>
      <c r="L3194" s="85"/>
    </row>
    <row r="3195" spans="3:12" x14ac:dyDescent="0.2">
      <c r="C3195" s="103">
        <v>42800</v>
      </c>
      <c r="D3195" s="103">
        <f t="shared" si="388"/>
        <v>42.8</v>
      </c>
      <c r="E3195" s="104">
        <f t="shared" si="386"/>
        <v>4.8558927275402149E-4</v>
      </c>
      <c r="F3195" s="104">
        <f t="shared" si="387"/>
        <v>1.779055403169793E-3</v>
      </c>
      <c r="G3195" s="104">
        <f t="shared" si="393"/>
        <v>8.638902194143323E-7</v>
      </c>
      <c r="H3195" s="104">
        <f t="shared" si="389"/>
        <v>-121.27082885717628</v>
      </c>
      <c r="I3195" s="104">
        <f t="shared" si="390"/>
        <v>100</v>
      </c>
      <c r="J3195" s="104">
        <f t="shared" si="391"/>
        <v>7.4751704983721116E-13</v>
      </c>
      <c r="K3195" s="104">
        <f t="shared" si="392"/>
        <v>7.475170498372112E-11</v>
      </c>
      <c r="L3195" s="85"/>
    </row>
    <row r="3196" spans="3:12" x14ac:dyDescent="0.2">
      <c r="C3196" s="103">
        <v>42900</v>
      </c>
      <c r="D3196" s="103">
        <f t="shared" si="388"/>
        <v>42.9</v>
      </c>
      <c r="E3196" s="104">
        <f t="shared" si="386"/>
        <v>4.8575568264485084E-4</v>
      </c>
      <c r="F3196" s="104">
        <f t="shared" si="387"/>
        <v>2.7916898766621481E-16</v>
      </c>
      <c r="G3196" s="104">
        <f t="shared" si="393"/>
        <v>1.3560792217707413E-19</v>
      </c>
      <c r="H3196" s="104">
        <f t="shared" si="389"/>
        <v>-377.3542987673012</v>
      </c>
      <c r="I3196" s="104">
        <f t="shared" si="390"/>
        <v>100</v>
      </c>
      <c r="J3196" s="104">
        <f t="shared" si="391"/>
        <v>1.8657657779999437E-13</v>
      </c>
      <c r="K3196" s="104">
        <f t="shared" si="392"/>
        <v>1.8657657779999437E-11</v>
      </c>
      <c r="L3196" s="85"/>
    </row>
    <row r="3197" spans="3:12" x14ac:dyDescent="0.2">
      <c r="C3197" s="103">
        <v>43000</v>
      </c>
      <c r="D3197" s="103">
        <f t="shared" si="388"/>
        <v>43</v>
      </c>
      <c r="E3197" s="104">
        <f t="shared" si="386"/>
        <v>4.8565569107651837E-4</v>
      </c>
      <c r="F3197" s="104">
        <f t="shared" si="387"/>
        <v>1.7707458529468032E-3</v>
      </c>
      <c r="G3197" s="104">
        <f t="shared" si="393"/>
        <v>8.5997280093375868E-7</v>
      </c>
      <c r="H3197" s="104">
        <f t="shared" si="389"/>
        <v>-121.31030568655143</v>
      </c>
      <c r="I3197" s="104">
        <f t="shared" si="390"/>
        <v>100</v>
      </c>
      <c r="J3197" s="104">
        <f t="shared" si="391"/>
        <v>1.8488830458652185E-13</v>
      </c>
      <c r="K3197" s="104">
        <f t="shared" si="392"/>
        <v>1.8488830458652184E-11</v>
      </c>
      <c r="L3197" s="85"/>
    </row>
    <row r="3198" spans="3:12" x14ac:dyDescent="0.2">
      <c r="C3198" s="103">
        <v>43100</v>
      </c>
      <c r="D3198" s="103">
        <f t="shared" si="388"/>
        <v>43.1</v>
      </c>
      <c r="E3198" s="104">
        <f t="shared" si="386"/>
        <v>4.8529067430702275E-4</v>
      </c>
      <c r="F3198" s="104">
        <f t="shared" si="387"/>
        <v>1.7669098637291161E-3</v>
      </c>
      <c r="G3198" s="104">
        <f t="shared" si="393"/>
        <v>8.5746487920883239E-7</v>
      </c>
      <c r="H3198" s="104">
        <f t="shared" si="389"/>
        <v>-121.33567318262904</v>
      </c>
      <c r="I3198" s="104">
        <f t="shared" si="390"/>
        <v>100</v>
      </c>
      <c r="J3198" s="104">
        <f t="shared" si="391"/>
        <v>7.3739804629339111E-13</v>
      </c>
      <c r="K3198" s="104">
        <f t="shared" si="392"/>
        <v>7.3739804629339107E-11</v>
      </c>
      <c r="L3198" s="85"/>
    </row>
    <row r="3199" spans="3:12" x14ac:dyDescent="0.2">
      <c r="C3199" s="103">
        <v>43200</v>
      </c>
      <c r="D3199" s="103">
        <f t="shared" si="388"/>
        <v>43.2</v>
      </c>
      <c r="E3199" s="104">
        <f t="shared" si="386"/>
        <v>4.8466237131401411E-4</v>
      </c>
      <c r="F3199" s="104">
        <f t="shared" si="387"/>
        <v>8.6202906671093626E-16</v>
      </c>
      <c r="G3199" s="104">
        <f t="shared" si="393"/>
        <v>4.1779305161372882E-19</v>
      </c>
      <c r="H3199" s="104">
        <f t="shared" si="389"/>
        <v>-367.58077574239951</v>
      </c>
      <c r="I3199" s="104">
        <f t="shared" si="390"/>
        <v>100</v>
      </c>
      <c r="J3199" s="104">
        <f t="shared" si="391"/>
        <v>1.8381150476933351E-13</v>
      </c>
      <c r="K3199" s="104">
        <f t="shared" si="392"/>
        <v>1.8381150476933352E-11</v>
      </c>
      <c r="L3199" s="85"/>
    </row>
    <row r="3200" spans="3:12" x14ac:dyDescent="0.2">
      <c r="C3200" s="103">
        <v>43300</v>
      </c>
      <c r="D3200" s="103">
        <f t="shared" si="388"/>
        <v>43.3</v>
      </c>
      <c r="E3200" s="104">
        <f t="shared" si="386"/>
        <v>4.837728773302539E-4</v>
      </c>
      <c r="F3200" s="104">
        <f t="shared" si="387"/>
        <v>1.7598643943786982E-3</v>
      </c>
      <c r="G3200" s="104">
        <f t="shared" si="393"/>
        <v>8.5137466177964756E-7</v>
      </c>
      <c r="H3200" s="104">
        <f t="shared" si="389"/>
        <v>-121.39758558477573</v>
      </c>
      <c r="I3200" s="104">
        <f t="shared" si="390"/>
        <v>100</v>
      </c>
      <c r="J3200" s="104">
        <f t="shared" si="391"/>
        <v>1.8120970368028017E-13</v>
      </c>
      <c r="K3200" s="104">
        <f t="shared" si="392"/>
        <v>1.8120970368028018E-11</v>
      </c>
      <c r="L3200" s="85"/>
    </row>
    <row r="3201" spans="3:12" x14ac:dyDescent="0.2">
      <c r="C3201" s="103">
        <v>43400</v>
      </c>
      <c r="D3201" s="103">
        <f t="shared" si="388"/>
        <v>43.4</v>
      </c>
      <c r="E3201" s="104">
        <f t="shared" si="386"/>
        <v>4.8262463675322525E-4</v>
      </c>
      <c r="F3201" s="104">
        <f t="shared" si="387"/>
        <v>1.75665088139181E-3</v>
      </c>
      <c r="G3201" s="104">
        <f t="shared" si="393"/>
        <v>8.4780299353395529E-7</v>
      </c>
      <c r="H3201" s="104">
        <f t="shared" si="389"/>
        <v>-121.43410108602397</v>
      </c>
      <c r="I3201" s="104">
        <f t="shared" si="390"/>
        <v>100</v>
      </c>
      <c r="J3201" s="104">
        <f t="shared" si="391"/>
        <v>7.2180117607925824E-13</v>
      </c>
      <c r="K3201" s="104">
        <f t="shared" si="392"/>
        <v>7.2180117607925818E-11</v>
      </c>
      <c r="L3201" s="85"/>
    </row>
    <row r="3202" spans="3:12" x14ac:dyDescent="0.2">
      <c r="C3202" s="103">
        <v>43500</v>
      </c>
      <c r="D3202" s="103">
        <f t="shared" si="388"/>
        <v>43.5</v>
      </c>
      <c r="E3202" s="104">
        <f t="shared" si="386"/>
        <v>4.8122043545279457E-4</v>
      </c>
      <c r="F3202" s="104">
        <f t="shared" si="387"/>
        <v>1.3237064993928364E-15</v>
      </c>
      <c r="G3202" s="104">
        <f t="shared" si="393"/>
        <v>6.3699461804951507E-19</v>
      </c>
      <c r="H3202" s="104">
        <f t="shared" si="389"/>
        <v>-363.91728473983216</v>
      </c>
      <c r="I3202" s="104">
        <f t="shared" si="390"/>
        <v>100</v>
      </c>
      <c r="J3202" s="104">
        <f t="shared" si="391"/>
        <v>1.7969247896155398E-13</v>
      </c>
      <c r="K3202" s="104">
        <f t="shared" si="392"/>
        <v>1.7969247896155399E-11</v>
      </c>
      <c r="L3202" s="85"/>
    </row>
    <row r="3203" spans="3:12" x14ac:dyDescent="0.2">
      <c r="C3203" s="103">
        <v>43600</v>
      </c>
      <c r="D3203" s="103">
        <f t="shared" si="388"/>
        <v>43.6</v>
      </c>
      <c r="E3203" s="104">
        <f t="shared" si="386"/>
        <v>4.7956339250188095E-4</v>
      </c>
      <c r="F3203" s="104">
        <f t="shared" si="387"/>
        <v>1.7508331627767591E-3</v>
      </c>
      <c r="G3203" s="104">
        <f t="shared" si="393"/>
        <v>8.3963549124602058E-7</v>
      </c>
      <c r="H3203" s="104">
        <f t="shared" si="389"/>
        <v>-121.51818424299017</v>
      </c>
      <c r="I3203" s="104">
        <f t="shared" si="390"/>
        <v>100</v>
      </c>
      <c r="J3203" s="104">
        <f t="shared" si="391"/>
        <v>1.7624693954025399E-13</v>
      </c>
      <c r="K3203" s="104">
        <f t="shared" si="392"/>
        <v>1.76246939540254E-11</v>
      </c>
      <c r="L3203" s="85"/>
    </row>
    <row r="3204" spans="3:12" x14ac:dyDescent="0.2">
      <c r="C3204" s="103">
        <v>43700</v>
      </c>
      <c r="D3204" s="103">
        <f t="shared" si="388"/>
        <v>43.7</v>
      </c>
      <c r="E3204" s="104">
        <f t="shared" ref="E3204:E3267" si="394">ABS(SIN((($A$68*PI()*$C3204*VLOOKUP($D$12,$C$18:$D$33,2,FALSE))/($D$16*1000000)))/(VLOOKUP($D$12,$C$18:$D$33,2,FALSE)*SIN((($A$68*PI()*$C3204)/($D$16*1000000)))))^$A$72</f>
        <v>4.7765695135594608E-4</v>
      </c>
      <c r="F3204" s="104">
        <f t="shared" ref="F3204:F3267" si="395">ABS(SIN((($A$68*VLOOKUP($D$12,$C$18:$D$33,2,FALSE)*PI()*$C3204*VLOOKUP($D$12,$C$18:$E$33,3,FALSE))/($D$16*1000000)))/(VLOOKUP($D$12,$C$18:$E$33,3,FALSE)*SIN((($A$68*VLOOKUP($D$12,$C$18:$D$33,2,FALSE)*PI()*$C3204)/($D$16*1000000)))))^$A$76</f>
        <v>1.7482256703631384E-3</v>
      </c>
      <c r="G3204" s="104">
        <f t="shared" si="393"/>
        <v>8.350521439878618E-7</v>
      </c>
      <c r="H3204" s="104">
        <f t="shared" si="389"/>
        <v>-121.56572809178593</v>
      </c>
      <c r="I3204" s="104">
        <f t="shared" si="390"/>
        <v>100</v>
      </c>
      <c r="J3204" s="104">
        <f t="shared" si="391"/>
        <v>7.0114466890131321E-13</v>
      </c>
      <c r="K3204" s="104">
        <f t="shared" si="392"/>
        <v>7.0114466890131316E-11</v>
      </c>
      <c r="L3204" s="85"/>
    </row>
    <row r="3205" spans="3:12" x14ac:dyDescent="0.2">
      <c r="C3205" s="103">
        <v>43800</v>
      </c>
      <c r="D3205" s="103">
        <f t="shared" ref="D3205:D3268" si="396">C3205/1000</f>
        <v>43.8</v>
      </c>
      <c r="E3205" s="104">
        <f t="shared" si="394"/>
        <v>4.7550487050801427E-4</v>
      </c>
      <c r="F3205" s="104">
        <f t="shared" si="395"/>
        <v>7.3892162603602245E-16</v>
      </c>
      <c r="G3205" s="104">
        <f t="shared" si="393"/>
        <v>3.5136083210383019E-19</v>
      </c>
      <c r="H3205" s="104">
        <f t="shared" ref="H3205:H3268" si="397">20*LOG10(G3205)</f>
        <v>-369.08493306109762</v>
      </c>
      <c r="I3205" s="104">
        <f t="shared" ref="I3205:I3268" si="398">C3205-C3204</f>
        <v>100</v>
      </c>
      <c r="J3205" s="104">
        <f t="shared" si="391"/>
        <v>1.743280207948279E-13</v>
      </c>
      <c r="K3205" s="104">
        <f t="shared" si="392"/>
        <v>1.743280207948279E-11</v>
      </c>
      <c r="L3205" s="85"/>
    </row>
    <row r="3206" spans="3:12" x14ac:dyDescent="0.2">
      <c r="C3206" s="103">
        <v>43900</v>
      </c>
      <c r="D3206" s="103">
        <f t="shared" si="396"/>
        <v>43.9</v>
      </c>
      <c r="E3206" s="104">
        <f t="shared" si="394"/>
        <v>4.7311121364663865E-4</v>
      </c>
      <c r="F3206" s="104">
        <f t="shared" si="395"/>
        <v>1.7436060938533886E-3</v>
      </c>
      <c r="G3206" s="104">
        <f t="shared" si="393"/>
        <v>8.2491959518465156E-7</v>
      </c>
      <c r="H3206" s="104">
        <f t="shared" si="397"/>
        <v>-121.67176760037998</v>
      </c>
      <c r="I3206" s="104">
        <f t="shared" si="398"/>
        <v>100</v>
      </c>
      <c r="J3206" s="104">
        <f t="shared" ref="J3206:J3269" si="399">((G3206+G3205)/2)^2</f>
        <v>1.7012308463004729E-13</v>
      </c>
      <c r="K3206" s="104">
        <f t="shared" ref="K3206:K3269" si="400">I3206*J3206</f>
        <v>1.7012308463004728E-11</v>
      </c>
      <c r="L3206" s="85"/>
    </row>
    <row r="3207" spans="3:12" x14ac:dyDescent="0.2">
      <c r="C3207" s="103">
        <v>44000</v>
      </c>
      <c r="D3207" s="103">
        <f t="shared" si="396"/>
        <v>44</v>
      </c>
      <c r="E3207" s="104">
        <f t="shared" si="394"/>
        <v>4.7048033934496782E-4</v>
      </c>
      <c r="F3207" s="104">
        <f t="shared" si="395"/>
        <v>1.7415914276347002E-3</v>
      </c>
      <c r="G3207" s="104">
        <f t="shared" si="393"/>
        <v>8.1938452587386073E-7</v>
      </c>
      <c r="H3207" s="104">
        <f t="shared" si="397"/>
        <v>-121.73024483965779</v>
      </c>
      <c r="I3207" s="104">
        <f t="shared" si="398"/>
        <v>100</v>
      </c>
      <c r="J3207" s="104">
        <f t="shared" si="399"/>
        <v>6.7593401063250166E-13</v>
      </c>
      <c r="K3207" s="104">
        <f t="shared" si="400"/>
        <v>6.759340106325016E-11</v>
      </c>
      <c r="L3207" s="85"/>
    </row>
    <row r="3208" spans="3:12" x14ac:dyDescent="0.2">
      <c r="C3208" s="103">
        <v>44100</v>
      </c>
      <c r="D3208" s="103">
        <f t="shared" si="396"/>
        <v>44.1</v>
      </c>
      <c r="E3208" s="104">
        <f t="shared" si="394"/>
        <v>4.6761689030964075E-4</v>
      </c>
      <c r="F3208" s="104">
        <f t="shared" si="395"/>
        <v>1.594883557670549E-16</v>
      </c>
      <c r="G3208" s="104">
        <f t="shared" si="393"/>
        <v>7.4579448964387867E-20</v>
      </c>
      <c r="H3208" s="104">
        <f t="shared" si="397"/>
        <v>-382.54761659557624</v>
      </c>
      <c r="I3208" s="104">
        <f t="shared" si="398"/>
        <v>100</v>
      </c>
      <c r="J3208" s="104">
        <f t="shared" si="399"/>
        <v>1.6784775031041343E-13</v>
      </c>
      <c r="K3208" s="104">
        <f t="shared" si="400"/>
        <v>1.6784775031041345E-11</v>
      </c>
      <c r="L3208" s="85"/>
    </row>
    <row r="3209" spans="3:12" x14ac:dyDescent="0.2">
      <c r="C3209" s="103">
        <v>44200</v>
      </c>
      <c r="D3209" s="103">
        <f t="shared" si="396"/>
        <v>44.2</v>
      </c>
      <c r="E3209" s="104">
        <f t="shared" si="394"/>
        <v>4.6452578221877936E-4</v>
      </c>
      <c r="F3209" s="104">
        <f t="shared" si="395"/>
        <v>1.7381467328055212E-3</v>
      </c>
      <c r="G3209" s="104">
        <f t="shared" si="393"/>
        <v>8.0741397066750045E-7</v>
      </c>
      <c r="H3209" s="104">
        <f t="shared" si="397"/>
        <v>-121.85807480544221</v>
      </c>
      <c r="I3209" s="104">
        <f t="shared" si="398"/>
        <v>100</v>
      </c>
      <c r="J3209" s="104">
        <f t="shared" si="399"/>
        <v>1.6297933000729492E-13</v>
      </c>
      <c r="K3209" s="104">
        <f t="shared" si="400"/>
        <v>1.6297933000729493E-11</v>
      </c>
      <c r="L3209" s="85"/>
    </row>
    <row r="3210" spans="3:12" x14ac:dyDescent="0.2">
      <c r="C3210" s="103">
        <v>44300</v>
      </c>
      <c r="D3210" s="103">
        <f t="shared" si="396"/>
        <v>44.3</v>
      </c>
      <c r="E3210" s="104">
        <f t="shared" si="394"/>
        <v>4.612121921788153E-4</v>
      </c>
      <c r="F3210" s="104">
        <f t="shared" si="395"/>
        <v>1.7367147947044857E-3</v>
      </c>
      <c r="G3210" s="104">
        <f t="shared" si="393"/>
        <v>8.0099403765503706E-7</v>
      </c>
      <c r="H3210" s="104">
        <f t="shared" si="397"/>
        <v>-121.92741433307563</v>
      </c>
      <c r="I3210" s="104">
        <f t="shared" si="398"/>
        <v>100</v>
      </c>
      <c r="J3210" s="104">
        <f t="shared" si="399"/>
        <v>6.467440803090179E-13</v>
      </c>
      <c r="K3210" s="104">
        <f t="shared" si="400"/>
        <v>6.4674408030901794E-11</v>
      </c>
      <c r="L3210" s="85"/>
    </row>
    <row r="3211" spans="3:12" x14ac:dyDescent="0.2">
      <c r="C3211" s="103">
        <v>44400</v>
      </c>
      <c r="D3211" s="103">
        <f t="shared" si="396"/>
        <v>44.4</v>
      </c>
      <c r="E3211" s="104">
        <f t="shared" si="394"/>
        <v>4.5768154683023461E-4</v>
      </c>
      <c r="F3211" s="104">
        <f t="shared" si="395"/>
        <v>4.9493742100357078E-16</v>
      </c>
      <c r="G3211" s="104">
        <f t="shared" si="393"/>
        <v>2.2652372442908133E-19</v>
      </c>
      <c r="H3211" s="104">
        <f t="shared" si="397"/>
        <v>-372.89772612917602</v>
      </c>
      <c r="I3211" s="104">
        <f t="shared" si="398"/>
        <v>100</v>
      </c>
      <c r="J3211" s="104">
        <f t="shared" si="399"/>
        <v>1.6039786208982043E-13</v>
      </c>
      <c r="K3211" s="104">
        <f t="shared" si="400"/>
        <v>1.6039786208982044E-11</v>
      </c>
      <c r="L3211" s="85"/>
    </row>
    <row r="3212" spans="3:12" x14ac:dyDescent="0.2">
      <c r="C3212" s="103">
        <v>44500</v>
      </c>
      <c r="D3212" s="103">
        <f t="shared" si="396"/>
        <v>44.5</v>
      </c>
      <c r="E3212" s="104">
        <f t="shared" si="394"/>
        <v>4.5393951013266283E-4</v>
      </c>
      <c r="F3212" s="104">
        <f t="shared" si="395"/>
        <v>1.7344277805631434E-3</v>
      </c>
      <c r="G3212" s="104">
        <f t="shared" si="393"/>
        <v>7.8732529706931497E-7</v>
      </c>
      <c r="H3212" s="104">
        <f t="shared" si="397"/>
        <v>-122.07691588564934</v>
      </c>
      <c r="I3212" s="104">
        <f t="shared" si="398"/>
        <v>100</v>
      </c>
      <c r="J3212" s="104">
        <f t="shared" si="399"/>
        <v>1.5497028085141043E-13</v>
      </c>
      <c r="K3212" s="104">
        <f t="shared" si="400"/>
        <v>1.5497028085141043E-11</v>
      </c>
      <c r="L3212" s="85"/>
    </row>
    <row r="3213" spans="3:12" x14ac:dyDescent="0.2">
      <c r="C3213" s="103">
        <v>44600</v>
      </c>
      <c r="D3213" s="103">
        <f t="shared" si="396"/>
        <v>44.6</v>
      </c>
      <c r="E3213" s="104">
        <f t="shared" si="394"/>
        <v>4.4999197085990197E-4</v>
      </c>
      <c r="F3213" s="104">
        <f t="shared" si="395"/>
        <v>1.7335714442613581E-3</v>
      </c>
      <c r="G3213" s="104">
        <f t="shared" si="393"/>
        <v>7.8009323082961526E-7</v>
      </c>
      <c r="H3213" s="104">
        <f t="shared" si="397"/>
        <v>-122.15706981246625</v>
      </c>
      <c r="I3213" s="104">
        <f t="shared" si="398"/>
        <v>100</v>
      </c>
      <c r="J3213" s="104">
        <f t="shared" si="399"/>
        <v>6.1420021040021238E-13</v>
      </c>
      <c r="K3213" s="104">
        <f t="shared" si="400"/>
        <v>6.1420021040021233E-11</v>
      </c>
      <c r="L3213" s="85"/>
    </row>
    <row r="3214" spans="3:12" x14ac:dyDescent="0.2">
      <c r="C3214" s="103">
        <v>44700</v>
      </c>
      <c r="D3214" s="103">
        <f t="shared" si="396"/>
        <v>44.7</v>
      </c>
      <c r="E3214" s="104">
        <f t="shared" si="394"/>
        <v>4.458450298357111E-4</v>
      </c>
      <c r="F3214" s="104">
        <f t="shared" si="395"/>
        <v>8.0393361720857833E-17</v>
      </c>
      <c r="G3214" s="104">
        <f t="shared" ref="G3214:G3277" si="401">E3214*F3214</f>
        <v>3.5842980755028973E-20</v>
      </c>
      <c r="H3214" s="104">
        <f t="shared" si="397"/>
        <v>-388.91191761879639</v>
      </c>
      <c r="I3214" s="104">
        <f t="shared" si="398"/>
        <v>100</v>
      </c>
      <c r="J3214" s="104">
        <f t="shared" si="399"/>
        <v>1.5213636219656085E-13</v>
      </c>
      <c r="K3214" s="104">
        <f t="shared" si="400"/>
        <v>1.5213636219656083E-11</v>
      </c>
      <c r="L3214" s="85"/>
    </row>
    <row r="3215" spans="3:12" x14ac:dyDescent="0.2">
      <c r="C3215" s="103">
        <v>44800</v>
      </c>
      <c r="D3215" s="103">
        <f t="shared" si="396"/>
        <v>44.8</v>
      </c>
      <c r="E3215" s="104">
        <f t="shared" si="394"/>
        <v>4.4150498694117799E-4</v>
      </c>
      <c r="F3215" s="104">
        <f t="shared" si="395"/>
        <v>1.7324307582633207E-3</v>
      </c>
      <c r="G3215" s="104">
        <f t="shared" si="401"/>
        <v>7.6487681930354247E-7</v>
      </c>
      <c r="H3215" s="104">
        <f t="shared" si="397"/>
        <v>-122.32817001599285</v>
      </c>
      <c r="I3215" s="104">
        <f t="shared" si="398"/>
        <v>100</v>
      </c>
      <c r="J3215" s="104">
        <f t="shared" si="399"/>
        <v>1.4625913717698971E-13</v>
      </c>
      <c r="K3215" s="104">
        <f t="shared" si="400"/>
        <v>1.4625913717698972E-11</v>
      </c>
      <c r="L3215" s="85"/>
    </row>
    <row r="3216" spans="3:12" x14ac:dyDescent="0.2">
      <c r="C3216" s="103">
        <v>44900</v>
      </c>
      <c r="D3216" s="103">
        <f t="shared" si="396"/>
        <v>44.9</v>
      </c>
      <c r="E3216" s="104">
        <f t="shared" si="394"/>
        <v>4.3697832792453917E-4</v>
      </c>
      <c r="F3216" s="104">
        <f t="shared" si="395"/>
        <v>1.7321457822210703E-3</v>
      </c>
      <c r="G3216" s="104">
        <f t="shared" si="401"/>
        <v>7.5691016763650623E-7</v>
      </c>
      <c r="H3216" s="104">
        <f t="shared" si="397"/>
        <v>-122.41911321620202</v>
      </c>
      <c r="I3216" s="104">
        <f t="shared" si="398"/>
        <v>100</v>
      </c>
      <c r="J3216" s="104">
        <f t="shared" si="399"/>
        <v>5.7895890840501791E-13</v>
      </c>
      <c r="K3216" s="104">
        <f t="shared" si="400"/>
        <v>5.7895890840501788E-11</v>
      </c>
      <c r="L3216" s="85"/>
    </row>
    <row r="3217" spans="3:12" x14ac:dyDescent="0.2">
      <c r="C3217" s="103">
        <v>45000</v>
      </c>
      <c r="D3217" s="103">
        <f t="shared" si="396"/>
        <v>45</v>
      </c>
      <c r="E3217" s="104">
        <f t="shared" si="394"/>
        <v>4.3227171104425307E-4</v>
      </c>
      <c r="F3217" s="104">
        <f t="shared" si="395"/>
        <v>2.5482654181230303E-16</v>
      </c>
      <c r="G3217" s="104">
        <f t="shared" si="401"/>
        <v>1.1015430524869413E-19</v>
      </c>
      <c r="H3217" s="104">
        <f t="shared" si="397"/>
        <v>-379.15997048606778</v>
      </c>
      <c r="I3217" s="104">
        <f t="shared" si="398"/>
        <v>100</v>
      </c>
      <c r="J3217" s="104">
        <f t="shared" si="399"/>
        <v>1.4322825046792266E-13</v>
      </c>
      <c r="K3217" s="104">
        <f t="shared" si="400"/>
        <v>1.4322825046792266E-11</v>
      </c>
      <c r="L3217" s="85"/>
    </row>
    <row r="3218" spans="3:12" x14ac:dyDescent="0.2">
      <c r="C3218" s="103">
        <v>45100</v>
      </c>
      <c r="D3218" s="103">
        <f t="shared" si="396"/>
        <v>45.1</v>
      </c>
      <c r="E3218" s="104">
        <f t="shared" si="394"/>
        <v>4.273919535759645E-4</v>
      </c>
      <c r="F3218" s="104">
        <f t="shared" si="395"/>
        <v>1.7321457822213253E-3</v>
      </c>
      <c r="G3218" s="104">
        <f t="shared" si="401"/>
        <v>7.4030516974193939E-7</v>
      </c>
      <c r="H3218" s="104">
        <f t="shared" si="397"/>
        <v>-122.61178435633656</v>
      </c>
      <c r="I3218" s="104">
        <f t="shared" si="398"/>
        <v>100</v>
      </c>
      <c r="J3218" s="104">
        <f t="shared" si="399"/>
        <v>1.3701293608670118E-13</v>
      </c>
      <c r="K3218" s="104">
        <f t="shared" si="400"/>
        <v>1.3701293608670118E-11</v>
      </c>
      <c r="L3218" s="85"/>
    </row>
    <row r="3219" spans="3:12" x14ac:dyDescent="0.2">
      <c r="C3219" s="103">
        <v>45200</v>
      </c>
      <c r="D3219" s="103">
        <f t="shared" si="396"/>
        <v>45.2</v>
      </c>
      <c r="E3219" s="104">
        <f t="shared" si="394"/>
        <v>4.2234601821382252E-4</v>
      </c>
      <c r="F3219" s="104">
        <f t="shared" si="395"/>
        <v>1.7324307582630657E-3</v>
      </c>
      <c r="G3219" s="104">
        <f t="shared" si="401"/>
        <v>7.3168523258355914E-7</v>
      </c>
      <c r="H3219" s="104">
        <f t="shared" si="397"/>
        <v>-122.71351420265842</v>
      </c>
      <c r="I3219" s="104">
        <f t="shared" si="398"/>
        <v>100</v>
      </c>
      <c r="J3219" s="104">
        <f t="shared" si="399"/>
        <v>5.416889361345957E-13</v>
      </c>
      <c r="K3219" s="104">
        <f t="shared" si="400"/>
        <v>5.4168893613459573E-11</v>
      </c>
      <c r="L3219" s="85"/>
    </row>
    <row r="3220" spans="3:12" x14ac:dyDescent="0.2">
      <c r="C3220" s="103">
        <v>45300</v>
      </c>
      <c r="D3220" s="103">
        <f t="shared" si="396"/>
        <v>45.3</v>
      </c>
      <c r="E3220" s="104">
        <f t="shared" si="394"/>
        <v>4.1714099939633157E-4</v>
      </c>
      <c r="F3220" s="104">
        <f t="shared" si="395"/>
        <v>5.9029805252960832E-16</v>
      </c>
      <c r="G3220" s="104">
        <f t="shared" si="401"/>
        <v>2.4623751957390903E-19</v>
      </c>
      <c r="H3220" s="104">
        <f t="shared" si="397"/>
        <v>-372.17291544544281</v>
      </c>
      <c r="I3220" s="104">
        <f t="shared" si="398"/>
        <v>100</v>
      </c>
      <c r="J3220" s="104">
        <f t="shared" si="399"/>
        <v>1.3384081989530437E-13</v>
      </c>
      <c r="K3220" s="104">
        <f t="shared" si="400"/>
        <v>1.3384081989530437E-11</v>
      </c>
      <c r="L3220" s="85"/>
    </row>
    <row r="3221" spans="3:12" x14ac:dyDescent="0.2">
      <c r="C3221" s="103">
        <v>45400</v>
      </c>
      <c r="D3221" s="103">
        <f t="shared" si="396"/>
        <v>45.4</v>
      </c>
      <c r="E3221" s="104">
        <f t="shared" si="394"/>
        <v>4.1178410958656037E-4</v>
      </c>
      <c r="F3221" s="104">
        <f t="shared" si="395"/>
        <v>1.7335714442616131E-3</v>
      </c>
      <c r="G3221" s="104">
        <f t="shared" si="401"/>
        <v>7.1385717357995587E-7</v>
      </c>
      <c r="H3221" s="104">
        <f t="shared" si="397"/>
        <v>-122.92777343761216</v>
      </c>
      <c r="I3221" s="104">
        <f t="shared" si="398"/>
        <v>100</v>
      </c>
      <c r="J3221" s="104">
        <f t="shared" si="399"/>
        <v>1.273980160679787E-13</v>
      </c>
      <c r="K3221" s="104">
        <f t="shared" si="400"/>
        <v>1.273980160679787E-11</v>
      </c>
      <c r="L3221" s="85"/>
    </row>
    <row r="3222" spans="3:12" x14ac:dyDescent="0.2">
      <c r="C3222" s="103">
        <v>45500</v>
      </c>
      <c r="D3222" s="103">
        <f t="shared" si="396"/>
        <v>45.5</v>
      </c>
      <c r="E3222" s="104">
        <f t="shared" si="394"/>
        <v>4.0628266553617662E-4</v>
      </c>
      <c r="F3222" s="104">
        <f t="shared" si="395"/>
        <v>1.734427780563344E-3</v>
      </c>
      <c r="G3222" s="104">
        <f t="shared" si="401"/>
        <v>7.0466794186727022E-7</v>
      </c>
      <c r="H3222" s="104">
        <f t="shared" si="397"/>
        <v>-123.0403097165521</v>
      </c>
      <c r="I3222" s="104">
        <f t="shared" si="398"/>
        <v>100</v>
      </c>
      <c r="J3222" s="104">
        <f t="shared" si="399"/>
        <v>5.0305337578864148E-13</v>
      </c>
      <c r="K3222" s="104">
        <f t="shared" si="400"/>
        <v>5.0305337578864148E-11</v>
      </c>
      <c r="L3222" s="85"/>
    </row>
    <row r="3223" spans="3:12" x14ac:dyDescent="0.2">
      <c r="C3223" s="103">
        <v>45600</v>
      </c>
      <c r="D3223" s="103">
        <f t="shared" si="396"/>
        <v>45.6</v>
      </c>
      <c r="E3223" s="104">
        <f t="shared" si="394"/>
        <v>4.0064407456227559E-4</v>
      </c>
      <c r="F3223" s="104">
        <f t="shared" si="395"/>
        <v>1.5723334973602369E-17</v>
      </c>
      <c r="G3223" s="104">
        <f t="shared" si="401"/>
        <v>6.299460989531583E-21</v>
      </c>
      <c r="H3223" s="104">
        <f t="shared" si="397"/>
        <v>-404.01393218326712</v>
      </c>
      <c r="I3223" s="104">
        <f t="shared" si="398"/>
        <v>100</v>
      </c>
      <c r="J3223" s="104">
        <f t="shared" si="399"/>
        <v>1.2413922707386584E-13</v>
      </c>
      <c r="K3223" s="104">
        <f t="shared" si="400"/>
        <v>1.2413922707386584E-11</v>
      </c>
      <c r="L3223" s="85"/>
    </row>
    <row r="3224" spans="3:12" x14ac:dyDescent="0.2">
      <c r="C3224" s="103">
        <v>45700</v>
      </c>
      <c r="D3224" s="103">
        <f t="shared" si="396"/>
        <v>45.7</v>
      </c>
      <c r="E3224" s="104">
        <f t="shared" si="394"/>
        <v>3.9487582086546039E-4</v>
      </c>
      <c r="F3224" s="104">
        <f t="shared" si="395"/>
        <v>1.7367147947047411E-3</v>
      </c>
      <c r="G3224" s="104">
        <f t="shared" si="401"/>
        <v>6.8578668016822416E-7</v>
      </c>
      <c r="H3224" s="104">
        <f t="shared" si="397"/>
        <v>-123.27621908624761</v>
      </c>
      <c r="I3224" s="104">
        <f t="shared" si="398"/>
        <v>100</v>
      </c>
      <c r="J3224" s="104">
        <f t="shared" si="399"/>
        <v>1.1757584267404069E-13</v>
      </c>
      <c r="K3224" s="104">
        <f t="shared" si="400"/>
        <v>1.1757584267404069E-11</v>
      </c>
      <c r="L3224" s="85"/>
    </row>
    <row r="3225" spans="3:12" x14ac:dyDescent="0.2">
      <c r="C3225" s="103">
        <v>45800</v>
      </c>
      <c r="D3225" s="103">
        <f t="shared" si="396"/>
        <v>45.8</v>
      </c>
      <c r="E3225" s="104">
        <f t="shared" si="394"/>
        <v>3.8898545191709224E-4</v>
      </c>
      <c r="F3225" s="104">
        <f t="shared" si="395"/>
        <v>1.7381467328057216E-3</v>
      </c>
      <c r="G3225" s="104">
        <f t="shared" si="401"/>
        <v>6.7611379235865093E-7</v>
      </c>
      <c r="H3225" s="104">
        <f t="shared" si="397"/>
        <v>-123.39960409198143</v>
      </c>
      <c r="I3225" s="104">
        <f t="shared" si="398"/>
        <v>100</v>
      </c>
      <c r="J3225" s="104">
        <f t="shared" si="399"/>
        <v>4.6369322426723143E-13</v>
      </c>
      <c r="K3225" s="104">
        <f t="shared" si="400"/>
        <v>4.6369322426723143E-11</v>
      </c>
      <c r="L3225" s="85"/>
    </row>
    <row r="3226" spans="3:12" x14ac:dyDescent="0.2">
      <c r="C3226" s="103">
        <v>45900</v>
      </c>
      <c r="D3226" s="103">
        <f t="shared" si="396"/>
        <v>45.9</v>
      </c>
      <c r="E3226" s="104">
        <f t="shared" si="394"/>
        <v>3.829805649429442E-4</v>
      </c>
      <c r="F3226" s="104">
        <f t="shared" si="395"/>
        <v>3.5243666923909758E-16</v>
      </c>
      <c r="G3226" s="104">
        <f t="shared" si="401"/>
        <v>1.3497639469179916E-19</v>
      </c>
      <c r="H3226" s="104">
        <f t="shared" si="397"/>
        <v>-377.39484352661418</v>
      </c>
      <c r="I3226" s="104">
        <f t="shared" si="398"/>
        <v>100</v>
      </c>
      <c r="J3226" s="104">
        <f t="shared" si="399"/>
        <v>1.1428246505444488E-13</v>
      </c>
      <c r="K3226" s="104">
        <f t="shared" si="400"/>
        <v>1.1428246505444489E-11</v>
      </c>
      <c r="L3226" s="85"/>
    </row>
    <row r="3227" spans="3:12" x14ac:dyDescent="0.2">
      <c r="C3227" s="103">
        <v>46000</v>
      </c>
      <c r="D3227" s="103">
        <f t="shared" si="396"/>
        <v>46</v>
      </c>
      <c r="E3227" s="104">
        <f t="shared" si="394"/>
        <v>3.7686879352985834E-4</v>
      </c>
      <c r="F3227" s="104">
        <f t="shared" si="395"/>
        <v>1.7415914276349565E-3</v>
      </c>
      <c r="G3227" s="104">
        <f t="shared" si="401"/>
        <v>6.5635146015472971E-7</v>
      </c>
      <c r="H3227" s="104">
        <f t="shared" si="397"/>
        <v>-123.6572708852988</v>
      </c>
      <c r="I3227" s="104">
        <f t="shared" si="398"/>
        <v>100</v>
      </c>
      <c r="J3227" s="104">
        <f t="shared" si="399"/>
        <v>1.0769930981185574E-13</v>
      </c>
      <c r="K3227" s="104">
        <f t="shared" si="400"/>
        <v>1.0769930981185574E-11</v>
      </c>
      <c r="L3227" s="85"/>
    </row>
    <row r="3228" spans="3:12" x14ac:dyDescent="0.2">
      <c r="C3228" s="103">
        <v>46100</v>
      </c>
      <c r="D3228" s="103">
        <f t="shared" si="396"/>
        <v>46.1</v>
      </c>
      <c r="E3228" s="104">
        <f t="shared" si="394"/>
        <v>3.7065779438126437E-4</v>
      </c>
      <c r="F3228" s="104">
        <f t="shared" si="395"/>
        <v>1.7436060938531321E-3</v>
      </c>
      <c r="G3228" s="104">
        <f t="shared" si="401"/>
        <v>6.462811890173338E-7</v>
      </c>
      <c r="H3228" s="104">
        <f t="shared" si="397"/>
        <v>-123.79156969370383</v>
      </c>
      <c r="I3228" s="104">
        <f t="shared" si="398"/>
        <v>100</v>
      </c>
      <c r="J3228" s="104">
        <f t="shared" si="399"/>
        <v>4.2421295467225709E-13</v>
      </c>
      <c r="K3228" s="104">
        <f t="shared" si="400"/>
        <v>4.242129546722571E-11</v>
      </c>
      <c r="L3228" s="85"/>
    </row>
    <row r="3229" spans="3:12" x14ac:dyDescent="0.2">
      <c r="C3229" s="103">
        <v>46200</v>
      </c>
      <c r="D3229" s="103">
        <f t="shared" si="396"/>
        <v>46.2</v>
      </c>
      <c r="E3229" s="104">
        <f t="shared" si="394"/>
        <v>3.6435523424662401E-4</v>
      </c>
      <c r="F3229" s="104">
        <f t="shared" si="395"/>
        <v>2.2521783457989965E-16</v>
      </c>
      <c r="G3229" s="104">
        <f t="shared" si="401"/>
        <v>8.2059296874876755E-20</v>
      </c>
      <c r="H3229" s="104">
        <f t="shared" si="397"/>
        <v>-381.71744417211266</v>
      </c>
      <c r="I3229" s="104">
        <f t="shared" si="398"/>
        <v>100</v>
      </c>
      <c r="J3229" s="104">
        <f t="shared" si="399"/>
        <v>1.044198438194412E-13</v>
      </c>
      <c r="K3229" s="104">
        <f t="shared" si="400"/>
        <v>1.0441984381944121E-11</v>
      </c>
      <c r="L3229" s="85"/>
    </row>
    <row r="3230" spans="3:12" x14ac:dyDescent="0.2">
      <c r="C3230" s="103">
        <v>46300</v>
      </c>
      <c r="D3230" s="103">
        <f t="shared" si="396"/>
        <v>46.3</v>
      </c>
      <c r="E3230" s="104">
        <f t="shared" si="394"/>
        <v>3.5796877704908416E-4</v>
      </c>
      <c r="F3230" s="104">
        <f t="shared" si="395"/>
        <v>1.7482256703629368E-3</v>
      </c>
      <c r="G3230" s="104">
        <f t="shared" si="401"/>
        <v>6.2581020522563578E-7</v>
      </c>
      <c r="H3230" s="104">
        <f t="shared" si="397"/>
        <v>-124.07114717991531</v>
      </c>
      <c r="I3230" s="104">
        <f t="shared" si="398"/>
        <v>100</v>
      </c>
      <c r="J3230" s="104">
        <f t="shared" si="399"/>
        <v>9.7909603241163764E-14</v>
      </c>
      <c r="K3230" s="104">
        <f t="shared" si="400"/>
        <v>9.7909603241163759E-12</v>
      </c>
      <c r="L3230" s="85"/>
    </row>
    <row r="3231" spans="3:12" x14ac:dyDescent="0.2">
      <c r="C3231" s="103">
        <v>46400</v>
      </c>
      <c r="D3231" s="103">
        <f t="shared" si="396"/>
        <v>46.4</v>
      </c>
      <c r="E3231" s="104">
        <f t="shared" si="394"/>
        <v>3.5150607123473086E-4</v>
      </c>
      <c r="F3231" s="104">
        <f t="shared" si="395"/>
        <v>1.7508331627760418E-3</v>
      </c>
      <c r="G3231" s="104">
        <f t="shared" si="401"/>
        <v>6.1542848643488446E-7</v>
      </c>
      <c r="H3231" s="104">
        <f t="shared" si="397"/>
        <v>-124.21644810733005</v>
      </c>
      <c r="I3231" s="104">
        <f t="shared" si="398"/>
        <v>100</v>
      </c>
      <c r="J3231" s="104">
        <f t="shared" si="399"/>
        <v>3.8516837241878001E-13</v>
      </c>
      <c r="K3231" s="104">
        <f t="shared" si="400"/>
        <v>3.8516837241877999E-11</v>
      </c>
      <c r="L3231" s="85"/>
    </row>
    <row r="3232" spans="3:12" x14ac:dyDescent="0.2">
      <c r="C3232" s="103">
        <v>46500</v>
      </c>
      <c r="D3232" s="103">
        <f t="shared" si="396"/>
        <v>46.5</v>
      </c>
      <c r="E3232" s="104">
        <f t="shared" si="394"/>
        <v>3.4497473736595032E-4</v>
      </c>
      <c r="F3232" s="104">
        <f t="shared" si="395"/>
        <v>1.1313114166144401E-16</v>
      </c>
      <c r="G3232" s="104">
        <f t="shared" si="401"/>
        <v>3.9027385882566767E-20</v>
      </c>
      <c r="H3232" s="104">
        <f t="shared" si="397"/>
        <v>-388.17261074982855</v>
      </c>
      <c r="I3232" s="104">
        <f t="shared" si="398"/>
        <v>100</v>
      </c>
      <c r="J3232" s="104">
        <f t="shared" si="399"/>
        <v>9.4688055478895217E-14</v>
      </c>
      <c r="K3232" s="104">
        <f t="shared" si="400"/>
        <v>9.4688055478895224E-12</v>
      </c>
      <c r="L3232" s="85"/>
    </row>
    <row r="3233" spans="3:12" x14ac:dyDescent="0.2">
      <c r="C3233" s="103">
        <v>46600</v>
      </c>
      <c r="D3233" s="103">
        <f t="shared" si="396"/>
        <v>46.6</v>
      </c>
      <c r="E3233" s="104">
        <f t="shared" si="394"/>
        <v>3.3838235598047847E-4</v>
      </c>
      <c r="F3233" s="104">
        <f t="shared" si="395"/>
        <v>1.7566508813920683E-3</v>
      </c>
      <c r="G3233" s="104">
        <f t="shared" si="401"/>
        <v>5.9441966388063214E-7</v>
      </c>
      <c r="H3233" s="104">
        <f t="shared" si="397"/>
        <v>-124.51813664398071</v>
      </c>
      <c r="I3233" s="104">
        <f t="shared" si="398"/>
        <v>100</v>
      </c>
      <c r="J3233" s="104">
        <f t="shared" si="399"/>
        <v>8.8333684202002533E-14</v>
      </c>
      <c r="K3233" s="104">
        <f t="shared" si="400"/>
        <v>8.8333684202002541E-12</v>
      </c>
      <c r="L3233" s="85"/>
    </row>
    <row r="3234" spans="3:12" x14ac:dyDescent="0.2">
      <c r="C3234" s="103">
        <v>46700</v>
      </c>
      <c r="D3234" s="103">
        <f t="shared" si="396"/>
        <v>46.7</v>
      </c>
      <c r="E3234" s="104">
        <f t="shared" si="394"/>
        <v>3.317364557367372E-4</v>
      </c>
      <c r="F3234" s="104">
        <f t="shared" si="395"/>
        <v>1.7598643943784391E-3</v>
      </c>
      <c r="G3234" s="104">
        <f t="shared" si="401"/>
        <v>5.8381117676838288E-7</v>
      </c>
      <c r="H3234" s="104">
        <f t="shared" si="397"/>
        <v>-124.67455189842394</v>
      </c>
      <c r="I3234" s="104">
        <f t="shared" si="398"/>
        <v>100</v>
      </c>
      <c r="J3234" s="104">
        <f t="shared" si="399"/>
        <v>3.4705697846412109E-13</v>
      </c>
      <c r="K3234" s="104">
        <f t="shared" si="400"/>
        <v>3.4705697846412109E-11</v>
      </c>
      <c r="L3234" s="85"/>
    </row>
    <row r="3235" spans="3:12" x14ac:dyDescent="0.2">
      <c r="C3235" s="103">
        <v>46800</v>
      </c>
      <c r="D3235" s="103">
        <f t="shared" si="396"/>
        <v>46.8</v>
      </c>
      <c r="E3235" s="104">
        <f t="shared" si="394"/>
        <v>3.250445018650856E-4</v>
      </c>
      <c r="F3235" s="104">
        <f t="shared" si="395"/>
        <v>4.5497744525121741E-16</v>
      </c>
      <c r="G3235" s="104">
        <f t="shared" si="401"/>
        <v>1.4788791705153123E-19</v>
      </c>
      <c r="H3235" s="104">
        <f t="shared" si="397"/>
        <v>-376.60134615795408</v>
      </c>
      <c r="I3235" s="104">
        <f t="shared" si="398"/>
        <v>100</v>
      </c>
      <c r="J3235" s="104">
        <f t="shared" si="399"/>
        <v>8.5208872529964176E-14</v>
      </c>
      <c r="K3235" s="104">
        <f t="shared" si="400"/>
        <v>8.5208872529964182E-12</v>
      </c>
      <c r="L3235" s="85"/>
    </row>
    <row r="3236" spans="3:12" x14ac:dyDescent="0.2">
      <c r="C3236" s="103">
        <v>46900</v>
      </c>
      <c r="D3236" s="103">
        <f t="shared" si="396"/>
        <v>46.9</v>
      </c>
      <c r="E3236" s="104">
        <f t="shared" si="394"/>
        <v>3.1831388494356084E-4</v>
      </c>
      <c r="F3236" s="104">
        <f t="shared" si="395"/>
        <v>1.7669098637293757E-3</v>
      </c>
      <c r="G3236" s="104">
        <f t="shared" si="401"/>
        <v>5.6243194306879522E-7</v>
      </c>
      <c r="H3236" s="104">
        <f t="shared" si="397"/>
        <v>-124.99860043456698</v>
      </c>
      <c r="I3236" s="104">
        <f t="shared" si="398"/>
        <v>100</v>
      </c>
      <c r="J3236" s="104">
        <f t="shared" si="399"/>
        <v>7.9082422646076723E-14</v>
      </c>
      <c r="K3236" s="104">
        <f t="shared" si="400"/>
        <v>7.9082422646076719E-12</v>
      </c>
      <c r="L3236" s="85"/>
    </row>
    <row r="3237" spans="3:12" x14ac:dyDescent="0.2">
      <c r="C3237" s="103">
        <v>47000</v>
      </c>
      <c r="D3237" s="103">
        <f t="shared" si="396"/>
        <v>47</v>
      </c>
      <c r="E3237" s="104">
        <f t="shared" si="394"/>
        <v>3.1155191001566495E-4</v>
      </c>
      <c r="F3237" s="104">
        <f t="shared" si="395"/>
        <v>1.7707458529465428E-3</v>
      </c>
      <c r="G3237" s="104">
        <f t="shared" si="401"/>
        <v>5.5167925263781323E-7</v>
      </c>
      <c r="H3237" s="104">
        <f t="shared" si="397"/>
        <v>-125.166266970631</v>
      </c>
      <c r="I3237" s="104">
        <f t="shared" si="398"/>
        <v>100</v>
      </c>
      <c r="J3237" s="104">
        <f t="shared" si="399"/>
        <v>3.1031093909970223E-13</v>
      </c>
      <c r="K3237" s="104">
        <f t="shared" si="400"/>
        <v>3.1031093909970224E-11</v>
      </c>
      <c r="L3237" s="85"/>
    </row>
    <row r="3238" spans="3:12" x14ac:dyDescent="0.2">
      <c r="C3238" s="103">
        <v>47100</v>
      </c>
      <c r="D3238" s="103">
        <f t="shared" si="396"/>
        <v>47.1</v>
      </c>
      <c r="E3238" s="104">
        <f t="shared" si="394"/>
        <v>3.0476578606667733E-4</v>
      </c>
      <c r="F3238" s="104">
        <f t="shared" si="395"/>
        <v>1.3053974338785631E-16</v>
      </c>
      <c r="G3238" s="104">
        <f t="shared" si="401"/>
        <v>3.9784047506542374E-20</v>
      </c>
      <c r="H3238" s="104">
        <f t="shared" si="397"/>
        <v>-388.00582070359985</v>
      </c>
      <c r="I3238" s="104">
        <f t="shared" si="398"/>
        <v>100</v>
      </c>
      <c r="J3238" s="104">
        <f t="shared" si="399"/>
        <v>7.6087499447765019E-14</v>
      </c>
      <c r="K3238" s="104">
        <f t="shared" si="400"/>
        <v>7.6087499447765021E-12</v>
      </c>
      <c r="L3238" s="85"/>
    </row>
    <row r="3239" spans="3:12" x14ac:dyDescent="0.2">
      <c r="C3239" s="103">
        <v>47200</v>
      </c>
      <c r="D3239" s="103">
        <f t="shared" si="396"/>
        <v>47.2</v>
      </c>
      <c r="E3239" s="104">
        <f t="shared" si="394"/>
        <v>2.9796261587387922E-4</v>
      </c>
      <c r="F3239" s="104">
        <f t="shared" si="395"/>
        <v>1.7790554031705216E-3</v>
      </c>
      <c r="G3239" s="104">
        <f t="shared" si="401"/>
        <v>5.3009200171324749E-7</v>
      </c>
      <c r="H3239" s="104">
        <f t="shared" si="397"/>
        <v>-125.51297497142343</v>
      </c>
      <c r="I3239" s="104">
        <f t="shared" si="398"/>
        <v>100</v>
      </c>
      <c r="J3239" s="104">
        <f t="shared" si="399"/>
        <v>7.0249382570099945E-14</v>
      </c>
      <c r="K3239" s="104">
        <f t="shared" si="400"/>
        <v>7.0249382570099942E-12</v>
      </c>
      <c r="L3239" s="85"/>
    </row>
    <row r="3240" spans="3:12" x14ac:dyDescent="0.2">
      <c r="C3240" s="103">
        <v>47300</v>
      </c>
      <c r="D3240" s="103">
        <f t="shared" si="396"/>
        <v>47.3</v>
      </c>
      <c r="E3240" s="104">
        <f t="shared" si="394"/>
        <v>2.9114938624498282E-4</v>
      </c>
      <c r="F3240" s="104">
        <f t="shared" si="395"/>
        <v>1.7835337948630505E-3</v>
      </c>
      <c r="G3240" s="104">
        <f t="shared" si="401"/>
        <v>5.1927476972156228E-7</v>
      </c>
      <c r="H3240" s="104">
        <f t="shared" si="397"/>
        <v>-125.69205556376973</v>
      </c>
      <c r="I3240" s="104">
        <f t="shared" si="398"/>
        <v>100</v>
      </c>
      <c r="J3240" s="104">
        <f t="shared" si="399"/>
        <v>2.7529265524787912E-13</v>
      </c>
      <c r="K3240" s="104">
        <f t="shared" si="400"/>
        <v>2.7529265524787912E-11</v>
      </c>
      <c r="L3240" s="85"/>
    </row>
    <row r="3241" spans="3:12" x14ac:dyDescent="0.2">
      <c r="C3241" s="103">
        <v>47400</v>
      </c>
      <c r="D3241" s="103">
        <f t="shared" si="396"/>
        <v>47.4</v>
      </c>
      <c r="E3241" s="104">
        <f t="shared" si="394"/>
        <v>2.8433295865795439E-4</v>
      </c>
      <c r="F3241" s="104">
        <f t="shared" si="395"/>
        <v>2.1452397577162654E-16</v>
      </c>
      <c r="G3241" s="104">
        <f t="shared" si="401"/>
        <v>6.0996236734213903E-20</v>
      </c>
      <c r="H3241" s="104">
        <f t="shared" si="397"/>
        <v>-384.29393917387688</v>
      </c>
      <c r="I3241" s="104">
        <f t="shared" si="398"/>
        <v>100</v>
      </c>
      <c r="J3241" s="104">
        <f t="shared" si="399"/>
        <v>6.741157161736122E-14</v>
      </c>
      <c r="K3241" s="104">
        <f t="shared" si="400"/>
        <v>6.7411571617361224E-12</v>
      </c>
      <c r="L3241" s="85"/>
    </row>
    <row r="3242" spans="3:12" x14ac:dyDescent="0.2">
      <c r="C3242" s="103">
        <v>47500</v>
      </c>
      <c r="D3242" s="103">
        <f t="shared" si="396"/>
        <v>47.5</v>
      </c>
      <c r="E3242" s="104">
        <f t="shared" si="394"/>
        <v>2.7752006031426813E-4</v>
      </c>
      <c r="F3242" s="104">
        <f t="shared" si="395"/>
        <v>1.7931509443362722E-3</v>
      </c>
      <c r="G3242" s="104">
        <f t="shared" si="401"/>
        <v>4.9763535822478915E-7</v>
      </c>
      <c r="H3242" s="104">
        <f t="shared" si="397"/>
        <v>-126.06177539044579</v>
      </c>
      <c r="I3242" s="104">
        <f t="shared" si="398"/>
        <v>100</v>
      </c>
      <c r="J3242" s="104">
        <f t="shared" si="399"/>
        <v>6.1910237438893733E-14</v>
      </c>
      <c r="K3242" s="104">
        <f t="shared" si="400"/>
        <v>6.1910237438893734E-12</v>
      </c>
      <c r="L3242" s="85"/>
    </row>
    <row r="3243" spans="3:12" x14ac:dyDescent="0.2">
      <c r="C3243" s="103">
        <v>47600</v>
      </c>
      <c r="D3243" s="103">
        <f t="shared" si="396"/>
        <v>47.6</v>
      </c>
      <c r="E3243" s="104">
        <f t="shared" si="394"/>
        <v>2.7071727561653119E-4</v>
      </c>
      <c r="F3243" s="104">
        <f t="shared" si="395"/>
        <v>1.7982953940245757E-3</v>
      </c>
      <c r="G3243" s="104">
        <f t="shared" si="401"/>
        <v>4.8682962982408963E-7</v>
      </c>
      <c r="H3243" s="104">
        <f t="shared" si="397"/>
        <v>-126.25245994501446</v>
      </c>
      <c r="I3243" s="104">
        <f t="shared" si="398"/>
        <v>100</v>
      </c>
      <c r="J3243" s="104">
        <f t="shared" si="399"/>
        <v>2.4229282817351975E-13</v>
      </c>
      <c r="K3243" s="104">
        <f t="shared" si="400"/>
        <v>2.4229282817351974E-11</v>
      </c>
      <c r="L3243" s="85"/>
    </row>
    <row r="3244" spans="3:12" x14ac:dyDescent="0.2">
      <c r="C3244" s="103">
        <v>47700</v>
      </c>
      <c r="D3244" s="103">
        <f t="shared" si="396"/>
        <v>47.7</v>
      </c>
      <c r="E3244" s="104">
        <f t="shared" si="394"/>
        <v>2.6393103808026276E-4</v>
      </c>
      <c r="F3244" s="104">
        <f t="shared" si="395"/>
        <v>5.6541509431061793E-16</v>
      </c>
      <c r="G3244" s="104">
        <f t="shared" si="401"/>
        <v>1.4923059278765107E-19</v>
      </c>
      <c r="H3244" s="104">
        <f t="shared" si="397"/>
        <v>-376.52284271730679</v>
      </c>
      <c r="I3244" s="104">
        <f t="shared" si="398"/>
        <v>100</v>
      </c>
      <c r="J3244" s="104">
        <f t="shared" si="399"/>
        <v>5.9250772118701352E-14</v>
      </c>
      <c r="K3244" s="104">
        <f t="shared" si="400"/>
        <v>5.9250772118701355E-12</v>
      </c>
      <c r="L3244" s="85"/>
    </row>
    <row r="3245" spans="3:12" x14ac:dyDescent="0.2">
      <c r="C3245" s="103">
        <v>47800</v>
      </c>
      <c r="D3245" s="103">
        <f t="shared" si="396"/>
        <v>47.8</v>
      </c>
      <c r="E3245" s="104">
        <f t="shared" si="394"/>
        <v>2.571676226884771E-4</v>
      </c>
      <c r="F3245" s="104">
        <f t="shared" si="395"/>
        <v>1.8092714209147155E-3</v>
      </c>
      <c r="G3245" s="104">
        <f t="shared" si="401"/>
        <v>4.6528603011484041E-7</v>
      </c>
      <c r="H3245" s="104">
        <f t="shared" si="397"/>
        <v>-126.64559973313504</v>
      </c>
      <c r="I3245" s="104">
        <f t="shared" si="398"/>
        <v>100</v>
      </c>
      <c r="J3245" s="104">
        <f t="shared" si="399"/>
        <v>5.4122772455041766E-14</v>
      </c>
      <c r="K3245" s="104">
        <f t="shared" si="400"/>
        <v>5.4122772455041765E-12</v>
      </c>
      <c r="L3245" s="85"/>
    </row>
    <row r="3246" spans="3:12" x14ac:dyDescent="0.2">
      <c r="C3246" s="103">
        <v>47900</v>
      </c>
      <c r="D3246" s="103">
        <f t="shared" si="396"/>
        <v>47.9</v>
      </c>
      <c r="E3246" s="104">
        <f t="shared" si="394"/>
        <v>2.5043313869659907E-4</v>
      </c>
      <c r="F3246" s="104">
        <f t="shared" si="395"/>
        <v>1.8151096278461304E-3</v>
      </c>
      <c r="G3246" s="104">
        <f t="shared" si="401"/>
        <v>4.5456360117992229E-7</v>
      </c>
      <c r="H3246" s="104">
        <f t="shared" si="397"/>
        <v>-126.84810686010435</v>
      </c>
      <c r="I3246" s="104">
        <f t="shared" si="398"/>
        <v>100</v>
      </c>
      <c r="J3246" s="104">
        <f t="shared" si="399"/>
        <v>2.1153083604827772E-13</v>
      </c>
      <c r="K3246" s="104">
        <f t="shared" si="400"/>
        <v>2.1153083604827771E-11</v>
      </c>
      <c r="L3246" s="85"/>
    </row>
    <row r="3247" spans="3:12" x14ac:dyDescent="0.2">
      <c r="C3247" s="103">
        <v>48000</v>
      </c>
      <c r="D3247" s="103">
        <f t="shared" si="396"/>
        <v>48</v>
      </c>
      <c r="E3247" s="104">
        <f t="shared" si="394"/>
        <v>2.4373352289408374E-4</v>
      </c>
      <c r="F3247" s="104">
        <f t="shared" si="395"/>
        <v>3.2963259407523615E-17</v>
      </c>
      <c r="G3247" s="104">
        <f t="shared" si="401"/>
        <v>8.0342513414672782E-21</v>
      </c>
      <c r="H3247" s="104">
        <f t="shared" si="397"/>
        <v>-401.90109172068321</v>
      </c>
      <c r="I3247" s="104">
        <f t="shared" si="398"/>
        <v>100</v>
      </c>
      <c r="J3247" s="104">
        <f t="shared" si="399"/>
        <v>5.1657016879416689E-14</v>
      </c>
      <c r="K3247" s="104">
        <f t="shared" si="400"/>
        <v>5.1657016879416691E-12</v>
      </c>
      <c r="L3247" s="85"/>
    </row>
    <row r="3248" spans="3:12" x14ac:dyDescent="0.2">
      <c r="C3248" s="103">
        <v>48100</v>
      </c>
      <c r="D3248" s="103">
        <f t="shared" si="396"/>
        <v>48.1</v>
      </c>
      <c r="E3248" s="104">
        <f t="shared" si="394"/>
        <v>2.3707453332802106E-4</v>
      </c>
      <c r="F3248" s="104">
        <f t="shared" si="395"/>
        <v>1.8275042608261226E-3</v>
      </c>
      <c r="G3248" s="104">
        <f t="shared" si="401"/>
        <v>4.332547197903231E-7</v>
      </c>
      <c r="H3248" s="104">
        <f t="shared" si="397"/>
        <v>-127.26513394941983</v>
      </c>
      <c r="I3248" s="104">
        <f t="shared" si="398"/>
        <v>100</v>
      </c>
      <c r="J3248" s="104">
        <f t="shared" si="399"/>
        <v>4.6927413055149588E-14</v>
      </c>
      <c r="K3248" s="104">
        <f t="shared" si="400"/>
        <v>4.6927413055149589E-12</v>
      </c>
      <c r="L3248" s="85"/>
    </row>
    <row r="3249" spans="3:12" x14ac:dyDescent="0.2">
      <c r="C3249" s="103">
        <v>48200</v>
      </c>
      <c r="D3249" s="103">
        <f t="shared" si="396"/>
        <v>48.2</v>
      </c>
      <c r="E3249" s="104">
        <f t="shared" si="394"/>
        <v>2.3046174349284951E-4</v>
      </c>
      <c r="F3249" s="104">
        <f t="shared" si="395"/>
        <v>1.834068346217483E-3</v>
      </c>
      <c r="G3249" s="104">
        <f t="shared" si="401"/>
        <v>4.2268258875432825E-7</v>
      </c>
      <c r="H3249" s="104">
        <f t="shared" si="397"/>
        <v>-127.4797128273636</v>
      </c>
      <c r="I3249" s="104">
        <f t="shared" si="398"/>
        <v>100</v>
      </c>
      <c r="J3249" s="104">
        <f t="shared" si="399"/>
        <v>1.8315716903966541E-13</v>
      </c>
      <c r="K3249" s="104">
        <f t="shared" si="400"/>
        <v>1.8315716903966542E-11</v>
      </c>
      <c r="L3249" s="85"/>
    </row>
    <row r="3250" spans="3:12" x14ac:dyDescent="0.2">
      <c r="C3250" s="103">
        <v>48300</v>
      </c>
      <c r="D3250" s="103">
        <f t="shared" si="396"/>
        <v>48.3</v>
      </c>
      <c r="E3250" s="104">
        <f t="shared" si="394"/>
        <v>2.2390053698922972E-4</v>
      </c>
      <c r="F3250" s="104">
        <f t="shared" si="395"/>
        <v>3.2292116241466553E-16</v>
      </c>
      <c r="G3250" s="104">
        <f t="shared" si="401"/>
        <v>7.230222166982987E-20</v>
      </c>
      <c r="H3250" s="104">
        <f t="shared" si="397"/>
        <v>-382.81696715393684</v>
      </c>
      <c r="I3250" s="104">
        <f t="shared" si="398"/>
        <v>100</v>
      </c>
      <c r="J3250" s="104">
        <f t="shared" si="399"/>
        <v>4.4665142709030426E-14</v>
      </c>
      <c r="K3250" s="104">
        <f t="shared" si="400"/>
        <v>4.4665142709030424E-12</v>
      </c>
      <c r="L3250" s="85"/>
    </row>
    <row r="3251" spans="3:12" x14ac:dyDescent="0.2">
      <c r="C3251" s="103">
        <v>48400</v>
      </c>
      <c r="D3251" s="103">
        <f t="shared" si="396"/>
        <v>48.4</v>
      </c>
      <c r="E3251" s="104">
        <f t="shared" si="394"/>
        <v>2.1739610265403061E-4</v>
      </c>
      <c r="F3251" s="104">
        <f t="shared" si="395"/>
        <v>1.8479505922306154E-3</v>
      </c>
      <c r="G3251" s="104">
        <f t="shared" si="401"/>
        <v>4.0173725664814352E-7</v>
      </c>
      <c r="H3251" s="104">
        <f t="shared" si="397"/>
        <v>-127.92115780866226</v>
      </c>
      <c r="I3251" s="104">
        <f t="shared" si="398"/>
        <v>100</v>
      </c>
      <c r="J3251" s="104">
        <f t="shared" si="399"/>
        <v>4.0348205844808607E-14</v>
      </c>
      <c r="K3251" s="104">
        <f t="shared" si="400"/>
        <v>4.0348205844808609E-12</v>
      </c>
      <c r="L3251" s="85"/>
    </row>
    <row r="3252" spans="3:12" x14ac:dyDescent="0.2">
      <c r="C3252" s="103">
        <v>48500</v>
      </c>
      <c r="D3252" s="103">
        <f t="shared" si="396"/>
        <v>48.5</v>
      </c>
      <c r="E3252" s="104">
        <f t="shared" si="394"/>
        <v>2.1095343016228337E-4</v>
      </c>
      <c r="F3252" s="104">
        <f t="shared" si="395"/>
        <v>1.8552775512520937E-3</v>
      </c>
      <c r="G3252" s="104">
        <f t="shared" si="401"/>
        <v>3.9137716333971064E-7</v>
      </c>
      <c r="H3252" s="104">
        <f t="shared" si="397"/>
        <v>-128.14809037605875</v>
      </c>
      <c r="I3252" s="104">
        <f t="shared" si="398"/>
        <v>100</v>
      </c>
      <c r="J3252" s="104">
        <f t="shared" si="399"/>
        <v>1.5725762079816757E-13</v>
      </c>
      <c r="K3252" s="104">
        <f t="shared" si="400"/>
        <v>1.5725762079816757E-11</v>
      </c>
      <c r="L3252" s="85"/>
    </row>
    <row r="3253" spans="3:12" x14ac:dyDescent="0.2">
      <c r="C3253" s="103">
        <v>48600</v>
      </c>
      <c r="D3253" s="103">
        <f t="shared" si="396"/>
        <v>48.6</v>
      </c>
      <c r="E3253" s="104">
        <f t="shared" si="394"/>
        <v>2.0457730610093399E-4</v>
      </c>
      <c r="F3253" s="104">
        <f t="shared" si="395"/>
        <v>2.9091309579427117E-16</v>
      </c>
      <c r="G3253" s="104">
        <f t="shared" si="401"/>
        <v>5.9514217447074947E-20</v>
      </c>
      <c r="H3253" s="104">
        <f t="shared" si="397"/>
        <v>-384.50758545140297</v>
      </c>
      <c r="I3253" s="104">
        <f t="shared" si="398"/>
        <v>100</v>
      </c>
      <c r="J3253" s="104">
        <f t="shared" si="399"/>
        <v>3.8294020995971283E-14</v>
      </c>
      <c r="K3253" s="104">
        <f t="shared" si="400"/>
        <v>3.8294020995971285E-12</v>
      </c>
      <c r="L3253" s="85"/>
    </row>
    <row r="3254" spans="3:12" x14ac:dyDescent="0.2">
      <c r="C3254" s="103">
        <v>48700</v>
      </c>
      <c r="D3254" s="103">
        <f t="shared" si="396"/>
        <v>48.7</v>
      </c>
      <c r="E3254" s="104">
        <f t="shared" si="394"/>
        <v>1.9827231051316039E-4</v>
      </c>
      <c r="F3254" s="104">
        <f t="shared" si="395"/>
        <v>1.8707266825251829E-3</v>
      </c>
      <c r="G3254" s="104">
        <f t="shared" si="401"/>
        <v>3.7091330168288748E-7</v>
      </c>
      <c r="H3254" s="104">
        <f t="shared" si="397"/>
        <v>-128.61455183470079</v>
      </c>
      <c r="I3254" s="104">
        <f t="shared" si="398"/>
        <v>100</v>
      </c>
      <c r="J3254" s="104">
        <f t="shared" si="399"/>
        <v>3.4394169341336213E-14</v>
      </c>
      <c r="K3254" s="104">
        <f t="shared" si="400"/>
        <v>3.4394169341336214E-12</v>
      </c>
      <c r="L3254" s="85"/>
    </row>
    <row r="3255" spans="3:12" x14ac:dyDescent="0.2">
      <c r="C3255" s="103">
        <v>48800</v>
      </c>
      <c r="D3255" s="103">
        <f t="shared" si="396"/>
        <v>48.8</v>
      </c>
      <c r="E3255" s="104">
        <f t="shared" si="394"/>
        <v>1.9204281391101453E-4</v>
      </c>
      <c r="F3255" s="104">
        <f t="shared" si="395"/>
        <v>1.8788589223729492E-3</v>
      </c>
      <c r="G3255" s="104">
        <f t="shared" si="401"/>
        <v>3.6082135439431757E-7</v>
      </c>
      <c r="H3255" s="104">
        <f t="shared" si="397"/>
        <v>-128.85415535269183</v>
      </c>
      <c r="I3255" s="104">
        <f t="shared" si="398"/>
        <v>100</v>
      </c>
      <c r="J3255" s="104">
        <f t="shared" si="399"/>
        <v>1.3385890172610636E-13</v>
      </c>
      <c r="K3255" s="104">
        <f t="shared" si="400"/>
        <v>1.3385890172610636E-11</v>
      </c>
      <c r="L3255" s="85"/>
    </row>
    <row r="3256" spans="3:12" x14ac:dyDescent="0.2">
      <c r="C3256" s="103">
        <v>48900</v>
      </c>
      <c r="D3256" s="103">
        <f t="shared" si="396"/>
        <v>48.9</v>
      </c>
      <c r="E3256" s="104">
        <f t="shared" si="394"/>
        <v>1.8589297475317049E-4</v>
      </c>
      <c r="F3256" s="104">
        <f t="shared" si="395"/>
        <v>9.2050598250881451E-16</v>
      </c>
      <c r="G3256" s="104">
        <f t="shared" si="401"/>
        <v>1.7111559536665344E-19</v>
      </c>
      <c r="H3256" s="104">
        <f t="shared" si="397"/>
        <v>-375.33420814663805</v>
      </c>
      <c r="I3256" s="104">
        <f t="shared" si="398"/>
        <v>100</v>
      </c>
      <c r="J3256" s="104">
        <f t="shared" si="399"/>
        <v>3.2548012446768296E-14</v>
      </c>
      <c r="K3256" s="104">
        <f t="shared" si="400"/>
        <v>3.2548012446768296E-12</v>
      </c>
      <c r="L3256" s="85"/>
    </row>
    <row r="3257" spans="3:12" x14ac:dyDescent="0.2">
      <c r="C3257" s="103">
        <v>49000</v>
      </c>
      <c r="D3257" s="103">
        <f t="shared" si="396"/>
        <v>49</v>
      </c>
      <c r="E3257" s="104">
        <f t="shared" si="394"/>
        <v>1.7982673738356546E-4</v>
      </c>
      <c r="F3257" s="104">
        <f t="shared" si="395"/>
        <v>1.895965650180685E-3</v>
      </c>
      <c r="G3257" s="104">
        <f t="shared" si="401"/>
        <v>3.4094531706330295E-7</v>
      </c>
      <c r="H3257" s="104">
        <f t="shared" si="397"/>
        <v>-129.34630540560613</v>
      </c>
      <c r="I3257" s="104">
        <f t="shared" si="398"/>
        <v>100</v>
      </c>
      <c r="J3257" s="104">
        <f t="shared" si="399"/>
        <v>2.9060927306878215E-14</v>
      </c>
      <c r="K3257" s="104">
        <f t="shared" si="400"/>
        <v>2.9060927306878217E-12</v>
      </c>
      <c r="L3257" s="85"/>
    </row>
    <row r="3258" spans="3:12" x14ac:dyDescent="0.2">
      <c r="C3258" s="103">
        <v>49100</v>
      </c>
      <c r="D3258" s="103">
        <f t="shared" si="396"/>
        <v>49.1</v>
      </c>
      <c r="E3258" s="104">
        <f t="shared" si="394"/>
        <v>1.7384783042581053E-4</v>
      </c>
      <c r="F3258" s="104">
        <f t="shared" si="395"/>
        <v>1.9049516295432012E-3</v>
      </c>
      <c r="G3258" s="104">
        <f t="shared" si="401"/>
        <v>3.3117170786219787E-7</v>
      </c>
      <c r="H3258" s="104">
        <f t="shared" si="397"/>
        <v>-129.59893544524076</v>
      </c>
      <c r="I3258" s="104">
        <f t="shared" si="398"/>
        <v>100</v>
      </c>
      <c r="J3258" s="104">
        <f t="shared" si="399"/>
        <v>1.1293532379867658E-13</v>
      </c>
      <c r="K3258" s="104">
        <f t="shared" si="400"/>
        <v>1.1293532379867657E-11</v>
      </c>
      <c r="L3258" s="85"/>
    </row>
    <row r="3259" spans="3:12" x14ac:dyDescent="0.2">
      <c r="C3259" s="103">
        <v>49200</v>
      </c>
      <c r="D3259" s="103">
        <f t="shared" si="396"/>
        <v>49.2</v>
      </c>
      <c r="E3259" s="104">
        <f t="shared" si="394"/>
        <v>1.6795976562733339E-4</v>
      </c>
      <c r="F3259" s="104">
        <f t="shared" si="395"/>
        <v>1.4470953436042878E-15</v>
      </c>
      <c r="G3259" s="104">
        <f t="shared" si="401"/>
        <v>2.4305379475218164E-19</v>
      </c>
      <c r="H3259" s="104">
        <f t="shared" si="397"/>
        <v>-372.28595187960468</v>
      </c>
      <c r="I3259" s="104">
        <f t="shared" si="398"/>
        <v>100</v>
      </c>
      <c r="J3259" s="104">
        <f t="shared" si="399"/>
        <v>2.7418675022131477E-14</v>
      </c>
      <c r="K3259" s="104">
        <f t="shared" si="400"/>
        <v>2.7418675022131477E-12</v>
      </c>
      <c r="L3259" s="85"/>
    </row>
    <row r="3260" spans="3:12" x14ac:dyDescent="0.2">
      <c r="C3260" s="103">
        <v>49300</v>
      </c>
      <c r="D3260" s="103">
        <f t="shared" si="396"/>
        <v>49.3</v>
      </c>
      <c r="E3260" s="104">
        <f t="shared" si="394"/>
        <v>1.6216583714631795E-4</v>
      </c>
      <c r="F3260" s="104">
        <f t="shared" si="395"/>
        <v>1.9238194988105272E-3</v>
      </c>
      <c r="G3260" s="104">
        <f t="shared" si="401"/>
        <v>3.1197779954301898E-7</v>
      </c>
      <c r="H3260" s="104">
        <f t="shared" si="397"/>
        <v>-130.11752618879794</v>
      </c>
      <c r="I3260" s="104">
        <f t="shared" si="398"/>
        <v>100</v>
      </c>
      <c r="J3260" s="104">
        <f t="shared" si="399"/>
        <v>2.4332536851963946E-14</v>
      </c>
      <c r="K3260" s="104">
        <f t="shared" si="400"/>
        <v>2.4332536851963946E-12</v>
      </c>
      <c r="L3260" s="85"/>
    </row>
    <row r="3261" spans="3:12" x14ac:dyDescent="0.2">
      <c r="C3261" s="103">
        <v>49400</v>
      </c>
      <c r="D3261" s="103">
        <f t="shared" si="396"/>
        <v>49.4</v>
      </c>
      <c r="E3261" s="104">
        <f t="shared" si="394"/>
        <v>1.5646912127369926E-4</v>
      </c>
      <c r="F3261" s="104">
        <f t="shared" si="395"/>
        <v>1.933714487689728E-3</v>
      </c>
      <c r="G3261" s="104">
        <f t="shared" si="401"/>
        <v>3.025666066830333E-7</v>
      </c>
      <c r="H3261" s="104">
        <f t="shared" si="397"/>
        <v>-130.38358010745696</v>
      </c>
      <c r="I3261" s="104">
        <f t="shared" si="398"/>
        <v>100</v>
      </c>
      <c r="J3261" s="104">
        <f t="shared" si="399"/>
        <v>9.4416206805932794E-14</v>
      </c>
      <c r="K3261" s="104">
        <f t="shared" si="400"/>
        <v>9.4416206805932801E-12</v>
      </c>
      <c r="L3261" s="85"/>
    </row>
    <row r="3262" spans="3:12" x14ac:dyDescent="0.2">
      <c r="C3262" s="103">
        <v>49500</v>
      </c>
      <c r="D3262" s="103">
        <f t="shared" si="396"/>
        <v>49.5</v>
      </c>
      <c r="E3262" s="104">
        <f t="shared" si="394"/>
        <v>1.5087247658162386E-4</v>
      </c>
      <c r="F3262" s="104">
        <f t="shared" si="395"/>
        <v>8.2497324870833274E-16</v>
      </c>
      <c r="G3262" s="104">
        <f t="shared" si="401"/>
        <v>1.2446575714621408E-19</v>
      </c>
      <c r="H3262" s="104">
        <f t="shared" si="397"/>
        <v>-378.09900229312677</v>
      </c>
      <c r="I3262" s="104">
        <f t="shared" si="398"/>
        <v>100</v>
      </c>
      <c r="J3262" s="104">
        <f t="shared" si="399"/>
        <v>2.2886637869940171E-14</v>
      </c>
      <c r="K3262" s="104">
        <f t="shared" si="400"/>
        <v>2.2886637869940173E-12</v>
      </c>
      <c r="L3262" s="85"/>
    </row>
    <row r="3263" spans="3:12" x14ac:dyDescent="0.2">
      <c r="C3263" s="103">
        <v>49600</v>
      </c>
      <c r="D3263" s="103">
        <f t="shared" si="396"/>
        <v>49.6</v>
      </c>
      <c r="E3263" s="104">
        <f t="shared" si="394"/>
        <v>1.4537854448902666E-4</v>
      </c>
      <c r="F3263" s="104">
        <f t="shared" si="395"/>
        <v>1.9544615347541331E-3</v>
      </c>
      <c r="G3263" s="104">
        <f t="shared" si="401"/>
        <v>2.8413677318234507E-7</v>
      </c>
      <c r="H3263" s="104">
        <f t="shared" si="397"/>
        <v>-130.92945111880562</v>
      </c>
      <c r="I3263" s="104">
        <f t="shared" si="398"/>
        <v>100</v>
      </c>
      <c r="J3263" s="104">
        <f t="shared" si="399"/>
        <v>2.0183426468636535E-14</v>
      </c>
      <c r="K3263" s="104">
        <f t="shared" si="400"/>
        <v>2.0183426468636534E-12</v>
      </c>
      <c r="L3263" s="85"/>
    </row>
    <row r="3264" spans="3:12" x14ac:dyDescent="0.2">
      <c r="C3264" s="103">
        <v>49700</v>
      </c>
      <c r="D3264" s="103">
        <f t="shared" si="396"/>
        <v>49.7</v>
      </c>
      <c r="E3264" s="104">
        <f t="shared" si="394"/>
        <v>1.3998975023424881E-4</v>
      </c>
      <c r="F3264" s="104">
        <f t="shared" si="395"/>
        <v>1.9653285182424569E-3</v>
      </c>
      <c r="G3264" s="104">
        <f t="shared" si="401"/>
        <v>2.7512584839700787E-7</v>
      </c>
      <c r="H3264" s="104">
        <f t="shared" si="397"/>
        <v>-131.20937210432334</v>
      </c>
      <c r="I3264" s="104">
        <f t="shared" si="398"/>
        <v>100</v>
      </c>
      <c r="J3264" s="104">
        <f t="shared" si="399"/>
        <v>7.8193669973952609E-14</v>
      </c>
      <c r="K3264" s="104">
        <f t="shared" si="400"/>
        <v>7.8193669973952615E-12</v>
      </c>
      <c r="L3264" s="85"/>
    </row>
    <row r="3265" spans="3:12" x14ac:dyDescent="0.2">
      <c r="C3265" s="103">
        <v>49800</v>
      </c>
      <c r="D3265" s="103">
        <f t="shared" si="396"/>
        <v>49.8</v>
      </c>
      <c r="E3265" s="104">
        <f t="shared" si="394"/>
        <v>1.3470830424389219E-4</v>
      </c>
      <c r="F3265" s="104">
        <f t="shared" si="395"/>
        <v>1.8343130667585339E-16</v>
      </c>
      <c r="G3265" s="104">
        <f t="shared" si="401"/>
        <v>2.4709720267545551E-20</v>
      </c>
      <c r="H3265" s="104">
        <f t="shared" si="397"/>
        <v>-392.14264342214784</v>
      </c>
      <c r="I3265" s="104">
        <f t="shared" si="398"/>
        <v>100</v>
      </c>
      <c r="J3265" s="104">
        <f t="shared" si="399"/>
        <v>1.8923558114046741E-14</v>
      </c>
      <c r="K3265" s="104">
        <f t="shared" si="400"/>
        <v>1.8923558114046742E-12</v>
      </c>
      <c r="L3265" s="85"/>
    </row>
    <row r="3266" spans="3:12" x14ac:dyDescent="0.2">
      <c r="C3266" s="103">
        <v>49900</v>
      </c>
      <c r="D3266" s="103">
        <f t="shared" si="396"/>
        <v>49.9</v>
      </c>
      <c r="E3266" s="104">
        <f t="shared" si="394"/>
        <v>1.2953620388645815E-4</v>
      </c>
      <c r="F3266" s="104">
        <f t="shared" si="395"/>
        <v>1.9880892445242309E-3</v>
      </c>
      <c r="G3266" s="104">
        <f t="shared" si="401"/>
        <v>2.5752953372316534E-7</v>
      </c>
      <c r="H3266" s="104">
        <f t="shared" si="397"/>
        <v>-131.78345916954279</v>
      </c>
      <c r="I3266" s="104">
        <f t="shared" si="398"/>
        <v>100</v>
      </c>
      <c r="J3266" s="104">
        <f t="shared" si="399"/>
        <v>1.6580365184920922E-14</v>
      </c>
      <c r="K3266" s="104">
        <f t="shared" si="400"/>
        <v>1.6580365184920922E-12</v>
      </c>
      <c r="L3266" s="85"/>
    </row>
    <row r="3267" spans="3:12" x14ac:dyDescent="0.2">
      <c r="C3267" s="103">
        <v>50000</v>
      </c>
      <c r="D3267" s="103">
        <f t="shared" si="396"/>
        <v>50</v>
      </c>
      <c r="E3267" s="104">
        <f t="shared" si="394"/>
        <v>1.2447523559870141E-4</v>
      </c>
      <c r="F3267" s="104">
        <f t="shared" si="395"/>
        <v>1.9999999999997771E-3</v>
      </c>
      <c r="G3267" s="104">
        <f t="shared" si="401"/>
        <v>2.4895047119737507E-7</v>
      </c>
      <c r="H3267" s="104">
        <f t="shared" si="397"/>
        <v>-132.0777409476639</v>
      </c>
      <c r="I3267" s="104">
        <f t="shared" si="398"/>
        <v>100</v>
      </c>
      <c r="J3267" s="104">
        <f t="shared" si="399"/>
        <v>6.4130498846077655E-14</v>
      </c>
      <c r="K3267" s="104">
        <f t="shared" si="400"/>
        <v>6.4130498846077658E-12</v>
      </c>
      <c r="L3267" s="85"/>
    </row>
    <row r="3268" spans="3:12" x14ac:dyDescent="0.2">
      <c r="C3268" s="103">
        <v>50100</v>
      </c>
      <c r="D3268" s="103">
        <f t="shared" si="396"/>
        <v>50.1</v>
      </c>
      <c r="E3268" s="104">
        <f t="shared" ref="E3268:E3331" si="402">ABS(SIN((($A$68*PI()*$C3268*VLOOKUP($D$12,$C$18:$D$33,2,FALSE))/($D$16*1000000)))/(VLOOKUP($D$12,$C$18:$D$33,2,FALSE)*SIN((($A$68*PI()*$C3268)/($D$16*1000000)))))^$A$72</f>
        <v>1.1952697737201961E-4</v>
      </c>
      <c r="F3268" s="104">
        <f t="shared" ref="F3268:F3331" si="403">ABS(SIN((($A$68*VLOOKUP($D$12,$C$18:$D$33,2,FALSE)*PI()*$C3268*VLOOKUP($D$12,$C$18:$E$33,3,FALSE))/($D$16*1000000)))/(VLOOKUP($D$12,$C$18:$E$33,3,FALSE)*SIN((($A$68*VLOOKUP($D$12,$C$18:$D$33,2,FALSE)*PI()*$C3268)/($D$16*1000000)))))^$A$76</f>
        <v>5.7615673229943061E-16</v>
      </c>
      <c r="G3268" s="104">
        <f t="shared" si="401"/>
        <v>6.8866272704290801E-20</v>
      </c>
      <c r="H3268" s="104">
        <f t="shared" si="397"/>
        <v>-383.23986843983312</v>
      </c>
      <c r="I3268" s="104">
        <f t="shared" si="398"/>
        <v>100</v>
      </c>
      <c r="J3268" s="104">
        <f t="shared" si="399"/>
        <v>1.549408427735734E-14</v>
      </c>
      <c r="K3268" s="104">
        <f t="shared" si="400"/>
        <v>1.5494084277357339E-12</v>
      </c>
      <c r="L3268" s="85"/>
    </row>
    <row r="3269" spans="3:12" x14ac:dyDescent="0.2">
      <c r="C3269" s="103">
        <v>50200</v>
      </c>
      <c r="D3269" s="103">
        <f t="shared" ref="D3269:D3332" si="404">C3269/1000</f>
        <v>50.2</v>
      </c>
      <c r="E3269" s="104">
        <f t="shared" si="402"/>
        <v>1.14692801585685E-4</v>
      </c>
      <c r="F3269" s="104">
        <f t="shared" si="403"/>
        <v>2.0249277275673962E-3</v>
      </c>
      <c r="G3269" s="104">
        <f t="shared" si="401"/>
        <v>2.3224463408323938E-7</v>
      </c>
      <c r="H3269" s="104">
        <f t="shared" ref="H3269:H3332" si="405">20*LOG10(G3269)</f>
        <v>-132.68108622827614</v>
      </c>
      <c r="I3269" s="104">
        <f t="shared" ref="I3269:I3332" si="406">C3269-C3268</f>
        <v>100</v>
      </c>
      <c r="J3269" s="104">
        <f t="shared" si="399"/>
        <v>1.3484392515122436E-14</v>
      </c>
      <c r="K3269" s="104">
        <f t="shared" si="400"/>
        <v>1.3484392515122435E-12</v>
      </c>
      <c r="L3269" s="85"/>
    </row>
    <row r="3270" spans="3:12" x14ac:dyDescent="0.2">
      <c r="C3270" s="103">
        <v>50300</v>
      </c>
      <c r="D3270" s="103">
        <f t="shared" si="404"/>
        <v>50.3</v>
      </c>
      <c r="E3270" s="104">
        <f t="shared" si="402"/>
        <v>1.09973878173198E-4</v>
      </c>
      <c r="F3270" s="104">
        <f t="shared" si="403"/>
        <v>2.0379641122479251E-3</v>
      </c>
      <c r="G3270" s="104">
        <f t="shared" si="401"/>
        <v>2.2412281700170293E-7</v>
      </c>
      <c r="H3270" s="104">
        <f t="shared" si="405"/>
        <v>-132.99027855037829</v>
      </c>
      <c r="I3270" s="104">
        <f t="shared" si="406"/>
        <v>100</v>
      </c>
      <c r="J3270" s="104">
        <f t="shared" ref="J3270:J3333" si="407">((G3270+G3269)/2)^2</f>
        <v>5.206781260244181E-14</v>
      </c>
      <c r="K3270" s="104">
        <f t="shared" ref="K3270:K3333" si="408">I3270*J3270</f>
        <v>5.2067812602441808E-12</v>
      </c>
      <c r="L3270" s="85"/>
    </row>
    <row r="3271" spans="3:12" x14ac:dyDescent="0.2">
      <c r="C3271" s="103">
        <v>50400</v>
      </c>
      <c r="D3271" s="103">
        <f t="shared" si="404"/>
        <v>50.4</v>
      </c>
      <c r="E3271" s="104">
        <f t="shared" si="402"/>
        <v>1.0537117810758699E-4</v>
      </c>
      <c r="F3271" s="104">
        <f t="shared" si="403"/>
        <v>9.2845624918519685E-17</v>
      </c>
      <c r="G3271" s="104">
        <f t="shared" si="401"/>
        <v>9.7832528797995543E-21</v>
      </c>
      <c r="H3271" s="104">
        <f t="shared" si="405"/>
        <v>-400.1903344116871</v>
      </c>
      <c r="I3271" s="104">
        <f t="shared" si="406"/>
        <v>100</v>
      </c>
      <c r="J3271" s="104">
        <f t="shared" si="407"/>
        <v>1.2557759275195802E-14</v>
      </c>
      <c r="K3271" s="104">
        <f t="shared" si="408"/>
        <v>1.2557759275195802E-12</v>
      </c>
      <c r="L3271" s="85"/>
    </row>
    <row r="3272" spans="3:12" x14ac:dyDescent="0.2">
      <c r="C3272" s="103">
        <v>50500</v>
      </c>
      <c r="D3272" s="103">
        <f t="shared" si="404"/>
        <v>50.5</v>
      </c>
      <c r="E3272" s="104">
        <f t="shared" si="402"/>
        <v>1.0088547719107395E-4</v>
      </c>
      <c r="F3272" s="104">
        <f t="shared" si="403"/>
        <v>2.0652338042725501E-3</v>
      </c>
      <c r="G3272" s="104">
        <f t="shared" si="401"/>
        <v>2.0835209785517324E-7</v>
      </c>
      <c r="H3272" s="104">
        <f t="shared" si="405"/>
        <v>-133.62404244722609</v>
      </c>
      <c r="I3272" s="104">
        <f t="shared" si="406"/>
        <v>100</v>
      </c>
      <c r="J3272" s="104">
        <f t="shared" si="407"/>
        <v>1.0852649170163941E-14</v>
      </c>
      <c r="K3272" s="104">
        <f t="shared" si="408"/>
        <v>1.0852649170163942E-12</v>
      </c>
      <c r="L3272" s="85"/>
    </row>
    <row r="3273" spans="3:12" x14ac:dyDescent="0.2">
      <c r="C3273" s="103">
        <v>50600</v>
      </c>
      <c r="D3273" s="103">
        <f t="shared" si="404"/>
        <v>50.6</v>
      </c>
      <c r="E3273" s="104">
        <f t="shared" si="402"/>
        <v>9.6517360134115032E-5</v>
      </c>
      <c r="F3273" s="104">
        <f t="shared" si="403"/>
        <v>2.0794892997226307E-3</v>
      </c>
      <c r="G3273" s="104">
        <f t="shared" si="401"/>
        <v>2.0070681763636783E-7</v>
      </c>
      <c r="H3273" s="104">
        <f t="shared" si="405"/>
        <v>-133.94875750176337</v>
      </c>
      <c r="I3273" s="104">
        <f t="shared" si="406"/>
        <v>100</v>
      </c>
      <c r="J3273" s="104">
        <f t="shared" si="407"/>
        <v>4.1832299085778936E-14</v>
      </c>
      <c r="K3273" s="104">
        <f t="shared" si="408"/>
        <v>4.1832299085778933E-12</v>
      </c>
      <c r="L3273" s="85"/>
    </row>
    <row r="3274" spans="3:12" x14ac:dyDescent="0.2">
      <c r="C3274" s="103">
        <v>50700</v>
      </c>
      <c r="D3274" s="103">
        <f t="shared" si="404"/>
        <v>50.7</v>
      </c>
      <c r="E3274" s="104">
        <f t="shared" si="402"/>
        <v>9.2267224908524221E-5</v>
      </c>
      <c r="F3274" s="104">
        <f t="shared" si="403"/>
        <v>7.8916932846918572E-16</v>
      </c>
      <c r="G3274" s="104">
        <f t="shared" si="401"/>
        <v>7.2814463920775382E-20</v>
      </c>
      <c r="H3274" s="104">
        <f t="shared" si="405"/>
        <v>-382.75564687059443</v>
      </c>
      <c r="I3274" s="104">
        <f t="shared" si="406"/>
        <v>100</v>
      </c>
      <c r="J3274" s="104">
        <f t="shared" si="407"/>
        <v>1.0070806661436861E-14</v>
      </c>
      <c r="K3274" s="104">
        <f t="shared" si="408"/>
        <v>1.0070806661436861E-12</v>
      </c>
      <c r="L3274" s="85"/>
    </row>
    <row r="3275" spans="3:12" x14ac:dyDescent="0.2">
      <c r="C3275" s="103">
        <v>50800</v>
      </c>
      <c r="D3275" s="103">
        <f t="shared" si="404"/>
        <v>50.8</v>
      </c>
      <c r="E3275" s="104">
        <f t="shared" si="402"/>
        <v>8.8135287359066266E-5</v>
      </c>
      <c r="F3275" s="104">
        <f t="shared" si="403"/>
        <v>2.10930095079351E-3</v>
      </c>
      <c r="G3275" s="104">
        <f t="shared" si="401"/>
        <v>1.859038454249377E-7</v>
      </c>
      <c r="H3275" s="104">
        <f t="shared" si="405"/>
        <v>-134.61423253489465</v>
      </c>
      <c r="I3275" s="104">
        <f t="shared" si="406"/>
        <v>100</v>
      </c>
      <c r="J3275" s="104">
        <f t="shared" si="407"/>
        <v>8.6400599359515519E-15</v>
      </c>
      <c r="K3275" s="104">
        <f t="shared" si="408"/>
        <v>8.6400599359515514E-13</v>
      </c>
      <c r="L3275" s="85"/>
    </row>
    <row r="3276" spans="3:12" x14ac:dyDescent="0.2">
      <c r="C3276" s="103">
        <v>50900</v>
      </c>
      <c r="D3276" s="103">
        <f t="shared" si="404"/>
        <v>50.9</v>
      </c>
      <c r="E3276" s="104">
        <f t="shared" si="402"/>
        <v>8.4121586057666307E-5</v>
      </c>
      <c r="F3276" s="104">
        <f t="shared" si="403"/>
        <v>2.1248825235073042E-3</v>
      </c>
      <c r="G3276" s="104">
        <f t="shared" si="401"/>
        <v>1.7874848806365085E-7</v>
      </c>
      <c r="H3276" s="104">
        <f t="shared" si="405"/>
        <v>-134.95515245944847</v>
      </c>
      <c r="I3276" s="104">
        <f t="shared" si="406"/>
        <v>100</v>
      </c>
      <c r="J3276" s="104">
        <f t="shared" si="407"/>
        <v>3.3242831079668206E-14</v>
      </c>
      <c r="K3276" s="104">
        <f t="shared" si="408"/>
        <v>3.3242831079668207E-12</v>
      </c>
      <c r="L3276" s="85"/>
    </row>
    <row r="3277" spans="3:12" x14ac:dyDescent="0.2">
      <c r="C3277" s="103">
        <v>51000</v>
      </c>
      <c r="D3277" s="103">
        <f t="shared" si="404"/>
        <v>51</v>
      </c>
      <c r="E3277" s="104">
        <f t="shared" si="402"/>
        <v>8.0225987384173852E-5</v>
      </c>
      <c r="F3277" s="104">
        <f t="shared" si="403"/>
        <v>3.9248419914013323E-16</v>
      </c>
      <c r="G3277" s="104">
        <f t="shared" si="401"/>
        <v>3.1487432408703904E-20</v>
      </c>
      <c r="H3277" s="104">
        <f t="shared" si="405"/>
        <v>-390.03725503509037</v>
      </c>
      <c r="I3277" s="104">
        <f t="shared" si="406"/>
        <v>100</v>
      </c>
      <c r="J3277" s="104">
        <f t="shared" si="407"/>
        <v>7.9877554962630975E-15</v>
      </c>
      <c r="K3277" s="104">
        <f t="shared" si="408"/>
        <v>7.9877554962630976E-13</v>
      </c>
      <c r="L3277" s="85"/>
    </row>
    <row r="3278" spans="3:12" x14ac:dyDescent="0.2">
      <c r="C3278" s="103">
        <v>51100</v>
      </c>
      <c r="D3278" s="103">
        <f t="shared" si="404"/>
        <v>51.1</v>
      </c>
      <c r="E3278" s="104">
        <f t="shared" si="402"/>
        <v>7.6448190817440093E-5</v>
      </c>
      <c r="F3278" s="104">
        <f t="shared" si="403"/>
        <v>2.1574652534275072E-3</v>
      </c>
      <c r="G3278" s="104">
        <f t="shared" ref="G3278:G3341" si="409">E3278*F3278</f>
        <v>1.6493431537602282E-7</v>
      </c>
      <c r="H3278" s="104">
        <f t="shared" si="405"/>
        <v>-135.65377955805863</v>
      </c>
      <c r="I3278" s="104">
        <f t="shared" si="406"/>
        <v>100</v>
      </c>
      <c r="J3278" s="104">
        <f t="shared" si="407"/>
        <v>6.8008320971419373E-15</v>
      </c>
      <c r="K3278" s="104">
        <f t="shared" si="408"/>
        <v>6.8008320971419373E-13</v>
      </c>
      <c r="L3278" s="85"/>
    </row>
    <row r="3279" spans="3:12" x14ac:dyDescent="0.2">
      <c r="C3279" s="103">
        <v>51200</v>
      </c>
      <c r="D3279" s="103">
        <f t="shared" si="404"/>
        <v>51.2</v>
      </c>
      <c r="E3279" s="104">
        <f t="shared" si="402"/>
        <v>7.2787734420344207E-5</v>
      </c>
      <c r="F3279" s="104">
        <f t="shared" si="403"/>
        <v>2.1744956069764472E-3</v>
      </c>
      <c r="G3279" s="104">
        <f t="shared" si="409"/>
        <v>1.5827660873880682E-7</v>
      </c>
      <c r="H3279" s="104">
        <f t="shared" si="405"/>
        <v>-136.0116652714562</v>
      </c>
      <c r="I3279" s="104">
        <f t="shared" si="406"/>
        <v>100</v>
      </c>
      <c r="J3279" s="104">
        <f t="shared" si="407"/>
        <v>2.6116325366790545E-14</v>
      </c>
      <c r="K3279" s="104">
        <f t="shared" si="408"/>
        <v>2.6116325366790544E-12</v>
      </c>
      <c r="L3279" s="85"/>
    </row>
    <row r="3280" spans="3:12" x14ac:dyDescent="0.2">
      <c r="C3280" s="103">
        <v>51300</v>
      </c>
      <c r="D3280" s="103">
        <f t="shared" si="404"/>
        <v>51.3</v>
      </c>
      <c r="E3280" s="104">
        <f t="shared" si="402"/>
        <v>6.924400050232426E-5</v>
      </c>
      <c r="F3280" s="104">
        <f t="shared" si="403"/>
        <v>2.2342257984377874E-17</v>
      </c>
      <c r="G3280" s="104">
        <f t="shared" si="409"/>
        <v>1.5470673230933197E-21</v>
      </c>
      <c r="H3280" s="104">
        <f t="shared" si="405"/>
        <v>-416.20981573749611</v>
      </c>
      <c r="I3280" s="104">
        <f t="shared" si="406"/>
        <v>100</v>
      </c>
      <c r="J3280" s="104">
        <f t="shared" si="407"/>
        <v>6.2628712184644567E-15</v>
      </c>
      <c r="K3280" s="104">
        <f t="shared" si="408"/>
        <v>6.2628712184644571E-13</v>
      </c>
      <c r="L3280" s="85"/>
    </row>
    <row r="3281" spans="3:12" x14ac:dyDescent="0.2">
      <c r="C3281" s="103">
        <v>51400</v>
      </c>
      <c r="D3281" s="103">
        <f t="shared" si="404"/>
        <v>51.4</v>
      </c>
      <c r="E3281" s="104">
        <f t="shared" si="402"/>
        <v>6.5816221442902136E-5</v>
      </c>
      <c r="F3281" s="104">
        <f t="shared" si="403"/>
        <v>2.2101126293425201E-3</v>
      </c>
      <c r="G3281" s="104">
        <f t="shared" si="409"/>
        <v>1.45461262226562E-7</v>
      </c>
      <c r="H3281" s="104">
        <f t="shared" si="405"/>
        <v>-136.74505296396592</v>
      </c>
      <c r="I3281" s="104">
        <f t="shared" si="406"/>
        <v>100</v>
      </c>
      <c r="J3281" s="104">
        <f t="shared" si="407"/>
        <v>5.2897447021362698E-15</v>
      </c>
      <c r="K3281" s="104">
        <f t="shared" si="408"/>
        <v>5.28974470213627E-13</v>
      </c>
      <c r="L3281" s="85"/>
    </row>
    <row r="3282" spans="3:12" x14ac:dyDescent="0.2">
      <c r="C3282" s="103">
        <v>51500</v>
      </c>
      <c r="D3282" s="103">
        <f t="shared" si="404"/>
        <v>51.5</v>
      </c>
      <c r="E3282" s="104">
        <f t="shared" si="402"/>
        <v>6.2503485659704992E-5</v>
      </c>
      <c r="F3282" s="104">
        <f t="shared" si="403"/>
        <v>2.2287329452520838E-3</v>
      </c>
      <c r="G3282" s="104">
        <f t="shared" si="409"/>
        <v>1.393035776828757E-7</v>
      </c>
      <c r="H3282" s="104">
        <f t="shared" si="405"/>
        <v>-137.12075459212687</v>
      </c>
      <c r="I3282" s="104">
        <f t="shared" si="406"/>
        <v>100</v>
      </c>
      <c r="J3282" s="104">
        <f t="shared" si="407"/>
        <v>2.0272753512161923E-14</v>
      </c>
      <c r="K3282" s="104">
        <f t="shared" si="408"/>
        <v>2.0272753512161921E-12</v>
      </c>
      <c r="L3282" s="85"/>
    </row>
    <row r="3283" spans="3:12" x14ac:dyDescent="0.2">
      <c r="C3283" s="103">
        <v>51600</v>
      </c>
      <c r="D3283" s="103">
        <f t="shared" si="404"/>
        <v>51.6</v>
      </c>
      <c r="E3283" s="104">
        <f t="shared" si="402"/>
        <v>5.9304743704495889E-5</v>
      </c>
      <c r="F3283" s="104">
        <f t="shared" si="403"/>
        <v>1.6382960254150416E-15</v>
      </c>
      <c r="G3283" s="104">
        <f t="shared" si="409"/>
        <v>9.7158725899333324E-20</v>
      </c>
      <c r="H3283" s="104">
        <f t="shared" si="405"/>
        <v>-380.25036377987357</v>
      </c>
      <c r="I3283" s="104">
        <f t="shared" si="406"/>
        <v>100</v>
      </c>
      <c r="J3283" s="104">
        <f t="shared" si="407"/>
        <v>4.8513716888190148E-15</v>
      </c>
      <c r="K3283" s="104">
        <f t="shared" si="408"/>
        <v>4.8513716888190145E-13</v>
      </c>
      <c r="L3283" s="85"/>
    </row>
    <row r="3284" spans="3:12" x14ac:dyDescent="0.2">
      <c r="C3284" s="103">
        <v>51700</v>
      </c>
      <c r="D3284" s="103">
        <f t="shared" si="404"/>
        <v>51.7</v>
      </c>
      <c r="E3284" s="104">
        <f t="shared" si="402"/>
        <v>5.6218814470809077E-5</v>
      </c>
      <c r="F3284" s="104">
        <f t="shared" si="403"/>
        <v>2.2676876320826904E-3</v>
      </c>
      <c r="G3284" s="104">
        <f t="shared" si="409"/>
        <v>1.2748671026580512E-7</v>
      </c>
      <c r="H3284" s="104">
        <f t="shared" si="405"/>
        <v>-137.8907017099412</v>
      </c>
      <c r="I3284" s="104">
        <f t="shared" si="406"/>
        <v>100</v>
      </c>
      <c r="J3284" s="104">
        <f t="shared" si="407"/>
        <v>4.0632153236055288E-15</v>
      </c>
      <c r="K3284" s="104">
        <f t="shared" si="408"/>
        <v>4.0632153236055288E-13</v>
      </c>
      <c r="L3284" s="85"/>
    </row>
    <row r="3285" spans="3:12" x14ac:dyDescent="0.2">
      <c r="C3285" s="103">
        <v>51800</v>
      </c>
      <c r="D3285" s="103">
        <f t="shared" si="404"/>
        <v>51.8</v>
      </c>
      <c r="E3285" s="104">
        <f t="shared" si="402"/>
        <v>5.3244391496885787E-5</v>
      </c>
      <c r="F3285" s="104">
        <f t="shared" si="403"/>
        <v>2.288060925414274E-3</v>
      </c>
      <c r="G3285" s="104">
        <f t="shared" si="409"/>
        <v>1.2182641168148438E-7</v>
      </c>
      <c r="H3285" s="104">
        <f t="shared" si="405"/>
        <v>-138.28517094932502</v>
      </c>
      <c r="I3285" s="104">
        <f t="shared" si="406"/>
        <v>100</v>
      </c>
      <c r="J3285" s="104">
        <f t="shared" si="407"/>
        <v>1.5539258193776011E-14</v>
      </c>
      <c r="K3285" s="104">
        <f t="shared" si="408"/>
        <v>1.5539258193776011E-12</v>
      </c>
      <c r="L3285" s="85"/>
    </row>
    <row r="3286" spans="3:12" x14ac:dyDescent="0.2">
      <c r="C3286" s="103">
        <v>51900</v>
      </c>
      <c r="D3286" s="103">
        <f t="shared" si="404"/>
        <v>51.9</v>
      </c>
      <c r="E3286" s="104">
        <f t="shared" si="402"/>
        <v>5.0380049347739486E-5</v>
      </c>
      <c r="F3286" s="104">
        <f t="shared" si="403"/>
        <v>9.1721658766801965E-16</v>
      </c>
      <c r="G3286" s="104">
        <f t="shared" si="409"/>
        <v>4.6209416949280048E-20</v>
      </c>
      <c r="H3286" s="104">
        <f t="shared" si="405"/>
        <v>-386.70539022378642</v>
      </c>
      <c r="I3286" s="104">
        <f t="shared" si="406"/>
        <v>100</v>
      </c>
      <c r="J3286" s="104">
        <f t="shared" si="407"/>
        <v>3.7104186457994438E-15</v>
      </c>
      <c r="K3286" s="104">
        <f t="shared" si="408"/>
        <v>3.7104186457994435E-13</v>
      </c>
      <c r="L3286" s="85"/>
    </row>
    <row r="3287" spans="3:12" x14ac:dyDescent="0.2">
      <c r="C3287" s="103">
        <v>52000</v>
      </c>
      <c r="D3287" s="103">
        <f t="shared" si="404"/>
        <v>52</v>
      </c>
      <c r="E3287" s="104">
        <f t="shared" si="402"/>
        <v>4.7624250060371698E-5</v>
      </c>
      <c r="F3287" s="104">
        <f t="shared" si="403"/>
        <v>2.3307042560057629E-3</v>
      </c>
      <c r="G3287" s="104">
        <f t="shared" si="409"/>
        <v>1.1099804230479102E-7</v>
      </c>
      <c r="H3287" s="104">
        <f t="shared" si="405"/>
        <v>-139.09369361773065</v>
      </c>
      <c r="I3287" s="104">
        <f t="shared" si="406"/>
        <v>100</v>
      </c>
      <c r="J3287" s="104">
        <f t="shared" si="407"/>
        <v>3.0801413488766086E-15</v>
      </c>
      <c r="K3287" s="104">
        <f t="shared" si="408"/>
        <v>3.0801413488766087E-13</v>
      </c>
      <c r="L3287" s="85"/>
    </row>
    <row r="3288" spans="3:12" x14ac:dyDescent="0.2">
      <c r="C3288" s="103">
        <v>52100</v>
      </c>
      <c r="D3288" s="103">
        <f t="shared" si="404"/>
        <v>52.1</v>
      </c>
      <c r="E3288" s="104">
        <f t="shared" si="402"/>
        <v>4.4975349636350825E-5</v>
      </c>
      <c r="F3288" s="104">
        <f t="shared" si="403"/>
        <v>2.3530195104374033E-3</v>
      </c>
      <c r="G3288" s="104">
        <f t="shared" si="409"/>
        <v>1.0582787518307726E-7</v>
      </c>
      <c r="H3288" s="104">
        <f t="shared" si="405"/>
        <v>-139.50799847140789</v>
      </c>
      <c r="I3288" s="104">
        <f t="shared" si="406"/>
        <v>100</v>
      </c>
      <c r="J3288" s="104">
        <f t="shared" si="407"/>
        <v>1.1753369623613967E-14</v>
      </c>
      <c r="K3288" s="104">
        <f t="shared" si="408"/>
        <v>1.1753369623613967E-12</v>
      </c>
      <c r="L3288" s="85"/>
    </row>
    <row r="3289" spans="3:12" x14ac:dyDescent="0.2">
      <c r="C3289" s="103">
        <v>52200</v>
      </c>
      <c r="D3289" s="103">
        <f t="shared" si="404"/>
        <v>52.2</v>
      </c>
      <c r="E3289" s="104">
        <f t="shared" si="402"/>
        <v>4.2431604566223459E-5</v>
      </c>
      <c r="F3289" s="104">
        <f t="shared" si="403"/>
        <v>1.5597358222380234E-16</v>
      </c>
      <c r="G3289" s="104">
        <f t="shared" si="409"/>
        <v>6.6182093636977217E-21</v>
      </c>
      <c r="H3289" s="104">
        <f t="shared" si="405"/>
        <v>-403.58518996546218</v>
      </c>
      <c r="I3289" s="104">
        <f t="shared" si="406"/>
        <v>100</v>
      </c>
      <c r="J3289" s="104">
        <f t="shared" si="407"/>
        <v>2.7998847914415952E-15</v>
      </c>
      <c r="K3289" s="104">
        <f t="shared" si="408"/>
        <v>2.799884791441595E-13</v>
      </c>
      <c r="L3289" s="85"/>
    </row>
    <row r="3290" spans="3:12" x14ac:dyDescent="0.2">
      <c r="C3290" s="103">
        <v>52300</v>
      </c>
      <c r="D3290" s="103">
        <f t="shared" si="404"/>
        <v>52.3</v>
      </c>
      <c r="E3290" s="104">
        <f t="shared" si="402"/>
        <v>3.9991178370496423E-5</v>
      </c>
      <c r="F3290" s="104">
        <f t="shared" si="403"/>
        <v>2.3997592831237163E-3</v>
      </c>
      <c r="G3290" s="104">
        <f t="shared" si="409"/>
        <v>9.5969201537655161E-8</v>
      </c>
      <c r="H3290" s="104">
        <f t="shared" si="405"/>
        <v>-140.35736237009797</v>
      </c>
      <c r="I3290" s="104">
        <f t="shared" si="406"/>
        <v>100</v>
      </c>
      <c r="J3290" s="104">
        <f t="shared" si="407"/>
        <v>2.3025219109440861E-15</v>
      </c>
      <c r="K3290" s="104">
        <f t="shared" si="408"/>
        <v>2.302521910944086E-13</v>
      </c>
      <c r="L3290" s="85"/>
    </row>
    <row r="3291" spans="3:12" x14ac:dyDescent="0.2">
      <c r="C3291" s="103">
        <v>52400</v>
      </c>
      <c r="D3291" s="103">
        <f t="shared" si="404"/>
        <v>52.4</v>
      </c>
      <c r="E3291" s="104">
        <f t="shared" si="402"/>
        <v>3.7652148142228192E-5</v>
      </c>
      <c r="F3291" s="104">
        <f t="shared" si="403"/>
        <v>2.4242365830683399E-3</v>
      </c>
      <c r="G3291" s="104">
        <f t="shared" si="409"/>
        <v>9.127771495749822E-8</v>
      </c>
      <c r="H3291" s="104">
        <f t="shared" si="405"/>
        <v>-140.79270481127338</v>
      </c>
      <c r="I3291" s="104">
        <f t="shared" si="406"/>
        <v>100</v>
      </c>
      <c r="J3291" s="104">
        <f t="shared" si="407"/>
        <v>8.7653519342357358E-15</v>
      </c>
      <c r="K3291" s="104">
        <f t="shared" si="408"/>
        <v>8.7653519342357362E-13</v>
      </c>
      <c r="L3291" s="85"/>
    </row>
    <row r="3292" spans="3:12" x14ac:dyDescent="0.2">
      <c r="C3292" s="103">
        <v>52500</v>
      </c>
      <c r="D3292" s="103">
        <f t="shared" si="404"/>
        <v>52.5</v>
      </c>
      <c r="E3292" s="104">
        <f t="shared" si="402"/>
        <v>3.5412511076608374E-5</v>
      </c>
      <c r="F3292" s="104">
        <f t="shared" si="403"/>
        <v>6.3481230042315035E-16</v>
      </c>
      <c r="G3292" s="104">
        <f t="shared" si="409"/>
        <v>2.2480297620302053E-20</v>
      </c>
      <c r="H3292" s="104">
        <f t="shared" si="405"/>
        <v>-392.96395886739822</v>
      </c>
      <c r="I3292" s="104">
        <f t="shared" si="406"/>
        <v>100</v>
      </c>
      <c r="J3292" s="104">
        <f t="shared" si="407"/>
        <v>2.0829053119665997E-15</v>
      </c>
      <c r="K3292" s="104">
        <f t="shared" si="408"/>
        <v>2.0829053119665997E-13</v>
      </c>
      <c r="L3292" s="85"/>
    </row>
    <row r="3293" spans="3:12" x14ac:dyDescent="0.2">
      <c r="C3293" s="103">
        <v>52600</v>
      </c>
      <c r="D3293" s="103">
        <f t="shared" si="404"/>
        <v>52.6</v>
      </c>
      <c r="E3293" s="104">
        <f t="shared" si="402"/>
        <v>3.3270190973263047E-5</v>
      </c>
      <c r="F3293" s="104">
        <f t="shared" si="403"/>
        <v>2.4755488922690951E-3</v>
      </c>
      <c r="G3293" s="104">
        <f t="shared" si="409"/>
        <v>8.2361984409442586E-8</v>
      </c>
      <c r="H3293" s="104">
        <f t="shared" si="405"/>
        <v>-141.68546396286536</v>
      </c>
      <c r="I3293" s="104">
        <f t="shared" si="406"/>
        <v>100</v>
      </c>
      <c r="J3293" s="104">
        <f t="shared" si="407"/>
        <v>1.6958741189662419E-15</v>
      </c>
      <c r="K3293" s="104">
        <f t="shared" si="408"/>
        <v>1.6958741189662418E-13</v>
      </c>
      <c r="L3293" s="85"/>
    </row>
    <row r="3294" spans="3:12" x14ac:dyDescent="0.2">
      <c r="C3294" s="103">
        <v>52700</v>
      </c>
      <c r="D3294" s="103">
        <f t="shared" si="404"/>
        <v>52.7</v>
      </c>
      <c r="E3294" s="104">
        <f t="shared" si="402"/>
        <v>3.1223044697406016E-5</v>
      </c>
      <c r="F3294" s="104">
        <f t="shared" si="403"/>
        <v>2.5024458420698005E-3</v>
      </c>
      <c r="G3294" s="104">
        <f t="shared" si="409"/>
        <v>7.8133978379783213E-8</v>
      </c>
      <c r="H3294" s="104">
        <f t="shared" si="405"/>
        <v>-142.14320123954795</v>
      </c>
      <c r="I3294" s="104">
        <f t="shared" si="406"/>
        <v>100</v>
      </c>
      <c r="J3294" s="104">
        <f t="shared" si="407"/>
        <v>6.4397385179101389E-15</v>
      </c>
      <c r="K3294" s="104">
        <f t="shared" si="408"/>
        <v>6.4397385179101388E-13</v>
      </c>
      <c r="L3294" s="85"/>
    </row>
    <row r="3295" spans="3:12" x14ac:dyDescent="0.2">
      <c r="C3295" s="103">
        <v>52800</v>
      </c>
      <c r="D3295" s="103">
        <f t="shared" si="404"/>
        <v>52.8</v>
      </c>
      <c r="E3295" s="104">
        <f t="shared" si="402"/>
        <v>2.9268868586377626E-5</v>
      </c>
      <c r="F3295" s="104">
        <f t="shared" si="403"/>
        <v>1.8323703951791728E-16</v>
      </c>
      <c r="G3295" s="104">
        <f t="shared" si="409"/>
        <v>5.3631408298068042E-21</v>
      </c>
      <c r="H3295" s="104">
        <f t="shared" si="405"/>
        <v>-405.41161597643895</v>
      </c>
      <c r="I3295" s="104">
        <f t="shared" si="406"/>
        <v>100</v>
      </c>
      <c r="J3295" s="104">
        <f t="shared" si="407"/>
        <v>1.5262296443633171E-15</v>
      </c>
      <c r="K3295" s="104">
        <f t="shared" si="408"/>
        <v>1.5262296443633172E-13</v>
      </c>
      <c r="L3295" s="85"/>
    </row>
    <row r="3296" spans="3:12" x14ac:dyDescent="0.2">
      <c r="C3296" s="103">
        <v>52900</v>
      </c>
      <c r="D3296" s="103">
        <f t="shared" si="404"/>
        <v>52.9</v>
      </c>
      <c r="E3296" s="104">
        <f t="shared" si="402"/>
        <v>2.740540478853934E-5</v>
      </c>
      <c r="F3296" s="104">
        <f t="shared" si="403"/>
        <v>2.5588894940107875E-3</v>
      </c>
      <c r="G3296" s="104">
        <f t="shared" si="409"/>
        <v>7.0127402392506246E-8</v>
      </c>
      <c r="H3296" s="104">
        <f t="shared" si="405"/>
        <v>-143.08224495238056</v>
      </c>
      <c r="I3296" s="104">
        <f t="shared" si="406"/>
        <v>100</v>
      </c>
      <c r="J3296" s="104">
        <f t="shared" si="407"/>
        <v>1.2294631415803105E-15</v>
      </c>
      <c r="K3296" s="104">
        <f t="shared" si="408"/>
        <v>1.2294631415803104E-13</v>
      </c>
      <c r="L3296" s="85"/>
    </row>
    <row r="3297" spans="3:12" x14ac:dyDescent="0.2">
      <c r="C3297" s="103">
        <v>53000</v>
      </c>
      <c r="D3297" s="103">
        <f t="shared" si="404"/>
        <v>53</v>
      </c>
      <c r="E3297" s="104">
        <f t="shared" si="402"/>
        <v>2.5630347521952327E-5</v>
      </c>
      <c r="F3297" s="104">
        <f t="shared" si="403"/>
        <v>2.5885093150856721E-3</v>
      </c>
      <c r="G3297" s="104">
        <f t="shared" si="409"/>
        <v>6.6344393309456577E-8</v>
      </c>
      <c r="H3297" s="104">
        <f t="shared" si="405"/>
        <v>-143.56391545980389</v>
      </c>
      <c r="I3297" s="104">
        <f t="shared" si="406"/>
        <v>100</v>
      </c>
      <c r="J3297" s="104">
        <f t="shared" si="407"/>
        <v>4.6561377555295706E-15</v>
      </c>
      <c r="K3297" s="104">
        <f t="shared" si="408"/>
        <v>4.6561377555295704E-13</v>
      </c>
      <c r="L3297" s="85"/>
    </row>
    <row r="3298" spans="3:12" x14ac:dyDescent="0.2">
      <c r="C3298" s="103">
        <v>53100</v>
      </c>
      <c r="D3298" s="103">
        <f t="shared" si="404"/>
        <v>53.1</v>
      </c>
      <c r="E3298" s="104">
        <f t="shared" si="402"/>
        <v>2.3941349240752566E-5</v>
      </c>
      <c r="F3298" s="104">
        <f t="shared" si="403"/>
        <v>3.1716631767762575E-16</v>
      </c>
      <c r="G3298" s="104">
        <f t="shared" si="409"/>
        <v>7.5933895789235119E-21</v>
      </c>
      <c r="H3298" s="104">
        <f t="shared" si="405"/>
        <v>-402.39128636136047</v>
      </c>
      <c r="I3298" s="104">
        <f t="shared" si="406"/>
        <v>100</v>
      </c>
      <c r="J3298" s="104">
        <f t="shared" si="407"/>
        <v>1.1003946309002186E-15</v>
      </c>
      <c r="K3298" s="104">
        <f t="shared" si="408"/>
        <v>1.1003946309002186E-13</v>
      </c>
      <c r="L3298" s="85"/>
    </row>
    <row r="3299" spans="3:12" x14ac:dyDescent="0.2">
      <c r="C3299" s="103">
        <v>53200</v>
      </c>
      <c r="D3299" s="103">
        <f t="shared" si="404"/>
        <v>53.2</v>
      </c>
      <c r="E3299" s="104">
        <f t="shared" si="402"/>
        <v>2.2336026697619116E-5</v>
      </c>
      <c r="F3299" s="104">
        <f t="shared" si="403"/>
        <v>2.6507440949861218E-3</v>
      </c>
      <c r="G3299" s="104">
        <f t="shared" si="409"/>
        <v>5.9207090874166236E-8</v>
      </c>
      <c r="H3299" s="104">
        <f t="shared" si="405"/>
        <v>-144.55252554692447</v>
      </c>
      <c r="I3299" s="104">
        <f t="shared" si="406"/>
        <v>100</v>
      </c>
      <c r="J3299" s="104">
        <f t="shared" si="407"/>
        <v>8.7636990244566937E-16</v>
      </c>
      <c r="K3299" s="104">
        <f t="shared" si="408"/>
        <v>8.7636990244566942E-14</v>
      </c>
      <c r="L3299" s="85"/>
    </row>
    <row r="3300" spans="3:12" x14ac:dyDescent="0.2">
      <c r="C3300" s="103">
        <v>53300</v>
      </c>
      <c r="D3300" s="103">
        <f t="shared" si="404"/>
        <v>53.3</v>
      </c>
      <c r="E3300" s="104">
        <f t="shared" si="402"/>
        <v>2.0811966891258706E-5</v>
      </c>
      <c r="F3300" s="104">
        <f t="shared" si="403"/>
        <v>2.6834459338098073E-3</v>
      </c>
      <c r="G3300" s="104">
        <f t="shared" si="409"/>
        <v>5.584778792893251E-8</v>
      </c>
      <c r="H3300" s="104">
        <f t="shared" si="405"/>
        <v>-145.0598804829402</v>
      </c>
      <c r="I3300" s="104">
        <f t="shared" si="406"/>
        <v>100</v>
      </c>
      <c r="J3300" s="104">
        <f t="shared" si="407"/>
        <v>3.3094062840989356E-15</v>
      </c>
      <c r="K3300" s="104">
        <f t="shared" si="408"/>
        <v>3.3094062840989355E-13</v>
      </c>
      <c r="L3300" s="85"/>
    </row>
    <row r="3301" spans="3:12" x14ac:dyDescent="0.2">
      <c r="C3301" s="103">
        <v>53400</v>
      </c>
      <c r="D3301" s="103">
        <f t="shared" si="404"/>
        <v>53.4</v>
      </c>
      <c r="E3301" s="104">
        <f t="shared" si="402"/>
        <v>1.9366732888350032E-5</v>
      </c>
      <c r="F3301" s="104">
        <f t="shared" si="403"/>
        <v>8.5488794301297342E-16</v>
      </c>
      <c r="G3301" s="104">
        <f t="shared" si="409"/>
        <v>1.6556386441803259E-20</v>
      </c>
      <c r="H3301" s="104">
        <f t="shared" si="405"/>
        <v>-395.6206889061358</v>
      </c>
      <c r="I3301" s="104">
        <f t="shared" si="406"/>
        <v>100</v>
      </c>
      <c r="J3301" s="104">
        <f t="shared" si="407"/>
        <v>7.7974385413921729E-16</v>
      </c>
      <c r="K3301" s="104">
        <f t="shared" si="408"/>
        <v>7.7974385413921723E-14</v>
      </c>
      <c r="L3301" s="85"/>
    </row>
    <row r="3302" spans="3:12" x14ac:dyDescent="0.2">
      <c r="C3302" s="103">
        <v>53500</v>
      </c>
      <c r="D3302" s="103">
        <f t="shared" si="404"/>
        <v>53.5</v>
      </c>
      <c r="E3302" s="104">
        <f t="shared" si="402"/>
        <v>1.7997869509939673E-5</v>
      </c>
      <c r="F3302" s="104">
        <f t="shared" si="403"/>
        <v>2.7522559767677772E-3</v>
      </c>
      <c r="G3302" s="104">
        <f t="shared" si="409"/>
        <v>4.9534743927818014E-8</v>
      </c>
      <c r="H3302" s="104">
        <f t="shared" si="405"/>
        <v>-146.10180155542642</v>
      </c>
      <c r="I3302" s="104">
        <f t="shared" si="406"/>
        <v>100</v>
      </c>
      <c r="J3302" s="104">
        <f t="shared" si="407"/>
        <v>6.1342271399903601E-16</v>
      </c>
      <c r="K3302" s="104">
        <f t="shared" si="408"/>
        <v>6.1342271399903603E-14</v>
      </c>
      <c r="L3302" s="85"/>
    </row>
    <row r="3303" spans="3:12" x14ac:dyDescent="0.2">
      <c r="C3303" s="103">
        <v>53600</v>
      </c>
      <c r="D3303" s="103">
        <f t="shared" si="404"/>
        <v>53.6</v>
      </c>
      <c r="E3303" s="104">
        <f t="shared" si="402"/>
        <v>1.6702908872838484E-5</v>
      </c>
      <c r="F3303" s="104">
        <f t="shared" si="403"/>
        <v>2.7884681593692401E-3</v>
      </c>
      <c r="G3303" s="104">
        <f t="shared" si="409"/>
        <v>4.6575529560756079E-8</v>
      </c>
      <c r="H3303" s="104">
        <f t="shared" si="405"/>
        <v>-146.63684397007006</v>
      </c>
      <c r="I3303" s="104">
        <f t="shared" si="406"/>
        <v>100</v>
      </c>
      <c r="J3303" s="104">
        <f t="shared" si="407"/>
        <v>2.3092961675121273E-15</v>
      </c>
      <c r="K3303" s="104">
        <f t="shared" si="408"/>
        <v>2.3092961675121275E-13</v>
      </c>
      <c r="L3303" s="85"/>
    </row>
    <row r="3304" spans="3:12" x14ac:dyDescent="0.2">
      <c r="C3304" s="103">
        <v>53700</v>
      </c>
      <c r="D3304" s="103">
        <f t="shared" si="404"/>
        <v>53.7</v>
      </c>
      <c r="E3304" s="104">
        <f t="shared" si="402"/>
        <v>1.5479375777130403E-5</v>
      </c>
      <c r="F3304" s="104">
        <f t="shared" si="403"/>
        <v>4.7949169310803156E-17</v>
      </c>
      <c r="G3304" s="104">
        <f t="shared" si="409"/>
        <v>7.4222320996317084E-22</v>
      </c>
      <c r="H3304" s="104">
        <f t="shared" si="405"/>
        <v>-422.58930938019944</v>
      </c>
      <c r="I3304" s="104">
        <f t="shared" si="406"/>
        <v>100</v>
      </c>
      <c r="J3304" s="104">
        <f t="shared" si="407"/>
        <v>5.4231998846623313E-16</v>
      </c>
      <c r="K3304" s="104">
        <f t="shared" si="408"/>
        <v>5.4231998846623314E-14</v>
      </c>
      <c r="L3304" s="85"/>
    </row>
    <row r="3305" spans="3:12" x14ac:dyDescent="0.2">
      <c r="C3305" s="103">
        <v>53800</v>
      </c>
      <c r="D3305" s="103">
        <f t="shared" si="404"/>
        <v>53.8</v>
      </c>
      <c r="E3305" s="104">
        <f t="shared" si="402"/>
        <v>1.4324792931485268E-5</v>
      </c>
      <c r="F3305" s="104">
        <f t="shared" si="403"/>
        <v>2.8647921655710435E-3</v>
      </c>
      <c r="G3305" s="104">
        <f t="shared" si="409"/>
        <v>4.1037554563546455E-8</v>
      </c>
      <c r="H3305" s="104">
        <f t="shared" si="405"/>
        <v>-147.73637053648258</v>
      </c>
      <c r="I3305" s="104">
        <f t="shared" si="406"/>
        <v>100</v>
      </c>
      <c r="J3305" s="104">
        <f t="shared" si="407"/>
        <v>4.2102022113902832E-16</v>
      </c>
      <c r="K3305" s="104">
        <f t="shared" si="408"/>
        <v>4.2102022113902831E-14</v>
      </c>
      <c r="L3305" s="85"/>
    </row>
    <row r="3306" spans="3:12" x14ac:dyDescent="0.2">
      <c r="C3306" s="103">
        <v>53900</v>
      </c>
      <c r="D3306" s="103">
        <f t="shared" si="404"/>
        <v>53.9</v>
      </c>
      <c r="E3306" s="104">
        <f t="shared" si="402"/>
        <v>1.3236686008553982E-5</v>
      </c>
      <c r="F3306" s="104">
        <f t="shared" si="403"/>
        <v>2.9050294281469072E-3</v>
      </c>
      <c r="G3306" s="104">
        <f t="shared" si="409"/>
        <v>3.8452962385989746E-8</v>
      </c>
      <c r="H3306" s="104">
        <f t="shared" si="405"/>
        <v>-148.30140393736542</v>
      </c>
      <c r="I3306" s="104">
        <f t="shared" si="406"/>
        <v>100</v>
      </c>
      <c r="J3306" s="104">
        <f t="shared" si="407"/>
        <v>1.5796855712261256E-15</v>
      </c>
      <c r="K3306" s="104">
        <f t="shared" si="408"/>
        <v>1.5796855712261255E-13</v>
      </c>
      <c r="L3306" s="85"/>
    </row>
    <row r="3307" spans="3:12" x14ac:dyDescent="0.2">
      <c r="C3307" s="103">
        <v>54000</v>
      </c>
      <c r="D3307" s="103">
        <f t="shared" si="404"/>
        <v>54</v>
      </c>
      <c r="E3307" s="104">
        <f t="shared" si="402"/>
        <v>1.2212588523308833E-5</v>
      </c>
      <c r="F3307" s="104">
        <f t="shared" si="403"/>
        <v>1.0270806374328202E-15</v>
      </c>
      <c r="G3307" s="104">
        <f t="shared" si="409"/>
        <v>1.254331320522478E-20</v>
      </c>
      <c r="H3307" s="104">
        <f t="shared" si="405"/>
        <v>-398.03175466613072</v>
      </c>
      <c r="I3307" s="104">
        <f t="shared" si="406"/>
        <v>100</v>
      </c>
      <c r="J3307" s="104">
        <f t="shared" si="407"/>
        <v>3.6965757906482666E-16</v>
      </c>
      <c r="K3307" s="104">
        <f t="shared" si="408"/>
        <v>3.6965757906482666E-14</v>
      </c>
      <c r="L3307" s="85"/>
    </row>
    <row r="3308" spans="3:12" x14ac:dyDescent="0.2">
      <c r="C3308" s="103">
        <v>54100</v>
      </c>
      <c r="D3308" s="103">
        <f t="shared" si="404"/>
        <v>54.1</v>
      </c>
      <c r="E3308" s="104">
        <f t="shared" si="402"/>
        <v>1.1250046527794229E-5</v>
      </c>
      <c r="F3308" s="104">
        <f t="shared" si="403"/>
        <v>2.9900001765360701E-3</v>
      </c>
      <c r="G3308" s="104">
        <f t="shared" si="409"/>
        <v>3.3637641104143748E-8</v>
      </c>
      <c r="H3308" s="104">
        <f t="shared" si="405"/>
        <v>-149.46348934866785</v>
      </c>
      <c r="I3308" s="104">
        <f t="shared" si="406"/>
        <v>100</v>
      </c>
      <c r="J3308" s="104">
        <f t="shared" si="407"/>
        <v>2.8287272476300617E-16</v>
      </c>
      <c r="K3308" s="104">
        <f t="shared" si="408"/>
        <v>2.8287272476300618E-14</v>
      </c>
      <c r="L3308" s="85"/>
    </row>
    <row r="3309" spans="3:12" x14ac:dyDescent="0.2">
      <c r="C3309" s="103">
        <v>54200</v>
      </c>
      <c r="D3309" s="103">
        <f t="shared" si="404"/>
        <v>54.2</v>
      </c>
      <c r="E3309" s="104">
        <f t="shared" si="402"/>
        <v>1.0346623116346858E-5</v>
      </c>
      <c r="F3309" s="104">
        <f t="shared" si="403"/>
        <v>3.0348863346566254E-3</v>
      </c>
      <c r="G3309" s="104">
        <f t="shared" si="409"/>
        <v>3.140082510564343E-8</v>
      </c>
      <c r="H3309" s="104">
        <f t="shared" si="405"/>
        <v>-150.06117880024274</v>
      </c>
      <c r="I3309" s="104">
        <f t="shared" si="406"/>
        <v>100</v>
      </c>
      <c r="J3309" s="104">
        <f t="shared" si="407"/>
        <v>1.0575005217304071E-15</v>
      </c>
      <c r="K3309" s="104">
        <f t="shared" si="408"/>
        <v>1.0575005217304071E-13</v>
      </c>
      <c r="L3309" s="85"/>
    </row>
    <row r="3310" spans="3:12" x14ac:dyDescent="0.2">
      <c r="C3310" s="103">
        <v>54300</v>
      </c>
      <c r="D3310" s="103">
        <f t="shared" si="404"/>
        <v>54.3</v>
      </c>
      <c r="E3310" s="104">
        <f t="shared" si="402"/>
        <v>9.4999027359471333E-6</v>
      </c>
      <c r="F3310" s="104">
        <f t="shared" si="403"/>
        <v>1.1403505417403429E-15</v>
      </c>
      <c r="G3310" s="104">
        <f t="shared" si="409"/>
        <v>1.0833219231417879E-20</v>
      </c>
      <c r="H3310" s="104">
        <f t="shared" si="405"/>
        <v>-399.30484935929553</v>
      </c>
      <c r="I3310" s="104">
        <f t="shared" si="406"/>
        <v>100</v>
      </c>
      <c r="J3310" s="104">
        <f t="shared" si="407"/>
        <v>2.4650295432897176E-16</v>
      </c>
      <c r="K3310" s="104">
        <f t="shared" si="408"/>
        <v>2.4650295432897177E-14</v>
      </c>
      <c r="L3310" s="85"/>
    </row>
    <row r="3311" spans="3:12" x14ac:dyDescent="0.2">
      <c r="C3311" s="103">
        <v>54400</v>
      </c>
      <c r="D3311" s="103">
        <f t="shared" si="404"/>
        <v>54.4</v>
      </c>
      <c r="E3311" s="104">
        <f t="shared" si="402"/>
        <v>8.707495296964795E-6</v>
      </c>
      <c r="F3311" s="104">
        <f t="shared" si="403"/>
        <v>3.1298830094848669E-3</v>
      </c>
      <c r="G3311" s="104">
        <f t="shared" si="409"/>
        <v>2.7253441585139496E-8</v>
      </c>
      <c r="H3311" s="104">
        <f t="shared" si="405"/>
        <v>-151.29157293779622</v>
      </c>
      <c r="I3311" s="104">
        <f t="shared" si="406"/>
        <v>100</v>
      </c>
      <c r="J3311" s="104">
        <f t="shared" si="407"/>
        <v>1.8568751955880032E-16</v>
      </c>
      <c r="K3311" s="104">
        <f t="shared" si="408"/>
        <v>1.8568751955880033E-14</v>
      </c>
      <c r="L3311" s="85"/>
    </row>
    <row r="3312" spans="3:12" x14ac:dyDescent="0.2">
      <c r="C3312" s="103">
        <v>54500</v>
      </c>
      <c r="D3312" s="103">
        <f t="shared" si="404"/>
        <v>54.5</v>
      </c>
      <c r="E3312" s="104">
        <f t="shared" si="402"/>
        <v>7.967040080158007E-6</v>
      </c>
      <c r="F3312" s="104">
        <f t="shared" si="403"/>
        <v>3.1801811772839811E-3</v>
      </c>
      <c r="G3312" s="104">
        <f t="shared" si="409"/>
        <v>2.5336630901585553E-8</v>
      </c>
      <c r="H3312" s="104">
        <f t="shared" si="405"/>
        <v>-151.92502270470123</v>
      </c>
      <c r="I3312" s="104">
        <f t="shared" si="406"/>
        <v>100</v>
      </c>
      <c r="J3312" s="104">
        <f t="shared" si="407"/>
        <v>6.9142893103974872E-16</v>
      </c>
      <c r="K3312" s="104">
        <f t="shared" si="408"/>
        <v>6.914289310397487E-14</v>
      </c>
      <c r="L3312" s="85"/>
    </row>
    <row r="3313" spans="3:12" x14ac:dyDescent="0.2">
      <c r="C3313" s="103">
        <v>54600</v>
      </c>
      <c r="D3313" s="103">
        <f t="shared" si="404"/>
        <v>54.6</v>
      </c>
      <c r="E3313" s="104">
        <f t="shared" si="402"/>
        <v>7.2762094363866289E-6</v>
      </c>
      <c r="F3313" s="104">
        <f t="shared" si="403"/>
        <v>1.2440142514477964E-16</v>
      </c>
      <c r="G3313" s="104">
        <f t="shared" si="409"/>
        <v>9.0517082353839046E-22</v>
      </c>
      <c r="H3313" s="104">
        <f t="shared" si="405"/>
        <v>-420.86538906298279</v>
      </c>
      <c r="I3313" s="104">
        <f t="shared" si="406"/>
        <v>100</v>
      </c>
      <c r="J3313" s="104">
        <f t="shared" si="407"/>
        <v>1.6048621636080647E-16</v>
      </c>
      <c r="K3313" s="104">
        <f t="shared" si="408"/>
        <v>1.6048621636080646E-14</v>
      </c>
      <c r="L3313" s="85"/>
    </row>
    <row r="3314" spans="3:12" x14ac:dyDescent="0.2">
      <c r="C3314" s="103">
        <v>54700</v>
      </c>
      <c r="D3314" s="103">
        <f t="shared" si="404"/>
        <v>54.7</v>
      </c>
      <c r="E3314" s="104">
        <f t="shared" si="402"/>
        <v>6.6327122760871505E-6</v>
      </c>
      <c r="F3314" s="104">
        <f t="shared" si="403"/>
        <v>3.2868996268205688E-3</v>
      </c>
      <c r="G3314" s="104">
        <f t="shared" si="409"/>
        <v>2.180105950507906E-8</v>
      </c>
      <c r="H3314" s="104">
        <f t="shared" si="405"/>
        <v>-153.23044799393713</v>
      </c>
      <c r="I3314" s="104">
        <f t="shared" si="406"/>
        <v>100</v>
      </c>
      <c r="J3314" s="104">
        <f t="shared" si="407"/>
        <v>1.1882154888600938E-16</v>
      </c>
      <c r="K3314" s="104">
        <f t="shared" si="408"/>
        <v>1.1882154888600937E-14</v>
      </c>
      <c r="L3314" s="85"/>
    </row>
    <row r="3315" spans="3:12" x14ac:dyDescent="0.2">
      <c r="C3315" s="103">
        <v>54800</v>
      </c>
      <c r="D3315" s="103">
        <f t="shared" si="404"/>
        <v>54.8</v>
      </c>
      <c r="E3315" s="104">
        <f t="shared" si="402"/>
        <v>6.0342973461494771E-6</v>
      </c>
      <c r="F3315" s="104">
        <f t="shared" si="403"/>
        <v>3.3435530893740546E-3</v>
      </c>
      <c r="G3315" s="104">
        <f t="shared" si="409"/>
        <v>2.0175993533919743E-8</v>
      </c>
      <c r="H3315" s="104">
        <f t="shared" si="405"/>
        <v>-153.90330139910685</v>
      </c>
      <c r="I3315" s="104">
        <f t="shared" si="406"/>
        <v>100</v>
      </c>
      <c r="J3315" s="104">
        <f t="shared" si="407"/>
        <v>4.4051824545972958E-16</v>
      </c>
      <c r="K3315" s="104">
        <f t="shared" si="408"/>
        <v>4.405182454597296E-14</v>
      </c>
      <c r="L3315" s="85"/>
    </row>
    <row r="3316" spans="3:12" x14ac:dyDescent="0.2">
      <c r="C3316" s="103">
        <v>54900</v>
      </c>
      <c r="D3316" s="103">
        <f t="shared" si="404"/>
        <v>54.9</v>
      </c>
      <c r="E3316" s="104">
        <f t="shared" si="402"/>
        <v>5.4787562924125163E-6</v>
      </c>
      <c r="F3316" s="104">
        <f t="shared" si="403"/>
        <v>2.5760822447584364E-15</v>
      </c>
      <c r="G3316" s="104">
        <f t="shared" si="409"/>
        <v>1.4113726808242443E-20</v>
      </c>
      <c r="H3316" s="104">
        <f t="shared" si="405"/>
        <v>-397.00716586446686</v>
      </c>
      <c r="I3316" s="104">
        <f t="shared" si="406"/>
        <v>100</v>
      </c>
      <c r="J3316" s="104">
        <f t="shared" si="407"/>
        <v>1.0176767877033522E-16</v>
      </c>
      <c r="K3316" s="104">
        <f t="shared" si="408"/>
        <v>1.0176767877033522E-14</v>
      </c>
      <c r="L3316" s="85"/>
    </row>
    <row r="3317" spans="3:12" x14ac:dyDescent="0.2">
      <c r="C3317" s="103">
        <v>55000</v>
      </c>
      <c r="D3317" s="103">
        <f t="shared" si="404"/>
        <v>55</v>
      </c>
      <c r="E3317" s="104">
        <f t="shared" si="402"/>
        <v>4.9639265065682331E-6</v>
      </c>
      <c r="F3317" s="104">
        <f t="shared" si="403"/>
        <v>3.4641016151373554E-3</v>
      </c>
      <c r="G3317" s="104">
        <f t="shared" si="409"/>
        <v>1.7195545828826147E-8</v>
      </c>
      <c r="H3317" s="104">
        <f t="shared" si="405"/>
        <v>-155.29168068100924</v>
      </c>
      <c r="I3317" s="104">
        <f t="shared" si="406"/>
        <v>100</v>
      </c>
      <c r="J3317" s="104">
        <f t="shared" si="407"/>
        <v>7.3921699087936441E-17</v>
      </c>
      <c r="K3317" s="104">
        <f t="shared" si="408"/>
        <v>7.3921699087936435E-15</v>
      </c>
      <c r="L3317" s="85"/>
    </row>
    <row r="3318" spans="3:12" x14ac:dyDescent="0.2">
      <c r="C3318" s="103">
        <v>55100</v>
      </c>
      <c r="D3318" s="103">
        <f t="shared" si="404"/>
        <v>55.1</v>
      </c>
      <c r="E3318" s="104">
        <f t="shared" si="402"/>
        <v>4.4876937568285143E-6</v>
      </c>
      <c r="F3318" s="104">
        <f t="shared" si="403"/>
        <v>3.5282900055535389E-3</v>
      </c>
      <c r="G3318" s="104">
        <f t="shared" si="409"/>
        <v>1.5833885030203062E-8</v>
      </c>
      <c r="H3318" s="104">
        <f t="shared" si="405"/>
        <v>-156.00825025591865</v>
      </c>
      <c r="I3318" s="104">
        <f t="shared" si="406"/>
        <v>100</v>
      </c>
      <c r="J3318" s="104">
        <f t="shared" si="407"/>
        <v>2.7273582571784768E-16</v>
      </c>
      <c r="K3318" s="104">
        <f t="shared" si="408"/>
        <v>2.7273582571784767E-14</v>
      </c>
      <c r="L3318" s="85"/>
    </row>
    <row r="3319" spans="3:12" x14ac:dyDescent="0.2">
      <c r="C3319" s="103">
        <v>55200</v>
      </c>
      <c r="D3319" s="103">
        <f t="shared" si="404"/>
        <v>55.2</v>
      </c>
      <c r="E3319" s="104">
        <f t="shared" si="402"/>
        <v>4.0479946022591545E-6</v>
      </c>
      <c r="F3319" s="104">
        <f t="shared" si="403"/>
        <v>1.5298650017038507E-15</v>
      </c>
      <c r="G3319" s="104">
        <f t="shared" si="409"/>
        <v>6.1928852690823797E-21</v>
      </c>
      <c r="H3319" s="104">
        <f t="shared" si="405"/>
        <v>-404.16213931524851</v>
      </c>
      <c r="I3319" s="104">
        <f t="shared" si="406"/>
        <v>100</v>
      </c>
      <c r="J3319" s="104">
        <f t="shared" si="407"/>
        <v>6.2677978787471185E-17</v>
      </c>
      <c r="K3319" s="104">
        <f t="shared" si="408"/>
        <v>6.2677978787471187E-15</v>
      </c>
      <c r="L3319" s="85"/>
    </row>
    <row r="3320" spans="3:12" x14ac:dyDescent="0.2">
      <c r="C3320" s="103">
        <v>55300</v>
      </c>
      <c r="D3320" s="103">
        <f t="shared" si="404"/>
        <v>55.3</v>
      </c>
      <c r="E3320" s="104">
        <f t="shared" si="402"/>
        <v>3.642818591227792E-6</v>
      </c>
      <c r="F3320" s="104">
        <f t="shared" si="403"/>
        <v>3.6653221967575516E-3</v>
      </c>
      <c r="G3320" s="104">
        <f t="shared" si="409"/>
        <v>1.33521038411883E-8</v>
      </c>
      <c r="H3320" s="104">
        <f t="shared" si="405"/>
        <v>-157.48900597492894</v>
      </c>
      <c r="I3320" s="104">
        <f t="shared" si="406"/>
        <v>100</v>
      </c>
      <c r="J3320" s="104">
        <f t="shared" si="407"/>
        <v>4.4569669246510176E-17</v>
      </c>
      <c r="K3320" s="104">
        <f t="shared" si="408"/>
        <v>4.4569669246510175E-15</v>
      </c>
      <c r="L3320" s="85"/>
    </row>
    <row r="3321" spans="3:12" x14ac:dyDescent="0.2">
      <c r="C3321" s="103">
        <v>55400</v>
      </c>
      <c r="D3321" s="103">
        <f t="shared" si="404"/>
        <v>55.4</v>
      </c>
      <c r="E3321" s="104">
        <f t="shared" si="402"/>
        <v>3.2702102449404314E-6</v>
      </c>
      <c r="F3321" s="104">
        <f t="shared" si="403"/>
        <v>3.7385401045385595E-3</v>
      </c>
      <c r="G3321" s="104">
        <f t="shared" si="409"/>
        <v>1.2225812150982669E-8</v>
      </c>
      <c r="H3321" s="104">
        <f t="shared" si="405"/>
        <v>-158.25444562817719</v>
      </c>
      <c r="I3321" s="104">
        <f t="shared" si="406"/>
        <v>100</v>
      </c>
      <c r="J3321" s="104">
        <f t="shared" si="407"/>
        <v>1.6355744662563885E-16</v>
      </c>
      <c r="K3321" s="104">
        <f t="shared" si="408"/>
        <v>1.6355744662563885E-14</v>
      </c>
      <c r="L3321" s="85"/>
    </row>
    <row r="3322" spans="3:12" x14ac:dyDescent="0.2">
      <c r="C3322" s="103">
        <v>55500</v>
      </c>
      <c r="D3322" s="103">
        <f t="shared" si="404"/>
        <v>55.5</v>
      </c>
      <c r="E3322" s="104">
        <f t="shared" si="402"/>
        <v>2.9282708275537403E-6</v>
      </c>
      <c r="F3322" s="104">
        <f t="shared" si="403"/>
        <v>3.583855125449283E-16</v>
      </c>
      <c r="G3322" s="104">
        <f t="shared" si="409"/>
        <v>1.0494498414032086E-21</v>
      </c>
      <c r="H3322" s="104">
        <f t="shared" si="405"/>
        <v>-419.58076627497837</v>
      </c>
      <c r="I3322" s="104">
        <f t="shared" si="406"/>
        <v>100</v>
      </c>
      <c r="J3322" s="104">
        <f t="shared" si="407"/>
        <v>3.736762068778528E-17</v>
      </c>
      <c r="K3322" s="104">
        <f t="shared" si="408"/>
        <v>3.7367620687785278E-15</v>
      </c>
      <c r="L3322" s="85"/>
    </row>
    <row r="3323" spans="3:12" x14ac:dyDescent="0.2">
      <c r="C3323" s="103">
        <v>55600</v>
      </c>
      <c r="D3323" s="103">
        <f t="shared" si="404"/>
        <v>55.6</v>
      </c>
      <c r="E3323" s="104">
        <f t="shared" si="402"/>
        <v>2.6151599048519883E-6</v>
      </c>
      <c r="F3323" s="104">
        <f t="shared" si="403"/>
        <v>3.8954425755156909E-3</v>
      </c>
      <c r="G3323" s="104">
        <f t="shared" si="409"/>
        <v>1.0187205235141999E-8</v>
      </c>
      <c r="H3323" s="104">
        <f t="shared" si="405"/>
        <v>-159.83889888597835</v>
      </c>
      <c r="I3323" s="104">
        <f t="shared" si="406"/>
        <v>100</v>
      </c>
      <c r="J3323" s="104">
        <f t="shared" si="407"/>
        <v>2.594478762573148E-17</v>
      </c>
      <c r="K3323" s="104">
        <f t="shared" si="408"/>
        <v>2.594478762573148E-15</v>
      </c>
      <c r="L3323" s="85"/>
    </row>
    <row r="3324" spans="3:12" x14ac:dyDescent="0.2">
      <c r="C3324" s="103">
        <v>55700</v>
      </c>
      <c r="D3324" s="103">
        <f t="shared" si="404"/>
        <v>55.7</v>
      </c>
      <c r="E3324" s="104">
        <f t="shared" si="402"/>
        <v>2.3290966939596155E-6</v>
      </c>
      <c r="F3324" s="104">
        <f t="shared" si="403"/>
        <v>3.9796117742196616E-3</v>
      </c>
      <c r="G3324" s="104">
        <f t="shared" si="409"/>
        <v>9.2689006265777729E-9</v>
      </c>
      <c r="H3324" s="104">
        <f t="shared" si="405"/>
        <v>-160.65943547919142</v>
      </c>
      <c r="I3324" s="104">
        <f t="shared" si="406"/>
        <v>100</v>
      </c>
      <c r="J3324" s="104">
        <f t="shared" si="407"/>
        <v>9.4635013825611633E-17</v>
      </c>
      <c r="K3324" s="104">
        <f t="shared" si="408"/>
        <v>9.4635013825611637E-15</v>
      </c>
      <c r="L3324" s="85"/>
    </row>
    <row r="3325" spans="3:12" x14ac:dyDescent="0.2">
      <c r="C3325" s="103">
        <v>55800</v>
      </c>
      <c r="D3325" s="103">
        <f t="shared" si="404"/>
        <v>55.8</v>
      </c>
      <c r="E3325" s="104">
        <f t="shared" si="402"/>
        <v>2.0683612070272905E-6</v>
      </c>
      <c r="F3325" s="104">
        <f t="shared" si="403"/>
        <v>1.1693472699710865E-15</v>
      </c>
      <c r="G3325" s="104">
        <f t="shared" si="409"/>
        <v>2.4186325307514633E-21</v>
      </c>
      <c r="H3325" s="104">
        <f t="shared" si="405"/>
        <v>-412.32860220274796</v>
      </c>
      <c r="I3325" s="104">
        <f t="shared" si="406"/>
        <v>100</v>
      </c>
      <c r="J3325" s="104">
        <f t="shared" si="407"/>
        <v>2.1478129706354667E-17</v>
      </c>
      <c r="K3325" s="104">
        <f t="shared" si="408"/>
        <v>2.1478129706354668E-15</v>
      </c>
      <c r="L3325" s="85"/>
    </row>
    <row r="3326" spans="3:12" x14ac:dyDescent="0.2">
      <c r="C3326" s="103">
        <v>55900</v>
      </c>
      <c r="D3326" s="103">
        <f t="shared" si="404"/>
        <v>55.9</v>
      </c>
      <c r="E3326" s="104">
        <f t="shared" si="402"/>
        <v>1.8312951922799591E-6</v>
      </c>
      <c r="F3326" s="104">
        <f t="shared" si="403"/>
        <v>4.160775226172953E-3</v>
      </c>
      <c r="G3326" s="104">
        <f t="shared" si="409"/>
        <v>7.6196076678480889E-9</v>
      </c>
      <c r="H3326" s="104">
        <f t="shared" si="405"/>
        <v>-162.36134779650243</v>
      </c>
      <c r="I3326" s="104">
        <f t="shared" si="406"/>
        <v>100</v>
      </c>
      <c r="J3326" s="104">
        <f t="shared" si="407"/>
        <v>1.4514605252991563E-17</v>
      </c>
      <c r="K3326" s="104">
        <f t="shared" si="408"/>
        <v>1.4514605252991564E-15</v>
      </c>
      <c r="L3326" s="85"/>
    </row>
    <row r="3327" spans="3:12" x14ac:dyDescent="0.2">
      <c r="C3327" s="103">
        <v>56000</v>
      </c>
      <c r="D3327" s="103">
        <f t="shared" si="404"/>
        <v>56</v>
      </c>
      <c r="E3327" s="104">
        <f t="shared" si="402"/>
        <v>1.6163028762453346E-6</v>
      </c>
      <c r="F3327" s="104">
        <f t="shared" si="403"/>
        <v>4.2584085723639245E-3</v>
      </c>
      <c r="G3327" s="104">
        <f t="shared" si="409"/>
        <v>6.8828780237396E-9</v>
      </c>
      <c r="H3327" s="104">
        <f t="shared" si="405"/>
        <v>-163.24459853624251</v>
      </c>
      <c r="I3327" s="104">
        <f t="shared" si="406"/>
        <v>100</v>
      </c>
      <c r="J3327" s="104">
        <f t="shared" si="407"/>
        <v>5.2580522808676416E-17</v>
      </c>
      <c r="K3327" s="104">
        <f t="shared" si="408"/>
        <v>5.258052280867642E-15</v>
      </c>
      <c r="L3327" s="85"/>
    </row>
    <row r="3328" spans="3:12" x14ac:dyDescent="0.2">
      <c r="C3328" s="103">
        <v>56100</v>
      </c>
      <c r="D3328" s="103">
        <f t="shared" si="404"/>
        <v>56.1</v>
      </c>
      <c r="E3328" s="104">
        <f t="shared" si="402"/>
        <v>1.4218515113943888E-6</v>
      </c>
      <c r="F3328" s="104">
        <f t="shared" si="403"/>
        <v>1.9244875048125887E-16</v>
      </c>
      <c r="G3328" s="104">
        <f t="shared" si="409"/>
        <v>2.7363354673773953E-22</v>
      </c>
      <c r="H3328" s="104">
        <f t="shared" si="405"/>
        <v>-431.25661320702238</v>
      </c>
      <c r="I3328" s="104">
        <f t="shared" si="406"/>
        <v>100</v>
      </c>
      <c r="J3328" s="104">
        <f t="shared" si="407"/>
        <v>1.1843502472420327E-17</v>
      </c>
      <c r="K3328" s="104">
        <f t="shared" si="408"/>
        <v>1.1843502472420328E-15</v>
      </c>
      <c r="L3328" s="85"/>
    </row>
    <row r="3329" spans="3:12" x14ac:dyDescent="0.2">
      <c r="C3329" s="103">
        <v>56200</v>
      </c>
      <c r="D3329" s="103">
        <f t="shared" si="404"/>
        <v>56.2</v>
      </c>
      <c r="E3329" s="104">
        <f t="shared" si="402"/>
        <v>1.2464717338181276E-6</v>
      </c>
      <c r="F3329" s="104">
        <f t="shared" si="403"/>
        <v>4.4696287533286883E-3</v>
      </c>
      <c r="G3329" s="104">
        <f t="shared" si="409"/>
        <v>5.5712659016849664E-9</v>
      </c>
      <c r="H3329" s="104">
        <f t="shared" si="405"/>
        <v>-165.0809222665365</v>
      </c>
      <c r="I3329" s="104">
        <f t="shared" si="406"/>
        <v>100</v>
      </c>
      <c r="J3329" s="104">
        <f t="shared" si="407"/>
        <v>7.7597509368201626E-18</v>
      </c>
      <c r="K3329" s="104">
        <f t="shared" si="408"/>
        <v>7.759750936820163E-16</v>
      </c>
      <c r="L3329" s="85"/>
    </row>
    <row r="3330" spans="3:12" x14ac:dyDescent="0.2">
      <c r="C3330" s="103">
        <v>56300</v>
      </c>
      <c r="D3330" s="103">
        <f t="shared" si="404"/>
        <v>56.3</v>
      </c>
      <c r="E3330" s="104">
        <f t="shared" si="402"/>
        <v>1.0887577359365128E-6</v>
      </c>
      <c r="F3330" s="104">
        <f t="shared" si="403"/>
        <v>4.5840758012197051E-3</v>
      </c>
      <c r="G3330" s="104">
        <f t="shared" si="409"/>
        <v>4.9909479906973223E-9</v>
      </c>
      <c r="H3330" s="104">
        <f t="shared" si="405"/>
        <v>-166.036339115484</v>
      </c>
      <c r="I3330" s="104">
        <f t="shared" si="406"/>
        <v>100</v>
      </c>
      <c r="J3330" s="104">
        <f t="shared" si="407"/>
        <v>2.7890090577108351E-17</v>
      </c>
      <c r="K3330" s="104">
        <f t="shared" si="408"/>
        <v>2.789009057710835E-15</v>
      </c>
      <c r="L3330" s="85"/>
    </row>
    <row r="3331" spans="3:12" x14ac:dyDescent="0.2">
      <c r="C3331" s="103">
        <v>56400</v>
      </c>
      <c r="D3331" s="103">
        <f t="shared" si="404"/>
        <v>56.4</v>
      </c>
      <c r="E3331" s="104">
        <f t="shared" si="402"/>
        <v>9.473672595886131E-7</v>
      </c>
      <c r="F3331" s="104">
        <f t="shared" si="403"/>
        <v>1.7677307261195053E-15</v>
      </c>
      <c r="G3331" s="104">
        <f t="shared" si="409"/>
        <v>1.674690213694425E-21</v>
      </c>
      <c r="H3331" s="104">
        <f t="shared" si="405"/>
        <v>-415.52131035076195</v>
      </c>
      <c r="I3331" s="104">
        <f t="shared" si="406"/>
        <v>100</v>
      </c>
      <c r="J3331" s="104">
        <f t="shared" si="407"/>
        <v>6.2273904614655897E-18</v>
      </c>
      <c r="K3331" s="104">
        <f t="shared" si="408"/>
        <v>6.2273904614655895E-16</v>
      </c>
      <c r="L3331" s="85"/>
    </row>
    <row r="3332" spans="3:12" x14ac:dyDescent="0.2">
      <c r="C3332" s="103">
        <v>56500</v>
      </c>
      <c r="D3332" s="103">
        <f t="shared" si="404"/>
        <v>56.5</v>
      </c>
      <c r="E3332" s="104">
        <f t="shared" ref="E3332:E3395" si="410">ABS(SIN((($A$68*PI()*$C3332*VLOOKUP($D$12,$C$18:$D$33,2,FALSE))/($D$16*1000000)))/(VLOOKUP($D$12,$C$18:$D$33,2,FALSE)*SIN((($A$68*PI()*$C3332)/($D$16*1000000)))))^$A$72</f>
        <v>8.2102141518217458E-7</v>
      </c>
      <c r="F3332" s="104">
        <f t="shared" ref="F3332:F3395" si="411">ABS(SIN((($A$68*VLOOKUP($D$12,$C$18:$D$33,2,FALSE)*PI()*$C3332*VLOOKUP($D$12,$C$18:$E$33,3,FALSE))/($D$16*1000000)))/(VLOOKUP($D$12,$C$18:$E$33,3,FALSE)*SIN((($A$68*VLOOKUP($D$12,$C$18:$D$33,2,FALSE)*PI()*$C3332)/($D$16*1000000)))))^$A$76</f>
        <v>4.8331632607399692E-3</v>
      </c>
      <c r="G3332" s="104">
        <f t="shared" si="409"/>
        <v>3.9681305401392227E-9</v>
      </c>
      <c r="H3332" s="104">
        <f t="shared" si="405"/>
        <v>-168.02828098474424</v>
      </c>
      <c r="I3332" s="104">
        <f t="shared" si="406"/>
        <v>100</v>
      </c>
      <c r="J3332" s="104">
        <f t="shared" si="407"/>
        <v>3.9365149958997231E-18</v>
      </c>
      <c r="K3332" s="104">
        <f t="shared" si="408"/>
        <v>3.9365149958997231E-16</v>
      </c>
      <c r="L3332" s="85"/>
    </row>
    <row r="3333" spans="3:12" x14ac:dyDescent="0.2">
      <c r="C3333" s="103">
        <v>56600</v>
      </c>
      <c r="D3333" s="103">
        <f t="shared" ref="D3333:D3396" si="412">C3333/1000</f>
        <v>56.6</v>
      </c>
      <c r="E3333" s="104">
        <f t="shared" si="410"/>
        <v>7.0850433289066522E-7</v>
      </c>
      <c r="F3333" s="104">
        <f t="shared" si="411"/>
        <v>4.9689893979637974E-3</v>
      </c>
      <c r="G3333" s="104">
        <f t="shared" si="409"/>
        <v>3.5205505185451283E-9</v>
      </c>
      <c r="H3333" s="104">
        <f t="shared" ref="H3333:H3396" si="413">20*LOG10(G3333)</f>
        <v>-169.06778838684656</v>
      </c>
      <c r="I3333" s="104">
        <f t="shared" ref="I3333:I3396" si="414">C3333-C3332</f>
        <v>100</v>
      </c>
      <c r="J3333" s="104">
        <f t="shared" si="407"/>
        <v>1.4020085999674443E-17</v>
      </c>
      <c r="K3333" s="104">
        <f t="shared" si="408"/>
        <v>1.4020085999674442E-15</v>
      </c>
      <c r="L3333" s="85"/>
    </row>
    <row r="3334" spans="3:12" x14ac:dyDescent="0.2">
      <c r="C3334" s="103">
        <v>56700</v>
      </c>
      <c r="D3334" s="103">
        <f t="shared" si="412"/>
        <v>56.7</v>
      </c>
      <c r="E3334" s="104">
        <f t="shared" si="410"/>
        <v>6.0866265217256617E-7</v>
      </c>
      <c r="F3334" s="104">
        <f t="shared" si="411"/>
        <v>9.3158996881434741E-16</v>
      </c>
      <c r="G3334" s="104">
        <f t="shared" si="409"/>
        <v>5.6702402115589891E-22</v>
      </c>
      <c r="H3334" s="104">
        <f t="shared" si="413"/>
        <v>-424.92797084914434</v>
      </c>
      <c r="I3334" s="104">
        <f t="shared" si="414"/>
        <v>100</v>
      </c>
      <c r="J3334" s="104">
        <f t="shared" ref="J3334:J3397" si="415">((G3334+G3333)/2)^2</f>
        <v>3.0985689884080911E-18</v>
      </c>
      <c r="K3334" s="104">
        <f t="shared" ref="K3334:K3397" si="416">I3334*J3334</f>
        <v>3.0985689884080912E-16</v>
      </c>
      <c r="L3334" s="85"/>
    </row>
    <row r="3335" spans="3:12" x14ac:dyDescent="0.2">
      <c r="C3335" s="103">
        <v>56800</v>
      </c>
      <c r="D3335" s="103">
        <f t="shared" si="412"/>
        <v>56.8</v>
      </c>
      <c r="E3335" s="104">
        <f t="shared" si="410"/>
        <v>5.2040485615215482E-7</v>
      </c>
      <c r="F3335" s="104">
        <f t="shared" si="411"/>
        <v>5.2667268777352866E-3</v>
      </c>
      <c r="G3335" s="104">
        <f t="shared" si="409"/>
        <v>2.7408302432005191E-9</v>
      </c>
      <c r="H3335" s="104">
        <f t="shared" si="413"/>
        <v>-171.24235724414865</v>
      </c>
      <c r="I3335" s="104">
        <f t="shared" si="414"/>
        <v>100</v>
      </c>
      <c r="J3335" s="104">
        <f t="shared" si="415"/>
        <v>1.8780376055114312E-18</v>
      </c>
      <c r="K3335" s="104">
        <f t="shared" si="416"/>
        <v>1.8780376055114312E-16</v>
      </c>
      <c r="L3335" s="85"/>
    </row>
    <row r="3336" spans="3:12" x14ac:dyDescent="0.2">
      <c r="C3336" s="103">
        <v>56900</v>
      </c>
      <c r="D3336" s="103">
        <f t="shared" si="412"/>
        <v>56.9</v>
      </c>
      <c r="E3336" s="104">
        <f t="shared" si="410"/>
        <v>4.427004576435574E-7</v>
      </c>
      <c r="F3336" s="104">
        <f t="shared" si="411"/>
        <v>5.4303190315423775E-3</v>
      </c>
      <c r="G3336" s="104">
        <f t="shared" si="409"/>
        <v>2.4040047204143301E-9</v>
      </c>
      <c r="H3336" s="104">
        <f t="shared" si="413"/>
        <v>-172.38129367807912</v>
      </c>
      <c r="I3336" s="104">
        <f t="shared" si="414"/>
        <v>100</v>
      </c>
      <c r="J3336" s="104">
        <f t="shared" si="415"/>
        <v>6.6173317007084506E-18</v>
      </c>
      <c r="K3336" s="104">
        <f t="shared" si="416"/>
        <v>6.6173317007084506E-16</v>
      </c>
      <c r="L3336" s="85"/>
    </row>
    <row r="3337" spans="3:12" x14ac:dyDescent="0.2">
      <c r="C3337" s="103">
        <v>57000</v>
      </c>
      <c r="D3337" s="103">
        <f t="shared" si="412"/>
        <v>57</v>
      </c>
      <c r="E3337" s="104">
        <f t="shared" si="410"/>
        <v>3.7457904381931743E-7</v>
      </c>
      <c r="F3337" s="104">
        <f t="shared" si="411"/>
        <v>3.0066634016580807E-15</v>
      </c>
      <c r="G3337" s="104">
        <f t="shared" si="409"/>
        <v>1.1262331020796203E-21</v>
      </c>
      <c r="H3337" s="104">
        <f t="shared" si="413"/>
        <v>-418.96743424174275</v>
      </c>
      <c r="I3337" s="104">
        <f t="shared" si="414"/>
        <v>100</v>
      </c>
      <c r="J3337" s="104">
        <f t="shared" si="415"/>
        <v>1.4448096739449491E-18</v>
      </c>
      <c r="K3337" s="104">
        <f t="shared" si="416"/>
        <v>1.4448096739449491E-16</v>
      </c>
      <c r="L3337" s="85"/>
    </row>
    <row r="3338" spans="3:12" x14ac:dyDescent="0.2">
      <c r="C3338" s="103">
        <v>57100</v>
      </c>
      <c r="D3338" s="103">
        <f t="shared" si="412"/>
        <v>57.1</v>
      </c>
      <c r="E3338" s="104">
        <f t="shared" si="410"/>
        <v>3.1512918672134724E-7</v>
      </c>
      <c r="F3338" s="104">
        <f t="shared" si="411"/>
        <v>5.7920218659857064E-3</v>
      </c>
      <c r="G3338" s="104">
        <f t="shared" si="409"/>
        <v>1.8252351401003356E-9</v>
      </c>
      <c r="H3338" s="104">
        <f t="shared" si="413"/>
        <v>-174.77362357242583</v>
      </c>
      <c r="I3338" s="104">
        <f t="shared" si="414"/>
        <v>100</v>
      </c>
      <c r="J3338" s="104">
        <f t="shared" si="415"/>
        <v>8.3287082916530072E-19</v>
      </c>
      <c r="K3338" s="104">
        <f t="shared" si="416"/>
        <v>8.3287082916530072E-17</v>
      </c>
      <c r="L3338" s="85"/>
    </row>
    <row r="3339" spans="3:12" x14ac:dyDescent="0.2">
      <c r="C3339" s="103">
        <v>57200</v>
      </c>
      <c r="D3339" s="103">
        <f t="shared" si="412"/>
        <v>57.2</v>
      </c>
      <c r="E3339" s="104">
        <f t="shared" si="410"/>
        <v>2.6349722698632724E-7</v>
      </c>
      <c r="F3339" s="104">
        <f t="shared" si="411"/>
        <v>5.9925960599467075E-3</v>
      </c>
      <c r="G3339" s="104">
        <f t="shared" si="409"/>
        <v>1.579032444245148E-9</v>
      </c>
      <c r="H3339" s="104">
        <f t="shared" si="413"/>
        <v>-176.03217892976599</v>
      </c>
      <c r="I3339" s="104">
        <f t="shared" si="414"/>
        <v>100</v>
      </c>
      <c r="J3339" s="104">
        <f t="shared" si="415"/>
        <v>2.8972594464563585E-18</v>
      </c>
      <c r="K3339" s="104">
        <f t="shared" si="416"/>
        <v>2.8972594464563586E-16</v>
      </c>
      <c r="L3339" s="85"/>
    </row>
    <row r="3340" spans="3:12" x14ac:dyDescent="0.2">
      <c r="C3340" s="103">
        <v>57300</v>
      </c>
      <c r="D3340" s="103">
        <f t="shared" si="412"/>
        <v>57.3</v>
      </c>
      <c r="E3340" s="104">
        <f t="shared" si="410"/>
        <v>2.1888593830862152E-7</v>
      </c>
      <c r="F3340" s="104">
        <f t="shared" si="411"/>
        <v>1.2717094283173124E-15</v>
      </c>
      <c r="G3340" s="104">
        <f t="shared" si="409"/>
        <v>2.7835931147315555E-22</v>
      </c>
      <c r="H3340" s="104">
        <f t="shared" si="413"/>
        <v>-431.10788492822064</v>
      </c>
      <c r="I3340" s="104">
        <f t="shared" si="414"/>
        <v>100</v>
      </c>
      <c r="J3340" s="104">
        <f t="shared" si="415"/>
        <v>6.2333586499492134E-19</v>
      </c>
      <c r="K3340" s="104">
        <f t="shared" si="416"/>
        <v>6.2333586499492128E-17</v>
      </c>
      <c r="L3340" s="85"/>
    </row>
    <row r="3341" spans="3:12" x14ac:dyDescent="0.2">
      <c r="C3341" s="103">
        <v>57400</v>
      </c>
      <c r="D3341" s="103">
        <f t="shared" si="412"/>
        <v>57.4</v>
      </c>
      <c r="E3341" s="104">
        <f t="shared" si="410"/>
        <v>1.8055308029218358E-7</v>
      </c>
      <c r="F3341" s="104">
        <f t="shared" si="411"/>
        <v>6.440770351571222E-3</v>
      </c>
      <c r="G3341" s="104">
        <f t="shared" si="409"/>
        <v>1.1629009264307543E-9</v>
      </c>
      <c r="H3341" s="104">
        <f t="shared" si="413"/>
        <v>-178.6891456699577</v>
      </c>
      <c r="I3341" s="104">
        <f t="shared" si="414"/>
        <v>100</v>
      </c>
      <c r="J3341" s="104">
        <f t="shared" si="415"/>
        <v>3.3808464117353852E-19</v>
      </c>
      <c r="K3341" s="104">
        <f t="shared" si="416"/>
        <v>3.380846411735385E-17</v>
      </c>
      <c r="L3341" s="85"/>
    </row>
    <row r="3342" spans="3:12" x14ac:dyDescent="0.2">
      <c r="C3342" s="103">
        <v>57500</v>
      </c>
      <c r="D3342" s="103">
        <f t="shared" si="412"/>
        <v>57.5</v>
      </c>
      <c r="E3342" s="104">
        <f t="shared" si="410"/>
        <v>1.4780984744875236E-7</v>
      </c>
      <c r="F3342" s="104">
        <f t="shared" si="411"/>
        <v>6.6921304299013256E-3</v>
      </c>
      <c r="G3342" s="104">
        <f t="shared" ref="G3342:G3405" si="417">E3342*F3342</f>
        <v>9.8916277795086859E-10</v>
      </c>
      <c r="H3342" s="104">
        <f t="shared" si="413"/>
        <v>-180.09464468880861</v>
      </c>
      <c r="I3342" s="104">
        <f t="shared" si="414"/>
        <v>100</v>
      </c>
      <c r="J3342" s="104">
        <f t="shared" si="415"/>
        <v>1.1578445469291883E-18</v>
      </c>
      <c r="K3342" s="104">
        <f t="shared" si="416"/>
        <v>1.1578445469291883E-16</v>
      </c>
      <c r="L3342" s="85"/>
    </row>
    <row r="3343" spans="3:12" x14ac:dyDescent="0.2">
      <c r="C3343" s="103">
        <v>57600</v>
      </c>
      <c r="D3343" s="103">
        <f t="shared" si="412"/>
        <v>57.6</v>
      </c>
      <c r="E3343" s="104">
        <f t="shared" si="410"/>
        <v>1.2001922218276609E-7</v>
      </c>
      <c r="F3343" s="104">
        <f t="shared" si="411"/>
        <v>2.7744427491397646E-15</v>
      </c>
      <c r="G3343" s="104">
        <f t="shared" si="417"/>
        <v>3.3298646074236978E-22</v>
      </c>
      <c r="H3343" s="104">
        <f t="shared" si="413"/>
        <v>-429.55146849170046</v>
      </c>
      <c r="I3343" s="104">
        <f t="shared" si="414"/>
        <v>100</v>
      </c>
      <c r="J3343" s="104">
        <f t="shared" si="415"/>
        <v>2.446107503210345E-19</v>
      </c>
      <c r="K3343" s="104">
        <f t="shared" si="416"/>
        <v>2.4461075032103451E-17</v>
      </c>
      <c r="L3343" s="85"/>
    </row>
    <row r="3344" spans="3:12" x14ac:dyDescent="0.2">
      <c r="C3344" s="103">
        <v>57700</v>
      </c>
      <c r="D3344" s="103">
        <f t="shared" si="412"/>
        <v>57.7</v>
      </c>
      <c r="E3344" s="104">
        <f t="shared" si="410"/>
        <v>9.6594239664645172E-8</v>
      </c>
      <c r="F3344" s="104">
        <f t="shared" si="411"/>
        <v>7.2612489046685637E-3</v>
      </c>
      <c r="G3344" s="104">
        <f t="shared" si="417"/>
        <v>7.0139481696219746E-10</v>
      </c>
      <c r="H3344" s="104">
        <f t="shared" si="413"/>
        <v>-183.0807489542353</v>
      </c>
      <c r="I3344" s="104">
        <f t="shared" si="414"/>
        <v>100</v>
      </c>
      <c r="J3344" s="104">
        <f t="shared" si="415"/>
        <v>1.2298867231547538E-19</v>
      </c>
      <c r="K3344" s="104">
        <f t="shared" si="416"/>
        <v>1.2298867231547538E-17</v>
      </c>
      <c r="L3344" s="85"/>
    </row>
    <row r="3345" spans="3:12" x14ac:dyDescent="0.2">
      <c r="C3345" s="103">
        <v>57800</v>
      </c>
      <c r="D3345" s="103">
        <f t="shared" si="412"/>
        <v>57.8</v>
      </c>
      <c r="E3345" s="104">
        <f t="shared" si="410"/>
        <v>7.6996172532986124E-8</v>
      </c>
      <c r="F3345" s="104">
        <f t="shared" si="411"/>
        <v>7.5850414177513151E-3</v>
      </c>
      <c r="G3345" s="104">
        <f t="shared" si="417"/>
        <v>5.8401915767102594E-10</v>
      </c>
      <c r="H3345" s="104">
        <f t="shared" si="413"/>
        <v>-184.6714581284935</v>
      </c>
      <c r="I3345" s="104">
        <f t="shared" si="414"/>
        <v>100</v>
      </c>
      <c r="J3345" s="104">
        <f t="shared" si="415"/>
        <v>4.1307227154559525E-19</v>
      </c>
      <c r="K3345" s="104">
        <f t="shared" si="416"/>
        <v>4.1307227154559523E-17</v>
      </c>
      <c r="L3345" s="85"/>
    </row>
    <row r="3346" spans="3:12" x14ac:dyDescent="0.2">
      <c r="C3346" s="103">
        <v>57900</v>
      </c>
      <c r="D3346" s="103">
        <f t="shared" si="412"/>
        <v>57.9</v>
      </c>
      <c r="E3346" s="104">
        <f t="shared" si="410"/>
        <v>6.0732643383757045E-8</v>
      </c>
      <c r="F3346" s="104">
        <f t="shared" si="411"/>
        <v>5.3020843541925963E-16</v>
      </c>
      <c r="G3346" s="104">
        <f t="shared" si="417"/>
        <v>3.2200959827377671E-23</v>
      </c>
      <c r="H3346" s="104">
        <f t="shared" si="413"/>
        <v>-449.84262365830631</v>
      </c>
      <c r="I3346" s="104">
        <f t="shared" si="414"/>
        <v>100</v>
      </c>
      <c r="J3346" s="104">
        <f t="shared" si="415"/>
        <v>8.5269594131703058E-20</v>
      </c>
      <c r="K3346" s="104">
        <f t="shared" si="416"/>
        <v>8.5269594131703066E-18</v>
      </c>
      <c r="L3346" s="85"/>
    </row>
    <row r="3347" spans="3:12" x14ac:dyDescent="0.2">
      <c r="C3347" s="103">
        <v>58000</v>
      </c>
      <c r="D3347" s="103">
        <f t="shared" si="412"/>
        <v>58</v>
      </c>
      <c r="E3347" s="104">
        <f t="shared" si="410"/>
        <v>4.735567300067027E-8</v>
      </c>
      <c r="F3347" s="104">
        <f t="shared" si="411"/>
        <v>8.3307042560063962E-3</v>
      </c>
      <c r="G3347" s="104">
        <f t="shared" si="417"/>
        <v>3.9450610661273102E-10</v>
      </c>
      <c r="H3347" s="104">
        <f t="shared" si="413"/>
        <v>-188.07892539800446</v>
      </c>
      <c r="I3347" s="104">
        <f t="shared" si="414"/>
        <v>100</v>
      </c>
      <c r="J3347" s="104">
        <f t="shared" si="415"/>
        <v>3.8908767038690228E-20</v>
      </c>
      <c r="K3347" s="104">
        <f t="shared" si="416"/>
        <v>3.8908767038690228E-18</v>
      </c>
      <c r="L3347" s="85"/>
    </row>
    <row r="3348" spans="3:12" x14ac:dyDescent="0.2">
      <c r="C3348" s="103">
        <v>58100</v>
      </c>
      <c r="D3348" s="103">
        <f t="shared" si="412"/>
        <v>58.1</v>
      </c>
      <c r="E3348" s="104">
        <f t="shared" si="410"/>
        <v>3.6459672256238781E-8</v>
      </c>
      <c r="F3348" s="104">
        <f t="shared" si="411"/>
        <v>8.7628964562938162E-3</v>
      </c>
      <c r="G3348" s="104">
        <f t="shared" si="417"/>
        <v>3.1949233281182879E-10</v>
      </c>
      <c r="H3348" s="104">
        <f t="shared" si="413"/>
        <v>-189.91079119189368</v>
      </c>
      <c r="I3348" s="104">
        <f t="shared" si="414"/>
        <v>100</v>
      </c>
      <c r="J3348" s="104">
        <f t="shared" si="415"/>
        <v>1.2744844287517669E-19</v>
      </c>
      <c r="K3348" s="104">
        <f t="shared" si="416"/>
        <v>1.2744844287517669E-17</v>
      </c>
      <c r="L3348" s="85"/>
    </row>
    <row r="3349" spans="3:12" x14ac:dyDescent="0.2">
      <c r="C3349" s="103">
        <v>58200</v>
      </c>
      <c r="D3349" s="103">
        <f t="shared" si="412"/>
        <v>58.2</v>
      </c>
      <c r="E3349" s="104">
        <f t="shared" si="410"/>
        <v>2.767938556792983E-8</v>
      </c>
      <c r="F3349" s="104">
        <f t="shared" si="411"/>
        <v>2.4060116238220101E-15</v>
      </c>
      <c r="G3349" s="104">
        <f t="shared" si="417"/>
        <v>6.659692341669036E-23</v>
      </c>
      <c r="H3349" s="104">
        <f t="shared" si="413"/>
        <v>-443.53091667005253</v>
      </c>
      <c r="I3349" s="104">
        <f t="shared" si="414"/>
        <v>100</v>
      </c>
      <c r="J3349" s="104">
        <f t="shared" si="415"/>
        <v>2.5518837681396729E-20</v>
      </c>
      <c r="K3349" s="104">
        <f t="shared" si="416"/>
        <v>2.5518837681396729E-18</v>
      </c>
      <c r="L3349" s="85"/>
    </row>
    <row r="3350" spans="3:12" x14ac:dyDescent="0.2">
      <c r="C3350" s="103">
        <v>58300</v>
      </c>
      <c r="D3350" s="103">
        <f t="shared" si="412"/>
        <v>58.3</v>
      </c>
      <c r="E3350" s="104">
        <f t="shared" si="410"/>
        <v>2.0687793728894608E-8</v>
      </c>
      <c r="F3350" s="104">
        <f t="shared" si="411"/>
        <v>9.7809150830463123E-3</v>
      </c>
      <c r="G3350" s="104">
        <f t="shared" si="417"/>
        <v>2.0234555371789619E-10</v>
      </c>
      <c r="H3350" s="104">
        <f t="shared" si="413"/>
        <v>-193.87812668455359</v>
      </c>
      <c r="I3350" s="104">
        <f t="shared" si="414"/>
        <v>100</v>
      </c>
      <c r="J3350" s="104">
        <f t="shared" si="415"/>
        <v>1.023593077735724E-20</v>
      </c>
      <c r="K3350" s="104">
        <f t="shared" si="416"/>
        <v>1.0235930777357239E-18</v>
      </c>
      <c r="L3350" s="85"/>
    </row>
    <row r="3351" spans="3:12" x14ac:dyDescent="0.2">
      <c r="C3351" s="103">
        <v>58400</v>
      </c>
      <c r="D3351" s="103">
        <f t="shared" si="412"/>
        <v>58.4</v>
      </c>
      <c r="E3351" s="104">
        <f t="shared" si="410"/>
        <v>1.5193983848432244E-8</v>
      </c>
      <c r="F3351" s="104">
        <f t="shared" si="411"/>
        <v>1.038594365956072E-2</v>
      </c>
      <c r="G3351" s="104">
        <f t="shared" si="417"/>
        <v>1.5780386021409284E-10</v>
      </c>
      <c r="H3351" s="104">
        <f t="shared" si="413"/>
        <v>-196.03764754481659</v>
      </c>
      <c r="I3351" s="104">
        <f t="shared" si="414"/>
        <v>100</v>
      </c>
      <c r="J3351" s="104">
        <f t="shared" si="415"/>
        <v>3.2426900088888792E-20</v>
      </c>
      <c r="K3351" s="104">
        <f t="shared" si="416"/>
        <v>3.2426900088888792E-18</v>
      </c>
      <c r="L3351" s="85"/>
    </row>
    <row r="3352" spans="3:12" x14ac:dyDescent="0.2">
      <c r="C3352" s="103">
        <v>58500</v>
      </c>
      <c r="D3352" s="103">
        <f t="shared" si="412"/>
        <v>58.5</v>
      </c>
      <c r="E3352" s="104">
        <f t="shared" si="410"/>
        <v>1.0940994034368287E-8</v>
      </c>
      <c r="F3352" s="104">
        <f t="shared" si="411"/>
        <v>7.892943955714362E-16</v>
      </c>
      <c r="G3352" s="104">
        <f t="shared" si="417"/>
        <v>8.6356652733074073E-24</v>
      </c>
      <c r="H3352" s="104">
        <f t="shared" si="413"/>
        <v>-461.27408399366868</v>
      </c>
      <c r="I3352" s="104">
        <f t="shared" si="414"/>
        <v>100</v>
      </c>
      <c r="J3352" s="104">
        <f t="shared" si="415"/>
        <v>6.2255145746179201E-21</v>
      </c>
      <c r="K3352" s="104">
        <f t="shared" si="416"/>
        <v>6.22551457461792E-19</v>
      </c>
      <c r="L3352" s="85"/>
    </row>
    <row r="3353" spans="3:12" x14ac:dyDescent="0.2">
      <c r="C3353" s="103">
        <v>58600</v>
      </c>
      <c r="D3353" s="103">
        <f t="shared" si="412"/>
        <v>58.6</v>
      </c>
      <c r="E3353" s="104">
        <f t="shared" si="410"/>
        <v>7.7036403283477279E-9</v>
      </c>
      <c r="F3353" s="104">
        <f t="shared" si="411"/>
        <v>1.1856618969460404E-2</v>
      </c>
      <c r="G3353" s="104">
        <f t="shared" si="417"/>
        <v>9.1339128050987845E-11</v>
      </c>
      <c r="H3353" s="104">
        <f t="shared" si="413"/>
        <v>-200.78686277213063</v>
      </c>
      <c r="I3353" s="104">
        <f t="shared" si="414"/>
        <v>100</v>
      </c>
      <c r="J3353" s="104">
        <f t="shared" si="415"/>
        <v>2.0857090782790828E-21</v>
      </c>
      <c r="K3353" s="104">
        <f t="shared" si="416"/>
        <v>2.0857090782790828E-19</v>
      </c>
      <c r="L3353" s="85"/>
    </row>
    <row r="3354" spans="3:12" x14ac:dyDescent="0.2">
      <c r="C3354" s="103">
        <v>58700</v>
      </c>
      <c r="D3354" s="103">
        <f t="shared" si="412"/>
        <v>58.7</v>
      </c>
      <c r="E3354" s="104">
        <f t="shared" si="410"/>
        <v>5.2863332664726076E-9</v>
      </c>
      <c r="F3354" s="104">
        <f t="shared" si="411"/>
        <v>1.276235863358802E-2</v>
      </c>
      <c r="G3354" s="104">
        <f t="shared" si="417"/>
        <v>6.7466081003390245E-11</v>
      </c>
      <c r="H3354" s="104">
        <f t="shared" si="413"/>
        <v>-203.4182903316605</v>
      </c>
      <c r="I3354" s="104">
        <f t="shared" si="414"/>
        <v>100</v>
      </c>
      <c r="J3354" s="104">
        <f t="shared" si="415"/>
        <v>6.3047736057011823E-21</v>
      </c>
      <c r="K3354" s="104">
        <f t="shared" si="416"/>
        <v>6.3047736057011819E-19</v>
      </c>
      <c r="L3354" s="85"/>
    </row>
    <row r="3355" spans="3:12" x14ac:dyDescent="0.2">
      <c r="C3355" s="103">
        <v>58800</v>
      </c>
      <c r="D3355" s="103">
        <f t="shared" si="412"/>
        <v>58.8</v>
      </c>
      <c r="E3355" s="104">
        <f t="shared" si="410"/>
        <v>3.5208912823441564E-9</v>
      </c>
      <c r="F3355" s="104">
        <f t="shared" si="411"/>
        <v>1.689156033966561E-15</v>
      </c>
      <c r="G3355" s="104">
        <f t="shared" si="417"/>
        <v>5.9473347545118946E-24</v>
      </c>
      <c r="H3355" s="104">
        <f t="shared" si="413"/>
        <v>-464.51355231814057</v>
      </c>
      <c r="I3355" s="104">
        <f t="shared" si="414"/>
        <v>100</v>
      </c>
      <c r="J3355" s="104">
        <f t="shared" si="415"/>
        <v>1.137918021489204E-21</v>
      </c>
      <c r="K3355" s="104">
        <f t="shared" si="416"/>
        <v>1.1379180214892039E-19</v>
      </c>
      <c r="L3355" s="85"/>
    </row>
    <row r="3356" spans="3:12" x14ac:dyDescent="0.2">
      <c r="C3356" s="103">
        <v>58900</v>
      </c>
      <c r="D3356" s="103">
        <f t="shared" si="412"/>
        <v>58.9</v>
      </c>
      <c r="E3356" s="104">
        <f t="shared" si="410"/>
        <v>2.2643579981526865E-9</v>
      </c>
      <c r="F3356" s="104">
        <f t="shared" si="411"/>
        <v>1.5069547140691758E-2</v>
      </c>
      <c r="G3356" s="104">
        <f t="shared" si="417"/>
        <v>3.4122849596564329E-11</v>
      </c>
      <c r="H3356" s="104">
        <f t="shared" si="413"/>
        <v>-209.33909416182087</v>
      </c>
      <c r="I3356" s="104">
        <f t="shared" si="414"/>
        <v>100</v>
      </c>
      <c r="J3356" s="104">
        <f t="shared" si="415"/>
        <v>2.9109221614753902E-22</v>
      </c>
      <c r="K3356" s="104">
        <f t="shared" si="416"/>
        <v>2.9109221614753901E-20</v>
      </c>
      <c r="L3356" s="85"/>
    </row>
    <row r="3357" spans="3:12" x14ac:dyDescent="0.2">
      <c r="C3357" s="103">
        <v>59000</v>
      </c>
      <c r="D3357" s="103">
        <f t="shared" si="412"/>
        <v>59</v>
      </c>
      <c r="E3357" s="104">
        <f t="shared" si="410"/>
        <v>1.3968302627737183E-9</v>
      </c>
      <c r="F3357" s="104">
        <f t="shared" si="411"/>
        <v>1.657013557286886E-2</v>
      </c>
      <c r="G3357" s="104">
        <f t="shared" si="417"/>
        <v>2.3145666826446546E-11</v>
      </c>
      <c r="H3357" s="104">
        <f t="shared" si="413"/>
        <v>-212.71060605361873</v>
      </c>
      <c r="I3357" s="104">
        <f t="shared" si="414"/>
        <v>100</v>
      </c>
      <c r="J3357" s="104">
        <f t="shared" si="415"/>
        <v>8.1992074332316656E-22</v>
      </c>
      <c r="K3357" s="104">
        <f t="shared" si="416"/>
        <v>8.1992074332316661E-20</v>
      </c>
      <c r="L3357" s="85"/>
    </row>
    <row r="3358" spans="3:12" x14ac:dyDescent="0.2">
      <c r="C3358" s="103">
        <v>59100</v>
      </c>
      <c r="D3358" s="103">
        <f t="shared" si="412"/>
        <v>59.1</v>
      </c>
      <c r="E3358" s="104">
        <f t="shared" si="410"/>
        <v>8.1930359458547554E-10</v>
      </c>
      <c r="F3358" s="104">
        <f t="shared" si="411"/>
        <v>5.8112572918278658E-15</v>
      </c>
      <c r="G3358" s="104">
        <f t="shared" si="417"/>
        <v>4.7611839882556265E-24</v>
      </c>
      <c r="H3358" s="104">
        <f t="shared" si="413"/>
        <v>-466.44570071186564</v>
      </c>
      <c r="I3358" s="104">
        <f t="shared" si="414"/>
        <v>100</v>
      </c>
      <c r="J3358" s="104">
        <f t="shared" si="415"/>
        <v>1.3393047321027214E-22</v>
      </c>
      <c r="K3358" s="104">
        <f t="shared" si="416"/>
        <v>1.3393047321027214E-20</v>
      </c>
      <c r="L3358" s="85"/>
    </row>
    <row r="3359" spans="3:12" x14ac:dyDescent="0.2">
      <c r="C3359" s="103">
        <v>59200</v>
      </c>
      <c r="D3359" s="103">
        <f t="shared" si="412"/>
        <v>59.2</v>
      </c>
      <c r="E3359" s="104">
        <f t="shared" si="410"/>
        <v>4.5154147178482038E-10</v>
      </c>
      <c r="F3359" s="104">
        <f t="shared" si="411"/>
        <v>2.0699037386636913E-2</v>
      </c>
      <c r="G3359" s="104">
        <f t="shared" si="417"/>
        <v>9.3464738060910547E-12</v>
      </c>
      <c r="H3359" s="104">
        <f t="shared" si="413"/>
        <v>-220.58704413634945</v>
      </c>
      <c r="I3359" s="104">
        <f t="shared" si="414"/>
        <v>100</v>
      </c>
      <c r="J3359" s="104">
        <f t="shared" si="415"/>
        <v>2.1839143152008803E-23</v>
      </c>
      <c r="K3359" s="104">
        <f t="shared" si="416"/>
        <v>2.1839143152008802E-21</v>
      </c>
      <c r="L3359" s="85"/>
    </row>
    <row r="3360" spans="3:12" x14ac:dyDescent="0.2">
      <c r="C3360" s="103">
        <v>59300</v>
      </c>
      <c r="D3360" s="103">
        <f t="shared" si="412"/>
        <v>59.3</v>
      </c>
      <c r="E3360" s="104">
        <f t="shared" si="410"/>
        <v>2.2997468511904858E-10</v>
      </c>
      <c r="F3360" s="104">
        <f t="shared" si="411"/>
        <v>2.364955549834892E-2</v>
      </c>
      <c r="G3360" s="104">
        <f t="shared" si="417"/>
        <v>5.4387990789382571E-12</v>
      </c>
      <c r="H3360" s="104">
        <f t="shared" si="413"/>
        <v>-225.28993969341587</v>
      </c>
      <c r="I3360" s="104">
        <f t="shared" si="414"/>
        <v>100</v>
      </c>
      <c r="J3360" s="104">
        <f t="shared" si="415"/>
        <v>5.4651073571195765E-23</v>
      </c>
      <c r="K3360" s="104">
        <f t="shared" si="416"/>
        <v>5.4651073571195764E-21</v>
      </c>
      <c r="L3360" s="85"/>
    </row>
    <row r="3361" spans="3:12" x14ac:dyDescent="0.2">
      <c r="C3361" s="103">
        <v>59400</v>
      </c>
      <c r="D3361" s="103">
        <f t="shared" si="412"/>
        <v>59.4</v>
      </c>
      <c r="E3361" s="104">
        <f t="shared" si="410"/>
        <v>1.0563672802529224E-10</v>
      </c>
      <c r="F3361" s="104">
        <f t="shared" si="411"/>
        <v>4.3679914933857033E-16</v>
      </c>
      <c r="G3361" s="104">
        <f t="shared" si="417"/>
        <v>4.6142032940357563E-26</v>
      </c>
      <c r="H3361" s="104">
        <f t="shared" si="413"/>
        <v>-506.71806550218082</v>
      </c>
      <c r="I3361" s="104">
        <f t="shared" si="414"/>
        <v>100</v>
      </c>
      <c r="J3361" s="104">
        <f t="shared" si="415"/>
        <v>7.3951338552650339E-24</v>
      </c>
      <c r="K3361" s="104">
        <f t="shared" si="416"/>
        <v>7.3951338552650336E-22</v>
      </c>
      <c r="L3361" s="85"/>
    </row>
    <row r="3362" spans="3:12" x14ac:dyDescent="0.2">
      <c r="C3362" s="103">
        <v>59500</v>
      </c>
      <c r="D3362" s="103">
        <f t="shared" si="412"/>
        <v>59.5</v>
      </c>
      <c r="E3362" s="104">
        <f t="shared" si="410"/>
        <v>4.2140948028445966E-11</v>
      </c>
      <c r="F3362" s="104">
        <f t="shared" si="411"/>
        <v>3.3094853555913649E-2</v>
      </c>
      <c r="G3362" s="104">
        <f t="shared" si="417"/>
        <v>1.3946485037087873E-12</v>
      </c>
      <c r="H3362" s="104">
        <f t="shared" si="413"/>
        <v>-237.11070469561827</v>
      </c>
      <c r="I3362" s="104">
        <f t="shared" si="414"/>
        <v>100</v>
      </c>
      <c r="J3362" s="104">
        <f t="shared" si="415"/>
        <v>4.8626111222432191E-25</v>
      </c>
      <c r="K3362" s="104">
        <f t="shared" si="416"/>
        <v>4.862611122243219E-23</v>
      </c>
      <c r="L3362" s="85"/>
    </row>
    <row r="3363" spans="3:12" x14ac:dyDescent="0.2">
      <c r="C3363" s="103">
        <v>59600</v>
      </c>
      <c r="D3363" s="103">
        <f t="shared" si="412"/>
        <v>59.6</v>
      </c>
      <c r="E3363" s="104">
        <f t="shared" si="410"/>
        <v>1.370492175414198E-11</v>
      </c>
      <c r="F3363" s="104">
        <f t="shared" si="411"/>
        <v>4.1361761628107167E-2</v>
      </c>
      <c r="G3363" s="104">
        <f t="shared" si="417"/>
        <v>5.668597067266809E-13</v>
      </c>
      <c r="H3363" s="104">
        <f t="shared" si="413"/>
        <v>-244.93048824484026</v>
      </c>
      <c r="I3363" s="104">
        <f t="shared" si="414"/>
        <v>100</v>
      </c>
      <c r="J3363" s="104">
        <f t="shared" si="415"/>
        <v>9.6187861490143835E-25</v>
      </c>
      <c r="K3363" s="104">
        <f t="shared" si="416"/>
        <v>9.6187861490143837E-23</v>
      </c>
      <c r="L3363" s="85"/>
    </row>
    <row r="3364" spans="3:12" x14ac:dyDescent="0.2">
      <c r="C3364" s="103">
        <v>59700</v>
      </c>
      <c r="D3364" s="103">
        <f t="shared" si="412"/>
        <v>59.7</v>
      </c>
      <c r="E3364" s="104">
        <f t="shared" si="410"/>
        <v>3.2272449459774145E-12</v>
      </c>
      <c r="F3364" s="104">
        <f t="shared" si="411"/>
        <v>9.7977061929559134E-15</v>
      </c>
      <c r="G3364" s="104">
        <f t="shared" si="417"/>
        <v>3.1619597793388588E-26</v>
      </c>
      <c r="H3364" s="104">
        <f t="shared" si="413"/>
        <v>-510.00087317335317</v>
      </c>
      <c r="I3364" s="104">
        <f t="shared" si="414"/>
        <v>100</v>
      </c>
      <c r="J3364" s="104">
        <f t="shared" si="415"/>
        <v>8.0332481777573633E-26</v>
      </c>
      <c r="K3364" s="104">
        <f t="shared" si="416"/>
        <v>8.0332481777573636E-24</v>
      </c>
      <c r="L3364" s="85"/>
    </row>
    <row r="3365" spans="3:12" x14ac:dyDescent="0.2">
      <c r="C3365" s="103">
        <v>59800</v>
      </c>
      <c r="D3365" s="103">
        <f t="shared" si="412"/>
        <v>59.8</v>
      </c>
      <c r="E3365" s="104">
        <f t="shared" si="410"/>
        <v>4.2164932169127128E-13</v>
      </c>
      <c r="F3365" s="104">
        <f t="shared" si="411"/>
        <v>8.2705380620561195E-2</v>
      </c>
      <c r="G3365" s="104">
        <f t="shared" si="417"/>
        <v>3.4872667638878038E-14</v>
      </c>
      <c r="H3365" s="104">
        <f t="shared" si="413"/>
        <v>-269.15029658644596</v>
      </c>
      <c r="I3365" s="104">
        <f t="shared" si="414"/>
        <v>100</v>
      </c>
      <c r="J3365" s="104">
        <f t="shared" si="415"/>
        <v>3.040257370634642E-28</v>
      </c>
      <c r="K3365" s="104">
        <f t="shared" si="416"/>
        <v>3.0402573706346417E-26</v>
      </c>
      <c r="L3365" s="85"/>
    </row>
    <row r="3366" spans="3:12" x14ac:dyDescent="0.2">
      <c r="C3366" s="103">
        <v>59900</v>
      </c>
      <c r="D3366" s="103">
        <f t="shared" si="412"/>
        <v>59.9</v>
      </c>
      <c r="E3366" s="104">
        <f t="shared" si="410"/>
        <v>1.3070852321448749E-14</v>
      </c>
      <c r="F3366" s="104">
        <f t="shared" si="411"/>
        <v>0.16540169166412153</v>
      </c>
      <c r="G3366" s="104">
        <f t="shared" si="417"/>
        <v>2.1619410854595332E-15</v>
      </c>
      <c r="H3366" s="104">
        <f t="shared" si="413"/>
        <v>-293.30312290153438</v>
      </c>
      <c r="I3366" s="104">
        <f t="shared" si="414"/>
        <v>100</v>
      </c>
      <c r="J3366" s="104">
        <f t="shared" si="415"/>
        <v>3.4289056084119514E-28</v>
      </c>
      <c r="K3366" s="104">
        <f t="shared" si="416"/>
        <v>3.4289056084119515E-26</v>
      </c>
      <c r="L3366" s="85"/>
    </row>
    <row r="3367" spans="3:12" x14ac:dyDescent="0.2">
      <c r="C3367" s="103">
        <v>60000</v>
      </c>
      <c r="D3367" s="103">
        <f t="shared" si="412"/>
        <v>60</v>
      </c>
      <c r="E3367" s="104">
        <f t="shared" si="410"/>
        <v>9.0925050935487047E-83</v>
      </c>
      <c r="F3367" s="104">
        <f t="shared" si="411"/>
        <v>2.6239008849557521</v>
      </c>
      <c r="G3367" s="104">
        <f t="shared" si="417"/>
        <v>2.3857832161427129E-82</v>
      </c>
      <c r="H3367" s="104">
        <f t="shared" si="413"/>
        <v>-1632.447380419602</v>
      </c>
      <c r="I3367" s="104">
        <f t="shared" si="414"/>
        <v>100</v>
      </c>
      <c r="J3367" s="104">
        <f t="shared" si="415"/>
        <v>1.1684973142494861E-30</v>
      </c>
      <c r="K3367" s="104">
        <f t="shared" si="416"/>
        <v>1.1684973142494861E-28</v>
      </c>
      <c r="L3367" s="85"/>
    </row>
    <row r="3368" spans="3:12" x14ac:dyDescent="0.2">
      <c r="C3368" s="103">
        <v>60100</v>
      </c>
      <c r="D3368" s="103">
        <f t="shared" si="412"/>
        <v>60.1</v>
      </c>
      <c r="E3368" s="104">
        <f t="shared" si="410"/>
        <v>1.2855498722070893E-14</v>
      </c>
      <c r="F3368" s="104">
        <f t="shared" si="411"/>
        <v>0.16540169166416124</v>
      </c>
      <c r="G3368" s="104">
        <f t="shared" si="417"/>
        <v>2.1263212358169889E-15</v>
      </c>
      <c r="H3368" s="104">
        <f t="shared" si="413"/>
        <v>-293.44742246884329</v>
      </c>
      <c r="I3368" s="104">
        <f t="shared" si="414"/>
        <v>100</v>
      </c>
      <c r="J3368" s="104">
        <f t="shared" si="415"/>
        <v>1.1303104994715717E-30</v>
      </c>
      <c r="K3368" s="104">
        <f t="shared" si="416"/>
        <v>1.1303104994715716E-28</v>
      </c>
      <c r="L3368" s="85"/>
    </row>
    <row r="3369" spans="3:12" x14ac:dyDescent="0.2">
      <c r="C3369" s="103">
        <v>60200</v>
      </c>
      <c r="D3369" s="103">
        <f t="shared" si="412"/>
        <v>60.2</v>
      </c>
      <c r="E3369" s="104">
        <f t="shared" si="410"/>
        <v>4.0786966770217796E-13</v>
      </c>
      <c r="F3369" s="104">
        <f t="shared" si="411"/>
        <v>8.2705380620575877E-2</v>
      </c>
      <c r="G3369" s="104">
        <f t="shared" si="417"/>
        <v>3.373301611089643E-14</v>
      </c>
      <c r="H3369" s="104">
        <f t="shared" si="413"/>
        <v>-269.43889652530675</v>
      </c>
      <c r="I3369" s="104">
        <f t="shared" si="414"/>
        <v>100</v>
      </c>
      <c r="J3369" s="104">
        <f t="shared" si="415"/>
        <v>3.21473018736349E-28</v>
      </c>
      <c r="K3369" s="104">
        <f t="shared" si="416"/>
        <v>3.2147301873634902E-26</v>
      </c>
      <c r="L3369" s="85"/>
    </row>
    <row r="3370" spans="3:12" x14ac:dyDescent="0.2">
      <c r="C3370" s="103">
        <v>60300</v>
      </c>
      <c r="D3370" s="103">
        <f t="shared" si="412"/>
        <v>60.3</v>
      </c>
      <c r="E3370" s="104">
        <f t="shared" si="410"/>
        <v>3.070342565086382E-12</v>
      </c>
      <c r="F3370" s="104">
        <f t="shared" si="411"/>
        <v>2.1845748880480558E-15</v>
      </c>
      <c r="G3370" s="104">
        <f t="shared" si="417"/>
        <v>6.707393265392764E-27</v>
      </c>
      <c r="H3370" s="104">
        <f t="shared" si="413"/>
        <v>-523.46892459039896</v>
      </c>
      <c r="I3370" s="104">
        <f t="shared" si="414"/>
        <v>100</v>
      </c>
      <c r="J3370" s="104">
        <f t="shared" si="415"/>
        <v>2.8447909398461268E-28</v>
      </c>
      <c r="K3370" s="104">
        <f t="shared" si="416"/>
        <v>2.8447909398461267E-26</v>
      </c>
      <c r="L3370" s="85"/>
    </row>
    <row r="3371" spans="3:12" x14ac:dyDescent="0.2">
      <c r="C3371" s="103">
        <v>60400</v>
      </c>
      <c r="D3371" s="103">
        <f t="shared" si="412"/>
        <v>60.4</v>
      </c>
      <c r="E3371" s="104">
        <f t="shared" si="410"/>
        <v>1.282378549053201E-11</v>
      </c>
      <c r="F3371" s="104">
        <f t="shared" si="411"/>
        <v>4.1361761628133868E-2</v>
      </c>
      <c r="G3371" s="104">
        <f t="shared" si="417"/>
        <v>5.3041435862970679E-13</v>
      </c>
      <c r="H3371" s="104">
        <f t="shared" si="413"/>
        <v>-245.50769455672463</v>
      </c>
      <c r="I3371" s="104">
        <f t="shared" si="414"/>
        <v>100</v>
      </c>
      <c r="J3371" s="104">
        <f t="shared" si="415"/>
        <v>7.0334847960142564E-26</v>
      </c>
      <c r="K3371" s="104">
        <f t="shared" si="416"/>
        <v>7.0334847960142558E-24</v>
      </c>
      <c r="L3371" s="85"/>
    </row>
    <row r="3372" spans="3:12" x14ac:dyDescent="0.2">
      <c r="C3372" s="103">
        <v>60500</v>
      </c>
      <c r="D3372" s="103">
        <f t="shared" si="412"/>
        <v>60.5</v>
      </c>
      <c r="E3372" s="104">
        <f t="shared" si="410"/>
        <v>3.8781857426259747E-11</v>
      </c>
      <c r="F3372" s="104">
        <f t="shared" si="411"/>
        <v>3.3094853555909805E-2</v>
      </c>
      <c r="G3372" s="104">
        <f t="shared" si="417"/>
        <v>1.2834798921482395E-12</v>
      </c>
      <c r="H3372" s="104">
        <f t="shared" si="413"/>
        <v>-237.83221861772324</v>
      </c>
      <c r="I3372" s="104">
        <f t="shared" si="414"/>
        <v>100</v>
      </c>
      <c r="J3372" s="104">
        <f t="shared" si="415"/>
        <v>8.2255308825132175E-25</v>
      </c>
      <c r="K3372" s="104">
        <f t="shared" si="416"/>
        <v>8.2255308825132179E-23</v>
      </c>
      <c r="L3372" s="85"/>
    </row>
    <row r="3373" spans="3:12" x14ac:dyDescent="0.2">
      <c r="C3373" s="103">
        <v>60600</v>
      </c>
      <c r="D3373" s="103">
        <f t="shared" si="412"/>
        <v>60.6</v>
      </c>
      <c r="E3373" s="104">
        <f t="shared" si="410"/>
        <v>9.5614479077149818E-11</v>
      </c>
      <c r="F3373" s="104">
        <f t="shared" si="411"/>
        <v>8.0536889295537977E-15</v>
      </c>
      <c r="G3373" s="104">
        <f t="shared" si="417"/>
        <v>7.7004927164869475E-25</v>
      </c>
      <c r="H3373" s="104">
        <f t="shared" si="413"/>
        <v>-482.26962971160134</v>
      </c>
      <c r="I3373" s="104">
        <f t="shared" si="414"/>
        <v>100</v>
      </c>
      <c r="J3373" s="104">
        <f t="shared" si="415"/>
        <v>4.118301583877083E-25</v>
      </c>
      <c r="K3373" s="104">
        <f t="shared" si="416"/>
        <v>4.118301583877083E-23</v>
      </c>
      <c r="L3373" s="85"/>
    </row>
    <row r="3374" spans="3:12" x14ac:dyDescent="0.2">
      <c r="C3374" s="103">
        <v>60700</v>
      </c>
      <c r="D3374" s="103">
        <f t="shared" si="412"/>
        <v>60.7</v>
      </c>
      <c r="E3374" s="104">
        <f t="shared" si="410"/>
        <v>2.0472596753540473E-10</v>
      </c>
      <c r="F3374" s="104">
        <f t="shared" si="411"/>
        <v>2.3649555498351644E-2</v>
      </c>
      <c r="G3374" s="104">
        <f t="shared" si="417"/>
        <v>4.8416781311822911E-12</v>
      </c>
      <c r="H3374" s="104">
        <f t="shared" si="413"/>
        <v>-226.30008170597216</v>
      </c>
      <c r="I3374" s="104">
        <f t="shared" si="414"/>
        <v>100</v>
      </c>
      <c r="J3374" s="104">
        <f t="shared" si="415"/>
        <v>5.8604617814940742E-24</v>
      </c>
      <c r="K3374" s="104">
        <f t="shared" si="416"/>
        <v>5.8604617814940745E-22</v>
      </c>
      <c r="L3374" s="85"/>
    </row>
    <row r="3375" spans="3:12" x14ac:dyDescent="0.2">
      <c r="C3375" s="103">
        <v>60800</v>
      </c>
      <c r="D3375" s="103">
        <f t="shared" si="412"/>
        <v>60.8</v>
      </c>
      <c r="E3375" s="104">
        <f t="shared" si="410"/>
        <v>3.9534335100134213E-10</v>
      </c>
      <c r="F3375" s="104">
        <f t="shared" si="411"/>
        <v>2.0699037386640216E-2</v>
      </c>
      <c r="G3375" s="104">
        <f t="shared" si="417"/>
        <v>8.1832268029364066E-12</v>
      </c>
      <c r="H3375" s="104">
        <f t="shared" si="413"/>
        <v>-221.74150823860987</v>
      </c>
      <c r="I3375" s="104">
        <f t="shared" si="414"/>
        <v>100</v>
      </c>
      <c r="J3375" s="104">
        <f t="shared" si="415"/>
        <v>4.2412037135707402E-23</v>
      </c>
      <c r="K3375" s="104">
        <f t="shared" si="416"/>
        <v>4.2412037135707399E-21</v>
      </c>
      <c r="L3375" s="85"/>
    </row>
    <row r="3376" spans="3:12" x14ac:dyDescent="0.2">
      <c r="C3376" s="103">
        <v>60900</v>
      </c>
      <c r="D3376" s="103">
        <f t="shared" si="412"/>
        <v>60.9</v>
      </c>
      <c r="E3376" s="104">
        <f t="shared" si="410"/>
        <v>7.0551333830860886E-10</v>
      </c>
      <c r="F3376" s="104">
        <f t="shared" si="411"/>
        <v>7.8524372392034216E-15</v>
      </c>
      <c r="G3376" s="104">
        <f t="shared" si="417"/>
        <v>5.5399992104892423E-24</v>
      </c>
      <c r="H3376" s="104">
        <f t="shared" si="413"/>
        <v>-465.12980594326598</v>
      </c>
      <c r="I3376" s="104">
        <f t="shared" si="414"/>
        <v>100</v>
      </c>
      <c r="J3376" s="104">
        <f t="shared" si="415"/>
        <v>1.6741300227096868E-23</v>
      </c>
      <c r="K3376" s="104">
        <f t="shared" si="416"/>
        <v>1.6741300227096869E-21</v>
      </c>
      <c r="L3376" s="85"/>
    </row>
    <row r="3377" spans="3:12" x14ac:dyDescent="0.2">
      <c r="C3377" s="103">
        <v>61000</v>
      </c>
      <c r="D3377" s="103">
        <f t="shared" si="412"/>
        <v>61</v>
      </c>
      <c r="E3377" s="104">
        <f t="shared" si="410"/>
        <v>1.1830067314127965E-9</v>
      </c>
      <c r="F3377" s="104">
        <f t="shared" si="411"/>
        <v>1.6570135572875087E-2</v>
      </c>
      <c r="G3377" s="104">
        <f t="shared" si="417"/>
        <v>1.9602581923133863E-11</v>
      </c>
      <c r="H3377" s="104">
        <f t="shared" si="413"/>
        <v>-214.15373444927826</v>
      </c>
      <c r="I3377" s="104">
        <f t="shared" si="414"/>
        <v>100</v>
      </c>
      <c r="J3377" s="104">
        <f t="shared" si="415"/>
        <v>9.6065304513347947E-23</v>
      </c>
      <c r="K3377" s="104">
        <f t="shared" si="416"/>
        <v>9.6065304513347943E-21</v>
      </c>
      <c r="L3377" s="85"/>
    </row>
    <row r="3378" spans="3:12" x14ac:dyDescent="0.2">
      <c r="C3378" s="103">
        <v>61100</v>
      </c>
      <c r="D3378" s="103">
        <f t="shared" si="412"/>
        <v>61.1</v>
      </c>
      <c r="E3378" s="104">
        <f t="shared" si="410"/>
        <v>1.8861293797059006E-9</v>
      </c>
      <c r="F3378" s="104">
        <f t="shared" si="411"/>
        <v>1.5069547140694139E-2</v>
      </c>
      <c r="G3378" s="104">
        <f t="shared" si="417"/>
        <v>2.8423115600926264E-11</v>
      </c>
      <c r="H3378" s="104">
        <f t="shared" si="413"/>
        <v>-210.92656637185291</v>
      </c>
      <c r="I3378" s="104">
        <f t="shared" si="414"/>
        <v>100</v>
      </c>
      <c r="J3378" s="104">
        <f t="shared" si="415"/>
        <v>5.7661690566812871E-22</v>
      </c>
      <c r="K3378" s="104">
        <f t="shared" si="416"/>
        <v>5.7661690566812866E-20</v>
      </c>
      <c r="L3378" s="85"/>
    </row>
    <row r="3379" spans="3:12" x14ac:dyDescent="0.2">
      <c r="C3379" s="103">
        <v>61200</v>
      </c>
      <c r="D3379" s="103">
        <f t="shared" si="412"/>
        <v>61.2</v>
      </c>
      <c r="E3379" s="104">
        <f t="shared" si="410"/>
        <v>2.8844390822401569E-9</v>
      </c>
      <c r="F3379" s="104">
        <f t="shared" si="411"/>
        <v>1.3138187839513646E-15</v>
      </c>
      <c r="G3379" s="104">
        <f t="shared" si="417"/>
        <v>3.7896302474105534E-24</v>
      </c>
      <c r="H3379" s="104">
        <f t="shared" si="413"/>
        <v>-468.42806323780451</v>
      </c>
      <c r="I3379" s="104">
        <f t="shared" si="414"/>
        <v>100</v>
      </c>
      <c r="J3379" s="104">
        <f t="shared" si="415"/>
        <v>2.0196837511595836E-22</v>
      </c>
      <c r="K3379" s="104">
        <f t="shared" si="416"/>
        <v>2.0196837511595835E-20</v>
      </c>
      <c r="L3379" s="85"/>
    </row>
    <row r="3380" spans="3:12" x14ac:dyDescent="0.2">
      <c r="C3380" s="103">
        <v>61300</v>
      </c>
      <c r="D3380" s="103">
        <f t="shared" si="412"/>
        <v>61.3</v>
      </c>
      <c r="E3380" s="104">
        <f t="shared" si="410"/>
        <v>4.2593681469230182E-9</v>
      </c>
      <c r="F3380" s="104">
        <f t="shared" si="411"/>
        <v>1.2762358633586022E-2</v>
      </c>
      <c r="G3380" s="104">
        <f t="shared" si="417"/>
        <v>5.4359583843504277E-11</v>
      </c>
      <c r="H3380" s="104">
        <f t="shared" si="413"/>
        <v>-205.29447753443526</v>
      </c>
      <c r="I3380" s="104">
        <f t="shared" si="414"/>
        <v>100</v>
      </c>
      <c r="J3380" s="104">
        <f t="shared" si="415"/>
        <v>7.3874108890984576E-22</v>
      </c>
      <c r="K3380" s="104">
        <f t="shared" si="416"/>
        <v>7.3874108890984577E-20</v>
      </c>
      <c r="L3380" s="85"/>
    </row>
    <row r="3381" spans="3:12" x14ac:dyDescent="0.2">
      <c r="C3381" s="103">
        <v>61400</v>
      </c>
      <c r="D3381" s="103">
        <f t="shared" si="412"/>
        <v>61.4</v>
      </c>
      <c r="E3381" s="104">
        <f t="shared" si="410"/>
        <v>6.1047516137509026E-9</v>
      </c>
      <c r="F3381" s="104">
        <f t="shared" si="411"/>
        <v>1.1856618969453002E-2</v>
      </c>
      <c r="G3381" s="104">
        <f t="shared" si="417"/>
        <v>7.2381713787397774E-11</v>
      </c>
      <c r="H3381" s="104">
        <f t="shared" si="413"/>
        <v>-202.80742276564547</v>
      </c>
      <c r="I3381" s="104">
        <f t="shared" si="414"/>
        <v>100</v>
      </c>
      <c r="J3381" s="104">
        <f t="shared" si="415"/>
        <v>4.0158391312912253E-21</v>
      </c>
      <c r="K3381" s="104">
        <f t="shared" si="416"/>
        <v>4.0158391312912252E-19</v>
      </c>
      <c r="L3381" s="85"/>
    </row>
    <row r="3382" spans="3:12" x14ac:dyDescent="0.2">
      <c r="C3382" s="103">
        <v>61500</v>
      </c>
      <c r="D3382" s="103">
        <f t="shared" si="412"/>
        <v>61.5</v>
      </c>
      <c r="E3382" s="104">
        <f t="shared" si="410"/>
        <v>8.5272614414745892E-9</v>
      </c>
      <c r="F3382" s="104">
        <f t="shared" si="411"/>
        <v>3.1952382784941656E-15</v>
      </c>
      <c r="G3382" s="104">
        <f t="shared" si="417"/>
        <v>2.7246632168526942E-23</v>
      </c>
      <c r="H3382" s="104">
        <f t="shared" si="413"/>
        <v>-451.29374342445544</v>
      </c>
      <c r="I3382" s="104">
        <f t="shared" si="414"/>
        <v>100</v>
      </c>
      <c r="J3382" s="104">
        <f t="shared" si="415"/>
        <v>1.3097781227011782E-21</v>
      </c>
      <c r="K3382" s="104">
        <f t="shared" si="416"/>
        <v>1.3097781227011781E-19</v>
      </c>
      <c r="L3382" s="85"/>
    </row>
    <row r="3383" spans="3:12" x14ac:dyDescent="0.2">
      <c r="C3383" s="103">
        <v>61600</v>
      </c>
      <c r="D3383" s="103">
        <f t="shared" si="412"/>
        <v>61.6</v>
      </c>
      <c r="E3383" s="104">
        <f t="shared" si="410"/>
        <v>1.1646747243047431E-8</v>
      </c>
      <c r="F3383" s="104">
        <f t="shared" si="411"/>
        <v>1.0385943659559154E-2</v>
      </c>
      <c r="G3383" s="104">
        <f t="shared" si="417"/>
        <v>1.2096246068341651E-10</v>
      </c>
      <c r="H3383" s="104">
        <f t="shared" si="413"/>
        <v>-198.34698774202278</v>
      </c>
      <c r="I3383" s="104">
        <f t="shared" si="414"/>
        <v>100</v>
      </c>
      <c r="J3383" s="104">
        <f t="shared" si="415"/>
        <v>3.6579792236484186E-21</v>
      </c>
      <c r="K3383" s="104">
        <f t="shared" si="416"/>
        <v>3.6579792236484188E-19</v>
      </c>
      <c r="L3383" s="85"/>
    </row>
    <row r="3384" spans="3:12" x14ac:dyDescent="0.2">
      <c r="C3384" s="103">
        <v>61700</v>
      </c>
      <c r="D3384" s="103">
        <f t="shared" si="412"/>
        <v>61.7</v>
      </c>
      <c r="E3384" s="104">
        <f t="shared" si="410"/>
        <v>1.5596484434158332E-8</v>
      </c>
      <c r="F3384" s="104">
        <f t="shared" si="411"/>
        <v>9.7809150830427578E-3</v>
      </c>
      <c r="G3384" s="104">
        <f t="shared" si="417"/>
        <v>1.5254788984450081E-10</v>
      </c>
      <c r="H3384" s="104">
        <f t="shared" si="413"/>
        <v>-196.33187590926499</v>
      </c>
      <c r="I3384" s="104">
        <f t="shared" si="414"/>
        <v>100</v>
      </c>
      <c r="J3384" s="104">
        <f t="shared" si="415"/>
        <v>1.8701977961476053E-20</v>
      </c>
      <c r="K3384" s="104">
        <f t="shared" si="416"/>
        <v>1.8701977961476051E-18</v>
      </c>
      <c r="L3384" s="85"/>
    </row>
    <row r="3385" spans="3:12" x14ac:dyDescent="0.2">
      <c r="C3385" s="103">
        <v>61800</v>
      </c>
      <c r="D3385" s="103">
        <f t="shared" si="412"/>
        <v>61.8</v>
      </c>
      <c r="E3385" s="104">
        <f t="shared" si="410"/>
        <v>2.052333093045445E-8</v>
      </c>
      <c r="F3385" s="104">
        <f t="shared" si="411"/>
        <v>3.9741997169307853E-16</v>
      </c>
      <c r="G3385" s="104">
        <f t="shared" si="417"/>
        <v>8.1563815974288908E-24</v>
      </c>
      <c r="H3385" s="104">
        <f t="shared" si="413"/>
        <v>-461.77004927783656</v>
      </c>
      <c r="I3385" s="104">
        <f t="shared" si="414"/>
        <v>100</v>
      </c>
      <c r="J3385" s="104">
        <f t="shared" si="415"/>
        <v>5.8177146740031114E-21</v>
      </c>
      <c r="K3385" s="104">
        <f t="shared" si="416"/>
        <v>5.8177146740031116E-19</v>
      </c>
      <c r="L3385" s="85"/>
    </row>
    <row r="3386" spans="3:12" x14ac:dyDescent="0.2">
      <c r="C3386" s="103">
        <v>61900</v>
      </c>
      <c r="D3386" s="103">
        <f t="shared" si="412"/>
        <v>61.9</v>
      </c>
      <c r="E3386" s="104">
        <f t="shared" si="410"/>
        <v>2.6587793792124814E-8</v>
      </c>
      <c r="F3386" s="104">
        <f t="shared" si="411"/>
        <v>8.7628964562947893E-3</v>
      </c>
      <c r="G3386" s="104">
        <f t="shared" si="417"/>
        <v>2.3298608400170712E-10</v>
      </c>
      <c r="H3386" s="104">
        <f t="shared" si="413"/>
        <v>-192.65340036246289</v>
      </c>
      <c r="I3386" s="104">
        <f t="shared" si="414"/>
        <v>100</v>
      </c>
      <c r="J3386" s="104">
        <f t="shared" si="415"/>
        <v>1.3570628834613585E-20</v>
      </c>
      <c r="K3386" s="104">
        <f t="shared" si="416"/>
        <v>1.3570628834613586E-18</v>
      </c>
      <c r="L3386" s="85"/>
    </row>
    <row r="3387" spans="3:12" x14ac:dyDescent="0.2">
      <c r="C3387" s="103">
        <v>62000</v>
      </c>
      <c r="D3387" s="103">
        <f t="shared" si="412"/>
        <v>62</v>
      </c>
      <c r="E3387" s="104">
        <f t="shared" si="410"/>
        <v>3.396400746880062E-8</v>
      </c>
      <c r="F3387" s="104">
        <f t="shared" si="411"/>
        <v>8.3307042560054768E-3</v>
      </c>
      <c r="G3387" s="104">
        <f t="shared" si="417"/>
        <v>2.8294410157133915E-10</v>
      </c>
      <c r="H3387" s="104">
        <f t="shared" si="413"/>
        <v>-190.96598710414153</v>
      </c>
      <c r="I3387" s="104">
        <f t="shared" si="414"/>
        <v>100</v>
      </c>
      <c r="J3387" s="104">
        <f t="shared" si="415"/>
        <v>6.6545989096359498E-20</v>
      </c>
      <c r="K3387" s="104">
        <f t="shared" si="416"/>
        <v>6.6545989096359499E-18</v>
      </c>
      <c r="L3387" s="85"/>
    </row>
    <row r="3388" spans="3:12" x14ac:dyDescent="0.2">
      <c r="C3388" s="103">
        <v>62100</v>
      </c>
      <c r="D3388" s="103">
        <f t="shared" si="412"/>
        <v>62.1</v>
      </c>
      <c r="E3388" s="104">
        <f t="shared" si="410"/>
        <v>4.2839625542661261E-8</v>
      </c>
      <c r="F3388" s="104">
        <f t="shared" si="411"/>
        <v>2.9741170989106107E-15</v>
      </c>
      <c r="G3388" s="104">
        <f t="shared" si="417"/>
        <v>1.2741006283735661E-22</v>
      </c>
      <c r="H3388" s="104">
        <f t="shared" si="413"/>
        <v>-437.89592540199908</v>
      </c>
      <c r="I3388" s="104">
        <f t="shared" si="414"/>
        <v>100</v>
      </c>
      <c r="J3388" s="104">
        <f t="shared" si="415"/>
        <v>2.0014341153521093E-20</v>
      </c>
      <c r="K3388" s="104">
        <f t="shared" si="416"/>
        <v>2.0014341153521095E-18</v>
      </c>
      <c r="L3388" s="85"/>
    </row>
    <row r="3389" spans="3:12" x14ac:dyDescent="0.2">
      <c r="C3389" s="103">
        <v>62200</v>
      </c>
      <c r="D3389" s="103">
        <f t="shared" si="412"/>
        <v>62.2</v>
      </c>
      <c r="E3389" s="104">
        <f t="shared" si="410"/>
        <v>5.3415628102757941E-8</v>
      </c>
      <c r="F3389" s="104">
        <f t="shared" si="411"/>
        <v>7.5850414177521539E-3</v>
      </c>
      <c r="G3389" s="104">
        <f t="shared" si="417"/>
        <v>4.0515975151466489E-10</v>
      </c>
      <c r="H3389" s="104">
        <f t="shared" si="413"/>
        <v>-187.84747407784778</v>
      </c>
      <c r="I3389" s="104">
        <f t="shared" si="414"/>
        <v>100</v>
      </c>
      <c r="J3389" s="104">
        <f t="shared" si="415"/>
        <v>4.1038606061882056E-20</v>
      </c>
      <c r="K3389" s="104">
        <f t="shared" si="416"/>
        <v>4.1038606061882053E-18</v>
      </c>
      <c r="L3389" s="85"/>
    </row>
    <row r="3390" spans="3:12" x14ac:dyDescent="0.2">
      <c r="C3390" s="103">
        <v>62300</v>
      </c>
      <c r="D3390" s="103">
        <f t="shared" si="412"/>
        <v>62.3</v>
      </c>
      <c r="E3390" s="104">
        <f t="shared" si="410"/>
        <v>6.590604710839959E-8</v>
      </c>
      <c r="F3390" s="104">
        <f t="shared" si="411"/>
        <v>7.2612489046658827E-3</v>
      </c>
      <c r="G3390" s="104">
        <f t="shared" si="417"/>
        <v>4.7856021237672457E-10</v>
      </c>
      <c r="H3390" s="104">
        <f t="shared" si="413"/>
        <v>-186.40126823160705</v>
      </c>
      <c r="I3390" s="104">
        <f t="shared" si="414"/>
        <v>100</v>
      </c>
      <c r="J3390" s="104">
        <f t="shared" si="415"/>
        <v>1.9524024364504967E-19</v>
      </c>
      <c r="K3390" s="104">
        <f t="shared" si="416"/>
        <v>1.9524024364504967E-17</v>
      </c>
      <c r="L3390" s="85"/>
    </row>
    <row r="3391" spans="3:12" x14ac:dyDescent="0.2">
      <c r="C3391" s="103">
        <v>62400</v>
      </c>
      <c r="D3391" s="103">
        <f t="shared" si="412"/>
        <v>62.4</v>
      </c>
      <c r="E3391" s="104">
        <f t="shared" si="410"/>
        <v>8.0537612313530845E-8</v>
      </c>
      <c r="F3391" s="104">
        <f t="shared" si="411"/>
        <v>2.3961223296178047E-15</v>
      </c>
      <c r="G3391" s="104">
        <f t="shared" si="417"/>
        <v>1.9297797123855314E-22</v>
      </c>
      <c r="H3391" s="104">
        <f t="shared" si="413"/>
        <v>-434.28984527223434</v>
      </c>
      <c r="I3391" s="104">
        <f t="shared" si="414"/>
        <v>100</v>
      </c>
      <c r="J3391" s="104">
        <f t="shared" si="415"/>
        <v>5.72549692175601E-20</v>
      </c>
      <c r="K3391" s="104">
        <f t="shared" si="416"/>
        <v>5.7254969217560099E-18</v>
      </c>
      <c r="L3391" s="85"/>
    </row>
    <row r="3392" spans="3:12" x14ac:dyDescent="0.2">
      <c r="C3392" s="103">
        <v>62500</v>
      </c>
      <c r="D3392" s="103">
        <f t="shared" si="412"/>
        <v>62.5</v>
      </c>
      <c r="E3392" s="104">
        <f t="shared" si="410"/>
        <v>9.754932052705101E-8</v>
      </c>
      <c r="F3392" s="104">
        <f t="shared" si="411"/>
        <v>6.6921304299020863E-3</v>
      </c>
      <c r="G3392" s="104">
        <f t="shared" si="417"/>
        <v>6.5281277631535024E-10</v>
      </c>
      <c r="H3392" s="104">
        <f t="shared" si="413"/>
        <v>-183.70422709032414</v>
      </c>
      <c r="I3392" s="104">
        <f t="shared" si="414"/>
        <v>100</v>
      </c>
      <c r="J3392" s="104">
        <f t="shared" si="415"/>
        <v>1.0654113023020186E-19</v>
      </c>
      <c r="K3392" s="104">
        <f t="shared" si="416"/>
        <v>1.0654113023020185E-17</v>
      </c>
      <c r="L3392" s="85"/>
    </row>
    <row r="3393" spans="3:12" x14ac:dyDescent="0.2">
      <c r="C3393" s="103">
        <v>62600</v>
      </c>
      <c r="D3393" s="103">
        <f t="shared" si="412"/>
        <v>62.6</v>
      </c>
      <c r="E3393" s="104">
        <f t="shared" si="410"/>
        <v>1.1719193117551674E-7</v>
      </c>
      <c r="F3393" s="104">
        <f t="shared" si="411"/>
        <v>6.4407703515722229E-3</v>
      </c>
      <c r="G3393" s="104">
        <f t="shared" si="417"/>
        <v>7.5480631575876071E-10</v>
      </c>
      <c r="H3393" s="104">
        <f t="shared" si="413"/>
        <v>-182.4432894916126</v>
      </c>
      <c r="I3393" s="104">
        <f t="shared" si="414"/>
        <v>100</v>
      </c>
      <c r="J3393" s="104">
        <f t="shared" si="415"/>
        <v>4.9534787709288612E-19</v>
      </c>
      <c r="K3393" s="104">
        <f t="shared" si="416"/>
        <v>4.9534787709288615E-17</v>
      </c>
      <c r="L3393" s="85"/>
    </row>
    <row r="3394" spans="3:12" x14ac:dyDescent="0.2">
      <c r="C3394" s="103">
        <v>62700</v>
      </c>
      <c r="D3394" s="103">
        <f t="shared" si="412"/>
        <v>62.7</v>
      </c>
      <c r="E3394" s="104">
        <f t="shared" si="410"/>
        <v>1.3972739131436644E-7</v>
      </c>
      <c r="F3394" s="104">
        <f t="shared" si="411"/>
        <v>3.3372806727289751E-15</v>
      </c>
      <c r="G3394" s="104">
        <f t="shared" si="417"/>
        <v>4.6630952248427357E-22</v>
      </c>
      <c r="H3394" s="104">
        <f t="shared" si="413"/>
        <v>-426.62651431496556</v>
      </c>
      <c r="I3394" s="104">
        <f t="shared" si="414"/>
        <v>100</v>
      </c>
      <c r="J3394" s="104">
        <f t="shared" si="415"/>
        <v>1.4243314357750449E-19</v>
      </c>
      <c r="K3394" s="104">
        <f t="shared" si="416"/>
        <v>1.4243314357750449E-17</v>
      </c>
      <c r="L3394" s="85"/>
    </row>
    <row r="3395" spans="3:12" x14ac:dyDescent="0.2">
      <c r="C3395" s="103">
        <v>62800</v>
      </c>
      <c r="D3395" s="103">
        <f t="shared" si="412"/>
        <v>62.8</v>
      </c>
      <c r="E3395" s="104">
        <f t="shared" si="410"/>
        <v>1.6542819340148875E-7</v>
      </c>
      <c r="F3395" s="104">
        <f t="shared" si="411"/>
        <v>5.9925960599473685E-3</v>
      </c>
      <c r="G3395" s="104">
        <f t="shared" si="417"/>
        <v>9.9134433998197275E-10</v>
      </c>
      <c r="H3395" s="104">
        <f t="shared" si="413"/>
        <v>-180.07550937287564</v>
      </c>
      <c r="I3395" s="104">
        <f t="shared" si="414"/>
        <v>100</v>
      </c>
      <c r="J3395" s="104">
        <f t="shared" si="415"/>
        <v>2.4569090010380445E-19</v>
      </c>
      <c r="K3395" s="104">
        <f t="shared" si="416"/>
        <v>2.4569090010380443E-17</v>
      </c>
      <c r="L3395" s="85"/>
    </row>
    <row r="3396" spans="3:12" x14ac:dyDescent="0.2">
      <c r="C3396" s="103">
        <v>62900</v>
      </c>
      <c r="D3396" s="103">
        <f t="shared" si="412"/>
        <v>62.9</v>
      </c>
      <c r="E3396" s="104">
        <f t="shared" ref="E3396:E3459" si="418">ABS(SIN((($A$68*PI()*$C3396*VLOOKUP($D$12,$C$18:$D$33,2,FALSE))/($D$16*1000000)))/(VLOOKUP($D$12,$C$18:$D$33,2,FALSE)*SIN((($A$68*PI()*$C3396)/($D$16*1000000)))))^$A$72</f>
        <v>1.9457666930214965E-7</v>
      </c>
      <c r="F3396" s="104">
        <f t="shared" ref="F3396:F3459" si="419">ABS(SIN((($A$68*VLOOKUP($D$12,$C$18:$D$33,2,FALSE)*PI()*$C3396*VLOOKUP($D$12,$C$18:$E$33,3,FALSE))/($D$16*1000000)))/(VLOOKUP($D$12,$C$18:$E$33,3,FALSE)*SIN((($A$68*VLOOKUP($D$12,$C$18:$D$33,2,FALSE)*PI()*$C3396)/($D$16*1000000)))))^$A$76</f>
        <v>5.7920218659850697E-3</v>
      </c>
      <c r="G3396" s="104">
        <f t="shared" si="417"/>
        <v>1.1269923232085966E-9</v>
      </c>
      <c r="H3396" s="104">
        <f t="shared" si="413"/>
        <v>-178.96158084499626</v>
      </c>
      <c r="I3396" s="104">
        <f t="shared" si="414"/>
        <v>100</v>
      </c>
      <c r="J3396" s="104">
        <f t="shared" si="415"/>
        <v>1.1218375546543391E-18</v>
      </c>
      <c r="K3396" s="104">
        <f t="shared" si="416"/>
        <v>1.1218375546543392E-16</v>
      </c>
      <c r="L3396" s="85"/>
    </row>
    <row r="3397" spans="3:12" x14ac:dyDescent="0.2">
      <c r="C3397" s="103">
        <v>63000</v>
      </c>
      <c r="D3397" s="103">
        <f t="shared" ref="D3397:D3460" si="420">C3397/1000</f>
        <v>63</v>
      </c>
      <c r="E3397" s="104">
        <f t="shared" si="418"/>
        <v>2.2746422413709871E-7</v>
      </c>
      <c r="F3397" s="104">
        <f t="shared" si="419"/>
        <v>1.154490416486128E-15</v>
      </c>
      <c r="G3397" s="104">
        <f t="shared" si="417"/>
        <v>2.6260526685973309E-22</v>
      </c>
      <c r="H3397" s="104">
        <f t="shared" ref="H3397:H3460" si="421">20*LOG10(G3397)</f>
        <v>-431.61393135737706</v>
      </c>
      <c r="I3397" s="104">
        <f t="shared" ref="I3397:I3460" si="422">C3397-C3396</f>
        <v>100</v>
      </c>
      <c r="J3397" s="104">
        <f t="shared" si="415"/>
        <v>3.1752792414292548E-19</v>
      </c>
      <c r="K3397" s="104">
        <f t="shared" si="416"/>
        <v>3.175279241429255E-17</v>
      </c>
      <c r="L3397" s="85"/>
    </row>
    <row r="3398" spans="3:12" x14ac:dyDescent="0.2">
      <c r="C3398" s="103">
        <v>63100</v>
      </c>
      <c r="D3398" s="103">
        <f t="shared" si="420"/>
        <v>63.1</v>
      </c>
      <c r="E3398" s="104">
        <f t="shared" si="418"/>
        <v>2.6439051371565613E-7</v>
      </c>
      <c r="F3398" s="104">
        <f t="shared" si="419"/>
        <v>5.430319031542976E-3</v>
      </c>
      <c r="G3398" s="104">
        <f t="shared" si="417"/>
        <v>1.4357248383895517E-9</v>
      </c>
      <c r="H3398" s="104">
        <f t="shared" si="421"/>
        <v>-176.85857572304045</v>
      </c>
      <c r="I3398" s="104">
        <f t="shared" si="422"/>
        <v>100</v>
      </c>
      <c r="J3398" s="104">
        <f t="shared" ref="J3398:J3461" si="423">((G3398+G3397)/2)^2</f>
        <v>5.1532645289236459E-19</v>
      </c>
      <c r="K3398" s="104">
        <f t="shared" ref="K3398:K3461" si="424">I3398*J3398</f>
        <v>5.1532645289236462E-17</v>
      </c>
      <c r="L3398" s="85"/>
    </row>
    <row r="3399" spans="3:12" x14ac:dyDescent="0.2">
      <c r="C3399" s="103">
        <v>63200</v>
      </c>
      <c r="D3399" s="103">
        <f t="shared" si="420"/>
        <v>63.2</v>
      </c>
      <c r="E3399" s="104">
        <f t="shared" si="418"/>
        <v>3.0566256941259054E-7</v>
      </c>
      <c r="F3399" s="104">
        <f t="shared" si="419"/>
        <v>5.2667268777361036E-3</v>
      </c>
      <c r="G3399" s="104">
        <f t="shared" si="417"/>
        <v>1.609841269843168E-9</v>
      </c>
      <c r="H3399" s="104">
        <f t="shared" si="421"/>
        <v>-175.86433886482433</v>
      </c>
      <c r="I3399" s="104">
        <f t="shared" si="422"/>
        <v>100</v>
      </c>
      <c r="J3399" s="104">
        <f t="shared" si="423"/>
        <v>2.3188682299039485E-18</v>
      </c>
      <c r="K3399" s="104">
        <f t="shared" si="424"/>
        <v>2.3188682299039483E-16</v>
      </c>
      <c r="L3399" s="85"/>
    </row>
    <row r="3400" spans="3:12" x14ac:dyDescent="0.2">
      <c r="C3400" s="103">
        <v>63300</v>
      </c>
      <c r="D3400" s="103">
        <f t="shared" si="420"/>
        <v>63.3</v>
      </c>
      <c r="E3400" s="104">
        <f t="shared" si="418"/>
        <v>3.5159387445188155E-7</v>
      </c>
      <c r="F3400" s="104">
        <f t="shared" si="419"/>
        <v>2.0426924517288348E-15</v>
      </c>
      <c r="G3400" s="104">
        <f t="shared" si="417"/>
        <v>7.1819815341695406E-22</v>
      </c>
      <c r="H3400" s="104">
        <f t="shared" si="421"/>
        <v>-422.87511431674858</v>
      </c>
      <c r="I3400" s="104">
        <f t="shared" si="422"/>
        <v>100</v>
      </c>
      <c r="J3400" s="104">
        <f t="shared" si="423"/>
        <v>6.4789722852314402E-19</v>
      </c>
      <c r="K3400" s="104">
        <f t="shared" si="424"/>
        <v>6.4789722852314403E-17</v>
      </c>
      <c r="L3400" s="85"/>
    </row>
    <row r="3401" spans="3:12" x14ac:dyDescent="0.2">
      <c r="C3401" s="103">
        <v>63400</v>
      </c>
      <c r="D3401" s="103">
        <f t="shared" si="420"/>
        <v>63.4</v>
      </c>
      <c r="E3401" s="104">
        <f t="shared" si="418"/>
        <v>4.0250339565141026E-7</v>
      </c>
      <c r="F3401" s="104">
        <f t="shared" si="419"/>
        <v>4.9689893979656483E-3</v>
      </c>
      <c r="G3401" s="104">
        <f t="shared" si="417"/>
        <v>2.0000351056370301E-9</v>
      </c>
      <c r="H3401" s="104">
        <f t="shared" si="421"/>
        <v>-173.97924762621398</v>
      </c>
      <c r="I3401" s="104">
        <f t="shared" si="422"/>
        <v>100</v>
      </c>
      <c r="J3401" s="104">
        <f t="shared" si="423"/>
        <v>1.0000351059458495E-18</v>
      </c>
      <c r="K3401" s="104">
        <f t="shared" si="424"/>
        <v>1.0000351059458496E-16</v>
      </c>
      <c r="L3401" s="85"/>
    </row>
    <row r="3402" spans="3:12" x14ac:dyDescent="0.2">
      <c r="C3402" s="103">
        <v>63500</v>
      </c>
      <c r="D3402" s="103">
        <f t="shared" si="420"/>
        <v>63.5</v>
      </c>
      <c r="E3402" s="104">
        <f t="shared" si="418"/>
        <v>4.5871457476056696E-7</v>
      </c>
      <c r="F3402" s="104">
        <f t="shared" si="419"/>
        <v>4.833163260739461E-3</v>
      </c>
      <c r="G3402" s="104">
        <f t="shared" si="417"/>
        <v>2.217042429898497E-9</v>
      </c>
      <c r="H3402" s="104">
        <f t="shared" si="421"/>
        <v>-173.08451990501334</v>
      </c>
      <c r="I3402" s="104">
        <f t="shared" si="422"/>
        <v>100</v>
      </c>
      <c r="J3402" s="104">
        <f t="shared" si="423"/>
        <v>4.4459357351795995E-18</v>
      </c>
      <c r="K3402" s="104">
        <f t="shared" si="424"/>
        <v>4.4459357351795996E-16</v>
      </c>
      <c r="L3402" s="85"/>
    </row>
    <row r="3403" spans="3:12" x14ac:dyDescent="0.2">
      <c r="C3403" s="103">
        <v>63600</v>
      </c>
      <c r="D3403" s="103">
        <f t="shared" si="420"/>
        <v>63.6</v>
      </c>
      <c r="E3403" s="104">
        <f t="shared" si="418"/>
        <v>5.2055428358778518E-7</v>
      </c>
      <c r="F3403" s="104">
        <f t="shared" si="419"/>
        <v>3.1951937036201737E-16</v>
      </c>
      <c r="G3403" s="104">
        <f t="shared" si="417"/>
        <v>1.6632717693122017E-22</v>
      </c>
      <c r="H3403" s="104">
        <f t="shared" si="421"/>
        <v>-435.58073567382291</v>
      </c>
      <c r="I3403" s="104">
        <f t="shared" si="422"/>
        <v>100</v>
      </c>
      <c r="J3403" s="104">
        <f t="shared" si="423"/>
        <v>1.2288192839927423E-18</v>
      </c>
      <c r="K3403" s="104">
        <f t="shared" si="424"/>
        <v>1.2288192839927423E-16</v>
      </c>
      <c r="L3403" s="85"/>
    </row>
    <row r="3404" spans="3:12" x14ac:dyDescent="0.2">
      <c r="C3404" s="103">
        <v>63700</v>
      </c>
      <c r="D3404" s="103">
        <f t="shared" si="420"/>
        <v>63.7</v>
      </c>
      <c r="E3404" s="104">
        <f t="shared" si="418"/>
        <v>5.8835174716658696E-7</v>
      </c>
      <c r="F3404" s="104">
        <f t="shared" si="419"/>
        <v>4.5840758012214025E-3</v>
      </c>
      <c r="G3404" s="104">
        <f t="shared" si="417"/>
        <v>2.6970490067926844E-9</v>
      </c>
      <c r="H3404" s="104">
        <f t="shared" si="421"/>
        <v>-171.38222324234539</v>
      </c>
      <c r="I3404" s="104">
        <f t="shared" si="422"/>
        <v>100</v>
      </c>
      <c r="J3404" s="104">
        <f t="shared" si="423"/>
        <v>1.8185183362605756E-18</v>
      </c>
      <c r="K3404" s="104">
        <f t="shared" si="424"/>
        <v>1.8185183362605755E-16</v>
      </c>
      <c r="L3404" s="85"/>
    </row>
    <row r="3405" spans="3:12" x14ac:dyDescent="0.2">
      <c r="C3405" s="103">
        <v>63800</v>
      </c>
      <c r="D3405" s="103">
        <f t="shared" si="420"/>
        <v>63.8</v>
      </c>
      <c r="E3405" s="104">
        <f t="shared" si="418"/>
        <v>6.6243743924771274E-7</v>
      </c>
      <c r="F3405" s="104">
        <f t="shared" si="419"/>
        <v>4.4696287533258607E-3</v>
      </c>
      <c r="G3405" s="104">
        <f t="shared" si="417"/>
        <v>2.9608494257411298E-9</v>
      </c>
      <c r="H3405" s="104">
        <f t="shared" si="421"/>
        <v>-170.57167356266666</v>
      </c>
      <c r="I3405" s="104">
        <f t="shared" si="422"/>
        <v>100</v>
      </c>
      <c r="J3405" s="104">
        <f t="shared" si="423"/>
        <v>8.0029536682171479E-18</v>
      </c>
      <c r="K3405" s="104">
        <f t="shared" si="424"/>
        <v>8.0029536682171477E-16</v>
      </c>
      <c r="L3405" s="85"/>
    </row>
    <row r="3406" spans="3:12" x14ac:dyDescent="0.2">
      <c r="C3406" s="103">
        <v>63900</v>
      </c>
      <c r="D3406" s="103">
        <f t="shared" si="420"/>
        <v>63.9</v>
      </c>
      <c r="E3406" s="104">
        <f t="shared" si="418"/>
        <v>7.4314195443080971E-7</v>
      </c>
      <c r="F3406" s="104">
        <f t="shared" si="419"/>
        <v>1.1499281577253577E-15</v>
      </c>
      <c r="G3406" s="104">
        <f t="shared" ref="G3406:G3469" si="425">E3406*F3406</f>
        <v>8.5455985858704278E-22</v>
      </c>
      <c r="H3406" s="104">
        <f t="shared" si="421"/>
        <v>-421.36515022484366</v>
      </c>
      <c r="I3406" s="104">
        <f t="shared" si="422"/>
        <v>100</v>
      </c>
      <c r="J3406" s="104">
        <f t="shared" si="423"/>
        <v>2.1916573304791594E-18</v>
      </c>
      <c r="K3406" s="104">
        <f t="shared" si="424"/>
        <v>2.1916573304791594E-16</v>
      </c>
      <c r="L3406" s="85"/>
    </row>
    <row r="3407" spans="3:12" x14ac:dyDescent="0.2">
      <c r="C3407" s="103">
        <v>64000</v>
      </c>
      <c r="D3407" s="103">
        <f t="shared" si="420"/>
        <v>64</v>
      </c>
      <c r="E3407" s="104">
        <f t="shared" si="418"/>
        <v>8.307948612620064E-7</v>
      </c>
      <c r="F3407" s="104">
        <f t="shared" si="419"/>
        <v>4.2584085723655187E-3</v>
      </c>
      <c r="G3407" s="104">
        <f t="shared" si="425"/>
        <v>3.5378639590753497E-9</v>
      </c>
      <c r="H3407" s="104">
        <f t="shared" si="421"/>
        <v>-169.02517741924839</v>
      </c>
      <c r="I3407" s="104">
        <f t="shared" si="422"/>
        <v>100</v>
      </c>
      <c r="J3407" s="104">
        <f t="shared" si="423"/>
        <v>3.1291203482325883E-18</v>
      </c>
      <c r="K3407" s="104">
        <f t="shared" si="424"/>
        <v>3.1291203482325884E-16</v>
      </c>
      <c r="L3407" s="85"/>
    </row>
    <row r="3408" spans="3:12" x14ac:dyDescent="0.2">
      <c r="C3408" s="103">
        <v>64100</v>
      </c>
      <c r="D3408" s="103">
        <f t="shared" si="420"/>
        <v>64.099999999999994</v>
      </c>
      <c r="E3408" s="104">
        <f t="shared" si="418"/>
        <v>9.2572354062470325E-7</v>
      </c>
      <c r="F3408" s="104">
        <f t="shared" si="419"/>
        <v>4.1607752261725054E-3</v>
      </c>
      <c r="G3408" s="104">
        <f t="shared" si="425"/>
        <v>3.8517275741159622E-9</v>
      </c>
      <c r="H3408" s="104">
        <f t="shared" si="421"/>
        <v>-168.28688874684883</v>
      </c>
      <c r="I3408" s="104">
        <f t="shared" si="422"/>
        <v>100</v>
      </c>
      <c r="J3408" s="104">
        <f t="shared" si="423"/>
        <v>1.3651515756853181E-17</v>
      </c>
      <c r="K3408" s="104">
        <f t="shared" si="424"/>
        <v>1.3651515756853182E-15</v>
      </c>
      <c r="L3408" s="85"/>
    </row>
    <row r="3409" spans="3:12" x14ac:dyDescent="0.2">
      <c r="C3409" s="103">
        <v>64200</v>
      </c>
      <c r="D3409" s="103">
        <f t="shared" si="420"/>
        <v>64.2</v>
      </c>
      <c r="E3409" s="104">
        <f t="shared" si="418"/>
        <v>1.0282520137385018E-6</v>
      </c>
      <c r="F3409" s="104">
        <f t="shared" si="419"/>
        <v>2.8538566897737124E-16</v>
      </c>
      <c r="G3409" s="104">
        <f t="shared" si="425"/>
        <v>2.9344838881809147E-22</v>
      </c>
      <c r="H3409" s="104">
        <f t="shared" si="421"/>
        <v>-430.64936541285874</v>
      </c>
      <c r="I3409" s="104">
        <f t="shared" si="422"/>
        <v>100</v>
      </c>
      <c r="J3409" s="104">
        <f t="shared" si="423"/>
        <v>3.7089513263018742E-18</v>
      </c>
      <c r="K3409" s="104">
        <f t="shared" si="424"/>
        <v>3.708951326301874E-16</v>
      </c>
      <c r="L3409" s="85"/>
    </row>
    <row r="3410" spans="3:12" x14ac:dyDescent="0.2">
      <c r="C3410" s="103">
        <v>64300</v>
      </c>
      <c r="D3410" s="103">
        <f t="shared" si="420"/>
        <v>64.3</v>
      </c>
      <c r="E3410" s="104">
        <f t="shared" si="418"/>
        <v>1.1386997640575514E-6</v>
      </c>
      <c r="F3410" s="104">
        <f t="shared" si="419"/>
        <v>3.9796117742211491E-3</v>
      </c>
      <c r="G3410" s="104">
        <f t="shared" si="425"/>
        <v>4.5315829883462758E-9</v>
      </c>
      <c r="H3410" s="104">
        <f t="shared" si="421"/>
        <v>-166.87500124445538</v>
      </c>
      <c r="I3410" s="104">
        <f t="shared" si="422"/>
        <v>100</v>
      </c>
      <c r="J3410" s="104">
        <f t="shared" si="423"/>
        <v>5.1338110950680062E-18</v>
      </c>
      <c r="K3410" s="104">
        <f t="shared" si="424"/>
        <v>5.1338110950680058E-16</v>
      </c>
      <c r="L3410" s="85"/>
    </row>
    <row r="3411" spans="3:12" x14ac:dyDescent="0.2">
      <c r="C3411" s="103">
        <v>64400</v>
      </c>
      <c r="D3411" s="103">
        <f t="shared" si="420"/>
        <v>64.400000000000006</v>
      </c>
      <c r="E3411" s="104">
        <f t="shared" si="418"/>
        <v>1.2573805573233185E-6</v>
      </c>
      <c r="F3411" s="104">
        <f t="shared" si="419"/>
        <v>3.895442575515272E-3</v>
      </c>
      <c r="G3411" s="104">
        <f t="shared" si="425"/>
        <v>4.8980537566223757E-9</v>
      </c>
      <c r="H3411" s="104">
        <f t="shared" si="421"/>
        <v>-166.19952905520876</v>
      </c>
      <c r="I3411" s="104">
        <f t="shared" si="422"/>
        <v>100</v>
      </c>
      <c r="J3411" s="104">
        <f t="shared" si="423"/>
        <v>2.222951228551575E-17</v>
      </c>
      <c r="K3411" s="104">
        <f t="shared" si="424"/>
        <v>2.222951228551575E-15</v>
      </c>
      <c r="L3411" s="85"/>
    </row>
    <row r="3412" spans="3:12" x14ac:dyDescent="0.2">
      <c r="C3412" s="103">
        <v>64500</v>
      </c>
      <c r="D3412" s="103">
        <f t="shared" si="420"/>
        <v>64.5</v>
      </c>
      <c r="E3412" s="104">
        <f t="shared" si="418"/>
        <v>1.3846012639791022E-6</v>
      </c>
      <c r="F3412" s="104">
        <f t="shared" si="419"/>
        <v>1.5326879656512077E-15</v>
      </c>
      <c r="G3412" s="104">
        <f t="shared" si="425"/>
        <v>2.1221616945262209E-21</v>
      </c>
      <c r="H3412" s="104">
        <f t="shared" si="421"/>
        <v>-413.46443057678817</v>
      </c>
      <c r="I3412" s="104">
        <f t="shared" si="422"/>
        <v>100</v>
      </c>
      <c r="J3412" s="104">
        <f t="shared" si="423"/>
        <v>5.9977326506958403E-18</v>
      </c>
      <c r="K3412" s="104">
        <f t="shared" si="424"/>
        <v>5.9977326506958403E-16</v>
      </c>
      <c r="L3412" s="85"/>
    </row>
    <row r="3413" spans="3:12" x14ac:dyDescent="0.2">
      <c r="C3413" s="103">
        <v>64600</v>
      </c>
      <c r="D3413" s="103">
        <f t="shared" si="420"/>
        <v>64.599999999999994</v>
      </c>
      <c r="E3413" s="104">
        <f t="shared" si="418"/>
        <v>1.5206606880947364E-6</v>
      </c>
      <c r="F3413" s="104">
        <f t="shared" si="419"/>
        <v>3.738540104537981E-3</v>
      </c>
      <c r="G3413" s="104">
        <f t="shared" si="425"/>
        <v>5.6850509678364937E-9</v>
      </c>
      <c r="H3413" s="104">
        <f t="shared" si="421"/>
        <v>-164.90531274810567</v>
      </c>
      <c r="I3413" s="104">
        <f t="shared" si="422"/>
        <v>100</v>
      </c>
      <c r="J3413" s="104">
        <f t="shared" si="423"/>
        <v>8.0799511267306964E-18</v>
      </c>
      <c r="K3413" s="104">
        <f t="shared" si="424"/>
        <v>8.0799511267306968E-16</v>
      </c>
      <c r="L3413" s="85"/>
    </row>
    <row r="3414" spans="3:12" x14ac:dyDescent="0.2">
      <c r="C3414" s="103">
        <v>64700</v>
      </c>
      <c r="D3414" s="103">
        <f t="shared" si="420"/>
        <v>64.7</v>
      </c>
      <c r="E3414" s="104">
        <f t="shared" si="418"/>
        <v>1.6658484068799093E-6</v>
      </c>
      <c r="F3414" s="104">
        <f t="shared" si="419"/>
        <v>3.6653221967561885E-3</v>
      </c>
      <c r="G3414" s="104">
        <f t="shared" si="425"/>
        <v>6.1058711421678665E-9</v>
      </c>
      <c r="H3414" s="104">
        <f t="shared" si="421"/>
        <v>-164.28504730515579</v>
      </c>
      <c r="I3414" s="104">
        <f t="shared" si="422"/>
        <v>100</v>
      </c>
      <c r="J3414" s="104">
        <f t="shared" si="423"/>
        <v>3.4756461051047418E-17</v>
      </c>
      <c r="K3414" s="104">
        <f t="shared" si="424"/>
        <v>3.4756461051047417E-15</v>
      </c>
      <c r="L3414" s="85"/>
    </row>
    <row r="3415" spans="3:12" x14ac:dyDescent="0.2">
      <c r="C3415" s="103">
        <v>64800</v>
      </c>
      <c r="D3415" s="103">
        <f t="shared" si="420"/>
        <v>64.8</v>
      </c>
      <c r="E3415" s="104">
        <f t="shared" si="418"/>
        <v>1.8204436247832914E-6</v>
      </c>
      <c r="F3415" s="104">
        <f t="shared" si="419"/>
        <v>3.0271567000635335E-15</v>
      </c>
      <c r="G3415" s="104">
        <f t="shared" si="425"/>
        <v>5.5107681158506857E-21</v>
      </c>
      <c r="H3415" s="104">
        <f t="shared" si="421"/>
        <v>-405.17575725989423</v>
      </c>
      <c r="I3415" s="104">
        <f t="shared" si="422"/>
        <v>100</v>
      </c>
      <c r="J3415" s="104">
        <f t="shared" si="423"/>
        <v>9.3204156012064055E-18</v>
      </c>
      <c r="K3415" s="104">
        <f t="shared" si="424"/>
        <v>9.3204156012064047E-16</v>
      </c>
      <c r="L3415" s="85"/>
    </row>
    <row r="3416" spans="3:12" x14ac:dyDescent="0.2">
      <c r="C3416" s="103">
        <v>64900</v>
      </c>
      <c r="D3416" s="103">
        <f t="shared" si="420"/>
        <v>64.900000000000006</v>
      </c>
      <c r="E3416" s="104">
        <f t="shared" si="418"/>
        <v>1.9847140460845268E-6</v>
      </c>
      <c r="F3416" s="104">
        <f t="shared" si="419"/>
        <v>3.5282900055529994E-3</v>
      </c>
      <c r="G3416" s="104">
        <f t="shared" si="425"/>
        <v>7.0026467326806915E-9</v>
      </c>
      <c r="H3416" s="104">
        <f t="shared" si="421"/>
        <v>-163.09475564501571</v>
      </c>
      <c r="I3416" s="104">
        <f t="shared" si="422"/>
        <v>100</v>
      </c>
      <c r="J3416" s="104">
        <f t="shared" si="423"/>
        <v>1.2259265315700186E-17</v>
      </c>
      <c r="K3416" s="104">
        <f t="shared" si="424"/>
        <v>1.2259265315700186E-15</v>
      </c>
      <c r="L3416" s="85"/>
    </row>
    <row r="3417" spans="3:12" x14ac:dyDescent="0.2">
      <c r="C3417" s="103">
        <v>65000</v>
      </c>
      <c r="D3417" s="103">
        <f t="shared" si="420"/>
        <v>65</v>
      </c>
      <c r="E3417" s="104">
        <f t="shared" si="418"/>
        <v>2.1589147697842952E-6</v>
      </c>
      <c r="F3417" s="104">
        <f t="shared" si="419"/>
        <v>3.4641016151378918E-3</v>
      </c>
      <c r="G3417" s="104">
        <f t="shared" si="425"/>
        <v>7.4787001409548262E-9</v>
      </c>
      <c r="H3417" s="104">
        <f t="shared" si="421"/>
        <v>-162.52347758994861</v>
      </c>
      <c r="I3417" s="104">
        <f t="shared" si="422"/>
        <v>100</v>
      </c>
      <c r="J3417" s="104">
        <f t="shared" si="423"/>
        <v>5.2427351818638296E-17</v>
      </c>
      <c r="K3417" s="104">
        <f t="shared" si="424"/>
        <v>5.2427351818638296E-15</v>
      </c>
      <c r="L3417" s="85"/>
    </row>
    <row r="3418" spans="3:12" x14ac:dyDescent="0.2">
      <c r="C3418" s="103">
        <v>65100</v>
      </c>
      <c r="D3418" s="103">
        <f t="shared" si="420"/>
        <v>65.099999999999994</v>
      </c>
      <c r="E3418" s="104">
        <f t="shared" si="418"/>
        <v>2.3432872104880113E-6</v>
      </c>
      <c r="F3418" s="104">
        <f t="shared" si="419"/>
        <v>1.7366551472502928E-15</v>
      </c>
      <c r="G3418" s="104">
        <f t="shared" si="425"/>
        <v>4.0694817955797847E-21</v>
      </c>
      <c r="H3418" s="104">
        <f t="shared" si="421"/>
        <v>-407.80921779902701</v>
      </c>
      <c r="I3418" s="104">
        <f t="shared" si="422"/>
        <v>100</v>
      </c>
      <c r="J3418" s="104">
        <f t="shared" si="423"/>
        <v>1.3982738949594654E-17</v>
      </c>
      <c r="K3418" s="104">
        <f t="shared" si="424"/>
        <v>1.3982738949594654E-15</v>
      </c>
      <c r="L3418" s="85"/>
    </row>
    <row r="3419" spans="3:12" x14ac:dyDescent="0.2">
      <c r="C3419" s="103">
        <v>65200</v>
      </c>
      <c r="D3419" s="103">
        <f t="shared" si="420"/>
        <v>65.2</v>
      </c>
      <c r="E3419" s="104">
        <f t="shared" si="418"/>
        <v>2.5380580488589191E-6</v>
      </c>
      <c r="F3419" s="104">
        <f t="shared" si="419"/>
        <v>3.343553089374421E-3</v>
      </c>
      <c r="G3419" s="104">
        <f t="shared" si="425"/>
        <v>8.4861318302738539E-9</v>
      </c>
      <c r="H3419" s="104">
        <f t="shared" si="421"/>
        <v>-161.42580451687056</v>
      </c>
      <c r="I3419" s="104">
        <f t="shared" si="422"/>
        <v>100</v>
      </c>
      <c r="J3419" s="104">
        <f t="shared" si="423"/>
        <v>1.8003608360214034E-17</v>
      </c>
      <c r="K3419" s="104">
        <f t="shared" si="424"/>
        <v>1.8003608360214035E-15</v>
      </c>
      <c r="L3419" s="85"/>
    </row>
    <row r="3420" spans="3:12" x14ac:dyDescent="0.2">
      <c r="C3420" s="103">
        <v>65300</v>
      </c>
      <c r="D3420" s="103">
        <f t="shared" si="420"/>
        <v>65.3</v>
      </c>
      <c r="E3420" s="104">
        <f t="shared" si="418"/>
        <v>2.7434382150882474E-6</v>
      </c>
      <c r="F3420" s="104">
        <f t="shared" si="419"/>
        <v>3.2868996268202188E-3</v>
      </c>
      <c r="G3420" s="104">
        <f t="shared" si="425"/>
        <v>9.017406045377887E-9</v>
      </c>
      <c r="H3420" s="104">
        <f t="shared" si="421"/>
        <v>-160.89836748018979</v>
      </c>
      <c r="I3420" s="104">
        <f t="shared" si="422"/>
        <v>100</v>
      </c>
      <c r="J3420" s="104">
        <f t="shared" si="423"/>
        <v>7.6593459541093748E-17</v>
      </c>
      <c r="K3420" s="104">
        <f t="shared" si="424"/>
        <v>7.6593459541093753E-15</v>
      </c>
      <c r="L3420" s="85"/>
    </row>
    <row r="3421" spans="3:12" x14ac:dyDescent="0.2">
      <c r="C3421" s="103">
        <v>65400</v>
      </c>
      <c r="D3421" s="103">
        <f t="shared" si="420"/>
        <v>65.400000000000006</v>
      </c>
      <c r="E3421" s="104">
        <f t="shared" si="418"/>
        <v>2.9596219086945275E-6</v>
      </c>
      <c r="F3421" s="104">
        <f t="shared" si="419"/>
        <v>5.7801313823401715E-16</v>
      </c>
      <c r="G3421" s="104">
        <f t="shared" si="425"/>
        <v>1.7107003474306755E-21</v>
      </c>
      <c r="H3421" s="104">
        <f t="shared" si="421"/>
        <v>-415.33652112834056</v>
      </c>
      <c r="I3421" s="104">
        <f t="shared" si="422"/>
        <v>100</v>
      </c>
      <c r="J3421" s="104">
        <f t="shared" si="423"/>
        <v>2.0328402946812129E-17</v>
      </c>
      <c r="K3421" s="104">
        <f t="shared" si="424"/>
        <v>2.0328402946812131E-15</v>
      </c>
      <c r="L3421" s="85"/>
    </row>
    <row r="3422" spans="3:12" x14ac:dyDescent="0.2">
      <c r="C3422" s="103">
        <v>65500</v>
      </c>
      <c r="D3422" s="103">
        <f t="shared" si="420"/>
        <v>65.5</v>
      </c>
      <c r="E3422" s="104">
        <f t="shared" si="418"/>
        <v>3.1867856578195053E-6</v>
      </c>
      <c r="F3422" s="104">
        <f t="shared" si="419"/>
        <v>3.1801811772834898E-3</v>
      </c>
      <c r="G3422" s="104">
        <f t="shared" si="425"/>
        <v>1.0134555765034574E-8</v>
      </c>
      <c r="H3422" s="104">
        <f t="shared" si="421"/>
        <v>-159.88390566566017</v>
      </c>
      <c r="I3422" s="104">
        <f t="shared" si="422"/>
        <v>100</v>
      </c>
      <c r="J3422" s="104">
        <f t="shared" si="423"/>
        <v>2.5677305138657549E-17</v>
      </c>
      <c r="K3422" s="104">
        <f t="shared" si="424"/>
        <v>2.5677305138657548E-15</v>
      </c>
      <c r="L3422" s="85"/>
    </row>
    <row r="3423" spans="3:12" x14ac:dyDescent="0.2">
      <c r="C3423" s="103">
        <v>65600</v>
      </c>
      <c r="D3423" s="103">
        <f t="shared" si="420"/>
        <v>65.599999999999994</v>
      </c>
      <c r="E3423" s="104">
        <f t="shared" si="418"/>
        <v>3.4250874210384278E-6</v>
      </c>
      <c r="F3423" s="104">
        <f t="shared" si="419"/>
        <v>3.1298830094837124E-3</v>
      </c>
      <c r="G3423" s="104">
        <f t="shared" si="425"/>
        <v>1.0720122925104562E-8</v>
      </c>
      <c r="H3423" s="104">
        <f t="shared" si="421"/>
        <v>-159.39600469325953</v>
      </c>
      <c r="I3423" s="104">
        <f t="shared" si="422"/>
        <v>100</v>
      </c>
      <c r="J3423" s="104">
        <f t="shared" si="423"/>
        <v>1.0872940581723584E-16</v>
      </c>
      <c r="K3423" s="104">
        <f t="shared" si="424"/>
        <v>1.0872940581723585E-14</v>
      </c>
      <c r="L3423" s="85"/>
    </row>
    <row r="3424" spans="3:12" x14ac:dyDescent="0.2">
      <c r="C3424" s="103">
        <v>65700</v>
      </c>
      <c r="D3424" s="103">
        <f t="shared" si="420"/>
        <v>65.7</v>
      </c>
      <c r="E3424" s="104">
        <f t="shared" si="418"/>
        <v>3.6746657345437894E-6</v>
      </c>
      <c r="F3424" s="104">
        <f t="shared" si="419"/>
        <v>1.1473300705709464E-15</v>
      </c>
      <c r="G3424" s="104">
        <f t="shared" si="425"/>
        <v>4.2160544965387641E-21</v>
      </c>
      <c r="H3424" s="104">
        <f t="shared" si="421"/>
        <v>-407.50187568174937</v>
      </c>
      <c r="I3424" s="104">
        <f t="shared" si="422"/>
        <v>100</v>
      </c>
      <c r="J3424" s="104">
        <f t="shared" si="423"/>
        <v>2.8730258882360688E-17</v>
      </c>
      <c r="K3424" s="104">
        <f t="shared" si="424"/>
        <v>2.8730258882360688E-15</v>
      </c>
      <c r="L3424" s="85"/>
    </row>
    <row r="3425" spans="3:12" x14ac:dyDescent="0.2">
      <c r="C3425" s="103">
        <v>65800</v>
      </c>
      <c r="D3425" s="103">
        <f t="shared" si="420"/>
        <v>65.8</v>
      </c>
      <c r="E3425" s="104">
        <f t="shared" si="418"/>
        <v>3.9356389073987313E-6</v>
      </c>
      <c r="F3425" s="104">
        <f t="shared" si="419"/>
        <v>3.0348863346561609E-3</v>
      </c>
      <c r="G3425" s="104">
        <f t="shared" si="425"/>
        <v>1.1944216738205514E-8</v>
      </c>
      <c r="H3425" s="104">
        <f t="shared" si="421"/>
        <v>-158.4568464912054</v>
      </c>
      <c r="I3425" s="104">
        <f t="shared" si="422"/>
        <v>100</v>
      </c>
      <c r="J3425" s="104">
        <f t="shared" si="423"/>
        <v>3.5666078372332366E-17</v>
      </c>
      <c r="K3425" s="104">
        <f t="shared" si="424"/>
        <v>3.566607837233237E-15</v>
      </c>
      <c r="L3425" s="85"/>
    </row>
    <row r="3426" spans="3:12" x14ac:dyDescent="0.2">
      <c r="C3426" s="103">
        <v>65900</v>
      </c>
      <c r="D3426" s="103">
        <f t="shared" si="420"/>
        <v>65.900000000000006</v>
      </c>
      <c r="E3426" s="104">
        <f t="shared" si="418"/>
        <v>4.2081042673871473E-6</v>
      </c>
      <c r="F3426" s="104">
        <f t="shared" si="419"/>
        <v>2.9900001765365324E-3</v>
      </c>
      <c r="G3426" s="104">
        <f t="shared" si="425"/>
        <v>1.2582232502371707E-8</v>
      </c>
      <c r="H3426" s="104">
        <f t="shared" si="421"/>
        <v>-158.0048458782291</v>
      </c>
      <c r="I3426" s="104">
        <f t="shared" si="422"/>
        <v>100</v>
      </c>
      <c r="J3426" s="104">
        <f t="shared" si="423"/>
        <v>1.5038667808765273E-16</v>
      </c>
      <c r="K3426" s="104">
        <f t="shared" si="424"/>
        <v>1.5038667808765272E-14</v>
      </c>
      <c r="L3426" s="85"/>
    </row>
    <row r="3427" spans="3:12" x14ac:dyDescent="0.2">
      <c r="C3427" s="103">
        <v>66000</v>
      </c>
      <c r="D3427" s="103">
        <f t="shared" si="420"/>
        <v>66</v>
      </c>
      <c r="E3427" s="104">
        <f t="shared" si="418"/>
        <v>4.4921374598131137E-6</v>
      </c>
      <c r="F3427" s="104">
        <f t="shared" si="419"/>
        <v>1.2007904892439949E-16</v>
      </c>
      <c r="G3427" s="104">
        <f t="shared" si="425"/>
        <v>5.3941159381202651E-22</v>
      </c>
      <c r="H3427" s="104">
        <f t="shared" si="421"/>
        <v>-425.36159446598754</v>
      </c>
      <c r="I3427" s="104">
        <f t="shared" si="422"/>
        <v>100</v>
      </c>
      <c r="J3427" s="104">
        <f t="shared" si="423"/>
        <v>3.9578143685938136E-17</v>
      </c>
      <c r="K3427" s="104">
        <f t="shared" si="424"/>
        <v>3.9578143685938139E-15</v>
      </c>
      <c r="L3427" s="85"/>
    </row>
    <row r="3428" spans="3:12" x14ac:dyDescent="0.2">
      <c r="C3428" s="103">
        <v>66100</v>
      </c>
      <c r="D3428" s="103">
        <f t="shared" si="420"/>
        <v>66.099999999999994</v>
      </c>
      <c r="E3428" s="104">
        <f t="shared" si="418"/>
        <v>4.7877918014233974E-6</v>
      </c>
      <c r="F3428" s="104">
        <f t="shared" si="419"/>
        <v>2.9050294281487542E-3</v>
      </c>
      <c r="G3428" s="104">
        <f t="shared" si="425"/>
        <v>1.3908676078984307E-8</v>
      </c>
      <c r="H3428" s="104">
        <f t="shared" si="421"/>
        <v>-157.13428414200746</v>
      </c>
      <c r="I3428" s="104">
        <f t="shared" si="422"/>
        <v>100</v>
      </c>
      <c r="J3428" s="104">
        <f t="shared" si="423"/>
        <v>4.8362817567531322E-17</v>
      </c>
      <c r="K3428" s="104">
        <f t="shared" si="424"/>
        <v>4.8362817567531324E-15</v>
      </c>
      <c r="L3428" s="85"/>
    </row>
    <row r="3429" spans="3:12" x14ac:dyDescent="0.2">
      <c r="C3429" s="103">
        <v>66200</v>
      </c>
      <c r="D3429" s="103">
        <f t="shared" si="420"/>
        <v>66.2</v>
      </c>
      <c r="E3429" s="104">
        <f t="shared" si="418"/>
        <v>5.0950976914450378E-6</v>
      </c>
      <c r="F3429" s="104">
        <f t="shared" si="419"/>
        <v>2.8647921655707304E-3</v>
      </c>
      <c r="G3429" s="104">
        <f t="shared" si="425"/>
        <v>1.4596395949269259E-8</v>
      </c>
      <c r="H3429" s="104">
        <f t="shared" si="421"/>
        <v>-156.71508728508667</v>
      </c>
      <c r="I3429" s="104">
        <f t="shared" si="422"/>
        <v>100</v>
      </c>
      <c r="J3429" s="104">
        <f t="shared" si="423"/>
        <v>2.0313478283398094E-16</v>
      </c>
      <c r="K3429" s="104">
        <f t="shared" si="424"/>
        <v>2.0313478283398093E-14</v>
      </c>
      <c r="L3429" s="85"/>
    </row>
    <row r="3430" spans="3:12" x14ac:dyDescent="0.2">
      <c r="C3430" s="103">
        <v>66300</v>
      </c>
      <c r="D3430" s="103">
        <f t="shared" si="420"/>
        <v>66.3</v>
      </c>
      <c r="E3430" s="104">
        <f t="shared" si="418"/>
        <v>5.4140620815425013E-6</v>
      </c>
      <c r="F3430" s="104">
        <f t="shared" si="419"/>
        <v>8.2187628685525662E-16</v>
      </c>
      <c r="G3430" s="104">
        <f t="shared" si="425"/>
        <v>4.4496892403819928E-21</v>
      </c>
      <c r="H3430" s="104">
        <f t="shared" si="421"/>
        <v>-407.03340636869569</v>
      </c>
      <c r="I3430" s="104">
        <f t="shared" si="422"/>
        <v>100</v>
      </c>
      <c r="J3430" s="104">
        <f t="shared" si="423"/>
        <v>5.3263693676993483E-17</v>
      </c>
      <c r="K3430" s="104">
        <f t="shared" si="424"/>
        <v>5.3263693676993486E-15</v>
      </c>
      <c r="L3430" s="85"/>
    </row>
    <row r="3431" spans="3:12" x14ac:dyDescent="0.2">
      <c r="C3431" s="103">
        <v>66400</v>
      </c>
      <c r="D3431" s="103">
        <f t="shared" si="420"/>
        <v>66.400000000000006</v>
      </c>
      <c r="E3431" s="104">
        <f t="shared" si="418"/>
        <v>5.7446680063119576E-6</v>
      </c>
      <c r="F3431" s="104">
        <f t="shared" si="419"/>
        <v>2.7884681593695415E-3</v>
      </c>
      <c r="G3431" s="104">
        <f t="shared" si="425"/>
        <v>1.6018823821749797E-8</v>
      </c>
      <c r="H3431" s="104">
        <f t="shared" si="421"/>
        <v>-155.90738750096111</v>
      </c>
      <c r="I3431" s="104">
        <f t="shared" si="422"/>
        <v>100</v>
      </c>
      <c r="J3431" s="104">
        <f t="shared" si="423"/>
        <v>6.4150679158100333E-17</v>
      </c>
      <c r="K3431" s="104">
        <f t="shared" si="424"/>
        <v>6.4150679158100331E-15</v>
      </c>
      <c r="L3431" s="85"/>
    </row>
    <row r="3432" spans="3:12" x14ac:dyDescent="0.2">
      <c r="C3432" s="103">
        <v>66500</v>
      </c>
      <c r="D3432" s="103">
        <f t="shared" si="420"/>
        <v>66.5</v>
      </c>
      <c r="E3432" s="104">
        <f t="shared" si="418"/>
        <v>6.0868741757370603E-6</v>
      </c>
      <c r="F3432" s="104">
        <f t="shared" si="419"/>
        <v>2.7522559767682022E-3</v>
      </c>
      <c r="G3432" s="104">
        <f t="shared" si="425"/>
        <v>1.675263583000835E-8</v>
      </c>
      <c r="H3432" s="104">
        <f t="shared" si="421"/>
        <v>-155.51833704255046</v>
      </c>
      <c r="I3432" s="104">
        <f t="shared" si="422"/>
        <v>100</v>
      </c>
      <c r="J3432" s="104">
        <f t="shared" si="423"/>
        <v>2.6849214192670309E-16</v>
      </c>
      <c r="K3432" s="104">
        <f t="shared" si="424"/>
        <v>2.6849214192670308E-14</v>
      </c>
      <c r="L3432" s="85"/>
    </row>
    <row r="3433" spans="3:12" x14ac:dyDescent="0.2">
      <c r="C3433" s="103">
        <v>66600</v>
      </c>
      <c r="D3433" s="103">
        <f t="shared" si="420"/>
        <v>66.599999999999994</v>
      </c>
      <c r="E3433" s="104">
        <f t="shared" si="418"/>
        <v>6.4406146308389164E-6</v>
      </c>
      <c r="F3433" s="104">
        <f t="shared" si="419"/>
        <v>1.1623992421174848E-15</v>
      </c>
      <c r="G3433" s="104">
        <f t="shared" si="425"/>
        <v>7.4865655656579396E-21</v>
      </c>
      <c r="H3433" s="104">
        <f t="shared" si="421"/>
        <v>-402.5143473521623</v>
      </c>
      <c r="I3433" s="104">
        <f t="shared" si="422"/>
        <v>100</v>
      </c>
      <c r="J3433" s="104">
        <f t="shared" si="423"/>
        <v>7.0162701813282613E-17</v>
      </c>
      <c r="K3433" s="104">
        <f t="shared" si="424"/>
        <v>7.016270181328261E-15</v>
      </c>
      <c r="L3433" s="85"/>
    </row>
    <row r="3434" spans="3:12" x14ac:dyDescent="0.2">
      <c r="C3434" s="103">
        <v>66700</v>
      </c>
      <c r="D3434" s="103">
        <f t="shared" si="420"/>
        <v>66.7</v>
      </c>
      <c r="E3434" s="104">
        <f t="shared" si="418"/>
        <v>6.8057984635588573E-6</v>
      </c>
      <c r="F3434" s="104">
        <f t="shared" si="419"/>
        <v>2.6834459338093953E-3</v>
      </c>
      <c r="G3434" s="104">
        <f t="shared" si="425"/>
        <v>1.8262992213363245E-8</v>
      </c>
      <c r="H3434" s="104">
        <f t="shared" si="421"/>
        <v>-154.76856132103859</v>
      </c>
      <c r="I3434" s="104">
        <f t="shared" si="422"/>
        <v>100</v>
      </c>
      <c r="J3434" s="104">
        <f t="shared" si="423"/>
        <v>8.3384221146410006E-17</v>
      </c>
      <c r="K3434" s="104">
        <f t="shared" si="424"/>
        <v>8.3384221146410004E-15</v>
      </c>
      <c r="L3434" s="85"/>
    </row>
    <row r="3435" spans="3:12" x14ac:dyDescent="0.2">
      <c r="C3435" s="103">
        <v>66800</v>
      </c>
      <c r="D3435" s="103">
        <f t="shared" si="420"/>
        <v>66.8</v>
      </c>
      <c r="E3435" s="104">
        <f t="shared" si="418"/>
        <v>7.1823096017166325E-6</v>
      </c>
      <c r="F3435" s="104">
        <f t="shared" si="419"/>
        <v>2.6507440949858356E-3</v>
      </c>
      <c r="G3435" s="104">
        <f t="shared" si="425"/>
        <v>1.9038464765110432E-8</v>
      </c>
      <c r="H3435" s="104">
        <f t="shared" si="421"/>
        <v>-154.40736150865578</v>
      </c>
      <c r="I3435" s="104">
        <f t="shared" si="422"/>
        <v>100</v>
      </c>
      <c r="J3435" s="104">
        <f t="shared" si="423"/>
        <v>3.4784967317923067E-16</v>
      </c>
      <c r="K3435" s="104">
        <f t="shared" si="424"/>
        <v>3.4784967317923068E-14</v>
      </c>
      <c r="L3435" s="85"/>
    </row>
    <row r="3436" spans="3:12" x14ac:dyDescent="0.2">
      <c r="C3436" s="103">
        <v>66900</v>
      </c>
      <c r="D3436" s="103">
        <f t="shared" si="420"/>
        <v>66.900000000000006</v>
      </c>
      <c r="E3436" s="104">
        <f t="shared" si="418"/>
        <v>7.5700066596933236E-6</v>
      </c>
      <c r="F3436" s="104">
        <f t="shared" si="419"/>
        <v>2.5196386730345264E-16</v>
      </c>
      <c r="G3436" s="104">
        <f t="shared" si="425"/>
        <v>1.9073681534892214E-21</v>
      </c>
      <c r="H3436" s="104">
        <f t="shared" si="421"/>
        <v>-414.3913094574076</v>
      </c>
      <c r="I3436" s="104">
        <f t="shared" si="422"/>
        <v>100</v>
      </c>
      <c r="J3436" s="104">
        <f t="shared" si="423"/>
        <v>9.0615785153105996E-17</v>
      </c>
      <c r="K3436" s="104">
        <f t="shared" si="424"/>
        <v>9.0615785153106001E-15</v>
      </c>
      <c r="L3436" s="85"/>
    </row>
    <row r="3437" spans="3:12" x14ac:dyDescent="0.2">
      <c r="C3437" s="103">
        <v>67000</v>
      </c>
      <c r="D3437" s="103">
        <f t="shared" si="420"/>
        <v>67</v>
      </c>
      <c r="E3437" s="104">
        <f t="shared" si="418"/>
        <v>7.9687228552922967E-6</v>
      </c>
      <c r="F3437" s="104">
        <f t="shared" si="419"/>
        <v>2.5885093150859544E-3</v>
      </c>
      <c r="G3437" s="104">
        <f t="shared" si="425"/>
        <v>2.0627113340262455E-8</v>
      </c>
      <c r="H3437" s="104">
        <f t="shared" si="421"/>
        <v>-153.71123090162544</v>
      </c>
      <c r="I3437" s="104">
        <f t="shared" si="422"/>
        <v>100</v>
      </c>
      <c r="J3437" s="104">
        <f t="shared" si="423"/>
        <v>1.0636945118802799E-16</v>
      </c>
      <c r="K3437" s="104">
        <f t="shared" si="424"/>
        <v>1.06369451188028E-14</v>
      </c>
      <c r="L3437" s="85"/>
    </row>
    <row r="3438" spans="3:12" x14ac:dyDescent="0.2">
      <c r="C3438" s="103">
        <v>67100</v>
      </c>
      <c r="D3438" s="103">
        <f t="shared" si="420"/>
        <v>67.099999999999994</v>
      </c>
      <c r="E3438" s="104">
        <f t="shared" si="418"/>
        <v>8.378265993038593E-6</v>
      </c>
      <c r="F3438" s="104">
        <f t="shared" si="419"/>
        <v>2.5588894940091669E-3</v>
      </c>
      <c r="G3438" s="104">
        <f t="shared" si="425"/>
        <v>2.1439056827600737E-8</v>
      </c>
      <c r="H3438" s="104">
        <f t="shared" si="421"/>
        <v>-153.37588649113243</v>
      </c>
      <c r="I3438" s="104">
        <f t="shared" si="422"/>
        <v>100</v>
      </c>
      <c r="J3438" s="104">
        <f t="shared" si="423"/>
        <v>4.4239066814790576E-16</v>
      </c>
      <c r="K3438" s="104">
        <f t="shared" si="424"/>
        <v>4.4239066814790574E-14</v>
      </c>
      <c r="L3438" s="85"/>
    </row>
    <row r="3439" spans="3:12" x14ac:dyDescent="0.2">
      <c r="C3439" s="103">
        <v>67200</v>
      </c>
      <c r="D3439" s="103">
        <f t="shared" si="420"/>
        <v>67.2</v>
      </c>
      <c r="E3439" s="104">
        <f t="shared" si="418"/>
        <v>8.7984185139849401E-6</v>
      </c>
      <c r="F3439" s="104">
        <f t="shared" si="419"/>
        <v>5.955583902105275E-16</v>
      </c>
      <c r="G3439" s="104">
        <f t="shared" si="425"/>
        <v>5.2399719665873723E-21</v>
      </c>
      <c r="H3439" s="104">
        <f t="shared" si="421"/>
        <v>-405.61342072898572</v>
      </c>
      <c r="I3439" s="104">
        <f t="shared" si="422"/>
        <v>100</v>
      </c>
      <c r="J3439" s="104">
        <f t="shared" si="423"/>
        <v>1.1490828941432961E-16</v>
      </c>
      <c r="K3439" s="104">
        <f t="shared" si="424"/>
        <v>1.1490828941432962E-14</v>
      </c>
      <c r="L3439" s="85"/>
    </row>
    <row r="3440" spans="3:12" x14ac:dyDescent="0.2">
      <c r="C3440" s="103">
        <v>67300</v>
      </c>
      <c r="D3440" s="103">
        <f t="shared" si="420"/>
        <v>67.3</v>
      </c>
      <c r="E3440" s="104">
        <f t="shared" si="418"/>
        <v>9.228937611901919E-6</v>
      </c>
      <c r="F3440" s="104">
        <f t="shared" si="419"/>
        <v>2.5024458420694171E-3</v>
      </c>
      <c r="G3440" s="104">
        <f t="shared" si="425"/>
        <v>2.3094916553622014E-8</v>
      </c>
      <c r="H3440" s="104">
        <f t="shared" si="421"/>
        <v>-152.7296720520828</v>
      </c>
      <c r="I3440" s="104">
        <f t="shared" si="422"/>
        <v>100</v>
      </c>
      <c r="J3440" s="104">
        <f t="shared" si="423"/>
        <v>1.3334379265475155E-16</v>
      </c>
      <c r="K3440" s="104">
        <f t="shared" si="424"/>
        <v>1.3334379265475156E-14</v>
      </c>
      <c r="L3440" s="85"/>
    </row>
    <row r="3441" spans="3:12" x14ac:dyDescent="0.2">
      <c r="C3441" s="103">
        <v>67400</v>
      </c>
      <c r="D3441" s="103">
        <f t="shared" si="420"/>
        <v>67.400000000000006</v>
      </c>
      <c r="E3441" s="104">
        <f t="shared" si="418"/>
        <v>9.669555415542131E-6</v>
      </c>
      <c r="F3441" s="104">
        <f t="shared" si="419"/>
        <v>2.4755488922681788E-3</v>
      </c>
      <c r="G3441" s="104">
        <f t="shared" si="425"/>
        <v>2.3937457197671091E-8</v>
      </c>
      <c r="H3441" s="104">
        <f t="shared" si="421"/>
        <v>-152.41843970488495</v>
      </c>
      <c r="I3441" s="104">
        <f t="shared" si="422"/>
        <v>100</v>
      </c>
      <c r="J3441" s="104">
        <f t="shared" si="423"/>
        <v>5.5301104517033104E-16</v>
      </c>
      <c r="K3441" s="104">
        <f t="shared" si="424"/>
        <v>5.5301104517033105E-14</v>
      </c>
      <c r="L3441" s="85"/>
    </row>
    <row r="3442" spans="3:12" x14ac:dyDescent="0.2">
      <c r="C3442" s="103">
        <v>67500</v>
      </c>
      <c r="D3442" s="103">
        <f t="shared" si="420"/>
        <v>67.5</v>
      </c>
      <c r="E3442" s="104">
        <f t="shared" si="418"/>
        <v>1.0119979236483339E-5</v>
      </c>
      <c r="F3442" s="104">
        <f t="shared" si="419"/>
        <v>1.1836785983022648E-15</v>
      </c>
      <c r="G3442" s="104">
        <f t="shared" si="425"/>
        <v>1.1978802837488623E-20</v>
      </c>
      <c r="H3442" s="104">
        <f t="shared" si="421"/>
        <v>-398.43173166406308</v>
      </c>
      <c r="I3442" s="104">
        <f t="shared" si="422"/>
        <v>100</v>
      </c>
      <c r="J3442" s="104">
        <f t="shared" si="423"/>
        <v>1.4325046427272724E-16</v>
      </c>
      <c r="K3442" s="104">
        <f t="shared" si="424"/>
        <v>1.4325046427272723E-14</v>
      </c>
      <c r="L3442" s="85"/>
    </row>
    <row r="3443" spans="3:12" x14ac:dyDescent="0.2">
      <c r="C3443" s="103">
        <v>67600</v>
      </c>
      <c r="D3443" s="103">
        <f t="shared" si="420"/>
        <v>67.599999999999994</v>
      </c>
      <c r="E3443" s="104">
        <f t="shared" si="418"/>
        <v>1.0579891881873207E-5</v>
      </c>
      <c r="F3443" s="104">
        <f t="shared" si="419"/>
        <v>2.4242365830686044E-3</v>
      </c>
      <c r="G3443" s="104">
        <f t="shared" si="425"/>
        <v>2.5648160944947571E-8</v>
      </c>
      <c r="H3443" s="104">
        <f t="shared" si="421"/>
        <v>-151.818875394743</v>
      </c>
      <c r="I3443" s="104">
        <f t="shared" si="422"/>
        <v>100</v>
      </c>
      <c r="J3443" s="104">
        <f t="shared" si="423"/>
        <v>1.6445703996463707E-16</v>
      </c>
      <c r="K3443" s="104">
        <f t="shared" si="424"/>
        <v>1.6445703996463706E-14</v>
      </c>
      <c r="L3443" s="85"/>
    </row>
    <row r="3444" spans="3:12" x14ac:dyDescent="0.2">
      <c r="C3444" s="103">
        <v>67700</v>
      </c>
      <c r="D3444" s="103">
        <f t="shared" si="420"/>
        <v>67.7</v>
      </c>
      <c r="E3444" s="104">
        <f t="shared" si="418"/>
        <v>1.1048952031221474E-5</v>
      </c>
      <c r="F3444" s="104">
        <f t="shared" si="419"/>
        <v>2.3997592831240867E-3</v>
      </c>
      <c r="G3444" s="104">
        <f t="shared" si="425"/>
        <v>2.6514825205716467E-8</v>
      </c>
      <c r="H3444" s="104">
        <f t="shared" si="421"/>
        <v>-151.53022463090687</v>
      </c>
      <c r="I3444" s="104">
        <f t="shared" si="422"/>
        <v>100</v>
      </c>
      <c r="J3444" s="104">
        <f t="shared" si="423"/>
        <v>6.8024428103859209E-16</v>
      </c>
      <c r="K3444" s="104">
        <f t="shared" si="424"/>
        <v>6.8024428103859213E-14</v>
      </c>
      <c r="L3444" s="85"/>
    </row>
    <row r="3445" spans="3:12" x14ac:dyDescent="0.2">
      <c r="C3445" s="103">
        <v>67800</v>
      </c>
      <c r="D3445" s="103">
        <f t="shared" si="420"/>
        <v>67.8</v>
      </c>
      <c r="E3445" s="104">
        <f t="shared" si="418"/>
        <v>1.1526794676210766E-5</v>
      </c>
      <c r="F3445" s="104">
        <f t="shared" si="419"/>
        <v>3.6033470606725714E-16</v>
      </c>
      <c r="G3445" s="104">
        <f t="shared" si="425"/>
        <v>4.1535041715500309E-21</v>
      </c>
      <c r="H3445" s="104">
        <f t="shared" si="421"/>
        <v>-407.63170698034298</v>
      </c>
      <c r="I3445" s="104">
        <f t="shared" si="422"/>
        <v>100</v>
      </c>
      <c r="J3445" s="104">
        <f t="shared" si="423"/>
        <v>1.7575898892247936E-16</v>
      </c>
      <c r="K3445" s="104">
        <f t="shared" si="424"/>
        <v>1.7575898892247936E-14</v>
      </c>
      <c r="L3445" s="85"/>
    </row>
    <row r="3446" spans="3:12" x14ac:dyDescent="0.2">
      <c r="C3446" s="103">
        <v>67900</v>
      </c>
      <c r="D3446" s="103">
        <f t="shared" si="420"/>
        <v>67.900000000000006</v>
      </c>
      <c r="E3446" s="104">
        <f t="shared" si="418"/>
        <v>1.2013031622328244E-5</v>
      </c>
      <c r="F3446" s="104">
        <f t="shared" si="419"/>
        <v>2.3530195104376622E-3</v>
      </c>
      <c r="G3446" s="104">
        <f t="shared" si="425"/>
        <v>2.8266897786842959E-8</v>
      </c>
      <c r="H3446" s="104">
        <f t="shared" si="421"/>
        <v>-150.97443703005601</v>
      </c>
      <c r="I3446" s="104">
        <f t="shared" si="422"/>
        <v>100</v>
      </c>
      <c r="J3446" s="104">
        <f t="shared" si="423"/>
        <v>1.9975437762301553E-16</v>
      </c>
      <c r="K3446" s="104">
        <f t="shared" si="424"/>
        <v>1.9975437762301554E-14</v>
      </c>
      <c r="L3446" s="85"/>
    </row>
    <row r="3447" spans="3:12" x14ac:dyDescent="0.2">
      <c r="C3447" s="103">
        <v>68000</v>
      </c>
      <c r="D3447" s="103">
        <f t="shared" si="420"/>
        <v>68</v>
      </c>
      <c r="E3447" s="104">
        <f t="shared" si="418"/>
        <v>1.2507252050957484E-5</v>
      </c>
      <c r="F3447" s="104">
        <f t="shared" si="419"/>
        <v>2.3307042560055096E-3</v>
      </c>
      <c r="G3447" s="104">
        <f t="shared" si="425"/>
        <v>2.9150705586100245E-8</v>
      </c>
      <c r="H3447" s="104">
        <f t="shared" si="421"/>
        <v>-150.70701857560107</v>
      </c>
      <c r="I3447" s="104">
        <f t="shared" si="422"/>
        <v>100</v>
      </c>
      <c r="J3447" s="104">
        <f t="shared" si="423"/>
        <v>8.2419529427315463E-16</v>
      </c>
      <c r="K3447" s="104">
        <f t="shared" si="424"/>
        <v>8.2419529427315458E-14</v>
      </c>
      <c r="L3447" s="85"/>
    </row>
    <row r="3448" spans="3:12" x14ac:dyDescent="0.2">
      <c r="C3448" s="103">
        <v>68100</v>
      </c>
      <c r="D3448" s="103">
        <f t="shared" si="420"/>
        <v>68.099999999999994</v>
      </c>
      <c r="E3448" s="104">
        <f t="shared" si="418"/>
        <v>1.3009023140408887E-5</v>
      </c>
      <c r="F3448" s="104">
        <f t="shared" si="419"/>
        <v>7.9701920763658715E-16</v>
      </c>
      <c r="G3448" s="104">
        <f t="shared" si="425"/>
        <v>1.0368441315494718E-20</v>
      </c>
      <c r="H3448" s="104">
        <f t="shared" si="421"/>
        <v>-399.68573052112623</v>
      </c>
      <c r="I3448" s="104">
        <f t="shared" si="422"/>
        <v>100</v>
      </c>
      <c r="J3448" s="104">
        <f t="shared" si="423"/>
        <v>2.1244090904202516E-16</v>
      </c>
      <c r="K3448" s="104">
        <f t="shared" si="424"/>
        <v>2.1244090904202516E-14</v>
      </c>
      <c r="L3448" s="85"/>
    </row>
    <row r="3449" spans="3:12" x14ac:dyDescent="0.2">
      <c r="C3449" s="103">
        <v>68200</v>
      </c>
      <c r="D3449" s="103">
        <f t="shared" si="420"/>
        <v>68.2</v>
      </c>
      <c r="E3449" s="104">
        <f t="shared" si="418"/>
        <v>1.3517890744217444E-5</v>
      </c>
      <c r="F3449" s="104">
        <f t="shared" si="419"/>
        <v>2.2880609254145251E-3</v>
      </c>
      <c r="G3449" s="104">
        <f t="shared" si="425"/>
        <v>3.0929757605866612E-8</v>
      </c>
      <c r="H3449" s="104">
        <f t="shared" si="421"/>
        <v>-150.19246967031927</v>
      </c>
      <c r="I3449" s="104">
        <f t="shared" si="422"/>
        <v>100</v>
      </c>
      <c r="J3449" s="104">
        <f t="shared" si="423"/>
        <v>2.3916247638957624E-16</v>
      </c>
      <c r="K3449" s="104">
        <f t="shared" si="424"/>
        <v>2.3916247638957625E-14</v>
      </c>
      <c r="L3449" s="85"/>
    </row>
    <row r="3450" spans="3:12" x14ac:dyDescent="0.2">
      <c r="C3450" s="103">
        <v>68300</v>
      </c>
      <c r="D3450" s="103">
        <f t="shared" si="420"/>
        <v>68.3</v>
      </c>
      <c r="E3450" s="104">
        <f t="shared" si="418"/>
        <v>1.4033380124886677E-5</v>
      </c>
      <c r="F3450" s="104">
        <f t="shared" si="419"/>
        <v>2.2676876320830404E-3</v>
      </c>
      <c r="G3450" s="104">
        <f t="shared" si="425"/>
        <v>3.1823322545525472E-8</v>
      </c>
      <c r="H3450" s="104">
        <f t="shared" si="421"/>
        <v>-149.94508958752982</v>
      </c>
      <c r="I3450" s="104">
        <f t="shared" si="422"/>
        <v>100</v>
      </c>
      <c r="J3450" s="104">
        <f t="shared" si="423"/>
        <v>9.8448726712175978E-16</v>
      </c>
      <c r="K3450" s="104">
        <f t="shared" si="424"/>
        <v>9.8448726712175978E-14</v>
      </c>
      <c r="L3450" s="85"/>
    </row>
    <row r="3451" spans="3:12" x14ac:dyDescent="0.2">
      <c r="C3451" s="103">
        <v>68400</v>
      </c>
      <c r="D3451" s="103">
        <f t="shared" si="420"/>
        <v>68.400000000000006</v>
      </c>
      <c r="E3451" s="104">
        <f t="shared" si="418"/>
        <v>1.4554996741118785E-5</v>
      </c>
      <c r="F3451" s="104">
        <f t="shared" si="419"/>
        <v>1.2109242422066461E-15</v>
      </c>
      <c r="G3451" s="104">
        <f t="shared" si="425"/>
        <v>1.7624998399059468E-20</v>
      </c>
      <c r="H3451" s="104">
        <f t="shared" si="421"/>
        <v>-395.07741827570106</v>
      </c>
      <c r="I3451" s="104">
        <f t="shared" si="422"/>
        <v>100</v>
      </c>
      <c r="J3451" s="104">
        <f t="shared" si="423"/>
        <v>2.5318096445941786E-16</v>
      </c>
      <c r="K3451" s="104">
        <f t="shared" si="424"/>
        <v>2.5318096445941787E-14</v>
      </c>
      <c r="L3451" s="85"/>
    </row>
    <row r="3452" spans="3:12" x14ac:dyDescent="0.2">
      <c r="C3452" s="103">
        <v>68500</v>
      </c>
      <c r="D3452" s="103">
        <f t="shared" si="420"/>
        <v>68.5</v>
      </c>
      <c r="E3452" s="104">
        <f t="shared" si="418"/>
        <v>1.5082227086438086E-5</v>
      </c>
      <c r="F3452" s="104">
        <f t="shared" si="419"/>
        <v>2.2287329452529117E-3</v>
      </c>
      <c r="G3452" s="104">
        <f t="shared" si="425"/>
        <v>3.3614256395330395E-8</v>
      </c>
      <c r="H3452" s="104">
        <f t="shared" si="421"/>
        <v>-149.46952983274963</v>
      </c>
      <c r="I3452" s="104">
        <f t="shared" si="422"/>
        <v>100</v>
      </c>
      <c r="J3452" s="104">
        <f t="shared" si="423"/>
        <v>2.8247955825304878E-16</v>
      </c>
      <c r="K3452" s="104">
        <f t="shared" si="424"/>
        <v>2.8247955825304877E-14</v>
      </c>
      <c r="L3452" s="85"/>
    </row>
    <row r="3453" spans="3:12" x14ac:dyDescent="0.2">
      <c r="C3453" s="103">
        <v>68600</v>
      </c>
      <c r="D3453" s="103">
        <f t="shared" si="420"/>
        <v>68.599999999999994</v>
      </c>
      <c r="E3453" s="104">
        <f t="shared" si="418"/>
        <v>1.5614539576985956E-5</v>
      </c>
      <c r="F3453" s="104">
        <f t="shared" si="419"/>
        <v>2.2101126293428606E-3</v>
      </c>
      <c r="G3453" s="104">
        <f t="shared" si="425"/>
        <v>3.4509891120470589E-8</v>
      </c>
      <c r="H3453" s="104">
        <f t="shared" si="421"/>
        <v>-149.24112821831596</v>
      </c>
      <c r="I3453" s="104">
        <f t="shared" si="422"/>
        <v>100</v>
      </c>
      <c r="J3453" s="104">
        <f t="shared" si="423"/>
        <v>1.1602248686886535E-15</v>
      </c>
      <c r="K3453" s="104">
        <f t="shared" si="424"/>
        <v>1.1602248686886535E-13</v>
      </c>
      <c r="L3453" s="85"/>
    </row>
    <row r="3454" spans="3:12" x14ac:dyDescent="0.2">
      <c r="C3454" s="103">
        <v>68700</v>
      </c>
      <c r="D3454" s="103">
        <f t="shared" si="420"/>
        <v>68.7</v>
      </c>
      <c r="E3454" s="104">
        <f t="shared" si="418"/>
        <v>1.6151385486148704E-5</v>
      </c>
      <c r="F3454" s="104">
        <f t="shared" si="419"/>
        <v>4.5398521997494773E-16</v>
      </c>
      <c r="G3454" s="104">
        <f t="shared" si="425"/>
        <v>7.3324902928293968E-21</v>
      </c>
      <c r="H3454" s="104">
        <f t="shared" si="421"/>
        <v>-402.69497006581878</v>
      </c>
      <c r="I3454" s="104">
        <f t="shared" si="422"/>
        <v>100</v>
      </c>
      <c r="J3454" s="104">
        <f t="shared" si="423"/>
        <v>2.9773314628681021E-16</v>
      </c>
      <c r="K3454" s="104">
        <f t="shared" si="424"/>
        <v>2.9773314628681018E-14</v>
      </c>
      <c r="L3454" s="85"/>
    </row>
    <row r="3455" spans="3:12" x14ac:dyDescent="0.2">
      <c r="C3455" s="103">
        <v>68800</v>
      </c>
      <c r="D3455" s="103">
        <f t="shared" si="420"/>
        <v>68.8</v>
      </c>
      <c r="E3455" s="104">
        <f t="shared" si="418"/>
        <v>1.6692199923565867E-5</v>
      </c>
      <c r="F3455" s="104">
        <f t="shared" si="419"/>
        <v>2.1744956069766831E-3</v>
      </c>
      <c r="G3455" s="104">
        <f t="shared" si="425"/>
        <v>3.6297115404570502E-8</v>
      </c>
      <c r="H3455" s="104">
        <f t="shared" si="421"/>
        <v>-148.80255775473555</v>
      </c>
      <c r="I3455" s="104">
        <f t="shared" si="422"/>
        <v>100</v>
      </c>
      <c r="J3455" s="104">
        <f t="shared" si="423"/>
        <v>3.2937014667331039E-16</v>
      </c>
      <c r="K3455" s="104">
        <f t="shared" si="424"/>
        <v>3.2937014667331037E-14</v>
      </c>
      <c r="L3455" s="85"/>
    </row>
    <row r="3456" spans="3:12" x14ac:dyDescent="0.2">
      <c r="C3456" s="103">
        <v>68900</v>
      </c>
      <c r="D3456" s="103">
        <f t="shared" si="420"/>
        <v>68.900000000000006</v>
      </c>
      <c r="E3456" s="104">
        <f t="shared" si="418"/>
        <v>1.7236402855962394E-5</v>
      </c>
      <c r="F3456" s="104">
        <f t="shared" si="419"/>
        <v>2.1574652534272721E-3</v>
      </c>
      <c r="G3456" s="104">
        <f t="shared" si="425"/>
        <v>3.7186940255813467E-8</v>
      </c>
      <c r="H3456" s="104">
        <f t="shared" si="421"/>
        <v>-148.59219107906031</v>
      </c>
      <c r="I3456" s="104">
        <f t="shared" si="422"/>
        <v>100</v>
      </c>
      <c r="J3456" s="104">
        <f t="shared" si="423"/>
        <v>1.3499766090746024E-15</v>
      </c>
      <c r="K3456" s="104">
        <f t="shared" si="424"/>
        <v>1.3499766090746025E-13</v>
      </c>
      <c r="L3456" s="85"/>
    </row>
    <row r="3457" spans="3:12" x14ac:dyDescent="0.2">
      <c r="C3457" s="103">
        <v>69000</v>
      </c>
      <c r="D3457" s="103">
        <f t="shared" si="420"/>
        <v>69</v>
      </c>
      <c r="E3457" s="104">
        <f t="shared" si="418"/>
        <v>1.7783400167153692E-5</v>
      </c>
      <c r="F3457" s="104">
        <f t="shared" si="419"/>
        <v>8.5770624868758461E-16</v>
      </c>
      <c r="G3457" s="104">
        <f t="shared" si="425"/>
        <v>1.5252933446279559E-20</v>
      </c>
      <c r="H3457" s="104">
        <f t="shared" si="421"/>
        <v>-396.3329324941887</v>
      </c>
      <c r="I3457" s="104">
        <f t="shared" si="422"/>
        <v>100</v>
      </c>
      <c r="J3457" s="104">
        <f t="shared" si="423"/>
        <v>3.4571713139764365E-16</v>
      </c>
      <c r="K3457" s="104">
        <f t="shared" si="424"/>
        <v>3.4571713139764366E-14</v>
      </c>
      <c r="L3457" s="85"/>
    </row>
    <row r="3458" spans="3:12" x14ac:dyDescent="0.2">
      <c r="C3458" s="103">
        <v>69100</v>
      </c>
      <c r="D3458" s="103">
        <f t="shared" si="420"/>
        <v>69.099999999999994</v>
      </c>
      <c r="E3458" s="104">
        <f t="shared" si="418"/>
        <v>1.8332584754481388E-5</v>
      </c>
      <c r="F3458" s="104">
        <f t="shared" si="419"/>
        <v>2.1248825235075357E-3</v>
      </c>
      <c r="G3458" s="104">
        <f t="shared" si="425"/>
        <v>3.8954588955518189E-8</v>
      </c>
      <c r="H3458" s="104">
        <f t="shared" si="421"/>
        <v>-148.18882747835633</v>
      </c>
      <c r="I3458" s="104">
        <f t="shared" si="422"/>
        <v>100</v>
      </c>
      <c r="J3458" s="104">
        <f t="shared" si="423"/>
        <v>3.7936500017364199E-16</v>
      </c>
      <c r="K3458" s="104">
        <f t="shared" si="424"/>
        <v>3.7936500017364197E-14</v>
      </c>
      <c r="L3458" s="85"/>
    </row>
    <row r="3459" spans="3:12" x14ac:dyDescent="0.2">
      <c r="C3459" s="103">
        <v>69200</v>
      </c>
      <c r="D3459" s="103">
        <f t="shared" si="420"/>
        <v>69.2</v>
      </c>
      <c r="E3459" s="104">
        <f t="shared" si="418"/>
        <v>1.8883337658858907E-5</v>
      </c>
      <c r="F3459" s="104">
        <f t="shared" si="419"/>
        <v>2.1093009507927294E-3</v>
      </c>
      <c r="G3459" s="104">
        <f t="shared" si="425"/>
        <v>3.9830642077971248E-8</v>
      </c>
      <c r="H3459" s="104">
        <f t="shared" si="421"/>
        <v>-147.99565385239478</v>
      </c>
      <c r="I3459" s="104">
        <f t="shared" si="422"/>
        <v>100</v>
      </c>
      <c r="J3459" s="104">
        <f t="shared" si="423"/>
        <v>1.5517781572500767E-15</v>
      </c>
      <c r="K3459" s="104">
        <f t="shared" si="424"/>
        <v>1.5517781572500767E-13</v>
      </c>
      <c r="L3459" s="85"/>
    </row>
    <row r="3460" spans="3:12" x14ac:dyDescent="0.2">
      <c r="C3460" s="103">
        <v>69300</v>
      </c>
      <c r="D3460" s="103">
        <f t="shared" si="420"/>
        <v>69.3</v>
      </c>
      <c r="E3460" s="104">
        <f t="shared" ref="E3460:E3523" si="426">ABS(SIN((($A$68*PI()*$C3460*VLOOKUP($D$12,$C$18:$D$33,2,FALSE))/($D$16*1000000)))/(VLOOKUP($D$12,$C$18:$D$33,2,FALSE)*SIN((($A$68*PI()*$C3460)/($D$16*1000000)))))^$A$72</f>
        <v>1.9435029225534938E-5</v>
      </c>
      <c r="F3460" s="104">
        <f t="shared" ref="F3460:F3523" si="427">ABS(SIN((($A$68*VLOOKUP($D$12,$C$18:$D$33,2,FALSE)*PI()*$C3460*VLOOKUP($D$12,$C$18:$E$33,3,FALSE))/($D$16*1000000)))/(VLOOKUP($D$12,$C$18:$E$33,3,FALSE)*SIN((($A$68*VLOOKUP($D$12,$C$18:$D$33,2,FALSE)*PI()*$C3460)/($D$16*1000000)))))^$A$76</f>
        <v>1.4458623207775928E-16</v>
      </c>
      <c r="G3460" s="104">
        <f t="shared" si="425"/>
        <v>2.8100376460412289E-21</v>
      </c>
      <c r="H3460" s="104">
        <f t="shared" si="421"/>
        <v>-411.02575723635778</v>
      </c>
      <c r="I3460" s="104">
        <f t="shared" si="422"/>
        <v>100</v>
      </c>
      <c r="J3460" s="104">
        <f t="shared" si="423"/>
        <v>3.9662001208591944E-16</v>
      </c>
      <c r="K3460" s="104">
        <f t="shared" si="424"/>
        <v>3.9662001208591943E-14</v>
      </c>
      <c r="L3460" s="85"/>
    </row>
    <row r="3461" spans="3:12" x14ac:dyDescent="0.2">
      <c r="C3461" s="103">
        <v>69400</v>
      </c>
      <c r="D3461" s="103">
        <f t="shared" ref="D3461:D3524" si="428">C3461/1000</f>
        <v>69.400000000000006</v>
      </c>
      <c r="E3461" s="104">
        <f t="shared" si="426"/>
        <v>1.9987020292616827E-5</v>
      </c>
      <c r="F3461" s="104">
        <f t="shared" si="427"/>
        <v>2.0794892997234036E-3</v>
      </c>
      <c r="G3461" s="104">
        <f t="shared" si="425"/>
        <v>4.1562794831851219E-8</v>
      </c>
      <c r="H3461" s="104">
        <f t="shared" ref="H3461:H3524" si="429">20*LOG10(G3461)</f>
        <v>-147.62590513219112</v>
      </c>
      <c r="I3461" s="104">
        <f t="shared" ref="I3461:I3524" si="430">C3461-C3460</f>
        <v>100</v>
      </c>
      <c r="J3461" s="104">
        <f t="shared" si="423"/>
        <v>4.3186647855869802E-16</v>
      </c>
      <c r="K3461" s="104">
        <f t="shared" si="424"/>
        <v>4.31866478558698E-14</v>
      </c>
      <c r="L3461" s="85"/>
    </row>
    <row r="3462" spans="3:12" x14ac:dyDescent="0.2">
      <c r="C3462" s="103">
        <v>69500</v>
      </c>
      <c r="D3462" s="103">
        <f t="shared" si="428"/>
        <v>69.5</v>
      </c>
      <c r="E3462" s="104">
        <f t="shared" si="426"/>
        <v>2.0538663404343726E-5</v>
      </c>
      <c r="F3462" s="104">
        <f t="shared" si="427"/>
        <v>2.065233804271243E-3</v>
      </c>
      <c r="G3462" s="104">
        <f t="shared" si="425"/>
        <v>4.2417141957199353E-8</v>
      </c>
      <c r="H3462" s="104">
        <f t="shared" si="429"/>
        <v>-147.44917194695643</v>
      </c>
      <c r="I3462" s="104">
        <f t="shared" si="430"/>
        <v>100</v>
      </c>
      <c r="J3462" s="104">
        <f t="shared" ref="J3462:J3525" si="431">((G3462+G3461)/2)^2</f>
        <v>1.7631574457732325E-15</v>
      </c>
      <c r="K3462" s="104">
        <f t="shared" ref="K3462:K3525" si="432">I3462*J3462</f>
        <v>1.7631574457732326E-13</v>
      </c>
      <c r="L3462" s="85"/>
    </row>
    <row r="3463" spans="3:12" x14ac:dyDescent="0.2">
      <c r="C3463" s="103">
        <v>69600</v>
      </c>
      <c r="D3463" s="103">
        <f t="shared" si="428"/>
        <v>69.599999999999994</v>
      </c>
      <c r="E3463" s="104">
        <f t="shared" si="426"/>
        <v>2.108930404605067E-5</v>
      </c>
      <c r="F3463" s="104">
        <f t="shared" si="427"/>
        <v>5.385703704888522E-16</v>
      </c>
      <c r="G3463" s="104">
        <f t="shared" si="425"/>
        <v>1.1358074293433559E-20</v>
      </c>
      <c r="H3463" s="104">
        <f t="shared" si="429"/>
        <v>-398.89390589825507</v>
      </c>
      <c r="I3463" s="104">
        <f t="shared" si="430"/>
        <v>100</v>
      </c>
      <c r="J3463" s="104">
        <f t="shared" si="431"/>
        <v>4.4980348295454126E-16</v>
      </c>
      <c r="K3463" s="104">
        <f t="shared" si="432"/>
        <v>4.4980348295454128E-14</v>
      </c>
      <c r="L3463" s="85"/>
    </row>
    <row r="3464" spans="3:12" x14ac:dyDescent="0.2">
      <c r="C3464" s="103">
        <v>69700</v>
      </c>
      <c r="D3464" s="103">
        <f t="shared" si="428"/>
        <v>69.7</v>
      </c>
      <c r="E3464" s="104">
        <f t="shared" si="426"/>
        <v>2.1638281897726931E-5</v>
      </c>
      <c r="F3464" s="104">
        <f t="shared" si="427"/>
        <v>2.0379641122481467E-3</v>
      </c>
      <c r="G3464" s="104">
        <f t="shared" si="425"/>
        <v>4.4098041958276212E-8</v>
      </c>
      <c r="H3464" s="104">
        <f t="shared" si="429"/>
        <v>-147.11161387304446</v>
      </c>
      <c r="I3464" s="104">
        <f t="shared" si="430"/>
        <v>100</v>
      </c>
      <c r="J3464" s="104">
        <f t="shared" si="431"/>
        <v>4.8615932613872271E-16</v>
      </c>
      <c r="K3464" s="104">
        <f t="shared" si="432"/>
        <v>4.861593261387227E-14</v>
      </c>
      <c r="L3464" s="85"/>
    </row>
    <row r="3465" spans="3:12" x14ac:dyDescent="0.2">
      <c r="C3465" s="103">
        <v>69800</v>
      </c>
      <c r="D3465" s="103">
        <f t="shared" si="428"/>
        <v>69.8</v>
      </c>
      <c r="E3465" s="104">
        <f t="shared" si="426"/>
        <v>2.2184932103044661E-5</v>
      </c>
      <c r="F3465" s="104">
        <f t="shared" si="427"/>
        <v>2.0249277275666438E-3</v>
      </c>
      <c r="G3465" s="104">
        <f t="shared" si="425"/>
        <v>4.4922884149638509E-8</v>
      </c>
      <c r="H3465" s="104">
        <f t="shared" si="429"/>
        <v>-146.95064737676759</v>
      </c>
      <c r="I3465" s="104">
        <f t="shared" si="430"/>
        <v>100</v>
      </c>
      <c r="J3465" s="104">
        <f t="shared" si="431"/>
        <v>1.9811813212777032E-15</v>
      </c>
      <c r="K3465" s="104">
        <f t="shared" si="432"/>
        <v>1.9811813212777033E-13</v>
      </c>
      <c r="L3465" s="85"/>
    </row>
    <row r="3466" spans="3:12" x14ac:dyDescent="0.2">
      <c r="C3466" s="103">
        <v>69900</v>
      </c>
      <c r="D3466" s="103">
        <f t="shared" si="428"/>
        <v>69.900000000000006</v>
      </c>
      <c r="E3466" s="104">
        <f t="shared" si="426"/>
        <v>2.2728586550708882E-5</v>
      </c>
      <c r="F3466" s="104">
        <f t="shared" si="427"/>
        <v>1.3889152108172929E-16</v>
      </c>
      <c r="G3466" s="104">
        <f t="shared" si="425"/>
        <v>3.1568079580656912E-21</v>
      </c>
      <c r="H3466" s="104">
        <f t="shared" si="429"/>
        <v>-410.01503674536241</v>
      </c>
      <c r="I3466" s="104">
        <f t="shared" si="430"/>
        <v>100</v>
      </c>
      <c r="J3466" s="104">
        <f t="shared" si="431"/>
        <v>5.0451638008053158E-16</v>
      </c>
      <c r="K3466" s="104">
        <f t="shared" si="432"/>
        <v>5.0451638008053157E-14</v>
      </c>
      <c r="L3466" s="85"/>
    </row>
    <row r="3467" spans="3:12" x14ac:dyDescent="0.2">
      <c r="C3467" s="103">
        <v>70000</v>
      </c>
      <c r="D3467" s="103">
        <f t="shared" si="428"/>
        <v>70</v>
      </c>
      <c r="E3467" s="104">
        <f t="shared" si="426"/>
        <v>2.3268575164971411E-5</v>
      </c>
      <c r="F3467" s="104">
        <f t="shared" si="427"/>
        <v>1.9999999999999961E-3</v>
      </c>
      <c r="G3467" s="104">
        <f t="shared" si="425"/>
        <v>4.6537150329942729E-8</v>
      </c>
      <c r="H3467" s="104">
        <f t="shared" si="429"/>
        <v>-146.64400427911727</v>
      </c>
      <c r="I3467" s="104">
        <f t="shared" si="430"/>
        <v>100</v>
      </c>
      <c r="J3467" s="104">
        <f t="shared" si="431"/>
        <v>5.4142659020799563E-16</v>
      </c>
      <c r="K3467" s="104">
        <f t="shared" si="432"/>
        <v>5.4142659020799565E-14</v>
      </c>
      <c r="L3467" s="85"/>
    </row>
    <row r="3468" spans="3:12" x14ac:dyDescent="0.2">
      <c r="C3468" s="103">
        <v>70100</v>
      </c>
      <c r="D3468" s="103">
        <f t="shared" si="428"/>
        <v>70.099999999999994</v>
      </c>
      <c r="E3468" s="104">
        <f t="shared" si="426"/>
        <v>2.3804227202144564E-5</v>
      </c>
      <c r="F3468" s="104">
        <f t="shared" si="427"/>
        <v>1.9880892445240154E-3</v>
      </c>
      <c r="G3468" s="104">
        <f t="shared" si="425"/>
        <v>4.73249280747896E-8</v>
      </c>
      <c r="H3468" s="104">
        <f t="shared" si="429"/>
        <v>-146.49820074823236</v>
      </c>
      <c r="I3468" s="104">
        <f t="shared" si="430"/>
        <v>100</v>
      </c>
      <c r="J3468" s="104">
        <f t="shared" si="431"/>
        <v>2.2025224406140297E-15</v>
      </c>
      <c r="K3468" s="104">
        <f t="shared" si="432"/>
        <v>2.2025224406140296E-13</v>
      </c>
      <c r="L3468" s="85"/>
    </row>
    <row r="3469" spans="3:12" x14ac:dyDescent="0.2">
      <c r="C3469" s="103">
        <v>70200</v>
      </c>
      <c r="D3469" s="103">
        <f t="shared" si="428"/>
        <v>70.2</v>
      </c>
      <c r="E3469" s="104">
        <f t="shared" si="426"/>
        <v>2.4334872549955216E-5</v>
      </c>
      <c r="F3469" s="104">
        <f t="shared" si="427"/>
        <v>2.460673526553668E-16</v>
      </c>
      <c r="G3469" s="104">
        <f t="shared" si="425"/>
        <v>5.9880176655732352E-21</v>
      </c>
      <c r="H3469" s="104">
        <f t="shared" si="429"/>
        <v>-404.45433854183136</v>
      </c>
      <c r="I3469" s="104">
        <f t="shared" si="430"/>
        <v>100</v>
      </c>
      <c r="J3469" s="104">
        <f t="shared" si="431"/>
        <v>5.5991220432114393E-16</v>
      </c>
      <c r="K3469" s="104">
        <f t="shared" si="432"/>
        <v>5.5991220432114393E-14</v>
      </c>
      <c r="L3469" s="85"/>
    </row>
    <row r="3470" spans="3:12" x14ac:dyDescent="0.2">
      <c r="C3470" s="103">
        <v>70300</v>
      </c>
      <c r="D3470" s="103">
        <f t="shared" si="428"/>
        <v>70.3</v>
      </c>
      <c r="E3470" s="104">
        <f t="shared" si="426"/>
        <v>2.4859843026593087E-5</v>
      </c>
      <c r="F3470" s="104">
        <f t="shared" si="427"/>
        <v>1.9653285182426707E-3</v>
      </c>
      <c r="G3470" s="104">
        <f t="shared" ref="G3470:G3533" si="433">E3470*F3470</f>
        <v>4.8857758459199578E-8</v>
      </c>
      <c r="H3470" s="104">
        <f t="shared" si="429"/>
        <v>-146.22132923727685</v>
      </c>
      <c r="I3470" s="104">
        <f t="shared" si="430"/>
        <v>100</v>
      </c>
      <c r="J3470" s="104">
        <f t="shared" si="431"/>
        <v>5.9677014041451831E-16</v>
      </c>
      <c r="K3470" s="104">
        <f t="shared" si="432"/>
        <v>5.9677014041451825E-14</v>
      </c>
      <c r="L3470" s="85"/>
    </row>
    <row r="3471" spans="3:12" x14ac:dyDescent="0.2">
      <c r="C3471" s="103">
        <v>70400</v>
      </c>
      <c r="D3471" s="103">
        <f t="shared" si="428"/>
        <v>70.400000000000006</v>
      </c>
      <c r="E3471" s="104">
        <f t="shared" si="426"/>
        <v>2.5378473676326712E-5</v>
      </c>
      <c r="F3471" s="104">
        <f t="shared" si="427"/>
        <v>1.9544615347539206E-3</v>
      </c>
      <c r="G3471" s="104">
        <f t="shared" si="433"/>
        <v>4.9601250611145477E-8</v>
      </c>
      <c r="H3471" s="104">
        <f t="shared" si="429"/>
        <v>-146.09014746750557</v>
      </c>
      <c r="I3471" s="104">
        <f t="shared" si="430"/>
        <v>100</v>
      </c>
      <c r="J3471" s="104">
        <f t="shared" si="431"/>
        <v>2.4235441167785725E-15</v>
      </c>
      <c r="K3471" s="104">
        <f t="shared" si="432"/>
        <v>2.4235441167785724E-13</v>
      </c>
      <c r="L3471" s="85"/>
    </row>
    <row r="3472" spans="3:12" x14ac:dyDescent="0.2">
      <c r="C3472" s="103">
        <v>70500</v>
      </c>
      <c r="D3472" s="103">
        <f t="shared" si="428"/>
        <v>70.5</v>
      </c>
      <c r="E3472" s="104">
        <f t="shared" si="426"/>
        <v>2.5890104058588577E-5</v>
      </c>
      <c r="F3472" s="104">
        <f t="shared" si="427"/>
        <v>6.1818929960867038E-16</v>
      </c>
      <c r="G3472" s="104">
        <f t="shared" si="433"/>
        <v>1.6004985294774467E-20</v>
      </c>
      <c r="H3472" s="104">
        <f t="shared" si="429"/>
        <v>-395.91489441090459</v>
      </c>
      <c r="I3472" s="104">
        <f t="shared" si="430"/>
        <v>100</v>
      </c>
      <c r="J3472" s="104">
        <f t="shared" si="431"/>
        <v>6.150710155478119E-16</v>
      </c>
      <c r="K3472" s="104">
        <f t="shared" si="432"/>
        <v>6.1507101554781192E-14</v>
      </c>
      <c r="L3472" s="85"/>
    </row>
    <row r="3473" spans="3:12" x14ac:dyDescent="0.2">
      <c r="C3473" s="103">
        <v>70600</v>
      </c>
      <c r="D3473" s="103">
        <f t="shared" si="428"/>
        <v>70.599999999999994</v>
      </c>
      <c r="E3473" s="104">
        <f t="shared" si="426"/>
        <v>2.6394079527469481E-5</v>
      </c>
      <c r="F3473" s="104">
        <f t="shared" si="427"/>
        <v>1.9337144876894301E-3</v>
      </c>
      <c r="G3473" s="104">
        <f t="shared" si="433"/>
        <v>5.1038613971494721E-8</v>
      </c>
      <c r="H3473" s="104">
        <f t="shared" si="429"/>
        <v>-145.84202256062224</v>
      </c>
      <c r="I3473" s="104">
        <f t="shared" si="430"/>
        <v>100</v>
      </c>
      <c r="J3473" s="104">
        <f t="shared" si="431"/>
        <v>6.5123502903322258E-16</v>
      </c>
      <c r="K3473" s="104">
        <f t="shared" si="432"/>
        <v>6.5123502903322254E-14</v>
      </c>
      <c r="L3473" s="85"/>
    </row>
    <row r="3474" spans="3:12" x14ac:dyDescent="0.2">
      <c r="C3474" s="103">
        <v>70700</v>
      </c>
      <c r="D3474" s="103">
        <f t="shared" si="428"/>
        <v>70.7</v>
      </c>
      <c r="E3474" s="104">
        <f t="shared" si="426"/>
        <v>2.6889752498602231E-5</v>
      </c>
      <c r="F3474" s="104">
        <f t="shared" si="427"/>
        <v>1.9238194988108238E-3</v>
      </c>
      <c r="G3474" s="104">
        <f t="shared" si="433"/>
        <v>5.1731030175008043E-8</v>
      </c>
      <c r="H3474" s="104">
        <f t="shared" si="429"/>
        <v>-145.72497745874023</v>
      </c>
      <c r="I3474" s="104">
        <f t="shared" si="430"/>
        <v>100</v>
      </c>
      <c r="J3474" s="104">
        <f t="shared" si="431"/>
        <v>2.6403999394997021E-15</v>
      </c>
      <c r="K3474" s="104">
        <f t="shared" si="432"/>
        <v>2.6403999394997021E-13</v>
      </c>
      <c r="L3474" s="85"/>
    </row>
    <row r="3475" spans="3:12" x14ac:dyDescent="0.2">
      <c r="C3475" s="103">
        <v>70800</v>
      </c>
      <c r="D3475" s="103">
        <f t="shared" si="428"/>
        <v>70.8</v>
      </c>
      <c r="E3475" s="104">
        <f t="shared" si="426"/>
        <v>2.737648370046994E-5</v>
      </c>
      <c r="F3475" s="104">
        <f t="shared" si="427"/>
        <v>9.7918263051732945E-16</v>
      </c>
      <c r="G3475" s="104">
        <f t="shared" si="433"/>
        <v>2.680657732414095E-20</v>
      </c>
      <c r="H3475" s="104">
        <f t="shared" si="429"/>
        <v>-391.43517266784721</v>
      </c>
      <c r="I3475" s="104">
        <f t="shared" si="430"/>
        <v>100</v>
      </c>
      <c r="J3475" s="104">
        <f t="shared" si="431"/>
        <v>6.6902487074259153E-16</v>
      </c>
      <c r="K3475" s="104">
        <f t="shared" si="432"/>
        <v>6.6902487074259148E-14</v>
      </c>
      <c r="L3475" s="85"/>
    </row>
    <row r="3476" spans="3:12" x14ac:dyDescent="0.2">
      <c r="C3476" s="103">
        <v>70900</v>
      </c>
      <c r="D3476" s="103">
        <f t="shared" si="428"/>
        <v>70.900000000000006</v>
      </c>
      <c r="E3476" s="104">
        <f t="shared" si="426"/>
        <v>2.7853643407230088E-5</v>
      </c>
      <c r="F3476" s="104">
        <f t="shared" si="427"/>
        <v>1.9049516295439088E-3</v>
      </c>
      <c r="G3476" s="104">
        <f t="shared" si="433"/>
        <v>5.3059843397337907E-8</v>
      </c>
      <c r="H3476" s="104">
        <f t="shared" si="429"/>
        <v>-145.50468072287191</v>
      </c>
      <c r="I3476" s="104">
        <f t="shared" si="430"/>
        <v>100</v>
      </c>
      <c r="J3476" s="104">
        <f t="shared" si="431"/>
        <v>7.0383674533821702E-16</v>
      </c>
      <c r="K3476" s="104">
        <f t="shared" si="432"/>
        <v>7.0383674533821701E-14</v>
      </c>
      <c r="L3476" s="85"/>
    </row>
    <row r="3477" spans="3:12" x14ac:dyDescent="0.2">
      <c r="C3477" s="103">
        <v>71000</v>
      </c>
      <c r="D3477" s="103">
        <f t="shared" si="428"/>
        <v>71</v>
      </c>
      <c r="E3477" s="104">
        <f t="shared" si="426"/>
        <v>2.8320612650211422E-5</v>
      </c>
      <c r="F3477" s="104">
        <f t="shared" si="427"/>
        <v>1.8959656501804799E-3</v>
      </c>
      <c r="G3477" s="104">
        <f t="shared" si="433"/>
        <v>5.3694908776867626E-8</v>
      </c>
      <c r="H3477" s="104">
        <f t="shared" si="429"/>
        <v>-145.40133782229728</v>
      </c>
      <c r="I3477" s="104">
        <f t="shared" si="430"/>
        <v>100</v>
      </c>
      <c r="J3477" s="104">
        <f t="shared" si="431"/>
        <v>2.8491442779440108E-15</v>
      </c>
      <c r="K3477" s="104">
        <f t="shared" si="432"/>
        <v>2.8491442779440107E-13</v>
      </c>
      <c r="L3477" s="85"/>
    </row>
    <row r="3478" spans="3:12" x14ac:dyDescent="0.2">
      <c r="C3478" s="103">
        <v>71100</v>
      </c>
      <c r="D3478" s="103">
        <f t="shared" si="428"/>
        <v>71.099999999999994</v>
      </c>
      <c r="E3478" s="104">
        <f t="shared" si="426"/>
        <v>2.8776784405314015E-5</v>
      </c>
      <c r="F3478" s="104">
        <f t="shared" si="427"/>
        <v>3.3960762186718574E-16</v>
      </c>
      <c r="G3478" s="104">
        <f t="shared" si="433"/>
        <v>9.7728153168734098E-21</v>
      </c>
      <c r="H3478" s="104">
        <f t="shared" si="429"/>
        <v>-400.19960616584171</v>
      </c>
      <c r="I3478" s="104">
        <f t="shared" si="430"/>
        <v>100</v>
      </c>
      <c r="J3478" s="104">
        <f t="shared" si="431"/>
        <v>7.207858071392964E-16</v>
      </c>
      <c r="K3478" s="104">
        <f t="shared" si="432"/>
        <v>7.2078580713929643E-14</v>
      </c>
      <c r="L3478" s="85"/>
    </row>
    <row r="3479" spans="3:12" x14ac:dyDescent="0.2">
      <c r="C3479" s="103">
        <v>71200</v>
      </c>
      <c r="D3479" s="103">
        <f t="shared" si="428"/>
        <v>71.2</v>
      </c>
      <c r="E3479" s="104">
        <f t="shared" si="426"/>
        <v>2.9221564753619507E-5</v>
      </c>
      <c r="F3479" s="104">
        <f t="shared" si="427"/>
        <v>1.8788589223731537E-3</v>
      </c>
      <c r="G3479" s="104">
        <f t="shared" si="433"/>
        <v>5.4903197663042878E-8</v>
      </c>
      <c r="H3479" s="104">
        <f t="shared" si="429"/>
        <v>-145.20804721410462</v>
      </c>
      <c r="I3479" s="104">
        <f t="shared" si="430"/>
        <v>100</v>
      </c>
      <c r="J3479" s="104">
        <f t="shared" si="431"/>
        <v>7.5359027840705755E-16</v>
      </c>
      <c r="K3479" s="104">
        <f t="shared" si="432"/>
        <v>7.5359027840705751E-14</v>
      </c>
      <c r="L3479" s="85"/>
    </row>
    <row r="3480" spans="3:12" x14ac:dyDescent="0.2">
      <c r="C3480" s="103">
        <v>71300</v>
      </c>
      <c r="D3480" s="103">
        <f t="shared" si="428"/>
        <v>71.3</v>
      </c>
      <c r="E3480" s="104">
        <f t="shared" si="426"/>
        <v>2.9654374012605132E-5</v>
      </c>
      <c r="F3480" s="104">
        <f t="shared" si="427"/>
        <v>1.8707266825244886E-3</v>
      </c>
      <c r="G3480" s="104">
        <f t="shared" si="433"/>
        <v>5.5475228718941202E-8</v>
      </c>
      <c r="H3480" s="104">
        <f t="shared" si="429"/>
        <v>-145.11801797077197</v>
      </c>
      <c r="I3480" s="104">
        <f t="shared" si="430"/>
        <v>100</v>
      </c>
      <c r="J3480" s="104">
        <f t="shared" si="431"/>
        <v>3.04584925264077E-15</v>
      </c>
      <c r="K3480" s="104">
        <f t="shared" si="432"/>
        <v>3.0458492526407702E-13</v>
      </c>
      <c r="L3480" s="85"/>
    </row>
    <row r="3481" spans="3:12" x14ac:dyDescent="0.2">
      <c r="C3481" s="103">
        <v>71400</v>
      </c>
      <c r="D3481" s="103">
        <f t="shared" si="428"/>
        <v>71.400000000000006</v>
      </c>
      <c r="E3481" s="104">
        <f t="shared" si="426"/>
        <v>3.0074647835444571E-5</v>
      </c>
      <c r="F3481" s="104">
        <f t="shared" si="427"/>
        <v>6.9571204473980039E-16</v>
      </c>
      <c r="G3481" s="104">
        <f t="shared" si="433"/>
        <v>2.0923294740426554E-20</v>
      </c>
      <c r="H3481" s="104">
        <f t="shared" si="429"/>
        <v>-393.58739854244186</v>
      </c>
      <c r="I3481" s="104">
        <f t="shared" si="430"/>
        <v>100</v>
      </c>
      <c r="J3481" s="104">
        <f t="shared" si="431"/>
        <v>7.6937525035529009E-16</v>
      </c>
      <c r="K3481" s="104">
        <f t="shared" si="432"/>
        <v>7.6937525035529004E-14</v>
      </c>
      <c r="L3481" s="85"/>
    </row>
    <row r="3482" spans="3:12" x14ac:dyDescent="0.2">
      <c r="C3482" s="103">
        <v>71500</v>
      </c>
      <c r="D3482" s="103">
        <f t="shared" si="428"/>
        <v>71.5</v>
      </c>
      <c r="E3482" s="104">
        <f t="shared" si="426"/>
        <v>3.0481838275975376E-5</v>
      </c>
      <c r="F3482" s="104">
        <f t="shared" si="427"/>
        <v>1.8552775512522951E-3</v>
      </c>
      <c r="G3482" s="104">
        <f t="shared" si="433"/>
        <v>5.655227027432008E-8</v>
      </c>
      <c r="H3482" s="104">
        <f t="shared" si="429"/>
        <v>-144.95099911527674</v>
      </c>
      <c r="I3482" s="104">
        <f t="shared" si="430"/>
        <v>100</v>
      </c>
      <c r="J3482" s="104">
        <f t="shared" si="431"/>
        <v>7.9953981829552826E-16</v>
      </c>
      <c r="K3482" s="104">
        <f t="shared" si="432"/>
        <v>7.9953981829552824E-14</v>
      </c>
      <c r="L3482" s="85"/>
    </row>
    <row r="3483" spans="3:12" x14ac:dyDescent="0.2">
      <c r="C3483" s="103">
        <v>71600</v>
      </c>
      <c r="D3483" s="103">
        <f t="shared" si="428"/>
        <v>71.599999999999994</v>
      </c>
      <c r="E3483" s="104">
        <f t="shared" si="426"/>
        <v>3.0875414817014131E-5</v>
      </c>
      <c r="F3483" s="104">
        <f t="shared" si="427"/>
        <v>1.8479505922309003E-3</v>
      </c>
      <c r="G3483" s="104">
        <f t="shared" si="433"/>
        <v>5.705624109647598E-8</v>
      </c>
      <c r="H3483" s="104">
        <f t="shared" si="429"/>
        <v>-144.87393686697931</v>
      </c>
      <c r="I3483" s="104">
        <f t="shared" si="430"/>
        <v>100</v>
      </c>
      <c r="J3483" s="104">
        <f t="shared" si="431"/>
        <v>3.2267234639720739E-15</v>
      </c>
      <c r="K3483" s="104">
        <f t="shared" si="432"/>
        <v>3.2267234639720739E-13</v>
      </c>
      <c r="L3483" s="85"/>
    </row>
    <row r="3484" spans="3:12" x14ac:dyDescent="0.2">
      <c r="C3484" s="103">
        <v>71700</v>
      </c>
      <c r="D3484" s="103">
        <f t="shared" si="428"/>
        <v>71.7</v>
      </c>
      <c r="E3484" s="104">
        <f t="shared" si="426"/>
        <v>3.1254865359807225E-5</v>
      </c>
      <c r="F3484" s="104">
        <f t="shared" si="427"/>
        <v>7.7100345794248404E-17</v>
      </c>
      <c r="G3484" s="104">
        <f t="shared" si="433"/>
        <v>2.409760926993813E-21</v>
      </c>
      <c r="H3484" s="104">
        <f t="shared" si="429"/>
        <v>-412.36052083512169</v>
      </c>
      <c r="I3484" s="104">
        <f t="shared" si="430"/>
        <v>100</v>
      </c>
      <c r="J3484" s="104">
        <f t="shared" si="431"/>
        <v>8.1385366201486734E-16</v>
      </c>
      <c r="K3484" s="104">
        <f t="shared" si="432"/>
        <v>8.1385366201486733E-14</v>
      </c>
      <c r="L3484" s="85"/>
    </row>
    <row r="3485" spans="3:12" x14ac:dyDescent="0.2">
      <c r="C3485" s="103">
        <v>71800</v>
      </c>
      <c r="D3485" s="103">
        <f t="shared" si="428"/>
        <v>71.8</v>
      </c>
      <c r="E3485" s="104">
        <f t="shared" si="426"/>
        <v>3.1619697172515766E-5</v>
      </c>
      <c r="F3485" s="104">
        <f t="shared" si="427"/>
        <v>1.8340683462186461E-3</v>
      </c>
      <c r="G3485" s="104">
        <f t="shared" si="433"/>
        <v>5.7992685701130395E-8</v>
      </c>
      <c r="H3485" s="104">
        <f t="shared" si="429"/>
        <v>-144.73253556320699</v>
      </c>
      <c r="I3485" s="104">
        <f t="shared" si="430"/>
        <v>100</v>
      </c>
      <c r="J3485" s="104">
        <f t="shared" si="431"/>
        <v>8.4078789870759329E-16</v>
      </c>
      <c r="K3485" s="104">
        <f t="shared" si="432"/>
        <v>8.4078789870759324E-14</v>
      </c>
      <c r="L3485" s="85"/>
    </row>
    <row r="3486" spans="3:12" x14ac:dyDescent="0.2">
      <c r="C3486" s="103">
        <v>71900</v>
      </c>
      <c r="D3486" s="103">
        <f t="shared" si="428"/>
        <v>71.900000000000006</v>
      </c>
      <c r="E3486" s="104">
        <f t="shared" si="426"/>
        <v>3.1969437795749473E-5</v>
      </c>
      <c r="F3486" s="104">
        <f t="shared" si="427"/>
        <v>1.8275042608264043E-3</v>
      </c>
      <c r="G3486" s="104">
        <f t="shared" si="433"/>
        <v>5.8424283787956855E-8</v>
      </c>
      <c r="H3486" s="104">
        <f t="shared" si="429"/>
        <v>-144.66813205671033</v>
      </c>
      <c r="I3486" s="104">
        <f t="shared" si="430"/>
        <v>100</v>
      </c>
      <c r="J3486" s="104">
        <f t="shared" si="431"/>
        <v>3.3882276962557678E-15</v>
      </c>
      <c r="K3486" s="104">
        <f t="shared" si="432"/>
        <v>3.3882276962557678E-13</v>
      </c>
      <c r="L3486" s="85"/>
    </row>
    <row r="3487" spans="3:12" x14ac:dyDescent="0.2">
      <c r="C3487" s="103">
        <v>72000</v>
      </c>
      <c r="D3487" s="103">
        <f t="shared" si="428"/>
        <v>72</v>
      </c>
      <c r="E3487" s="104">
        <f t="shared" si="426"/>
        <v>3.2303635903282206E-5</v>
      </c>
      <c r="F3487" s="104">
        <f t="shared" si="427"/>
        <v>5.2759455014082679E-16</v>
      </c>
      <c r="G3487" s="104">
        <f t="shared" si="433"/>
        <v>1.7043222252305236E-20</v>
      </c>
      <c r="H3487" s="104">
        <f t="shared" si="429"/>
        <v>-395.36896585089488</v>
      </c>
      <c r="I3487" s="104">
        <f t="shared" si="430"/>
        <v>100</v>
      </c>
      <c r="J3487" s="104">
        <f t="shared" si="431"/>
        <v>8.5334923403442734E-16</v>
      </c>
      <c r="K3487" s="104">
        <f t="shared" si="432"/>
        <v>8.5334923403442732E-14</v>
      </c>
      <c r="L3487" s="85"/>
    </row>
    <row r="3488" spans="3:12" x14ac:dyDescent="0.2">
      <c r="C3488" s="103">
        <v>72100</v>
      </c>
      <c r="D3488" s="103">
        <f t="shared" si="428"/>
        <v>72.099999999999994</v>
      </c>
      <c r="E3488" s="104">
        <f t="shared" si="426"/>
        <v>3.2621862116207245E-5</v>
      </c>
      <c r="F3488" s="104">
        <f t="shared" si="427"/>
        <v>1.8151096278463284E-3</v>
      </c>
      <c r="G3488" s="104">
        <f t="shared" si="433"/>
        <v>5.9212256005403174E-8</v>
      </c>
      <c r="H3488" s="104">
        <f t="shared" si="429"/>
        <v>-144.5517678369539</v>
      </c>
      <c r="I3488" s="104">
        <f t="shared" si="430"/>
        <v>100</v>
      </c>
      <c r="J3488" s="104">
        <f t="shared" si="431"/>
        <v>8.7652281531285551E-16</v>
      </c>
      <c r="K3488" s="104">
        <f t="shared" si="432"/>
        <v>8.7652281531285548E-14</v>
      </c>
      <c r="L3488" s="85"/>
    </row>
    <row r="3489" spans="3:12" x14ac:dyDescent="0.2">
      <c r="C3489" s="103">
        <v>72200</v>
      </c>
      <c r="D3489" s="103">
        <f t="shared" si="428"/>
        <v>72.2</v>
      </c>
      <c r="E3489" s="104">
        <f t="shared" si="426"/>
        <v>3.2923709768913845E-5</v>
      </c>
      <c r="F3489" s="104">
        <f t="shared" si="427"/>
        <v>1.8092714209140435E-3</v>
      </c>
      <c r="G3489" s="104">
        <f t="shared" si="433"/>
        <v>5.9567927155364326E-8</v>
      </c>
      <c r="H3489" s="104">
        <f t="shared" si="429"/>
        <v>-144.49975024433834</v>
      </c>
      <c r="I3489" s="104">
        <f t="shared" si="430"/>
        <v>100</v>
      </c>
      <c r="J3489" s="104">
        <f t="shared" si="431"/>
        <v>3.5271829779263688E-15</v>
      </c>
      <c r="K3489" s="104">
        <f t="shared" si="432"/>
        <v>3.5271829779263689E-13</v>
      </c>
      <c r="L3489" s="85"/>
    </row>
    <row r="3490" spans="3:12" x14ac:dyDescent="0.2">
      <c r="C3490" s="103">
        <v>72300</v>
      </c>
      <c r="D3490" s="103">
        <f t="shared" si="428"/>
        <v>72.3</v>
      </c>
      <c r="E3490" s="104">
        <f t="shared" si="426"/>
        <v>3.3208795625397628E-5</v>
      </c>
      <c r="F3490" s="104">
        <f t="shared" si="427"/>
        <v>7.7362031245487546E-16</v>
      </c>
      <c r="G3490" s="104">
        <f t="shared" si="433"/>
        <v>2.5690998847970215E-20</v>
      </c>
      <c r="H3490" s="104">
        <f t="shared" si="429"/>
        <v>-391.80438020682658</v>
      </c>
      <c r="I3490" s="104">
        <f t="shared" si="430"/>
        <v>100</v>
      </c>
      <c r="J3490" s="104">
        <f t="shared" si="431"/>
        <v>8.8708448639746275E-16</v>
      </c>
      <c r="K3490" s="104">
        <f t="shared" si="432"/>
        <v>8.8708448639746274E-14</v>
      </c>
      <c r="L3490" s="85"/>
    </row>
    <row r="3491" spans="3:12" x14ac:dyDescent="0.2">
      <c r="C3491" s="103">
        <v>72400</v>
      </c>
      <c r="D3491" s="103">
        <f t="shared" si="428"/>
        <v>72.400000000000006</v>
      </c>
      <c r="E3491" s="104">
        <f t="shared" si="426"/>
        <v>3.3476760544549454E-5</v>
      </c>
      <c r="F3491" s="104">
        <f t="shared" si="427"/>
        <v>1.7982953940242992E-3</v>
      </c>
      <c r="G3491" s="104">
        <f t="shared" si="433"/>
        <v>6.0201104294117677E-8</v>
      </c>
      <c r="H3491" s="104">
        <f t="shared" si="429"/>
        <v>-144.40791084446377</v>
      </c>
      <c r="I3491" s="104">
        <f t="shared" si="430"/>
        <v>100</v>
      </c>
      <c r="J3491" s="104">
        <f t="shared" si="431"/>
        <v>9.0604323955858167E-16</v>
      </c>
      <c r="K3491" s="104">
        <f t="shared" si="432"/>
        <v>9.0604323955858163E-14</v>
      </c>
      <c r="L3491" s="85"/>
    </row>
    <row r="3492" spans="3:12" x14ac:dyDescent="0.2">
      <c r="C3492" s="103">
        <v>72500</v>
      </c>
      <c r="D3492" s="103">
        <f t="shared" si="428"/>
        <v>72.5</v>
      </c>
      <c r="E3492" s="104">
        <f t="shared" si="426"/>
        <v>3.372727009319853E-5</v>
      </c>
      <c r="F3492" s="104">
        <f t="shared" si="427"/>
        <v>1.7931509443360773E-3</v>
      </c>
      <c r="G3492" s="104">
        <f t="shared" si="433"/>
        <v>6.0478086217496887E-8</v>
      </c>
      <c r="H3492" s="104">
        <f t="shared" si="429"/>
        <v>-144.36803920408244</v>
      </c>
      <c r="I3492" s="104">
        <f t="shared" si="430"/>
        <v>100</v>
      </c>
      <c r="J3492" s="104">
        <f t="shared" si="431"/>
        <v>3.6408667556346403E-15</v>
      </c>
      <c r="K3492" s="104">
        <f t="shared" si="432"/>
        <v>3.6408667556346405E-13</v>
      </c>
      <c r="L3492" s="85"/>
    </row>
    <row r="3493" spans="3:12" x14ac:dyDescent="0.2">
      <c r="C3493" s="103">
        <v>72600</v>
      </c>
      <c r="D3493" s="103">
        <f t="shared" si="428"/>
        <v>72.599999999999994</v>
      </c>
      <c r="E3493" s="104">
        <f t="shared" si="426"/>
        <v>3.3960015105824842E-5</v>
      </c>
      <c r="F3493" s="104">
        <f t="shared" si="427"/>
        <v>1.1130514948946375E-15</v>
      </c>
      <c r="G3493" s="104">
        <f t="shared" si="433"/>
        <v>3.7799245580182813E-20</v>
      </c>
      <c r="H3493" s="104">
        <f t="shared" si="429"/>
        <v>-388.45033735967519</v>
      </c>
      <c r="I3493" s="104">
        <f t="shared" si="430"/>
        <v>100</v>
      </c>
      <c r="J3493" s="104">
        <f t="shared" si="431"/>
        <v>9.1439972813388965E-16</v>
      </c>
      <c r="K3493" s="104">
        <f t="shared" si="432"/>
        <v>9.1439972813388968E-14</v>
      </c>
      <c r="L3493" s="85"/>
    </row>
    <row r="3494" spans="3:12" x14ac:dyDescent="0.2">
      <c r="C3494" s="103">
        <v>72700</v>
      </c>
      <c r="D3494" s="103">
        <f t="shared" si="428"/>
        <v>72.7</v>
      </c>
      <c r="E3494" s="104">
        <f t="shared" si="426"/>
        <v>3.4174712189990164E-5</v>
      </c>
      <c r="F3494" s="104">
        <f t="shared" si="427"/>
        <v>1.7835337948632446E-3</v>
      </c>
      <c r="G3494" s="104">
        <f t="shared" si="433"/>
        <v>6.0951754120572344E-8</v>
      </c>
      <c r="H3494" s="104">
        <f t="shared" si="429"/>
        <v>-144.30027582751637</v>
      </c>
      <c r="I3494" s="104">
        <f t="shared" si="430"/>
        <v>100</v>
      </c>
      <c r="J3494" s="104">
        <f t="shared" si="431"/>
        <v>9.2877908259482882E-16</v>
      </c>
      <c r="K3494" s="104">
        <f t="shared" si="432"/>
        <v>9.2877908259482885E-14</v>
      </c>
      <c r="L3494" s="85"/>
    </row>
    <row r="3495" spans="3:12" x14ac:dyDescent="0.2">
      <c r="C3495" s="103">
        <v>72800</v>
      </c>
      <c r="D3495" s="103">
        <f t="shared" si="428"/>
        <v>72.8</v>
      </c>
      <c r="E3495" s="104">
        <f t="shared" si="426"/>
        <v>3.4371104176676434E-5</v>
      </c>
      <c r="F3495" s="104">
        <f t="shared" si="427"/>
        <v>1.7790554031698615E-3</v>
      </c>
      <c r="G3495" s="104">
        <f t="shared" si="433"/>
        <v>6.1148098598430403E-8</v>
      </c>
      <c r="H3495" s="104">
        <f t="shared" si="429"/>
        <v>-144.27234085629817</v>
      </c>
      <c r="I3495" s="104">
        <f t="shared" si="430"/>
        <v>100</v>
      </c>
      <c r="J3495" s="104">
        <f t="shared" si="431"/>
        <v>3.7270935085005416E-15</v>
      </c>
      <c r="K3495" s="104">
        <f t="shared" si="432"/>
        <v>3.7270935085005416E-13</v>
      </c>
      <c r="L3495" s="85"/>
    </row>
    <row r="3496" spans="3:12" x14ac:dyDescent="0.2">
      <c r="C3496" s="103">
        <v>72900</v>
      </c>
      <c r="D3496" s="103">
        <f t="shared" si="428"/>
        <v>72.900000000000006</v>
      </c>
      <c r="E3496" s="104">
        <f t="shared" si="426"/>
        <v>3.4548960514858949E-5</v>
      </c>
      <c r="F3496" s="104">
        <f t="shared" si="427"/>
        <v>5.1620024120954942E-16</v>
      </c>
      <c r="G3496" s="104">
        <f t="shared" si="433"/>
        <v>1.7834181751309389E-20</v>
      </c>
      <c r="H3496" s="104">
        <f t="shared" si="429"/>
        <v>-394.97493623399015</v>
      </c>
      <c r="I3496" s="104">
        <f t="shared" si="430"/>
        <v>100</v>
      </c>
      <c r="J3496" s="104">
        <f t="shared" si="431"/>
        <v>9.347724905513871E-16</v>
      </c>
      <c r="K3496" s="104">
        <f t="shared" si="432"/>
        <v>9.3477249055138707E-14</v>
      </c>
      <c r="L3496" s="85"/>
    </row>
    <row r="3497" spans="3:12" x14ac:dyDescent="0.2">
      <c r="C3497" s="103">
        <v>73000</v>
      </c>
      <c r="D3497" s="103">
        <f t="shared" si="428"/>
        <v>73</v>
      </c>
      <c r="E3497" s="104">
        <f t="shared" si="426"/>
        <v>3.4708077609781056E-5</v>
      </c>
      <c r="F3497" s="104">
        <f t="shared" si="427"/>
        <v>1.7707458529462698E-3</v>
      </c>
      <c r="G3497" s="104">
        <f t="shared" si="433"/>
        <v>6.1459184491257087E-8</v>
      </c>
      <c r="H3497" s="104">
        <f t="shared" si="429"/>
        <v>-144.22826413486217</v>
      </c>
      <c r="I3497" s="104">
        <f t="shared" si="430"/>
        <v>100</v>
      </c>
      <c r="J3497" s="104">
        <f t="shared" si="431"/>
        <v>9.4430783958314218E-16</v>
      </c>
      <c r="K3497" s="104">
        <f t="shared" si="432"/>
        <v>9.4430783958314222E-14</v>
      </c>
      <c r="L3497" s="85"/>
    </row>
    <row r="3498" spans="3:12" x14ac:dyDescent="0.2">
      <c r="C3498" s="103">
        <v>73100</v>
      </c>
      <c r="D3498" s="103">
        <f t="shared" si="428"/>
        <v>73.099999999999994</v>
      </c>
      <c r="E3498" s="104">
        <f t="shared" si="426"/>
        <v>3.4848279104535527E-5</v>
      </c>
      <c r="F3498" s="104">
        <f t="shared" si="427"/>
        <v>1.7669098637291842E-3</v>
      </c>
      <c r="G3498" s="104">
        <f t="shared" si="433"/>
        <v>6.1573768083791449E-8</v>
      </c>
      <c r="H3498" s="104">
        <f t="shared" si="429"/>
        <v>-144.2120853680195</v>
      </c>
      <c r="I3498" s="104">
        <f t="shared" si="430"/>
        <v>100</v>
      </c>
      <c r="J3498" s="104">
        <f t="shared" si="431"/>
        <v>3.7842768548335344E-15</v>
      </c>
      <c r="K3498" s="104">
        <f t="shared" si="432"/>
        <v>3.7842768548335342E-13</v>
      </c>
      <c r="L3498" s="85"/>
    </row>
    <row r="3499" spans="3:12" x14ac:dyDescent="0.2">
      <c r="C3499" s="103">
        <v>73200</v>
      </c>
      <c r="D3499" s="103">
        <f t="shared" si="428"/>
        <v>73.2</v>
      </c>
      <c r="E3499" s="104">
        <f t="shared" si="426"/>
        <v>3.4969416104698641E-5</v>
      </c>
      <c r="F3499" s="104">
        <f t="shared" si="427"/>
        <v>8.5407674949768864E-16</v>
      </c>
      <c r="G3499" s="104">
        <f t="shared" si="433"/>
        <v>2.9866565238533137E-20</v>
      </c>
      <c r="H3499" s="104">
        <f t="shared" si="429"/>
        <v>-390.49629439875355</v>
      </c>
      <c r="I3499" s="104">
        <f t="shared" si="430"/>
        <v>100</v>
      </c>
      <c r="J3499" s="104">
        <f t="shared" si="431"/>
        <v>9.4783222901005318E-16</v>
      </c>
      <c r="K3499" s="104">
        <f t="shared" si="432"/>
        <v>9.4783222901005323E-14</v>
      </c>
      <c r="L3499" s="85"/>
    </row>
    <row r="3500" spans="3:12" x14ac:dyDescent="0.2">
      <c r="C3500" s="103">
        <v>73300</v>
      </c>
      <c r="D3500" s="103">
        <f t="shared" si="428"/>
        <v>73.3</v>
      </c>
      <c r="E3500" s="104">
        <f t="shared" si="426"/>
        <v>3.5071367345897716E-5</v>
      </c>
      <c r="F3500" s="104">
        <f t="shared" si="427"/>
        <v>1.7598643943781682E-3</v>
      </c>
      <c r="G3500" s="104">
        <f t="shared" si="433"/>
        <v>6.1720850654202547E-8</v>
      </c>
      <c r="H3500" s="104">
        <f t="shared" si="429"/>
        <v>-144.19136193996769</v>
      </c>
      <c r="I3500" s="104">
        <f t="shared" si="430"/>
        <v>100</v>
      </c>
      <c r="J3500" s="104">
        <f t="shared" si="431"/>
        <v>9.5236585137051555E-16</v>
      </c>
      <c r="K3500" s="104">
        <f t="shared" si="432"/>
        <v>9.5236585137051553E-14</v>
      </c>
      <c r="L3500" s="85"/>
    </row>
    <row r="3501" spans="3:12" x14ac:dyDescent="0.2">
      <c r="C3501" s="103">
        <v>73400</v>
      </c>
      <c r="D3501" s="103">
        <f t="shared" si="428"/>
        <v>73.400000000000006</v>
      </c>
      <c r="E3501" s="104">
        <f t="shared" si="426"/>
        <v>3.5154039304333879E-5</v>
      </c>
      <c r="F3501" s="104">
        <f t="shared" si="427"/>
        <v>1.7566508813918777E-3</v>
      </c>
      <c r="G3501" s="104">
        <f t="shared" si="433"/>
        <v>6.1753374128442823E-8</v>
      </c>
      <c r="H3501" s="104">
        <f t="shared" si="429"/>
        <v>-144.18678616206864</v>
      </c>
      <c r="I3501" s="104">
        <f t="shared" si="430"/>
        <v>100</v>
      </c>
      <c r="J3501" s="104">
        <f t="shared" si="431"/>
        <v>3.8114710464188091E-15</v>
      </c>
      <c r="K3501" s="104">
        <f t="shared" si="432"/>
        <v>3.8114710464188091E-13</v>
      </c>
      <c r="L3501" s="85"/>
    </row>
    <row r="3502" spans="3:12" x14ac:dyDescent="0.2">
      <c r="C3502" s="103">
        <v>73500</v>
      </c>
      <c r="D3502" s="103">
        <f t="shared" si="428"/>
        <v>73.5</v>
      </c>
      <c r="E3502" s="104">
        <f t="shared" si="426"/>
        <v>3.521736625041453E-5</v>
      </c>
      <c r="F3502" s="104">
        <f t="shared" si="427"/>
        <v>2.6793293368751311E-16</v>
      </c>
      <c r="G3502" s="104">
        <f t="shared" si="433"/>
        <v>9.4358922562211778E-21</v>
      </c>
      <c r="H3502" s="104">
        <f t="shared" si="429"/>
        <v>-400.50434053503307</v>
      </c>
      <c r="I3502" s="104">
        <f t="shared" si="430"/>
        <v>100</v>
      </c>
      <c r="J3502" s="104">
        <f t="shared" si="431"/>
        <v>9.5336980406214929E-16</v>
      </c>
      <c r="K3502" s="104">
        <f t="shared" si="432"/>
        <v>9.5336980406214925E-14</v>
      </c>
      <c r="L3502" s="85"/>
    </row>
    <row r="3503" spans="3:12" x14ac:dyDescent="0.2">
      <c r="C3503" s="103">
        <v>73600</v>
      </c>
      <c r="D3503" s="103">
        <f t="shared" si="428"/>
        <v>73.599999999999994</v>
      </c>
      <c r="E3503" s="104">
        <f t="shared" si="426"/>
        <v>3.526131024578492E-5</v>
      </c>
      <c r="F3503" s="104">
        <f t="shared" si="427"/>
        <v>1.7508331627771518E-3</v>
      </c>
      <c r="G3503" s="104">
        <f t="shared" si="433"/>
        <v>6.1736671341293996E-8</v>
      </c>
      <c r="H3503" s="104">
        <f t="shared" si="429"/>
        <v>-144.1891358019308</v>
      </c>
      <c r="I3503" s="104">
        <f t="shared" si="430"/>
        <v>100</v>
      </c>
      <c r="J3503" s="104">
        <f t="shared" si="431"/>
        <v>9.5285414707602921E-16</v>
      </c>
      <c r="K3503" s="104">
        <f t="shared" si="432"/>
        <v>9.5285414707602927E-14</v>
      </c>
      <c r="L3503" s="85"/>
    </row>
    <row r="3504" spans="3:12" x14ac:dyDescent="0.2">
      <c r="C3504" s="103">
        <v>73700</v>
      </c>
      <c r="D3504" s="103">
        <f t="shared" si="428"/>
        <v>73.7</v>
      </c>
      <c r="E3504" s="104">
        <f t="shared" si="426"/>
        <v>3.5285861084181096E-5</v>
      </c>
      <c r="F3504" s="104">
        <f t="shared" si="427"/>
        <v>1.7482256703627468E-3</v>
      </c>
      <c r="G3504" s="104">
        <f t="shared" si="433"/>
        <v>6.1687648148219261E-8</v>
      </c>
      <c r="H3504" s="104">
        <f t="shared" si="429"/>
        <v>-144.19603573978594</v>
      </c>
      <c r="I3504" s="104">
        <f t="shared" si="430"/>
        <v>100</v>
      </c>
      <c r="J3504" s="104">
        <f t="shared" si="431"/>
        <v>3.8083906603623603E-15</v>
      </c>
      <c r="K3504" s="104">
        <f t="shared" si="432"/>
        <v>3.8083906603623603E-13</v>
      </c>
      <c r="L3504" s="85"/>
    </row>
    <row r="3505" spans="3:12" x14ac:dyDescent="0.2">
      <c r="C3505" s="103">
        <v>73800</v>
      </c>
      <c r="D3505" s="103">
        <f t="shared" si="428"/>
        <v>73.8</v>
      </c>
      <c r="E3505" s="104">
        <f t="shared" si="426"/>
        <v>3.5291036176654098E-5</v>
      </c>
      <c r="F3505" s="104">
        <f t="shared" si="427"/>
        <v>3.1214156229704334E-16</v>
      </c>
      <c r="G3505" s="104">
        <f t="shared" si="433"/>
        <v>1.1015799167262285E-20</v>
      </c>
      <c r="H3505" s="104">
        <f t="shared" si="429"/>
        <v>-399.159679808953</v>
      </c>
      <c r="I3505" s="104">
        <f t="shared" si="430"/>
        <v>100</v>
      </c>
      <c r="J3505" s="104">
        <f t="shared" si="431"/>
        <v>9.5134148351496454E-16</v>
      </c>
      <c r="K3505" s="104">
        <f t="shared" si="432"/>
        <v>9.5134148351496457E-14</v>
      </c>
      <c r="L3505" s="85"/>
    </row>
    <row r="3506" spans="3:12" x14ac:dyDescent="0.2">
      <c r="C3506" s="103">
        <v>73900</v>
      </c>
      <c r="D3506" s="103">
        <f t="shared" si="428"/>
        <v>73.900000000000006</v>
      </c>
      <c r="E3506" s="104">
        <f t="shared" si="426"/>
        <v>3.5276880381844079E-5</v>
      </c>
      <c r="F3506" s="104">
        <f t="shared" si="427"/>
        <v>1.7436060938537793E-3</v>
      </c>
      <c r="G3506" s="104">
        <f t="shared" si="433"/>
        <v>6.1508983605934167E-8</v>
      </c>
      <c r="H3506" s="104">
        <f t="shared" si="429"/>
        <v>-144.2212289867503</v>
      </c>
      <c r="I3506" s="104">
        <f t="shared" si="430"/>
        <v>100</v>
      </c>
      <c r="J3506" s="104">
        <f t="shared" si="431"/>
        <v>9.4583876605910811E-16</v>
      </c>
      <c r="K3506" s="104">
        <f t="shared" si="432"/>
        <v>9.4583876605910817E-14</v>
      </c>
      <c r="L3506" s="85"/>
    </row>
    <row r="3507" spans="3:12" x14ac:dyDescent="0.2">
      <c r="C3507" s="103">
        <v>74000</v>
      </c>
      <c r="D3507" s="103">
        <f t="shared" si="428"/>
        <v>74</v>
      </c>
      <c r="E3507" s="104">
        <f t="shared" si="426"/>
        <v>3.524346578210594E-5</v>
      </c>
      <c r="F3507" s="104">
        <f t="shared" si="427"/>
        <v>1.7415914276352246E-3</v>
      </c>
      <c r="G3507" s="104">
        <f t="shared" si="433"/>
        <v>6.1379717886271077E-8</v>
      </c>
      <c r="H3507" s="104">
        <f t="shared" si="429"/>
        <v>-144.23950224011628</v>
      </c>
      <c r="I3507" s="104">
        <f t="shared" si="430"/>
        <v>100</v>
      </c>
      <c r="J3507" s="104">
        <f t="shared" si="431"/>
        <v>3.7754082386100822E-15</v>
      </c>
      <c r="K3507" s="104">
        <f t="shared" si="432"/>
        <v>3.7754082386100824E-13</v>
      </c>
      <c r="L3507" s="85"/>
    </row>
    <row r="3508" spans="3:12" x14ac:dyDescent="0.2">
      <c r="C3508" s="103">
        <v>74100</v>
      </c>
      <c r="D3508" s="103">
        <f t="shared" si="428"/>
        <v>74.099999999999994</v>
      </c>
      <c r="E3508" s="104">
        <f t="shared" si="426"/>
        <v>3.519089140640915E-5</v>
      </c>
      <c r="F3508" s="104">
        <f t="shared" si="427"/>
        <v>2.5613675815906295E-17</v>
      </c>
      <c r="G3508" s="104">
        <f t="shared" si="433"/>
        <v>9.013680841565268E-22</v>
      </c>
      <c r="H3508" s="104">
        <f t="shared" si="429"/>
        <v>-420.90195647178626</v>
      </c>
      <c r="I3508" s="104">
        <f t="shared" si="430"/>
        <v>100</v>
      </c>
      <c r="J3508" s="104">
        <f t="shared" si="431"/>
        <v>9.4186744194958406E-16</v>
      </c>
      <c r="K3508" s="104">
        <f t="shared" si="432"/>
        <v>9.4186744194958409E-14</v>
      </c>
      <c r="L3508" s="85"/>
    </row>
    <row r="3509" spans="3:12" x14ac:dyDescent="0.2">
      <c r="C3509" s="103">
        <v>74200</v>
      </c>
      <c r="D3509" s="103">
        <f t="shared" si="428"/>
        <v>74.2</v>
      </c>
      <c r="E3509" s="104">
        <f t="shared" si="426"/>
        <v>3.511928290105134E-5</v>
      </c>
      <c r="F3509" s="104">
        <f t="shared" si="427"/>
        <v>1.7381467328063669E-3</v>
      </c>
      <c r="G3509" s="104">
        <f t="shared" si="433"/>
        <v>6.1042466832964889E-8</v>
      </c>
      <c r="H3509" s="104">
        <f t="shared" si="429"/>
        <v>-144.28735848196229</v>
      </c>
      <c r="I3509" s="104">
        <f t="shared" si="430"/>
        <v>100</v>
      </c>
      <c r="J3509" s="104">
        <f t="shared" si="431"/>
        <v>9.315456892634322E-16</v>
      </c>
      <c r="K3509" s="104">
        <f t="shared" si="432"/>
        <v>9.3154568926343215E-14</v>
      </c>
      <c r="L3509" s="85"/>
    </row>
    <row r="3510" spans="3:12" x14ac:dyDescent="0.2">
      <c r="C3510" s="103">
        <v>74300</v>
      </c>
      <c r="D3510" s="103">
        <f t="shared" si="428"/>
        <v>74.3</v>
      </c>
      <c r="E3510" s="104">
        <f t="shared" si="426"/>
        <v>3.502879214933938E-5</v>
      </c>
      <c r="F3510" s="104">
        <f t="shared" si="427"/>
        <v>1.7367147947050085E-3</v>
      </c>
      <c r="G3510" s="104">
        <f t="shared" si="433"/>
        <v>6.0835021566404353E-8</v>
      </c>
      <c r="H3510" s="104">
        <f t="shared" si="429"/>
        <v>-144.31692667302005</v>
      </c>
      <c r="I3510" s="104">
        <f t="shared" si="430"/>
        <v>100</v>
      </c>
      <c r="J3510" s="104">
        <f t="shared" si="431"/>
        <v>3.713530544634595E-15</v>
      </c>
      <c r="K3510" s="104">
        <f t="shared" si="432"/>
        <v>3.7135305446345949E-13</v>
      </c>
      <c r="L3510" s="85"/>
    </row>
    <row r="3511" spans="3:12" x14ac:dyDescent="0.2">
      <c r="C3511" s="103">
        <v>74400</v>
      </c>
      <c r="D3511" s="103">
        <f t="shared" si="428"/>
        <v>74.400000000000006</v>
      </c>
      <c r="E3511" s="104">
        <f t="shared" si="426"/>
        <v>3.4919596841500697E-5</v>
      </c>
      <c r="F3511" s="104">
        <f t="shared" si="427"/>
        <v>3.6139336292742178E-16</v>
      </c>
      <c r="G3511" s="104">
        <f t="shared" si="433"/>
        <v>1.2619710534619713E-20</v>
      </c>
      <c r="H3511" s="104">
        <f t="shared" si="429"/>
        <v>-397.97901213267619</v>
      </c>
      <c r="I3511" s="104">
        <f t="shared" si="430"/>
        <v>100</v>
      </c>
      <c r="J3511" s="104">
        <f t="shared" si="431"/>
        <v>9.2522496224660463E-16</v>
      </c>
      <c r="K3511" s="104">
        <f t="shared" si="432"/>
        <v>9.2522496224660466E-14</v>
      </c>
      <c r="L3511" s="85"/>
    </row>
    <row r="3512" spans="3:12" x14ac:dyDescent="0.2">
      <c r="C3512" s="103">
        <v>74500</v>
      </c>
      <c r="D3512" s="103">
        <f t="shared" si="428"/>
        <v>74.5</v>
      </c>
      <c r="E3512" s="104">
        <f t="shared" si="426"/>
        <v>3.4791899996192859E-5</v>
      </c>
      <c r="F3512" s="104">
        <f t="shared" si="427"/>
        <v>1.7344277805630768E-3</v>
      </c>
      <c r="G3512" s="104">
        <f t="shared" si="433"/>
        <v>6.0344037891969305E-8</v>
      </c>
      <c r="H3512" s="104">
        <f t="shared" si="429"/>
        <v>-144.38731265169005</v>
      </c>
      <c r="I3512" s="104">
        <f t="shared" si="430"/>
        <v>100</v>
      </c>
      <c r="J3512" s="104">
        <f t="shared" si="431"/>
        <v>9.1035072727723787E-16</v>
      </c>
      <c r="K3512" s="104">
        <f t="shared" si="432"/>
        <v>9.1035072727723781E-14</v>
      </c>
      <c r="L3512" s="85"/>
    </row>
    <row r="3513" spans="3:12" x14ac:dyDescent="0.2">
      <c r="C3513" s="103">
        <v>74600</v>
      </c>
      <c r="D3513" s="103">
        <f t="shared" si="428"/>
        <v>74.599999999999994</v>
      </c>
      <c r="E3513" s="104">
        <f t="shared" si="426"/>
        <v>3.46459294350806E-5</v>
      </c>
      <c r="F3513" s="104">
        <f t="shared" si="427"/>
        <v>1.7335714442609695E-3</v>
      </c>
      <c r="G3513" s="104">
        <f t="shared" si="433"/>
        <v>6.0061193928536307E-8</v>
      </c>
      <c r="H3513" s="104">
        <f t="shared" si="429"/>
        <v>-144.42812077826477</v>
      </c>
      <c r="I3513" s="104">
        <f t="shared" si="430"/>
        <v>100</v>
      </c>
      <c r="J3513" s="104">
        <f t="shared" si="431"/>
        <v>3.6243549624374245E-15</v>
      </c>
      <c r="K3513" s="104">
        <f t="shared" si="432"/>
        <v>3.6243549624374244E-13</v>
      </c>
      <c r="L3513" s="85"/>
    </row>
    <row r="3514" spans="3:12" x14ac:dyDescent="0.2">
      <c r="C3514" s="103">
        <v>74700</v>
      </c>
      <c r="D3514" s="103">
        <f t="shared" si="428"/>
        <v>74.7</v>
      </c>
      <c r="E3514" s="104">
        <f t="shared" si="426"/>
        <v>3.4481937212045361E-5</v>
      </c>
      <c r="F3514" s="104">
        <f t="shared" si="427"/>
        <v>6.9620400458970242E-16</v>
      </c>
      <c r="G3514" s="104">
        <f t="shared" si="433"/>
        <v>2.4006462773036659E-20</v>
      </c>
      <c r="H3514" s="104">
        <f t="shared" si="429"/>
        <v>-392.39343652507455</v>
      </c>
      <c r="I3514" s="104">
        <f t="shared" si="430"/>
        <v>100</v>
      </c>
      <c r="J3514" s="104">
        <f t="shared" si="431"/>
        <v>9.0183675403103256E-16</v>
      </c>
      <c r="K3514" s="104">
        <f t="shared" si="432"/>
        <v>9.0183675403103254E-14</v>
      </c>
      <c r="L3514" s="85"/>
    </row>
    <row r="3515" spans="3:12" x14ac:dyDescent="0.2">
      <c r="C3515" s="103">
        <v>74800</v>
      </c>
      <c r="D3515" s="103">
        <f t="shared" si="428"/>
        <v>74.8</v>
      </c>
      <c r="E3515" s="104">
        <f t="shared" si="426"/>
        <v>3.4300198998683763E-5</v>
      </c>
      <c r="F3515" s="104">
        <f t="shared" si="427"/>
        <v>1.7324307582627992E-3</v>
      </c>
      <c r="G3515" s="104">
        <f t="shared" si="433"/>
        <v>5.9422719759854618E-8</v>
      </c>
      <c r="H3515" s="104">
        <f t="shared" si="429"/>
        <v>-144.52094949101547</v>
      </c>
      <c r="I3515" s="104">
        <f t="shared" si="430"/>
        <v>100</v>
      </c>
      <c r="J3515" s="104">
        <f t="shared" si="431"/>
        <v>8.8276490591526746E-16</v>
      </c>
      <c r="K3515" s="104">
        <f t="shared" si="432"/>
        <v>8.8276490591526748E-14</v>
      </c>
      <c r="L3515" s="85"/>
    </row>
    <row r="3516" spans="3:12" x14ac:dyDescent="0.2">
      <c r="C3516" s="103">
        <v>74900</v>
      </c>
      <c r="D3516" s="103">
        <f t="shared" si="428"/>
        <v>74.900000000000006</v>
      </c>
      <c r="E3516" s="104">
        <f t="shared" si="426"/>
        <v>3.4101013427838212E-5</v>
      </c>
      <c r="F3516" s="104">
        <f t="shared" si="427"/>
        <v>1.7321457822206821E-3</v>
      </c>
      <c r="G3516" s="104">
        <f t="shared" si="433"/>
        <v>5.9067926578480807E-8</v>
      </c>
      <c r="H3516" s="104">
        <f t="shared" si="429"/>
        <v>-144.57296547240884</v>
      </c>
      <c r="I3516" s="104">
        <f t="shared" si="430"/>
        <v>100</v>
      </c>
      <c r="J3516" s="104">
        <f t="shared" si="431"/>
        <v>3.5100083174191204E-15</v>
      </c>
      <c r="K3516" s="104">
        <f t="shared" si="432"/>
        <v>3.5100083174191205E-13</v>
      </c>
      <c r="L3516" s="85"/>
    </row>
    <row r="3517" spans="3:12" x14ac:dyDescent="0.2">
      <c r="C3517" s="103">
        <v>75000</v>
      </c>
      <c r="D3517" s="103">
        <f t="shared" si="428"/>
        <v>75</v>
      </c>
      <c r="E3517" s="104">
        <f t="shared" si="426"/>
        <v>3.3884701396983296E-5</v>
      </c>
      <c r="F3517" s="104">
        <f t="shared" si="427"/>
        <v>1.2154600242952896E-16</v>
      </c>
      <c r="G3517" s="104">
        <f t="shared" si="433"/>
        <v>4.1185499983215947E-21</v>
      </c>
      <c r="H3517" s="104">
        <f t="shared" si="429"/>
        <v>-407.70511314811188</v>
      </c>
      <c r="I3517" s="104">
        <f t="shared" si="430"/>
        <v>100</v>
      </c>
      <c r="J3517" s="104">
        <f t="shared" si="431"/>
        <v>8.7225498757032134E-16</v>
      </c>
      <c r="K3517" s="104">
        <f t="shared" si="432"/>
        <v>8.7225498757032135E-14</v>
      </c>
      <c r="L3517" s="85"/>
    </row>
    <row r="3518" spans="3:12" x14ac:dyDescent="0.2">
      <c r="C3518" s="103">
        <v>75100</v>
      </c>
      <c r="D3518" s="103">
        <f t="shared" si="428"/>
        <v>75.099999999999994</v>
      </c>
      <c r="E3518" s="104">
        <f t="shared" si="426"/>
        <v>3.3651605333368094E-5</v>
      </c>
      <c r="F3518" s="104">
        <f t="shared" si="427"/>
        <v>1.7321457822212587E-3</v>
      </c>
      <c r="G3518" s="104">
        <f t="shared" si="433"/>
        <v>5.8289486243167962E-8</v>
      </c>
      <c r="H3518" s="104">
        <f t="shared" si="429"/>
        <v>-144.68819544970665</v>
      </c>
      <c r="I3518" s="104">
        <f t="shared" si="430"/>
        <v>100</v>
      </c>
      <c r="J3518" s="104">
        <f t="shared" si="431"/>
        <v>8.4941605162323674E-16</v>
      </c>
      <c r="K3518" s="104">
        <f t="shared" si="432"/>
        <v>8.4941605162323678E-14</v>
      </c>
      <c r="L3518" s="85"/>
    </row>
    <row r="3519" spans="3:12" x14ac:dyDescent="0.2">
      <c r="C3519" s="103">
        <v>75200</v>
      </c>
      <c r="D3519" s="103">
        <f t="shared" si="428"/>
        <v>75.2</v>
      </c>
      <c r="E3519" s="104">
        <f t="shared" si="426"/>
        <v>3.3402088422884659E-5</v>
      </c>
      <c r="F3519" s="104">
        <f t="shared" si="427"/>
        <v>1.7324307582626778E-3</v>
      </c>
      <c r="G3519" s="104">
        <f t="shared" si="433"/>
        <v>5.7866805374015079E-8</v>
      </c>
      <c r="H3519" s="104">
        <f t="shared" si="429"/>
        <v>-144.75140985738892</v>
      </c>
      <c r="I3519" s="104">
        <f t="shared" si="430"/>
        <v>100</v>
      </c>
      <c r="J3519" s="104">
        <f t="shared" si="431"/>
        <v>3.3730710205640162E-15</v>
      </c>
      <c r="K3519" s="104">
        <f t="shared" si="432"/>
        <v>3.3730710205640164E-13</v>
      </c>
      <c r="L3519" s="85"/>
    </row>
    <row r="3520" spans="3:12" x14ac:dyDescent="0.2">
      <c r="C3520" s="103">
        <v>75300</v>
      </c>
      <c r="D3520" s="103">
        <f t="shared" si="428"/>
        <v>75.3</v>
      </c>
      <c r="E3520" s="104">
        <f t="shared" si="426"/>
        <v>3.3136533804697577E-5</v>
      </c>
      <c r="F3520" s="104">
        <f t="shared" si="427"/>
        <v>4.5299198928276178E-16</v>
      </c>
      <c r="G3520" s="104">
        <f t="shared" si="433"/>
        <v>1.5010584366125438E-20</v>
      </c>
      <c r="H3520" s="104">
        <f t="shared" si="429"/>
        <v>-396.47204800451016</v>
      </c>
      <c r="I3520" s="104">
        <f t="shared" si="430"/>
        <v>100</v>
      </c>
      <c r="J3520" s="104">
        <f t="shared" si="431"/>
        <v>8.3714179104896935E-16</v>
      </c>
      <c r="K3520" s="104">
        <f t="shared" si="432"/>
        <v>8.3714179104896932E-14</v>
      </c>
      <c r="L3520" s="85"/>
    </row>
    <row r="3521" spans="3:12" x14ac:dyDescent="0.2">
      <c r="C3521" s="103">
        <v>75400</v>
      </c>
      <c r="D3521" s="103">
        <f t="shared" si="428"/>
        <v>75.400000000000006</v>
      </c>
      <c r="E3521" s="104">
        <f t="shared" si="426"/>
        <v>3.2855343733729546E-5</v>
      </c>
      <c r="F3521" s="104">
        <f t="shared" si="427"/>
        <v>1.7335714442610912E-3</v>
      </c>
      <c r="G3521" s="104">
        <f t="shared" si="433"/>
        <v>5.6957085688176122E-8</v>
      </c>
      <c r="H3521" s="104">
        <f t="shared" si="429"/>
        <v>-144.88904480523414</v>
      </c>
      <c r="I3521" s="104">
        <f t="shared" si="430"/>
        <v>100</v>
      </c>
      <c r="J3521" s="104">
        <f t="shared" si="431"/>
        <v>8.1102740252298678E-16</v>
      </c>
      <c r="K3521" s="104">
        <f t="shared" si="432"/>
        <v>8.1102740252298684E-14</v>
      </c>
      <c r="L3521" s="85"/>
    </row>
    <row r="3522" spans="3:12" x14ac:dyDescent="0.2">
      <c r="C3522" s="103">
        <v>75500</v>
      </c>
      <c r="D3522" s="103">
        <f t="shared" si="428"/>
        <v>75.5</v>
      </c>
      <c r="E3522" s="104">
        <f t="shared" si="426"/>
        <v>3.2558938713149478E-5</v>
      </c>
      <c r="F3522" s="104">
        <f t="shared" si="427"/>
        <v>1.7344277805624998E-3</v>
      </c>
      <c r="G3522" s="104">
        <f t="shared" si="433"/>
        <v>5.6471127809718301E-8</v>
      </c>
      <c r="H3522" s="104">
        <f t="shared" si="429"/>
        <v>-144.96347077380986</v>
      </c>
      <c r="I3522" s="104">
        <f t="shared" si="430"/>
        <v>100</v>
      </c>
      <c r="J3522" s="104">
        <f t="shared" si="431"/>
        <v>3.2164899043309792E-15</v>
      </c>
      <c r="K3522" s="104">
        <f t="shared" si="432"/>
        <v>3.2164899043309791E-13</v>
      </c>
      <c r="L3522" s="85"/>
    </row>
    <row r="3523" spans="3:12" x14ac:dyDescent="0.2">
      <c r="C3523" s="103">
        <v>75600</v>
      </c>
      <c r="D3523" s="103">
        <f t="shared" si="428"/>
        <v>75.599999999999994</v>
      </c>
      <c r="E3523" s="104">
        <f t="shared" si="426"/>
        <v>3.2247756599059904E-5</v>
      </c>
      <c r="F3523" s="104">
        <f t="shared" si="427"/>
        <v>7.9347220710307344E-16</v>
      </c>
      <c r="G3523" s="104">
        <f t="shared" si="433"/>
        <v>2.5587698602778763E-20</v>
      </c>
      <c r="H3523" s="104">
        <f t="shared" si="429"/>
        <v>-391.83937546948573</v>
      </c>
      <c r="I3523" s="104">
        <f t="shared" si="430"/>
        <v>100</v>
      </c>
      <c r="J3523" s="104">
        <f t="shared" si="431"/>
        <v>7.9724706902610745E-16</v>
      </c>
      <c r="K3523" s="104">
        <f t="shared" si="432"/>
        <v>7.9724706902610746E-14</v>
      </c>
      <c r="L3523" s="85"/>
    </row>
    <row r="3524" spans="3:12" x14ac:dyDescent="0.2">
      <c r="C3524" s="103">
        <v>75700</v>
      </c>
      <c r="D3524" s="103">
        <f t="shared" si="428"/>
        <v>75.7</v>
      </c>
      <c r="E3524" s="104">
        <f t="shared" ref="E3524:E3587" si="434">ABS(SIN((($A$68*PI()*$C3524*VLOOKUP($D$12,$C$18:$D$33,2,FALSE))/($D$16*1000000)))/(VLOOKUP($D$12,$C$18:$D$33,2,FALSE)*SIN((($A$68*PI()*$C3524)/($D$16*1000000)))))^$A$72</f>
        <v>3.1922251679619376E-5</v>
      </c>
      <c r="F3524" s="104">
        <f t="shared" ref="F3524:F3587" si="435">ABS(SIN((($A$68*VLOOKUP($D$12,$C$18:$D$33,2,FALSE)*PI()*$C3524*VLOOKUP($D$12,$C$18:$E$33,3,FALSE))/($D$16*1000000)))/(VLOOKUP($D$12,$C$18:$E$33,3,FALSE)*SIN((($A$68*VLOOKUP($D$12,$C$18:$D$33,2,FALSE)*PI()*$C3524)/($D$16*1000000)))))^$A$76</f>
        <v>1.7367147947046743E-3</v>
      </c>
      <c r="G3524" s="104">
        <f t="shared" si="433"/>
        <v>5.5439846772281108E-8</v>
      </c>
      <c r="H3524" s="104">
        <f t="shared" si="429"/>
        <v>-145.12355957443464</v>
      </c>
      <c r="I3524" s="104">
        <f t="shared" si="430"/>
        <v>100</v>
      </c>
      <c r="J3524" s="104">
        <f t="shared" si="431"/>
        <v>7.6839415253421131E-16</v>
      </c>
      <c r="K3524" s="104">
        <f t="shared" si="432"/>
        <v>7.6839415253421126E-14</v>
      </c>
      <c r="L3524" s="85"/>
    </row>
    <row r="3525" spans="3:12" x14ac:dyDescent="0.2">
      <c r="C3525" s="103">
        <v>75800</v>
      </c>
      <c r="D3525" s="103">
        <f t="shared" ref="D3525:D3588" si="436">C3525/1000</f>
        <v>75.8</v>
      </c>
      <c r="E3525" s="104">
        <f t="shared" si="434"/>
        <v>3.1582893730873925E-5</v>
      </c>
      <c r="F3525" s="104">
        <f t="shared" si="435"/>
        <v>1.7381467328057884E-3</v>
      </c>
      <c r="G3525" s="104">
        <f t="shared" si="433"/>
        <v>5.4895703550870927E-8</v>
      </c>
      <c r="H3525" s="104">
        <f t="shared" ref="H3525:H3588" si="437">20*LOG10(G3525)</f>
        <v>-145.20923289138634</v>
      </c>
      <c r="I3525" s="104">
        <f t="shared" ref="I3525:I3588" si="438">C3525-C3524</f>
        <v>100</v>
      </c>
      <c r="J3525" s="104">
        <f t="shared" si="431"/>
        <v>3.043483416278204E-15</v>
      </c>
      <c r="K3525" s="104">
        <f t="shared" si="432"/>
        <v>3.0434834162782039E-13</v>
      </c>
      <c r="L3525" s="85"/>
    </row>
    <row r="3526" spans="3:12" x14ac:dyDescent="0.2">
      <c r="C3526" s="103">
        <v>75900</v>
      </c>
      <c r="D3526" s="103">
        <f t="shared" si="436"/>
        <v>75.900000000000006</v>
      </c>
      <c r="E3526" s="104">
        <f t="shared" si="434"/>
        <v>3.1230167051599608E-5</v>
      </c>
      <c r="F3526" s="104">
        <f t="shared" si="435"/>
        <v>2.1856198928794901E-16</v>
      </c>
      <c r="G3526" s="104">
        <f t="shared" si="433"/>
        <v>6.8257274365925721E-21</v>
      </c>
      <c r="H3526" s="104">
        <f t="shared" si="437"/>
        <v>-403.31702115720736</v>
      </c>
      <c r="I3526" s="104">
        <f t="shared" si="438"/>
        <v>100</v>
      </c>
      <c r="J3526" s="104">
        <f t="shared" ref="J3526:J3589" si="439">((G3526+G3525)/2)^2</f>
        <v>7.5338456708646293E-16</v>
      </c>
      <c r="K3526" s="104">
        <f t="shared" ref="K3526:K3589" si="440">I3526*J3526</f>
        <v>7.5338456708646295E-14</v>
      </c>
      <c r="L3526" s="85"/>
    </row>
    <row r="3527" spans="3:12" x14ac:dyDescent="0.2">
      <c r="C3527" s="103">
        <v>76000</v>
      </c>
      <c r="D3527" s="103">
        <f t="shared" si="436"/>
        <v>76</v>
      </c>
      <c r="E3527" s="104">
        <f t="shared" si="434"/>
        <v>3.0864569479483259E-5</v>
      </c>
      <c r="F3527" s="104">
        <f t="shared" si="435"/>
        <v>1.7415914276353466E-3</v>
      </c>
      <c r="G3527" s="104">
        <f t="shared" si="433"/>
        <v>5.3753469623123598E-8</v>
      </c>
      <c r="H3527" s="104">
        <f t="shared" si="437"/>
        <v>-145.39186996236995</v>
      </c>
      <c r="I3527" s="104">
        <f t="shared" si="438"/>
        <v>100</v>
      </c>
      <c r="J3527" s="104">
        <f t="shared" si="439"/>
        <v>7.2235887413120123E-16</v>
      </c>
      <c r="K3527" s="104">
        <f t="shared" si="440"/>
        <v>7.2235887413120125E-14</v>
      </c>
      <c r="L3527" s="85"/>
    </row>
    <row r="3528" spans="3:12" x14ac:dyDescent="0.2">
      <c r="C3528" s="103">
        <v>76100</v>
      </c>
      <c r="D3528" s="103">
        <f t="shared" si="436"/>
        <v>76.099999999999994</v>
      </c>
      <c r="E3528" s="104">
        <f t="shared" si="434"/>
        <v>3.0486611390985852E-5</v>
      </c>
      <c r="F3528" s="104">
        <f t="shared" si="435"/>
        <v>1.7436060938531991E-3</v>
      </c>
      <c r="G3528" s="104">
        <f t="shared" si="433"/>
        <v>5.3156641402257282E-8</v>
      </c>
      <c r="H3528" s="104">
        <f t="shared" si="437"/>
        <v>-145.48884933808711</v>
      </c>
      <c r="I3528" s="104">
        <f t="shared" si="438"/>
        <v>100</v>
      </c>
      <c r="J3528" s="104">
        <f t="shared" si="439"/>
        <v>2.8574429598648165E-15</v>
      </c>
      <c r="K3528" s="104">
        <f t="shared" si="440"/>
        <v>2.8574429598648166E-13</v>
      </c>
      <c r="L3528" s="85"/>
    </row>
    <row r="3529" spans="3:12" x14ac:dyDescent="0.2">
      <c r="C3529" s="103">
        <v>76200</v>
      </c>
      <c r="D3529" s="103">
        <f t="shared" si="436"/>
        <v>76.2</v>
      </c>
      <c r="E3529" s="104">
        <f t="shared" si="434"/>
        <v>3.0096814687246478E-5</v>
      </c>
      <c r="F3529" s="104">
        <f t="shared" si="435"/>
        <v>5.571656553146945E-16</v>
      </c>
      <c r="G3529" s="104">
        <f t="shared" si="433"/>
        <v>1.6768911478104606E-20</v>
      </c>
      <c r="H3529" s="104">
        <f t="shared" si="437"/>
        <v>-395.50990255753334</v>
      </c>
      <c r="I3529" s="104">
        <f t="shared" si="438"/>
        <v>100</v>
      </c>
      <c r="J3529" s="104">
        <f t="shared" si="439"/>
        <v>7.0640713129248893E-16</v>
      </c>
      <c r="K3529" s="104">
        <f t="shared" si="440"/>
        <v>7.0640713129248896E-14</v>
      </c>
      <c r="L3529" s="85"/>
    </row>
    <row r="3530" spans="3:12" x14ac:dyDescent="0.2">
      <c r="C3530" s="103">
        <v>76300</v>
      </c>
      <c r="D3530" s="103">
        <f t="shared" si="436"/>
        <v>76.3</v>
      </c>
      <c r="E3530" s="104">
        <f t="shared" si="434"/>
        <v>2.9695711768388379E-5</v>
      </c>
      <c r="F3530" s="104">
        <f t="shared" si="435"/>
        <v>1.7482256703633284E-3</v>
      </c>
      <c r="G3530" s="104">
        <f t="shared" si="433"/>
        <v>5.1914805613206954E-8</v>
      </c>
      <c r="H3530" s="104">
        <f t="shared" si="437"/>
        <v>-145.69417535588531</v>
      </c>
      <c r="I3530" s="104">
        <f t="shared" si="438"/>
        <v>100</v>
      </c>
      <c r="J3530" s="104">
        <f t="shared" si="439"/>
        <v>6.7378676046470133E-16</v>
      </c>
      <c r="K3530" s="104">
        <f t="shared" si="440"/>
        <v>6.7378676046470128E-14</v>
      </c>
      <c r="L3530" s="85"/>
    </row>
    <row r="3531" spans="3:12" x14ac:dyDescent="0.2">
      <c r="C3531" s="103">
        <v>76400</v>
      </c>
      <c r="D3531" s="103">
        <f t="shared" si="436"/>
        <v>76.400000000000006</v>
      </c>
      <c r="E3531" s="104">
        <f t="shared" si="434"/>
        <v>2.9283844498593038E-5</v>
      </c>
      <c r="F3531" s="104">
        <f t="shared" si="435"/>
        <v>1.7508331627765689E-3</v>
      </c>
      <c r="G3531" s="104">
        <f t="shared" si="433"/>
        <v>5.1271126081728876E-8</v>
      </c>
      <c r="H3531" s="104">
        <f t="shared" si="437"/>
        <v>-145.80254287853339</v>
      </c>
      <c r="I3531" s="104">
        <f t="shared" si="438"/>
        <v>100</v>
      </c>
      <c r="J3531" s="104">
        <f t="shared" si="439"/>
        <v>2.6618341249379906E-15</v>
      </c>
      <c r="K3531" s="104">
        <f t="shared" si="440"/>
        <v>2.6618341249379906E-13</v>
      </c>
      <c r="L3531" s="85"/>
    </row>
    <row r="3532" spans="3:12" x14ac:dyDescent="0.2">
      <c r="C3532" s="103">
        <v>76500</v>
      </c>
      <c r="D3532" s="103">
        <f t="shared" si="436"/>
        <v>76.5</v>
      </c>
      <c r="E3532" s="104">
        <f t="shared" si="434"/>
        <v>2.8861763164298531E-5</v>
      </c>
      <c r="F3532" s="104">
        <f t="shared" si="435"/>
        <v>8.9902091122422061E-16</v>
      </c>
      <c r="G3532" s="104">
        <f t="shared" si="433"/>
        <v>2.5947328619505311E-20</v>
      </c>
      <c r="H3532" s="104">
        <f t="shared" si="437"/>
        <v>-391.71814695710253</v>
      </c>
      <c r="I3532" s="104">
        <f t="shared" si="438"/>
        <v>100</v>
      </c>
      <c r="J3532" s="104">
        <f t="shared" si="439"/>
        <v>6.5718209242279988E-16</v>
      </c>
      <c r="K3532" s="104">
        <f t="shared" si="440"/>
        <v>6.5718209242279995E-14</v>
      </c>
      <c r="L3532" s="85"/>
    </row>
    <row r="3533" spans="3:12" x14ac:dyDescent="0.2">
      <c r="C3533" s="103">
        <v>76600</v>
      </c>
      <c r="D3533" s="103">
        <f t="shared" si="436"/>
        <v>76.599999999999994</v>
      </c>
      <c r="E3533" s="104">
        <f t="shared" si="434"/>
        <v>2.8430025427871015E-5</v>
      </c>
      <c r="F3533" s="104">
        <f t="shared" si="435"/>
        <v>1.7566508813920008E-3</v>
      </c>
      <c r="G3533" s="104">
        <f t="shared" si="433"/>
        <v>4.9941629225866612E-8</v>
      </c>
      <c r="H3533" s="104">
        <f t="shared" si="437"/>
        <v>-146.0307458787554</v>
      </c>
      <c r="I3533" s="104">
        <f t="shared" si="438"/>
        <v>100</v>
      </c>
      <c r="J3533" s="104">
        <f t="shared" si="439"/>
        <v>6.2354158243413148E-16</v>
      </c>
      <c r="K3533" s="104">
        <f t="shared" si="440"/>
        <v>6.2354158243413145E-14</v>
      </c>
      <c r="L3533" s="85"/>
    </row>
    <row r="3534" spans="3:12" x14ac:dyDescent="0.2">
      <c r="C3534" s="103">
        <v>76700</v>
      </c>
      <c r="D3534" s="103">
        <f t="shared" si="436"/>
        <v>76.7</v>
      </c>
      <c r="E3534" s="104">
        <f t="shared" si="434"/>
        <v>2.7989195279080096E-5</v>
      </c>
      <c r="F3534" s="104">
        <f t="shared" si="435"/>
        <v>1.7598643943789692E-3</v>
      </c>
      <c r="G3534" s="104">
        <f t="shared" ref="G3534:G3597" si="441">E3534*F3534</f>
        <v>4.9257188198972998E-8</v>
      </c>
      <c r="H3534" s="104">
        <f t="shared" si="437"/>
        <v>-146.15060766176276</v>
      </c>
      <c r="I3534" s="104">
        <f t="shared" si="438"/>
        <v>100</v>
      </c>
      <c r="J3534" s="104">
        <f t="shared" si="439"/>
        <v>2.4601013446216655E-15</v>
      </c>
      <c r="K3534" s="104">
        <f t="shared" si="440"/>
        <v>2.4601013446216654E-13</v>
      </c>
      <c r="L3534" s="85"/>
    </row>
    <row r="3535" spans="3:12" x14ac:dyDescent="0.2">
      <c r="C3535" s="103">
        <v>76800</v>
      </c>
      <c r="D3535" s="103">
        <f t="shared" si="436"/>
        <v>76.8</v>
      </c>
      <c r="E3535" s="104">
        <f t="shared" si="434"/>
        <v>2.7539841986686585E-5</v>
      </c>
      <c r="F3535" s="104">
        <f t="shared" si="435"/>
        <v>3.1929357143131111E-16</v>
      </c>
      <c r="G3535" s="104">
        <f t="shared" si="441"/>
        <v>8.793294504583134E-21</v>
      </c>
      <c r="H3535" s="104">
        <f t="shared" si="437"/>
        <v>-401.11696762458172</v>
      </c>
      <c r="I3535" s="104">
        <f t="shared" si="438"/>
        <v>100</v>
      </c>
      <c r="J3535" s="104">
        <f t="shared" si="439"/>
        <v>6.0656764731747784E-16</v>
      </c>
      <c r="K3535" s="104">
        <f t="shared" si="440"/>
        <v>6.0656764731747785E-14</v>
      </c>
      <c r="L3535" s="85"/>
    </row>
    <row r="3536" spans="3:12" x14ac:dyDescent="0.2">
      <c r="C3536" s="103">
        <v>76900</v>
      </c>
      <c r="D3536" s="103">
        <f t="shared" si="436"/>
        <v>76.900000000000006</v>
      </c>
      <c r="E3536" s="104">
        <f t="shared" si="434"/>
        <v>2.7082539052424425E-5</v>
      </c>
      <c r="F3536" s="104">
        <f t="shared" si="435"/>
        <v>1.7669098637297716E-3</v>
      </c>
      <c r="G3536" s="104">
        <f t="shared" si="441"/>
        <v>4.7852405386575458E-8</v>
      </c>
      <c r="H3536" s="104">
        <f t="shared" si="437"/>
        <v>-146.40192453502149</v>
      </c>
      <c r="I3536" s="104">
        <f t="shared" si="438"/>
        <v>100</v>
      </c>
      <c r="J3536" s="104">
        <f t="shared" si="439"/>
        <v>5.7246317532049945E-16</v>
      </c>
      <c r="K3536" s="104">
        <f t="shared" si="440"/>
        <v>5.7246317532049948E-14</v>
      </c>
      <c r="L3536" s="85"/>
    </row>
    <row r="3537" spans="3:12" x14ac:dyDescent="0.2">
      <c r="C3537" s="103">
        <v>77000</v>
      </c>
      <c r="D3537" s="103">
        <f t="shared" si="436"/>
        <v>77</v>
      </c>
      <c r="E3537" s="104">
        <f t="shared" si="434"/>
        <v>2.6617863169626442E-5</v>
      </c>
      <c r="F3537" s="104">
        <f t="shared" si="435"/>
        <v>1.7707458529456807E-3</v>
      </c>
      <c r="G3537" s="104">
        <f t="shared" si="441"/>
        <v>4.7133470821891593E-8</v>
      </c>
      <c r="H3537" s="104">
        <f t="shared" si="437"/>
        <v>-146.53341156835734</v>
      </c>
      <c r="I3537" s="104">
        <f t="shared" si="438"/>
        <v>100</v>
      </c>
      <c r="J3537" s="104">
        <f t="shared" si="439"/>
        <v>2.2555791697725568E-15</v>
      </c>
      <c r="K3537" s="104">
        <f t="shared" si="440"/>
        <v>2.2555791697725568E-13</v>
      </c>
      <c r="L3537" s="85"/>
    </row>
    <row r="3538" spans="3:12" x14ac:dyDescent="0.2">
      <c r="C3538" s="103">
        <v>77100</v>
      </c>
      <c r="D3538" s="103">
        <f t="shared" si="436"/>
        <v>77.099999999999994</v>
      </c>
      <c r="E3538" s="104">
        <f t="shared" si="434"/>
        <v>2.6146393188704739E-5</v>
      </c>
      <c r="F3538" s="104">
        <f t="shared" si="435"/>
        <v>2.6710932040588002E-16</v>
      </c>
      <c r="G3538" s="104">
        <f t="shared" si="441"/>
        <v>6.9839453156998536E-21</v>
      </c>
      <c r="H3538" s="104">
        <f t="shared" si="437"/>
        <v>-403.11798339630968</v>
      </c>
      <c r="I3538" s="104">
        <f t="shared" si="438"/>
        <v>100</v>
      </c>
      <c r="J3538" s="104">
        <f t="shared" si="439"/>
        <v>5.5539101792969111E-16</v>
      </c>
      <c r="K3538" s="104">
        <f t="shared" si="440"/>
        <v>5.553910179296911E-14</v>
      </c>
      <c r="L3538" s="85"/>
    </row>
    <row r="3539" spans="3:12" x14ac:dyDescent="0.2">
      <c r="C3539" s="103">
        <v>77200</v>
      </c>
      <c r="D3539" s="103">
        <f t="shared" si="436"/>
        <v>77.2</v>
      </c>
      <c r="E3539" s="104">
        <f t="shared" si="434"/>
        <v>2.5668709091655241E-5</v>
      </c>
      <c r="F3539" s="104">
        <f t="shared" si="435"/>
        <v>1.7790554031699858E-3</v>
      </c>
      <c r="G3539" s="104">
        <f t="shared" si="441"/>
        <v>4.5666055601907794E-8</v>
      </c>
      <c r="H3539" s="104">
        <f t="shared" si="437"/>
        <v>-146.80812997775931</v>
      </c>
      <c r="I3539" s="104">
        <f t="shared" si="438"/>
        <v>100</v>
      </c>
      <c r="J3539" s="104">
        <f t="shared" si="439"/>
        <v>5.2134715855929297E-16</v>
      </c>
      <c r="K3539" s="104">
        <f t="shared" si="440"/>
        <v>5.2134715855929296E-14</v>
      </c>
      <c r="L3539" s="85"/>
    </row>
    <row r="3540" spans="3:12" x14ac:dyDescent="0.2">
      <c r="C3540" s="103">
        <v>77300</v>
      </c>
      <c r="D3540" s="103">
        <f t="shared" si="436"/>
        <v>77.3</v>
      </c>
      <c r="E3540" s="104">
        <f t="shared" si="434"/>
        <v>2.5185390977706933E-5</v>
      </c>
      <c r="F3540" s="104">
        <f t="shared" si="435"/>
        <v>1.7835337948626504E-3</v>
      </c>
      <c r="G3540" s="104">
        <f t="shared" si="441"/>
        <v>4.4918995945569205E-8</v>
      </c>
      <c r="H3540" s="104">
        <f t="shared" si="437"/>
        <v>-146.95139919788758</v>
      </c>
      <c r="I3540" s="104">
        <f t="shared" si="438"/>
        <v>100</v>
      </c>
      <c r="J3540" s="104">
        <f t="shared" si="439"/>
        <v>2.0514128909647664E-15</v>
      </c>
      <c r="K3540" s="104">
        <f t="shared" si="440"/>
        <v>2.0514128909647664E-13</v>
      </c>
      <c r="L3540" s="85"/>
    </row>
    <row r="3541" spans="3:12" x14ac:dyDescent="0.2">
      <c r="C3541" s="103">
        <v>77400</v>
      </c>
      <c r="D3541" s="103">
        <f t="shared" si="436"/>
        <v>77.400000000000006</v>
      </c>
      <c r="E3541" s="104">
        <f t="shared" si="434"/>
        <v>2.4697018062187245E-5</v>
      </c>
      <c r="F3541" s="104">
        <f t="shared" si="435"/>
        <v>7.6920365950999169E-17</v>
      </c>
      <c r="G3541" s="104">
        <f t="shared" si="441"/>
        <v>1.8997036672418793E-21</v>
      </c>
      <c r="H3541" s="104">
        <f t="shared" si="437"/>
        <v>-414.42628277798229</v>
      </c>
      <c r="I3541" s="104">
        <f t="shared" si="438"/>
        <v>100</v>
      </c>
      <c r="J3541" s="104">
        <f t="shared" si="439"/>
        <v>5.0442904918955829E-16</v>
      </c>
      <c r="K3541" s="104">
        <f t="shared" si="440"/>
        <v>5.0442904918955831E-14</v>
      </c>
      <c r="L3541" s="85"/>
    </row>
    <row r="3542" spans="3:12" x14ac:dyDescent="0.2">
      <c r="C3542" s="103">
        <v>77500</v>
      </c>
      <c r="D3542" s="103">
        <f t="shared" si="436"/>
        <v>77.5</v>
      </c>
      <c r="E3542" s="104">
        <f t="shared" si="434"/>
        <v>2.4204167690615995E-5</v>
      </c>
      <c r="F3542" s="104">
        <f t="shared" si="435"/>
        <v>1.793150944336674E-3</v>
      </c>
      <c r="G3542" s="104">
        <f t="shared" si="441"/>
        <v>4.3401726151311285E-8</v>
      </c>
      <c r="H3542" s="104">
        <f t="shared" si="437"/>
        <v>-147.24985995210844</v>
      </c>
      <c r="I3542" s="104">
        <f t="shared" si="438"/>
        <v>100</v>
      </c>
      <c r="J3542" s="104">
        <f t="shared" si="439"/>
        <v>4.7092745822839571E-16</v>
      </c>
      <c r="K3542" s="104">
        <f t="shared" si="440"/>
        <v>4.709274582283957E-14</v>
      </c>
      <c r="L3542" s="85"/>
    </row>
    <row r="3543" spans="3:12" x14ac:dyDescent="0.2">
      <c r="C3543" s="103">
        <v>77600</v>
      </c>
      <c r="D3543" s="103">
        <f t="shared" si="436"/>
        <v>77.599999999999994</v>
      </c>
      <c r="E3543" s="104">
        <f t="shared" si="434"/>
        <v>2.3707414369980489E-5</v>
      </c>
      <c r="F3543" s="104">
        <f t="shared" si="435"/>
        <v>1.7982953940241732E-3</v>
      </c>
      <c r="G3543" s="104">
        <f t="shared" si="441"/>
        <v>4.2632934065758411E-8</v>
      </c>
      <c r="H3543" s="104">
        <f t="shared" si="437"/>
        <v>-147.40509554986312</v>
      </c>
      <c r="I3543" s="104">
        <f t="shared" si="438"/>
        <v>100</v>
      </c>
      <c r="J3543" s="104">
        <f t="shared" si="439"/>
        <v>1.8504906896666586E-15</v>
      </c>
      <c r="K3543" s="104">
        <f t="shared" si="440"/>
        <v>1.8504906896666586E-13</v>
      </c>
      <c r="L3543" s="85"/>
    </row>
    <row r="3544" spans="3:12" x14ac:dyDescent="0.2">
      <c r="C3544" s="103">
        <v>77700</v>
      </c>
      <c r="D3544" s="103">
        <f t="shared" si="436"/>
        <v>77.7</v>
      </c>
      <c r="E3544" s="104">
        <f t="shared" si="434"/>
        <v>2.3207328819082178E-5</v>
      </c>
      <c r="F3544" s="104">
        <f t="shared" si="435"/>
        <v>5.204769163409102E-16</v>
      </c>
      <c r="G3544" s="104">
        <f t="shared" si="441"/>
        <v>1.207887894026543E-20</v>
      </c>
      <c r="H3544" s="104">
        <f t="shared" si="437"/>
        <v>-398.35946742795585</v>
      </c>
      <c r="I3544" s="104">
        <f t="shared" si="438"/>
        <v>100</v>
      </c>
      <c r="J3544" s="104">
        <f t="shared" si="439"/>
        <v>4.5439176676408345E-16</v>
      </c>
      <c r="K3544" s="104">
        <f t="shared" si="440"/>
        <v>4.5439176676408345E-14</v>
      </c>
      <c r="L3544" s="85"/>
    </row>
    <row r="3545" spans="3:12" x14ac:dyDescent="0.2">
      <c r="C3545" s="103">
        <v>77800</v>
      </c>
      <c r="D3545" s="103">
        <f t="shared" si="436"/>
        <v>77.8</v>
      </c>
      <c r="E3545" s="104">
        <f t="shared" si="434"/>
        <v>2.2704477039772842E-5</v>
      </c>
      <c r="F3545" s="104">
        <f t="shared" si="435"/>
        <v>1.8092714209146455E-3</v>
      </c>
      <c r="G3545" s="104">
        <f t="shared" si="441"/>
        <v>4.1078561434873752E-8</v>
      </c>
      <c r="H3545" s="104">
        <f t="shared" si="437"/>
        <v>-147.7276954747355</v>
      </c>
      <c r="I3545" s="104">
        <f t="shared" si="438"/>
        <v>100</v>
      </c>
      <c r="J3545" s="104">
        <f t="shared" si="439"/>
        <v>4.2186205238992234E-16</v>
      </c>
      <c r="K3545" s="104">
        <f t="shared" si="440"/>
        <v>4.2186205238992236E-14</v>
      </c>
      <c r="L3545" s="85"/>
    </row>
    <row r="3546" spans="3:12" x14ac:dyDescent="0.2">
      <c r="C3546" s="103">
        <v>77900</v>
      </c>
      <c r="D3546" s="103">
        <f t="shared" si="436"/>
        <v>77.900000000000006</v>
      </c>
      <c r="E3546" s="104">
        <f t="shared" si="434"/>
        <v>2.2199419410830819E-5</v>
      </c>
      <c r="F3546" s="104">
        <f t="shared" si="435"/>
        <v>1.8151096278457243E-3</v>
      </c>
      <c r="G3546" s="104">
        <f t="shared" si="441"/>
        <v>4.0294379905184275E-8</v>
      </c>
      <c r="H3546" s="104">
        <f t="shared" si="437"/>
        <v>-147.89511046495599</v>
      </c>
      <c r="I3546" s="104">
        <f t="shared" si="438"/>
        <v>100</v>
      </c>
      <c r="J3546" s="104">
        <f t="shared" si="439"/>
        <v>1.655388895583131E-15</v>
      </c>
      <c r="K3546" s="104">
        <f t="shared" si="440"/>
        <v>1.655388895583131E-13</v>
      </c>
      <c r="L3546" s="85"/>
    </row>
    <row r="3547" spans="3:12" x14ac:dyDescent="0.2">
      <c r="C3547" s="103">
        <v>78000</v>
      </c>
      <c r="D3547" s="103">
        <f t="shared" si="436"/>
        <v>78</v>
      </c>
      <c r="E3547" s="104">
        <f t="shared" si="434"/>
        <v>2.1692709806149362E-5</v>
      </c>
      <c r="F3547" s="104">
        <f t="shared" si="435"/>
        <v>7.8319661026447134E-16</v>
      </c>
      <c r="G3547" s="104">
        <f t="shared" si="441"/>
        <v>1.6989656787627038E-20</v>
      </c>
      <c r="H3547" s="104">
        <f t="shared" si="437"/>
        <v>-395.39630788670996</v>
      </c>
      <c r="I3547" s="104">
        <f t="shared" si="438"/>
        <v>100</v>
      </c>
      <c r="J3547" s="104">
        <f t="shared" si="439"/>
        <v>4.0590926298617183E-16</v>
      </c>
      <c r="K3547" s="104">
        <f t="shared" si="440"/>
        <v>4.0590926298617185E-14</v>
      </c>
      <c r="L3547" s="85"/>
    </row>
    <row r="3548" spans="3:12" x14ac:dyDescent="0.2">
      <c r="C3548" s="103">
        <v>78100</v>
      </c>
      <c r="D3548" s="103">
        <f t="shared" si="436"/>
        <v>78.099999999999994</v>
      </c>
      <c r="E3548" s="104">
        <f t="shared" si="434"/>
        <v>2.1184894738832245E-5</v>
      </c>
      <c r="F3548" s="104">
        <f t="shared" si="435"/>
        <v>1.8275042608260517E-3</v>
      </c>
      <c r="G3548" s="104">
        <f t="shared" si="441"/>
        <v>3.8715485400367333E-8</v>
      </c>
      <c r="H3548" s="104">
        <f t="shared" si="437"/>
        <v>-148.24230582687017</v>
      </c>
      <c r="I3548" s="104">
        <f t="shared" si="438"/>
        <v>100</v>
      </c>
      <c r="J3548" s="104">
        <f t="shared" si="439"/>
        <v>3.7472220244684286E-16</v>
      </c>
      <c r="K3548" s="104">
        <f t="shared" si="440"/>
        <v>3.7472220244684283E-14</v>
      </c>
      <c r="L3548" s="85"/>
    </row>
    <row r="3549" spans="3:12" x14ac:dyDescent="0.2">
      <c r="C3549" s="103">
        <v>78200</v>
      </c>
      <c r="D3549" s="103">
        <f t="shared" si="436"/>
        <v>78.2</v>
      </c>
      <c r="E3549" s="104">
        <f t="shared" si="434"/>
        <v>2.0676512532710703E-5</v>
      </c>
      <c r="F3549" s="104">
        <f t="shared" si="435"/>
        <v>1.8340683462180355E-3</v>
      </c>
      <c r="G3549" s="104">
        <f t="shared" si="441"/>
        <v>3.7922137146425204E-8</v>
      </c>
      <c r="H3549" s="104">
        <f t="shared" si="437"/>
        <v>-148.42214390940859</v>
      </c>
      <c r="I3549" s="104">
        <f t="shared" si="438"/>
        <v>100</v>
      </c>
      <c r="J3549" s="104">
        <f t="shared" si="439"/>
        <v>1.4683312974061612E-15</v>
      </c>
      <c r="K3549" s="104">
        <f t="shared" si="440"/>
        <v>1.4683312974061612E-13</v>
      </c>
      <c r="L3549" s="85"/>
    </row>
    <row r="3550" spans="3:12" x14ac:dyDescent="0.2">
      <c r="C3550" s="103">
        <v>78300</v>
      </c>
      <c r="D3550" s="103">
        <f t="shared" si="436"/>
        <v>78.3</v>
      </c>
      <c r="E3550" s="104">
        <f t="shared" si="434"/>
        <v>2.0168092522711813E-5</v>
      </c>
      <c r="F3550" s="104">
        <f t="shared" si="435"/>
        <v>1.8126608370483776E-16</v>
      </c>
      <c r="G3550" s="104">
        <f t="shared" si="441"/>
        <v>3.655791147388792E-21</v>
      </c>
      <c r="H3550" s="104">
        <f t="shared" si="437"/>
        <v>-408.7403724629624</v>
      </c>
      <c r="I3550" s="104">
        <f t="shared" si="438"/>
        <v>100</v>
      </c>
      <c r="J3550" s="104">
        <f t="shared" si="439"/>
        <v>3.5952212143813981E-16</v>
      </c>
      <c r="K3550" s="104">
        <f t="shared" si="440"/>
        <v>3.5952212143813982E-14</v>
      </c>
      <c r="L3550" s="85"/>
    </row>
    <row r="3551" spans="3:12" x14ac:dyDescent="0.2">
      <c r="C3551" s="103">
        <v>78400</v>
      </c>
      <c r="D3551" s="103">
        <f t="shared" si="436"/>
        <v>78.400000000000006</v>
      </c>
      <c r="E3551" s="104">
        <f t="shared" si="434"/>
        <v>1.9660154285420514E-5</v>
      </c>
      <c r="F3551" s="104">
        <f t="shared" si="435"/>
        <v>1.8479505922310287E-3</v>
      </c>
      <c r="G3551" s="104">
        <f t="shared" si="441"/>
        <v>3.6330993755096233E-8</v>
      </c>
      <c r="H3551" s="104">
        <f t="shared" si="437"/>
        <v>-148.79445445592924</v>
      </c>
      <c r="I3551" s="104">
        <f t="shared" si="438"/>
        <v>100</v>
      </c>
      <c r="J3551" s="104">
        <f t="shared" si="439"/>
        <v>3.2998527680827674E-16</v>
      </c>
      <c r="K3551" s="104">
        <f t="shared" si="440"/>
        <v>3.2998527680827671E-14</v>
      </c>
      <c r="L3551" s="85"/>
    </row>
    <row r="3552" spans="3:12" x14ac:dyDescent="0.2">
      <c r="C3552" s="103">
        <v>78500</v>
      </c>
      <c r="D3552" s="103">
        <f t="shared" si="436"/>
        <v>78.5</v>
      </c>
      <c r="E3552" s="104">
        <f t="shared" si="434"/>
        <v>1.9153206901092377E-5</v>
      </c>
      <c r="F3552" s="104">
        <f t="shared" si="435"/>
        <v>1.8552775512531391E-3</v>
      </c>
      <c r="G3552" s="104">
        <f t="shared" si="441"/>
        <v>3.5534514798103392E-8</v>
      </c>
      <c r="H3552" s="104">
        <f t="shared" si="437"/>
        <v>-148.98699220409051</v>
      </c>
      <c r="I3552" s="104">
        <f t="shared" si="438"/>
        <v>100</v>
      </c>
      <c r="J3552" s="104">
        <f t="shared" si="439"/>
        <v>1.2911628299025023E-15</v>
      </c>
      <c r="K3552" s="104">
        <f t="shared" si="440"/>
        <v>1.2911628299025024E-13</v>
      </c>
      <c r="L3552" s="85"/>
    </row>
    <row r="3553" spans="3:12" x14ac:dyDescent="0.2">
      <c r="C3553" s="103">
        <v>78600</v>
      </c>
      <c r="D3553" s="103">
        <f t="shared" si="436"/>
        <v>78.599999999999994</v>
      </c>
      <c r="E3553" s="104">
        <f t="shared" si="434"/>
        <v>1.8647748248280806E-5</v>
      </c>
      <c r="F3553" s="104">
        <f t="shared" si="435"/>
        <v>5.4392643195374094E-16</v>
      </c>
      <c r="G3553" s="104">
        <f t="shared" si="441"/>
        <v>1.0143003168659002E-20</v>
      </c>
      <c r="H3553" s="104">
        <f t="shared" si="437"/>
        <v>-399.87666877683205</v>
      </c>
      <c r="I3553" s="104">
        <f t="shared" si="438"/>
        <v>100</v>
      </c>
      <c r="J3553" s="104">
        <f t="shared" si="439"/>
        <v>3.1567543548433749E-16</v>
      </c>
      <c r="K3553" s="104">
        <f t="shared" si="440"/>
        <v>3.1567543548433752E-14</v>
      </c>
      <c r="L3553" s="85"/>
    </row>
    <row r="3554" spans="3:12" x14ac:dyDescent="0.2">
      <c r="C3554" s="103">
        <v>78700</v>
      </c>
      <c r="D3554" s="103">
        <f t="shared" si="436"/>
        <v>78.7</v>
      </c>
      <c r="E3554" s="104">
        <f t="shared" si="434"/>
        <v>1.8144264332150824E-5</v>
      </c>
      <c r="F3554" s="104">
        <f t="shared" si="435"/>
        <v>1.8707266825251114E-3</v>
      </c>
      <c r="G3554" s="104">
        <f t="shared" si="441"/>
        <v>3.3942959420943219E-8</v>
      </c>
      <c r="H3554" s="104">
        <f t="shared" si="437"/>
        <v>-149.3850059014429</v>
      </c>
      <c r="I3554" s="104">
        <f t="shared" si="438"/>
        <v>100</v>
      </c>
      <c r="J3554" s="104">
        <f t="shared" si="439"/>
        <v>2.8803112356312167E-16</v>
      </c>
      <c r="K3554" s="104">
        <f t="shared" si="440"/>
        <v>2.8803112356312166E-14</v>
      </c>
      <c r="L3554" s="85"/>
    </row>
    <row r="3555" spans="3:12" x14ac:dyDescent="0.2">
      <c r="C3555" s="103">
        <v>78800</v>
      </c>
      <c r="D3555" s="103">
        <f t="shared" si="436"/>
        <v>78.8</v>
      </c>
      <c r="E3555" s="104">
        <f t="shared" si="434"/>
        <v>1.7643228647460652E-5</v>
      </c>
      <c r="F3555" s="104">
        <f t="shared" si="435"/>
        <v>1.8788589223725279E-3</v>
      </c>
      <c r="G3555" s="104">
        <f t="shared" si="441"/>
        <v>3.3149137563740034E-8</v>
      </c>
      <c r="H3555" s="104">
        <f t="shared" si="437"/>
        <v>-149.59055532176393</v>
      </c>
      <c r="I3555" s="104">
        <f t="shared" si="438"/>
        <v>100</v>
      </c>
      <c r="J3555" s="104">
        <f t="shared" si="439"/>
        <v>1.1253373694505356E-15</v>
      </c>
      <c r="K3555" s="104">
        <f t="shared" si="440"/>
        <v>1.1253373694505357E-13</v>
      </c>
      <c r="L3555" s="85"/>
    </row>
    <row r="3556" spans="3:12" x14ac:dyDescent="0.2">
      <c r="C3556" s="103">
        <v>78900</v>
      </c>
      <c r="D3556" s="103">
        <f t="shared" si="436"/>
        <v>78.900000000000006</v>
      </c>
      <c r="E3556" s="104">
        <f t="shared" si="434"/>
        <v>1.7145101577093361E-5</v>
      </c>
      <c r="F3556" s="104">
        <f t="shared" si="435"/>
        <v>9.1626913906222933E-16</v>
      </c>
      <c r="G3556" s="104">
        <f t="shared" si="441"/>
        <v>1.5709527461177805E-20</v>
      </c>
      <c r="H3556" s="104">
        <f t="shared" si="437"/>
        <v>-396.07673756475043</v>
      </c>
      <c r="I3556" s="104">
        <f t="shared" si="438"/>
        <v>100</v>
      </c>
      <c r="J3556" s="104">
        <f t="shared" si="439"/>
        <v>2.747163303052005E-16</v>
      </c>
      <c r="K3556" s="104">
        <f t="shared" si="440"/>
        <v>2.7471633030520048E-14</v>
      </c>
      <c r="L3556" s="85"/>
    </row>
    <row r="3557" spans="3:12" x14ac:dyDescent="0.2">
      <c r="C3557" s="103">
        <v>79000</v>
      </c>
      <c r="D3557" s="103">
        <f t="shared" si="436"/>
        <v>79</v>
      </c>
      <c r="E3557" s="104">
        <f t="shared" si="434"/>
        <v>1.665032982692976E-5</v>
      </c>
      <c r="F3557" s="104">
        <f t="shared" si="435"/>
        <v>1.8959656501801149E-3</v>
      </c>
      <c r="G3557" s="104">
        <f t="shared" si="441"/>
        <v>3.1568453416028243E-8</v>
      </c>
      <c r="H3557" s="104">
        <f t="shared" si="437"/>
        <v>-150.01493388596788</v>
      </c>
      <c r="I3557" s="104">
        <f t="shared" si="438"/>
        <v>100</v>
      </c>
      <c r="J3557" s="104">
        <f t="shared" si="439"/>
        <v>2.4914181277023427E-16</v>
      </c>
      <c r="K3557" s="104">
        <f t="shared" si="440"/>
        <v>2.4914181277023428E-14</v>
      </c>
      <c r="L3557" s="85"/>
    </row>
    <row r="3558" spans="3:12" x14ac:dyDescent="0.2">
      <c r="C3558" s="103">
        <v>79100</v>
      </c>
      <c r="D3558" s="103">
        <f t="shared" si="436"/>
        <v>79.099999999999994</v>
      </c>
      <c r="E3558" s="104">
        <f t="shared" si="434"/>
        <v>1.6159345897754384E-5</v>
      </c>
      <c r="F3558" s="104">
        <f t="shared" si="435"/>
        <v>1.904951629542774E-3</v>
      </c>
      <c r="G3558" s="104">
        <f t="shared" si="441"/>
        <v>3.0782772300272556E-8</v>
      </c>
      <c r="H3558" s="104">
        <f t="shared" si="437"/>
        <v>-150.23384540257101</v>
      </c>
      <c r="I3558" s="104">
        <f t="shared" si="438"/>
        <v>100</v>
      </c>
      <c r="J3558" s="104">
        <f t="shared" si="439"/>
        <v>9.7191883708127227E-16</v>
      </c>
      <c r="K3558" s="104">
        <f t="shared" si="440"/>
        <v>9.7191883708127223E-14</v>
      </c>
      <c r="L3558" s="85"/>
    </row>
    <row r="3559" spans="3:12" x14ac:dyDescent="0.2">
      <c r="C3559" s="103">
        <v>79200</v>
      </c>
      <c r="D3559" s="103">
        <f t="shared" si="436"/>
        <v>79.2</v>
      </c>
      <c r="E3559" s="104">
        <f t="shared" si="434"/>
        <v>1.5672567594790343E-5</v>
      </c>
      <c r="F3559" s="104">
        <f t="shared" si="435"/>
        <v>7.1052133862012708E-16</v>
      </c>
      <c r="G3559" s="104">
        <f t="shared" si="441"/>
        <v>1.113569370706486E-20</v>
      </c>
      <c r="H3559" s="104">
        <f t="shared" si="437"/>
        <v>-399.06565446120936</v>
      </c>
      <c r="I3559" s="104">
        <f t="shared" si="438"/>
        <v>100</v>
      </c>
      <c r="J3559" s="104">
        <f t="shared" si="439"/>
        <v>2.3689476762277828E-16</v>
      </c>
      <c r="K3559" s="104">
        <f t="shared" si="440"/>
        <v>2.3689476762277827E-14</v>
      </c>
      <c r="L3559" s="85"/>
    </row>
    <row r="3560" spans="3:12" x14ac:dyDescent="0.2">
      <c r="C3560" s="103">
        <v>79300</v>
      </c>
      <c r="D3560" s="103">
        <f t="shared" si="436"/>
        <v>79.3</v>
      </c>
      <c r="E3560" s="104">
        <f t="shared" si="434"/>
        <v>1.519039757536388E-5</v>
      </c>
      <c r="F3560" s="104">
        <f t="shared" si="435"/>
        <v>1.9238194988114624E-3</v>
      </c>
      <c r="G3560" s="104">
        <f t="shared" si="441"/>
        <v>2.9223583050183394E-8</v>
      </c>
      <c r="H3560" s="104">
        <f t="shared" si="437"/>
        <v>-150.68533074166626</v>
      </c>
      <c r="I3560" s="104">
        <f t="shared" si="438"/>
        <v>100</v>
      </c>
      <c r="J3560" s="104">
        <f t="shared" si="439"/>
        <v>2.1350445157290427E-16</v>
      </c>
      <c r="K3560" s="104">
        <f t="shared" si="440"/>
        <v>2.1350445157290427E-14</v>
      </c>
      <c r="L3560" s="85"/>
    </row>
    <row r="3561" spans="3:12" x14ac:dyDescent="0.2">
      <c r="C3561" s="103">
        <v>79400</v>
      </c>
      <c r="D3561" s="103">
        <f t="shared" si="436"/>
        <v>79.400000000000006</v>
      </c>
      <c r="E3561" s="104">
        <f t="shared" si="434"/>
        <v>1.4713222935099952E-5</v>
      </c>
      <c r="F3561" s="104">
        <f t="shared" si="435"/>
        <v>1.9337144876887861E-3</v>
      </c>
      <c r="G3561" s="104">
        <f t="shared" si="441"/>
        <v>2.8451172350197702E-8</v>
      </c>
      <c r="H3561" s="104">
        <f t="shared" si="437"/>
        <v>-150.91799666992532</v>
      </c>
      <c r="I3561" s="104">
        <f t="shared" si="438"/>
        <v>100</v>
      </c>
      <c r="J3561" s="104">
        <f t="shared" si="439"/>
        <v>8.3159435262344704E-16</v>
      </c>
      <c r="K3561" s="104">
        <f t="shared" si="440"/>
        <v>8.3159435262344709E-14</v>
      </c>
      <c r="L3561" s="85"/>
    </row>
    <row r="3562" spans="3:12" x14ac:dyDescent="0.2">
      <c r="C3562" s="103">
        <v>79500</v>
      </c>
      <c r="D3562" s="103">
        <f t="shared" si="436"/>
        <v>79.5</v>
      </c>
      <c r="E3562" s="104">
        <f t="shared" si="434"/>
        <v>1.4241414832956112E-5</v>
      </c>
      <c r="F3562" s="104">
        <f t="shared" si="435"/>
        <v>3.4536076439621007E-16</v>
      </c>
      <c r="G3562" s="104">
        <f t="shared" si="441"/>
        <v>4.9184259127932477E-21</v>
      </c>
      <c r="H3562" s="104">
        <f t="shared" si="437"/>
        <v>-406.16347732175973</v>
      </c>
      <c r="I3562" s="104">
        <f t="shared" si="438"/>
        <v>100</v>
      </c>
      <c r="J3562" s="104">
        <f t="shared" si="439"/>
        <v>2.0236730202523355E-16</v>
      </c>
      <c r="K3562" s="104">
        <f t="shared" si="440"/>
        <v>2.0236730202523354E-14</v>
      </c>
      <c r="L3562" s="85"/>
    </row>
    <row r="3563" spans="3:12" x14ac:dyDescent="0.2">
      <c r="C3563" s="103">
        <v>79600</v>
      </c>
      <c r="D3563" s="103">
        <f t="shared" si="436"/>
        <v>79.599999999999994</v>
      </c>
      <c r="E3563" s="104">
        <f t="shared" si="434"/>
        <v>1.3775328155304028E-5</v>
      </c>
      <c r="F3563" s="104">
        <f t="shared" si="435"/>
        <v>1.9544615347540581E-3</v>
      </c>
      <c r="G3563" s="104">
        <f t="shared" si="441"/>
        <v>2.69233490081563E-8</v>
      </c>
      <c r="H3563" s="104">
        <f t="shared" si="437"/>
        <v>-151.39741837982439</v>
      </c>
      <c r="I3563" s="104">
        <f t="shared" si="438"/>
        <v>100</v>
      </c>
      <c r="J3563" s="104">
        <f t="shared" si="439"/>
        <v>1.8121668045381392E-16</v>
      </c>
      <c r="K3563" s="104">
        <f t="shared" si="440"/>
        <v>1.8121668045381393E-14</v>
      </c>
      <c r="L3563" s="85"/>
    </row>
    <row r="3564" spans="3:12" x14ac:dyDescent="0.2">
      <c r="C3564" s="103">
        <v>79700</v>
      </c>
      <c r="D3564" s="103">
        <f t="shared" si="436"/>
        <v>79.7</v>
      </c>
      <c r="E3564" s="104">
        <f t="shared" si="434"/>
        <v>1.3315301219174488E-5</v>
      </c>
      <c r="F3564" s="104">
        <f t="shared" si="435"/>
        <v>1.965328518242531E-3</v>
      </c>
      <c r="G3564" s="104">
        <f t="shared" si="441"/>
        <v>2.6168941215033166E-8</v>
      </c>
      <c r="H3564" s="104">
        <f t="shared" si="437"/>
        <v>-151.64427696773782</v>
      </c>
      <c r="I3564" s="104">
        <f t="shared" si="438"/>
        <v>100</v>
      </c>
      <c r="J3564" s="104">
        <f t="shared" si="439"/>
        <v>7.0469782028584492E-16</v>
      </c>
      <c r="K3564" s="104">
        <f t="shared" si="440"/>
        <v>7.0469782028584498E-14</v>
      </c>
      <c r="L3564" s="85"/>
    </row>
    <row r="3565" spans="3:12" x14ac:dyDescent="0.2">
      <c r="C3565" s="103">
        <v>79800</v>
      </c>
      <c r="D3565" s="103">
        <f t="shared" si="436"/>
        <v>79.8</v>
      </c>
      <c r="E3565" s="104">
        <f t="shared" si="434"/>
        <v>1.2861655514687227E-5</v>
      </c>
      <c r="F3565" s="104">
        <f t="shared" si="435"/>
        <v>3.1337818838806823E-17</v>
      </c>
      <c r="G3565" s="104">
        <f t="shared" si="441"/>
        <v>4.0305623048640906E-22</v>
      </c>
      <c r="H3565" s="104">
        <f t="shared" si="437"/>
        <v>-427.89268722177223</v>
      </c>
      <c r="I3565" s="104">
        <f t="shared" si="438"/>
        <v>100</v>
      </c>
      <c r="J3565" s="104">
        <f t="shared" si="439"/>
        <v>1.7120337107897065E-16</v>
      </c>
      <c r="K3565" s="104">
        <f t="shared" si="440"/>
        <v>1.7120337107897065E-14</v>
      </c>
      <c r="L3565" s="85"/>
    </row>
    <row r="3566" spans="3:12" x14ac:dyDescent="0.2">
      <c r="C3566" s="103">
        <v>79900</v>
      </c>
      <c r="D3566" s="103">
        <f t="shared" si="436"/>
        <v>79.900000000000006</v>
      </c>
      <c r="E3566" s="104">
        <f t="shared" si="434"/>
        <v>1.2414695486593636E-5</v>
      </c>
      <c r="F3566" s="104">
        <f t="shared" si="435"/>
        <v>1.9880892445241541E-3</v>
      </c>
      <c r="G3566" s="104">
        <f t="shared" si="441"/>
        <v>2.4681522570939367E-8</v>
      </c>
      <c r="H3566" s="104">
        <f t="shared" si="437"/>
        <v>-152.15256105504398</v>
      </c>
      <c r="I3566" s="104">
        <f t="shared" si="438"/>
        <v>100</v>
      </c>
      <c r="J3566" s="104">
        <f t="shared" si="439"/>
        <v>1.5229438910495233E-16</v>
      </c>
      <c r="K3566" s="104">
        <f t="shared" si="440"/>
        <v>1.5229438910495234E-14</v>
      </c>
      <c r="L3566" s="85"/>
    </row>
    <row r="3567" spans="3:12" x14ac:dyDescent="0.2">
      <c r="C3567" s="103">
        <v>80000</v>
      </c>
      <c r="D3567" s="103">
        <f t="shared" si="436"/>
        <v>80</v>
      </c>
      <c r="E3567" s="104">
        <f t="shared" si="434"/>
        <v>1.1974708354768379E-5</v>
      </c>
      <c r="F3567" s="104">
        <f t="shared" si="435"/>
        <v>1.9999999999998539E-3</v>
      </c>
      <c r="G3567" s="104">
        <f t="shared" si="441"/>
        <v>2.3949416709535007E-8</v>
      </c>
      <c r="H3567" s="104">
        <f t="shared" si="437"/>
        <v>-152.41410118813246</v>
      </c>
      <c r="I3567" s="104">
        <f t="shared" si="438"/>
        <v>100</v>
      </c>
      <c r="J3567" s="104">
        <f t="shared" si="439"/>
        <v>5.9124206382529642E-16</v>
      </c>
      <c r="K3567" s="104">
        <f t="shared" si="440"/>
        <v>5.9124206382529639E-14</v>
      </c>
      <c r="L3567" s="85"/>
    </row>
    <row r="3568" spans="3:12" x14ac:dyDescent="0.2">
      <c r="C3568" s="103">
        <v>80100</v>
      </c>
      <c r="D3568" s="103">
        <f t="shared" si="436"/>
        <v>80.099999999999994</v>
      </c>
      <c r="E3568" s="104">
        <f t="shared" si="434"/>
        <v>1.1541963973398531E-5</v>
      </c>
      <c r="F3568" s="104">
        <f t="shared" si="435"/>
        <v>4.2131296354946628E-16</v>
      </c>
      <c r="G3568" s="104">
        <f t="shared" si="441"/>
        <v>4.8627790468137082E-21</v>
      </c>
      <c r="H3568" s="104">
        <f t="shared" si="437"/>
        <v>-406.26230926596571</v>
      </c>
      <c r="I3568" s="104">
        <f t="shared" si="438"/>
        <v>100</v>
      </c>
      <c r="J3568" s="104">
        <f t="shared" si="439"/>
        <v>1.433936401817969E-16</v>
      </c>
      <c r="K3568" s="104">
        <f t="shared" si="440"/>
        <v>1.433936401817969E-14</v>
      </c>
      <c r="L3568" s="85"/>
    </row>
    <row r="3569" spans="3:12" x14ac:dyDescent="0.2">
      <c r="C3569" s="103">
        <v>80200</v>
      </c>
      <c r="D3569" s="103">
        <f t="shared" si="436"/>
        <v>80.2</v>
      </c>
      <c r="E3569" s="104">
        <f t="shared" si="434"/>
        <v>1.1116714728528235E-5</v>
      </c>
      <c r="F3569" s="104">
        <f t="shared" si="435"/>
        <v>2.0249277275673173E-3</v>
      </c>
      <c r="G3569" s="104">
        <f t="shared" si="441"/>
        <v>2.2510543893252804E-8</v>
      </c>
      <c r="H3569" s="104">
        <f t="shared" si="437"/>
        <v>-152.95228023150023</v>
      </c>
      <c r="I3569" s="104">
        <f t="shared" si="438"/>
        <v>100</v>
      </c>
      <c r="J3569" s="104">
        <f t="shared" si="439"/>
        <v>1.2668114659257003E-16</v>
      </c>
      <c r="K3569" s="104">
        <f t="shared" si="440"/>
        <v>1.2668114659257003E-14</v>
      </c>
      <c r="L3569" s="85"/>
    </row>
    <row r="3570" spans="3:12" x14ac:dyDescent="0.2">
      <c r="C3570" s="103">
        <v>80300</v>
      </c>
      <c r="D3570" s="103">
        <f t="shared" si="436"/>
        <v>80.3</v>
      </c>
      <c r="E3570" s="104">
        <f t="shared" si="434"/>
        <v>1.0699195473532867E-5</v>
      </c>
      <c r="F3570" s="104">
        <f t="shared" si="435"/>
        <v>2.0379641122474693E-3</v>
      </c>
      <c r="G3570" s="104">
        <f t="shared" si="441"/>
        <v>2.180457640498055E-8</v>
      </c>
      <c r="H3570" s="104">
        <f t="shared" si="437"/>
        <v>-153.22904691795964</v>
      </c>
      <c r="I3570" s="104">
        <f t="shared" si="438"/>
        <v>100</v>
      </c>
      <c r="J3570" s="104">
        <f t="shared" si="439"/>
        <v>4.9095747176172347E-16</v>
      </c>
      <c r="K3570" s="104">
        <f t="shared" si="440"/>
        <v>4.9095747176172345E-14</v>
      </c>
      <c r="L3570" s="85"/>
    </row>
    <row r="3571" spans="3:12" x14ac:dyDescent="0.2">
      <c r="C3571" s="103">
        <v>80400</v>
      </c>
      <c r="D3571" s="103">
        <f t="shared" si="436"/>
        <v>80.400000000000006</v>
      </c>
      <c r="E3571" s="104">
        <f t="shared" si="434"/>
        <v>1.0289623502011879E-5</v>
      </c>
      <c r="F3571" s="104">
        <f t="shared" si="435"/>
        <v>8.2648220843324086E-16</v>
      </c>
      <c r="G3571" s="104">
        <f t="shared" si="441"/>
        <v>8.5041907558893564E-21</v>
      </c>
      <c r="H3571" s="104">
        <f t="shared" si="437"/>
        <v>-401.40734013596756</v>
      </c>
      <c r="I3571" s="104">
        <f t="shared" si="438"/>
        <v>100</v>
      </c>
      <c r="J3571" s="104">
        <f t="shared" si="439"/>
        <v>1.1885988805025133E-16</v>
      </c>
      <c r="K3571" s="104">
        <f t="shared" si="440"/>
        <v>1.1885988805025132E-14</v>
      </c>
      <c r="L3571" s="85"/>
    </row>
    <row r="3572" spans="3:12" x14ac:dyDescent="0.2">
      <c r="C3572" s="103">
        <v>80500</v>
      </c>
      <c r="D3572" s="103">
        <f t="shared" si="436"/>
        <v>80.5</v>
      </c>
      <c r="E3572" s="104">
        <f t="shared" si="434"/>
        <v>9.8881985575091941E-6</v>
      </c>
      <c r="F3572" s="104">
        <f t="shared" si="435"/>
        <v>2.0652338042724703E-3</v>
      </c>
      <c r="G3572" s="104">
        <f t="shared" si="441"/>
        <v>2.0421441924326265E-8</v>
      </c>
      <c r="H3572" s="104">
        <f t="shared" si="437"/>
        <v>-153.79827192699048</v>
      </c>
      <c r="I3572" s="104">
        <f t="shared" si="438"/>
        <v>100</v>
      </c>
      <c r="J3572" s="104">
        <f t="shared" si="439"/>
        <v>1.0425882256724443E-16</v>
      </c>
      <c r="K3572" s="104">
        <f t="shared" si="440"/>
        <v>1.0425882256724444E-14</v>
      </c>
      <c r="L3572" s="85"/>
    </row>
    <row r="3573" spans="3:12" x14ac:dyDescent="0.2">
      <c r="C3573" s="103">
        <v>80600</v>
      </c>
      <c r="D3573" s="103">
        <f t="shared" si="436"/>
        <v>80.599999999999994</v>
      </c>
      <c r="E3573" s="104">
        <f t="shared" si="434"/>
        <v>9.4951028793914799E-6</v>
      </c>
      <c r="F3573" s="104">
        <f t="shared" si="435"/>
        <v>2.0794892997227097E-3</v>
      </c>
      <c r="G3573" s="104">
        <f t="shared" si="441"/>
        <v>1.9744964837460874E-8</v>
      </c>
      <c r="H3573" s="104">
        <f t="shared" si="437"/>
        <v>-154.09087270667769</v>
      </c>
      <c r="I3573" s="104">
        <f t="shared" si="438"/>
        <v>100</v>
      </c>
      <c r="J3573" s="104">
        <f t="shared" si="439"/>
        <v>4.0333505803833482E-16</v>
      </c>
      <c r="K3573" s="104">
        <f t="shared" si="440"/>
        <v>4.0333505803833482E-14</v>
      </c>
      <c r="L3573" s="85"/>
    </row>
    <row r="3574" spans="3:12" x14ac:dyDescent="0.2">
      <c r="C3574" s="103">
        <v>80700</v>
      </c>
      <c r="D3574" s="103">
        <f t="shared" si="436"/>
        <v>80.7</v>
      </c>
      <c r="E3574" s="104">
        <f t="shared" si="434"/>
        <v>9.1105012841378744E-6</v>
      </c>
      <c r="F3574" s="104">
        <f t="shared" si="435"/>
        <v>1.2489741325129917E-15</v>
      </c>
      <c r="G3574" s="104">
        <f t="shared" si="441"/>
        <v>1.1378780438114598E-20</v>
      </c>
      <c r="H3574" s="104">
        <f t="shared" si="437"/>
        <v>-398.87808565052308</v>
      </c>
      <c r="I3574" s="104">
        <f t="shared" si="438"/>
        <v>100</v>
      </c>
      <c r="J3574" s="104">
        <f t="shared" si="439"/>
        <v>9.7465909108253914E-17</v>
      </c>
      <c r="K3574" s="104">
        <f t="shared" si="440"/>
        <v>9.746590910825391E-15</v>
      </c>
      <c r="L3574" s="85"/>
    </row>
    <row r="3575" spans="3:12" x14ac:dyDescent="0.2">
      <c r="C3575" s="103">
        <v>80800</v>
      </c>
      <c r="D3575" s="103">
        <f t="shared" si="436"/>
        <v>80.8</v>
      </c>
      <c r="E3575" s="104">
        <f t="shared" si="434"/>
        <v>8.7345412812230357E-6</v>
      </c>
      <c r="F3575" s="104">
        <f t="shared" si="435"/>
        <v>2.1093009507939823E-3</v>
      </c>
      <c r="G3575" s="104">
        <f t="shared" si="441"/>
        <v>1.8423776229233038E-8</v>
      </c>
      <c r="H3575" s="104">
        <f t="shared" si="437"/>
        <v>-154.69242699696798</v>
      </c>
      <c r="I3575" s="104">
        <f t="shared" si="438"/>
        <v>100</v>
      </c>
      <c r="J3575" s="104">
        <f t="shared" si="439"/>
        <v>8.4858882636317905E-17</v>
      </c>
      <c r="K3575" s="104">
        <f t="shared" si="440"/>
        <v>8.48588826363179E-15</v>
      </c>
      <c r="L3575" s="85"/>
    </row>
    <row r="3576" spans="3:12" x14ac:dyDescent="0.2">
      <c r="C3576" s="103">
        <v>80900</v>
      </c>
      <c r="D3576" s="103">
        <f t="shared" si="436"/>
        <v>80.900000000000006</v>
      </c>
      <c r="E3576" s="104">
        <f t="shared" si="434"/>
        <v>8.3673532227040424E-6</v>
      </c>
      <c r="F3576" s="104">
        <f t="shared" si="435"/>
        <v>2.1248825235079421E-3</v>
      </c>
      <c r="G3576" s="104">
        <f t="shared" si="441"/>
        <v>1.7779642630941676E-8</v>
      </c>
      <c r="H3576" s="104">
        <f t="shared" si="437"/>
        <v>-155.00153945108417</v>
      </c>
      <c r="I3576" s="104">
        <f t="shared" si="438"/>
        <v>100</v>
      </c>
      <c r="J3576" s="104">
        <f t="shared" si="439"/>
        <v>3.2767188429131356E-16</v>
      </c>
      <c r="K3576" s="104">
        <f t="shared" si="440"/>
        <v>3.2767188429131355E-14</v>
      </c>
      <c r="L3576" s="85"/>
    </row>
    <row r="3577" spans="3:12" x14ac:dyDescent="0.2">
      <c r="C3577" s="103">
        <v>81000</v>
      </c>
      <c r="D3577" s="103">
        <f t="shared" si="436"/>
        <v>81</v>
      </c>
      <c r="E3577" s="104">
        <f t="shared" si="434"/>
        <v>8.0090504855571909E-6</v>
      </c>
      <c r="F3577" s="104">
        <f t="shared" si="435"/>
        <v>5.572280058950795E-16</v>
      </c>
      <c r="G3577" s="104">
        <f t="shared" si="441"/>
        <v>4.4628672311800517E-21</v>
      </c>
      <c r="H3577" s="104">
        <f t="shared" si="437"/>
        <v>-407.00772066168167</v>
      </c>
      <c r="I3577" s="104">
        <f t="shared" si="438"/>
        <v>100</v>
      </c>
      <c r="J3577" s="104">
        <f t="shared" si="439"/>
        <v>7.9028923021039345E-17</v>
      </c>
      <c r="K3577" s="104">
        <f t="shared" si="440"/>
        <v>7.9028923021039343E-15</v>
      </c>
      <c r="L3577" s="85"/>
    </row>
    <row r="3578" spans="3:12" x14ac:dyDescent="0.2">
      <c r="C3578" s="103">
        <v>81100</v>
      </c>
      <c r="D3578" s="103">
        <f t="shared" si="436"/>
        <v>81.099999999999994</v>
      </c>
      <c r="E3578" s="104">
        <f t="shared" si="434"/>
        <v>7.6597296857455564E-6</v>
      </c>
      <c r="F3578" s="104">
        <f t="shared" si="435"/>
        <v>2.1574652534268588E-3</v>
      </c>
      <c r="G3578" s="104">
        <f t="shared" si="441"/>
        <v>1.6525600647638271E-8</v>
      </c>
      <c r="H3578" s="104">
        <f t="shared" si="437"/>
        <v>-155.63685492947678</v>
      </c>
      <c r="I3578" s="104">
        <f t="shared" si="438"/>
        <v>100</v>
      </c>
      <c r="J3578" s="104">
        <f t="shared" si="439"/>
        <v>6.8273869191342499E-17</v>
      </c>
      <c r="K3578" s="104">
        <f t="shared" si="440"/>
        <v>6.8273869191342501E-15</v>
      </c>
      <c r="L3578" s="85"/>
    </row>
    <row r="3579" spans="3:12" x14ac:dyDescent="0.2">
      <c r="C3579" s="103">
        <v>81200</v>
      </c>
      <c r="D3579" s="103">
        <f t="shared" si="436"/>
        <v>81.2</v>
      </c>
      <c r="E3579" s="104">
        <f t="shared" si="434"/>
        <v>7.3194709229386346E-6</v>
      </c>
      <c r="F3579" s="104">
        <f t="shared" si="435"/>
        <v>2.174495606975389E-3</v>
      </c>
      <c r="G3579" s="104">
        <f t="shared" si="441"/>
        <v>1.5916157367314159E-8</v>
      </c>
      <c r="H3579" s="104">
        <f t="shared" si="437"/>
        <v>-155.96323551036934</v>
      </c>
      <c r="I3579" s="104">
        <f t="shared" si="438"/>
        <v>100</v>
      </c>
      <c r="J3579" s="104">
        <f t="shared" si="439"/>
        <v>2.6311691577518259E-16</v>
      </c>
      <c r="K3579" s="104">
        <f t="shared" si="440"/>
        <v>2.6311691577518258E-14</v>
      </c>
      <c r="L3579" s="85"/>
    </row>
    <row r="3580" spans="3:12" x14ac:dyDescent="0.2">
      <c r="C3580" s="103">
        <v>81300</v>
      </c>
      <c r="D3580" s="103">
        <f t="shared" si="436"/>
        <v>81.3</v>
      </c>
      <c r="E3580" s="104">
        <f t="shared" si="434"/>
        <v>6.988338054749801E-6</v>
      </c>
      <c r="F3580" s="104">
        <f t="shared" si="435"/>
        <v>1.4633418814997116E-16</v>
      </c>
      <c r="G3580" s="104">
        <f t="shared" si="441"/>
        <v>1.0226327757593608E-21</v>
      </c>
      <c r="H3580" s="104">
        <f t="shared" si="437"/>
        <v>-419.80560584174725</v>
      </c>
      <c r="I3580" s="104">
        <f t="shared" si="438"/>
        <v>100</v>
      </c>
      <c r="J3580" s="104">
        <f t="shared" si="439"/>
        <v>6.333101633528533E-17</v>
      </c>
      <c r="K3580" s="104">
        <f t="shared" si="440"/>
        <v>6.333101633528533E-15</v>
      </c>
      <c r="L3580" s="85"/>
    </row>
    <row r="3581" spans="3:12" x14ac:dyDescent="0.2">
      <c r="C3581" s="103">
        <v>81400</v>
      </c>
      <c r="D3581" s="103">
        <f t="shared" si="436"/>
        <v>81.400000000000006</v>
      </c>
      <c r="E3581" s="104">
        <f t="shared" si="434"/>
        <v>6.6663789993043211E-6</v>
      </c>
      <c r="F3581" s="104">
        <f t="shared" si="435"/>
        <v>2.2101126293424334E-3</v>
      </c>
      <c r="G3581" s="104">
        <f t="shared" si="441"/>
        <v>1.4733448418345653E-8</v>
      </c>
      <c r="H3581" s="104">
        <f t="shared" si="437"/>
        <v>-156.63391186045584</v>
      </c>
      <c r="I3581" s="104">
        <f t="shared" si="438"/>
        <v>100</v>
      </c>
      <c r="J3581" s="104">
        <f t="shared" si="439"/>
        <v>5.4268625574020535E-17</v>
      </c>
      <c r="K3581" s="104">
        <f t="shared" si="440"/>
        <v>5.4268625574020534E-15</v>
      </c>
      <c r="L3581" s="85"/>
    </row>
    <row r="3582" spans="3:12" x14ac:dyDescent="0.2">
      <c r="C3582" s="103">
        <v>81500</v>
      </c>
      <c r="D3582" s="103">
        <f t="shared" si="436"/>
        <v>81.5</v>
      </c>
      <c r="E3582" s="104">
        <f t="shared" si="434"/>
        <v>6.3536260649010712E-6</v>
      </c>
      <c r="F3582" s="104">
        <f t="shared" si="435"/>
        <v>2.2287329452521693E-3</v>
      </c>
      <c r="G3582" s="104">
        <f t="shared" si="441"/>
        <v>1.4160535732657916E-8</v>
      </c>
      <c r="H3582" s="104">
        <f t="shared" si="437"/>
        <v>-156.97840631521899</v>
      </c>
      <c r="I3582" s="104">
        <f t="shared" si="438"/>
        <v>100</v>
      </c>
      <c r="J3582" s="104">
        <f t="shared" si="439"/>
        <v>2.0871558002961137E-16</v>
      </c>
      <c r="K3582" s="104">
        <f t="shared" si="440"/>
        <v>2.0871558002961138E-14</v>
      </c>
      <c r="L3582" s="85"/>
    </row>
    <row r="3583" spans="3:12" x14ac:dyDescent="0.2">
      <c r="C3583" s="103">
        <v>81600</v>
      </c>
      <c r="D3583" s="103">
        <f t="shared" si="436"/>
        <v>81.599999999999994</v>
      </c>
      <c r="E3583" s="104">
        <f t="shared" si="434"/>
        <v>6.0500963054868842E-6</v>
      </c>
      <c r="F3583" s="104">
        <f t="shared" si="435"/>
        <v>2.8494454063188131E-16</v>
      </c>
      <c r="G3583" s="104">
        <f t="shared" si="441"/>
        <v>1.7239419125456026E-21</v>
      </c>
      <c r="H3583" s="104">
        <f t="shared" si="437"/>
        <v>-415.26954743247575</v>
      </c>
      <c r="I3583" s="104">
        <f t="shared" si="438"/>
        <v>100</v>
      </c>
      <c r="J3583" s="104">
        <f t="shared" si="439"/>
        <v>5.0130193058982619E-17</v>
      </c>
      <c r="K3583" s="104">
        <f t="shared" si="440"/>
        <v>5.0130193058982622E-15</v>
      </c>
      <c r="L3583" s="85"/>
    </row>
    <row r="3584" spans="3:12" x14ac:dyDescent="0.2">
      <c r="C3584" s="103">
        <v>81700</v>
      </c>
      <c r="D3584" s="103">
        <f t="shared" si="436"/>
        <v>81.7</v>
      </c>
      <c r="E3584" s="104">
        <f t="shared" si="434"/>
        <v>5.7557919006199441E-6</v>
      </c>
      <c r="F3584" s="104">
        <f t="shared" si="435"/>
        <v>2.2676876320831965E-3</v>
      </c>
      <c r="G3584" s="104">
        <f t="shared" si="441"/>
        <v>1.3052338105880482E-8</v>
      </c>
      <c r="H3584" s="104">
        <f t="shared" si="437"/>
        <v>-157.68623369673881</v>
      </c>
      <c r="I3584" s="104">
        <f t="shared" si="438"/>
        <v>100</v>
      </c>
      <c r="J3584" s="104">
        <f t="shared" si="439"/>
        <v>4.2590882507566169E-17</v>
      </c>
      <c r="K3584" s="104">
        <f t="shared" si="440"/>
        <v>4.2590882507566169E-15</v>
      </c>
      <c r="L3584" s="85"/>
    </row>
    <row r="3585" spans="3:12" x14ac:dyDescent="0.2">
      <c r="C3585" s="103">
        <v>81800</v>
      </c>
      <c r="D3585" s="103">
        <f t="shared" si="436"/>
        <v>81.8</v>
      </c>
      <c r="E3585" s="104">
        <f t="shared" si="434"/>
        <v>5.4707005585628167E-6</v>
      </c>
      <c r="F3585" s="104">
        <f t="shared" si="435"/>
        <v>2.2880609254143634E-3</v>
      </c>
      <c r="G3585" s="104">
        <f t="shared" si="441"/>
        <v>1.2517296182690113E-8</v>
      </c>
      <c r="H3585" s="104">
        <f t="shared" si="437"/>
        <v>-158.04978942850499</v>
      </c>
      <c r="I3585" s="104">
        <f t="shared" si="438"/>
        <v>100</v>
      </c>
      <c r="J3585" s="104">
        <f t="shared" si="439"/>
        <v>1.6345154941281128E-16</v>
      </c>
      <c r="K3585" s="104">
        <f t="shared" si="440"/>
        <v>1.6345154941281128E-14</v>
      </c>
      <c r="L3585" s="85"/>
    </row>
    <row r="3586" spans="3:12" x14ac:dyDescent="0.2">
      <c r="C3586" s="103">
        <v>81900</v>
      </c>
      <c r="D3586" s="103">
        <f t="shared" si="436"/>
        <v>81.900000000000006</v>
      </c>
      <c r="E3586" s="104">
        <f t="shared" si="434"/>
        <v>5.1947959411109327E-6</v>
      </c>
      <c r="F3586" s="104">
        <f t="shared" si="435"/>
        <v>7.3953551511907717E-16</v>
      </c>
      <c r="G3586" s="104">
        <f t="shared" si="441"/>
        <v>3.8417360922479649E-21</v>
      </c>
      <c r="H3586" s="104">
        <f t="shared" si="437"/>
        <v>-408.30944944548355</v>
      </c>
      <c r="I3586" s="104">
        <f t="shared" si="438"/>
        <v>100</v>
      </c>
      <c r="J3586" s="104">
        <f t="shared" si="439"/>
        <v>3.917067593132116E-17</v>
      </c>
      <c r="K3586" s="104">
        <f t="shared" si="440"/>
        <v>3.9170675931321162E-15</v>
      </c>
      <c r="L3586" s="85"/>
    </row>
    <row r="3587" spans="3:12" x14ac:dyDescent="0.2">
      <c r="C3587" s="103">
        <v>82000</v>
      </c>
      <c r="D3587" s="103">
        <f t="shared" si="436"/>
        <v>82</v>
      </c>
      <c r="E3587" s="104">
        <f t="shared" si="434"/>
        <v>4.9280381087328815E-6</v>
      </c>
      <c r="F3587" s="104">
        <f t="shared" si="435"/>
        <v>2.3307042560062855E-3</v>
      </c>
      <c r="G3587" s="104">
        <f t="shared" si="441"/>
        <v>1.1485799393784892E-8</v>
      </c>
      <c r="H3587" s="104">
        <f t="shared" si="437"/>
        <v>-158.79677546392321</v>
      </c>
      <c r="I3587" s="104">
        <f t="shared" si="438"/>
        <v>100</v>
      </c>
      <c r="J3587" s="104">
        <f t="shared" si="439"/>
        <v>3.2980896928589411E-17</v>
      </c>
      <c r="K3587" s="104">
        <f t="shared" si="440"/>
        <v>3.2980896928589411E-15</v>
      </c>
      <c r="L3587" s="85"/>
    </row>
    <row r="3588" spans="3:12" x14ac:dyDescent="0.2">
      <c r="C3588" s="103">
        <v>82100</v>
      </c>
      <c r="D3588" s="103">
        <f t="shared" si="436"/>
        <v>82.1</v>
      </c>
      <c r="E3588" s="104">
        <f t="shared" ref="E3588:E3651" si="442">ABS(SIN((($A$68*PI()*$C3588*VLOOKUP($D$12,$C$18:$D$33,2,FALSE))/($D$16*1000000)))/(VLOOKUP($D$12,$C$18:$D$33,2,FALSE)*SIN((($A$68*PI()*$C3588)/($D$16*1000000)))))^$A$72</f>
        <v>4.6703739845748964E-6</v>
      </c>
      <c r="F3588" s="104">
        <f t="shared" ref="F3588:F3651" si="443">ABS(SIN((($A$68*VLOOKUP($D$12,$C$18:$D$33,2,FALSE)*PI()*$C3588*VLOOKUP($D$12,$C$18:$E$33,3,FALSE))/($D$16*1000000)))/(VLOOKUP($D$12,$C$18:$E$33,3,FALSE)*SIN((($A$68*VLOOKUP($D$12,$C$18:$D$33,2,FALSE)*PI()*$C3588)/($D$16*1000000)))))^$A$76</f>
        <v>2.353019510436876E-3</v>
      </c>
      <c r="G3588" s="104">
        <f t="shared" si="441"/>
        <v>1.0989481106741545E-8</v>
      </c>
      <c r="H3588" s="104">
        <f t="shared" si="437"/>
        <v>-159.18045626581412</v>
      </c>
      <c r="I3588" s="104">
        <f t="shared" si="438"/>
        <v>100</v>
      </c>
      <c r="J3588" s="104">
        <f t="shared" si="439"/>
        <v>1.2628455839433597E-16</v>
      </c>
      <c r="K3588" s="104">
        <f t="shared" si="440"/>
        <v>1.2628455839433597E-14</v>
      </c>
      <c r="L3588" s="85"/>
    </row>
    <row r="3589" spans="3:12" x14ac:dyDescent="0.2">
      <c r="C3589" s="103">
        <v>82200</v>
      </c>
      <c r="D3589" s="103">
        <f t="shared" ref="D3589:D3652" si="444">C3589/1000</f>
        <v>82.2</v>
      </c>
      <c r="E3589" s="104">
        <f t="shared" si="442"/>
        <v>4.4217378358581482E-6</v>
      </c>
      <c r="F3589" s="104">
        <f t="shared" si="443"/>
        <v>1.2207850613348636E-15</v>
      </c>
      <c r="G3589" s="104">
        <f t="shared" si="441"/>
        <v>5.3979914951547765E-21</v>
      </c>
      <c r="H3589" s="104">
        <f t="shared" ref="H3589:H3652" si="445">20*LOG10(G3589)</f>
        <v>-405.35535608069659</v>
      </c>
      <c r="I3589" s="104">
        <f t="shared" ref="I3589:I3652" si="446">C3589-C3588</f>
        <v>100</v>
      </c>
      <c r="J3589" s="104">
        <f t="shared" si="439"/>
        <v>3.0192173748887004E-17</v>
      </c>
      <c r="K3589" s="104">
        <f t="shared" si="440"/>
        <v>3.0192173748887003E-15</v>
      </c>
      <c r="L3589" s="85"/>
    </row>
    <row r="3590" spans="3:12" x14ac:dyDescent="0.2">
      <c r="C3590" s="103">
        <v>82300</v>
      </c>
      <c r="D3590" s="103">
        <f t="shared" si="444"/>
        <v>82.3</v>
      </c>
      <c r="E3590" s="104">
        <f t="shared" si="442"/>
        <v>4.1820517711823177E-6</v>
      </c>
      <c r="F3590" s="104">
        <f t="shared" si="443"/>
        <v>2.3997592831236235E-3</v>
      </c>
      <c r="G3590" s="104">
        <f t="shared" si="441"/>
        <v>1.0035917560398359E-8</v>
      </c>
      <c r="H3590" s="104">
        <f t="shared" si="445"/>
        <v>-159.96885829671237</v>
      </c>
      <c r="I3590" s="104">
        <f t="shared" si="446"/>
        <v>100</v>
      </c>
      <c r="J3590" s="104">
        <f t="shared" ref="J3590:J3653" si="447">((G3590+G3589)/2)^2</f>
        <v>2.5179910319805127E-17</v>
      </c>
      <c r="K3590" s="104">
        <f t="shared" ref="K3590:K3653" si="448">I3590*J3590</f>
        <v>2.5179910319805125E-15</v>
      </c>
      <c r="L3590" s="85"/>
    </row>
    <row r="3591" spans="3:12" x14ac:dyDescent="0.2">
      <c r="C3591" s="103">
        <v>82400</v>
      </c>
      <c r="D3591" s="103">
        <f t="shared" si="444"/>
        <v>82.4</v>
      </c>
      <c r="E3591" s="104">
        <f t="shared" si="442"/>
        <v>3.9512262522339652E-6</v>
      </c>
      <c r="F3591" s="104">
        <f t="shared" si="443"/>
        <v>2.4242365830690693E-3</v>
      </c>
      <c r="G3591" s="104">
        <f t="shared" si="441"/>
        <v>9.5787072286484727E-9</v>
      </c>
      <c r="H3591" s="104">
        <f t="shared" si="445"/>
        <v>-160.37386201331361</v>
      </c>
      <c r="I3591" s="104">
        <f t="shared" si="446"/>
        <v>100</v>
      </c>
      <c r="J3591" s="104">
        <f t="shared" si="447"/>
        <v>9.618337640377262E-17</v>
      </c>
      <c r="K3591" s="104">
        <f t="shared" si="448"/>
        <v>9.6183376403772621E-15</v>
      </c>
      <c r="L3591" s="85"/>
    </row>
    <row r="3592" spans="3:12" x14ac:dyDescent="0.2">
      <c r="C3592" s="103">
        <v>82500</v>
      </c>
      <c r="D3592" s="103">
        <f t="shared" si="444"/>
        <v>82.5</v>
      </c>
      <c r="E3592" s="104">
        <f t="shared" si="442"/>
        <v>3.729160618389015E-6</v>
      </c>
      <c r="F3592" s="104">
        <f t="shared" si="443"/>
        <v>1.7325448961813764E-15</v>
      </c>
      <c r="G3592" s="104">
        <f t="shared" si="441"/>
        <v>6.460938196430474E-21</v>
      </c>
      <c r="H3592" s="104">
        <f t="shared" si="445"/>
        <v>-403.79408826564634</v>
      </c>
      <c r="I3592" s="104">
        <f t="shared" si="446"/>
        <v>100</v>
      </c>
      <c r="J3592" s="104">
        <f t="shared" si="447"/>
        <v>2.2937908043071566E-17</v>
      </c>
      <c r="K3592" s="104">
        <f t="shared" si="448"/>
        <v>2.2937908043071565E-15</v>
      </c>
      <c r="L3592" s="85"/>
    </row>
    <row r="3593" spans="3:12" x14ac:dyDescent="0.2">
      <c r="C3593" s="103">
        <v>82600</v>
      </c>
      <c r="D3593" s="103">
        <f t="shared" si="444"/>
        <v>82.6</v>
      </c>
      <c r="E3593" s="104">
        <f t="shared" si="442"/>
        <v>3.515743622693942E-6</v>
      </c>
      <c r="F3593" s="104">
        <f t="shared" si="443"/>
        <v>2.4755488922683514E-3</v>
      </c>
      <c r="G3593" s="104">
        <f t="shared" si="441"/>
        <v>8.7033952306595095E-9</v>
      </c>
      <c r="H3593" s="104">
        <f t="shared" si="445"/>
        <v>-161.20622588488584</v>
      </c>
      <c r="I3593" s="104">
        <f t="shared" si="446"/>
        <v>100</v>
      </c>
      <c r="J3593" s="104">
        <f t="shared" si="447"/>
        <v>1.8937272135294788E-17</v>
      </c>
      <c r="K3593" s="104">
        <f t="shared" si="448"/>
        <v>1.8937272135294787E-15</v>
      </c>
      <c r="L3593" s="85"/>
    </row>
    <row r="3594" spans="3:12" x14ac:dyDescent="0.2">
      <c r="C3594" s="103">
        <v>82700</v>
      </c>
      <c r="D3594" s="103">
        <f t="shared" si="444"/>
        <v>82.7</v>
      </c>
      <c r="E3594" s="104">
        <f t="shared" si="442"/>
        <v>3.3108539777079329E-6</v>
      </c>
      <c r="F3594" s="104">
        <f t="shared" si="443"/>
        <v>2.5024458420685827E-3</v>
      </c>
      <c r="G3594" s="104">
        <f t="shared" si="441"/>
        <v>8.2852327702114452E-9</v>
      </c>
      <c r="H3594" s="104">
        <f t="shared" si="445"/>
        <v>-161.63390571496333</v>
      </c>
      <c r="I3594" s="104">
        <f t="shared" si="446"/>
        <v>100</v>
      </c>
      <c r="J3594" s="104">
        <f t="shared" si="447"/>
        <v>7.2153370337994181E-17</v>
      </c>
      <c r="K3594" s="104">
        <f t="shared" si="448"/>
        <v>7.2153370337994176E-15</v>
      </c>
      <c r="L3594" s="85"/>
    </row>
    <row r="3595" spans="3:12" x14ac:dyDescent="0.2">
      <c r="C3595" s="103">
        <v>82800</v>
      </c>
      <c r="D3595" s="103">
        <f t="shared" si="444"/>
        <v>82.8</v>
      </c>
      <c r="E3595" s="104">
        <f t="shared" si="442"/>
        <v>3.114360909690318E-6</v>
      </c>
      <c r="F3595" s="104">
        <f t="shared" si="443"/>
        <v>3.7793589695002849E-16</v>
      </c>
      <c r="G3595" s="104">
        <f t="shared" si="441"/>
        <v>1.1770287838299169E-21</v>
      </c>
      <c r="H3595" s="104">
        <f t="shared" si="445"/>
        <v>-418.58425833012114</v>
      </c>
      <c r="I3595" s="104">
        <f t="shared" si="446"/>
        <v>100</v>
      </c>
      <c r="J3595" s="104">
        <f t="shared" si="447"/>
        <v>1.7161270514151278E-17</v>
      </c>
      <c r="K3595" s="104">
        <f t="shared" si="448"/>
        <v>1.7161270514151278E-15</v>
      </c>
      <c r="L3595" s="85"/>
    </row>
    <row r="3596" spans="3:12" x14ac:dyDescent="0.2">
      <c r="C3596" s="103">
        <v>82900</v>
      </c>
      <c r="D3596" s="103">
        <f t="shared" si="444"/>
        <v>82.9</v>
      </c>
      <c r="E3596" s="104">
        <f t="shared" si="442"/>
        <v>2.9261247196250318E-6</v>
      </c>
      <c r="F3596" s="104">
        <f t="shared" si="443"/>
        <v>2.5588894940100164E-3</v>
      </c>
      <c r="G3596" s="104">
        <f t="shared" si="441"/>
        <v>7.487629803211499E-9</v>
      </c>
      <c r="H3596" s="104">
        <f t="shared" si="445"/>
        <v>-162.51311271487776</v>
      </c>
      <c r="I3596" s="104">
        <f t="shared" si="446"/>
        <v>100</v>
      </c>
      <c r="J3596" s="104">
        <f t="shared" si="447"/>
        <v>1.4016150017489673E-17</v>
      </c>
      <c r="K3596" s="104">
        <f t="shared" si="448"/>
        <v>1.4016150017489673E-15</v>
      </c>
      <c r="L3596" s="85"/>
    </row>
    <row r="3597" spans="3:12" x14ac:dyDescent="0.2">
      <c r="C3597" s="103">
        <v>83000</v>
      </c>
      <c r="D3597" s="103">
        <f t="shared" si="444"/>
        <v>83</v>
      </c>
      <c r="E3597" s="104">
        <f t="shared" si="442"/>
        <v>2.7459973495816728E-6</v>
      </c>
      <c r="F3597" s="104">
        <f t="shared" si="443"/>
        <v>2.5885093150857688E-3</v>
      </c>
      <c r="G3597" s="104">
        <f t="shared" si="441"/>
        <v>7.108039718592992E-9</v>
      </c>
      <c r="H3597" s="104">
        <f t="shared" si="445"/>
        <v>-162.96500308183226</v>
      </c>
      <c r="I3597" s="104">
        <f t="shared" si="446"/>
        <v>100</v>
      </c>
      <c r="J3597" s="104">
        <f t="shared" si="447"/>
        <v>5.3258392197433128E-17</v>
      </c>
      <c r="K3597" s="104">
        <f t="shared" si="448"/>
        <v>5.3258392197433125E-15</v>
      </c>
      <c r="L3597" s="85"/>
    </row>
    <row r="3598" spans="3:12" x14ac:dyDescent="0.2">
      <c r="C3598" s="103">
        <v>83100</v>
      </c>
      <c r="D3598" s="103">
        <f t="shared" si="444"/>
        <v>83.1</v>
      </c>
      <c r="E3598" s="104">
        <f t="shared" si="442"/>
        <v>2.5738229529282372E-6</v>
      </c>
      <c r="F3598" s="104">
        <f t="shared" si="443"/>
        <v>1.1562670169395479E-16</v>
      </c>
      <c r="G3598" s="104">
        <f t="shared" ref="G3598:G3661" si="449">E3598*F3598</f>
        <v>2.9760265879128712E-22</v>
      </c>
      <c r="H3598" s="104">
        <f t="shared" si="445"/>
        <v>-430.52726386217194</v>
      </c>
      <c r="I3598" s="104">
        <f t="shared" si="446"/>
        <v>100</v>
      </c>
      <c r="J3598" s="104">
        <f t="shared" si="447"/>
        <v>1.2631057160274944E-17</v>
      </c>
      <c r="K3598" s="104">
        <f t="shared" si="448"/>
        <v>1.2631057160274944E-15</v>
      </c>
      <c r="L3598" s="85"/>
    </row>
    <row r="3599" spans="3:12" x14ac:dyDescent="0.2">
      <c r="C3599" s="103">
        <v>83200</v>
      </c>
      <c r="D3599" s="103">
        <f t="shared" si="444"/>
        <v>83.2</v>
      </c>
      <c r="E3599" s="104">
        <f t="shared" si="442"/>
        <v>2.4094384669262349E-6</v>
      </c>
      <c r="F3599" s="104">
        <f t="shared" si="443"/>
        <v>2.6507440949860195E-3</v>
      </c>
      <c r="G3599" s="104">
        <f t="shared" si="449"/>
        <v>6.3868047884368846E-9</v>
      </c>
      <c r="H3599" s="104">
        <f t="shared" si="445"/>
        <v>-163.89432715546968</v>
      </c>
      <c r="I3599" s="104">
        <f t="shared" si="446"/>
        <v>100</v>
      </c>
      <c r="J3599" s="104">
        <f t="shared" si="447"/>
        <v>1.0197818851401031E-17</v>
      </c>
      <c r="K3599" s="104">
        <f t="shared" si="448"/>
        <v>1.0197818851401031E-15</v>
      </c>
      <c r="L3599" s="85"/>
    </row>
    <row r="3600" spans="3:12" x14ac:dyDescent="0.2">
      <c r="C3600" s="103">
        <v>83300</v>
      </c>
      <c r="D3600" s="103">
        <f t="shared" si="444"/>
        <v>83.3</v>
      </c>
      <c r="E3600" s="104">
        <f t="shared" si="442"/>
        <v>2.2526741862597221E-6</v>
      </c>
      <c r="F3600" s="104">
        <f t="shared" si="443"/>
        <v>2.6834459338092023E-3</v>
      </c>
      <c r="G3600" s="104">
        <f t="shared" si="449"/>
        <v>6.0449293853156047E-9</v>
      </c>
      <c r="H3600" s="104">
        <f t="shared" si="445"/>
        <v>-164.37217536090091</v>
      </c>
      <c r="I3600" s="104">
        <f t="shared" si="446"/>
        <v>100</v>
      </c>
      <c r="J3600" s="104">
        <f t="shared" si="447"/>
        <v>3.8637003641711376E-17</v>
      </c>
      <c r="K3600" s="104">
        <f t="shared" si="448"/>
        <v>3.8637003641711375E-15</v>
      </c>
      <c r="L3600" s="85"/>
    </row>
    <row r="3601" spans="3:12" x14ac:dyDescent="0.2">
      <c r="C3601" s="103">
        <v>83400</v>
      </c>
      <c r="D3601" s="103">
        <f t="shared" si="444"/>
        <v>83.4</v>
      </c>
      <c r="E3601" s="104">
        <f t="shared" si="442"/>
        <v>2.1033543360744368E-6</v>
      </c>
      <c r="F3601" s="104">
        <f t="shared" si="443"/>
        <v>6.4579549979426003E-16</v>
      </c>
      <c r="G3601" s="104">
        <f t="shared" si="449"/>
        <v>1.3583367647096149E-21</v>
      </c>
      <c r="H3601" s="104">
        <f t="shared" si="445"/>
        <v>-417.33985089089686</v>
      </c>
      <c r="I3601" s="104">
        <f t="shared" si="446"/>
        <v>100</v>
      </c>
      <c r="J3601" s="104">
        <f t="shared" si="447"/>
        <v>9.1352928183671291E-18</v>
      </c>
      <c r="K3601" s="104">
        <f t="shared" si="448"/>
        <v>9.1352928183671294E-16</v>
      </c>
      <c r="L3601" s="85"/>
    </row>
    <row r="3602" spans="3:12" x14ac:dyDescent="0.2">
      <c r="C3602" s="103">
        <v>83500</v>
      </c>
      <c r="D3602" s="103">
        <f t="shared" si="444"/>
        <v>83.5</v>
      </c>
      <c r="E3602" s="104">
        <f t="shared" si="442"/>
        <v>1.9612976431294548E-6</v>
      </c>
      <c r="F3602" s="104">
        <f t="shared" si="443"/>
        <v>2.7522559767683935E-3</v>
      </c>
      <c r="G3602" s="104">
        <f t="shared" si="449"/>
        <v>5.3979931605248055E-9</v>
      </c>
      <c r="H3602" s="104">
        <f t="shared" si="445"/>
        <v>-165.35535340095581</v>
      </c>
      <c r="I3602" s="104">
        <f t="shared" si="446"/>
        <v>100</v>
      </c>
      <c r="J3602" s="104">
        <f t="shared" si="447"/>
        <v>7.2845825402718105E-18</v>
      </c>
      <c r="K3602" s="104">
        <f t="shared" si="448"/>
        <v>7.28458254027181E-16</v>
      </c>
      <c r="L3602" s="85"/>
    </row>
    <row r="3603" spans="3:12" x14ac:dyDescent="0.2">
      <c r="C3603" s="103">
        <v>83600</v>
      </c>
      <c r="D3603" s="103">
        <f t="shared" si="444"/>
        <v>83.6</v>
      </c>
      <c r="E3603" s="104">
        <f t="shared" si="442"/>
        <v>1.8263179036943809E-6</v>
      </c>
      <c r="F3603" s="104">
        <f t="shared" si="443"/>
        <v>2.7884681593686148E-3</v>
      </c>
      <c r="G3603" s="104">
        <f t="shared" si="449"/>
        <v>5.0926293233366178E-9</v>
      </c>
      <c r="H3603" s="104">
        <f t="shared" si="445"/>
        <v>-165.86115867238476</v>
      </c>
      <c r="I3603" s="104">
        <f t="shared" si="446"/>
        <v>100</v>
      </c>
      <c r="J3603" s="104">
        <f t="shared" si="447"/>
        <v>2.7513290024724705E-17</v>
      </c>
      <c r="K3603" s="104">
        <f t="shared" si="448"/>
        <v>2.7513290024724706E-15</v>
      </c>
      <c r="L3603" s="85"/>
    </row>
    <row r="3604" spans="3:12" x14ac:dyDescent="0.2">
      <c r="C3604" s="103">
        <v>83700</v>
      </c>
      <c r="D3604" s="103">
        <f t="shared" si="444"/>
        <v>83.7</v>
      </c>
      <c r="E3604" s="104">
        <f t="shared" si="442"/>
        <v>1.698224546859121E-6</v>
      </c>
      <c r="F3604" s="104">
        <f t="shared" si="443"/>
        <v>1.7493086738893127E-15</v>
      </c>
      <c r="G3604" s="104">
        <f t="shared" si="449"/>
        <v>2.9707189300324077E-21</v>
      </c>
      <c r="H3604" s="104">
        <f t="shared" si="445"/>
        <v>-410.54276872703923</v>
      </c>
      <c r="I3604" s="104">
        <f t="shared" si="446"/>
        <v>100</v>
      </c>
      <c r="J3604" s="104">
        <f t="shared" si="447"/>
        <v>6.483718356234558E-18</v>
      </c>
      <c r="K3604" s="104">
        <f t="shared" si="448"/>
        <v>6.4837183562345579E-16</v>
      </c>
      <c r="L3604" s="85"/>
    </row>
    <row r="3605" spans="3:12" x14ac:dyDescent="0.2">
      <c r="C3605" s="103">
        <v>83800</v>
      </c>
      <c r="D3605" s="103">
        <f t="shared" si="444"/>
        <v>83.8</v>
      </c>
      <c r="E3605" s="104">
        <f t="shared" si="442"/>
        <v>1.5768231919583185E-6</v>
      </c>
      <c r="F3605" s="104">
        <f t="shared" si="443"/>
        <v>2.864792165570184E-3</v>
      </c>
      <c r="G3605" s="104">
        <f t="shared" si="449"/>
        <v>4.517270726811561E-9</v>
      </c>
      <c r="H3605" s="104">
        <f t="shared" si="445"/>
        <v>-166.90247761477582</v>
      </c>
      <c r="I3605" s="104">
        <f t="shared" si="446"/>
        <v>100</v>
      </c>
      <c r="J3605" s="104">
        <f t="shared" si="447"/>
        <v>5.1014337048338711E-18</v>
      </c>
      <c r="K3605" s="104">
        <f t="shared" si="448"/>
        <v>5.1014337048338707E-16</v>
      </c>
      <c r="L3605" s="85"/>
    </row>
    <row r="3606" spans="3:12" x14ac:dyDescent="0.2">
      <c r="C3606" s="103">
        <v>83900</v>
      </c>
      <c r="D3606" s="103">
        <f t="shared" si="444"/>
        <v>83.9</v>
      </c>
      <c r="E3606" s="104">
        <f t="shared" si="442"/>
        <v>1.4619161988530016E-6</v>
      </c>
      <c r="F3606" s="104">
        <f t="shared" si="443"/>
        <v>2.905029428147016E-3</v>
      </c>
      <c r="G3606" s="104">
        <f t="shared" si="449"/>
        <v>4.2469095791527945E-9</v>
      </c>
      <c r="H3606" s="104">
        <f t="shared" si="445"/>
        <v>-167.43853970928001</v>
      </c>
      <c r="I3606" s="104">
        <f t="shared" si="446"/>
        <v>100</v>
      </c>
      <c r="J3606" s="104">
        <f t="shared" si="447"/>
        <v>1.9202714108863365E-17</v>
      </c>
      <c r="K3606" s="104">
        <f t="shared" si="448"/>
        <v>1.9202714108863366E-15</v>
      </c>
      <c r="L3606" s="85"/>
    </row>
    <row r="3607" spans="3:12" x14ac:dyDescent="0.2">
      <c r="C3607" s="103">
        <v>84000</v>
      </c>
      <c r="D3607" s="103">
        <f t="shared" si="444"/>
        <v>84</v>
      </c>
      <c r="E3607" s="104">
        <f t="shared" si="442"/>
        <v>1.3533032098521191E-6</v>
      </c>
      <c r="F3607" s="104">
        <f t="shared" si="443"/>
        <v>1.8408185784602288E-15</v>
      </c>
      <c r="G3607" s="104">
        <f t="shared" si="449"/>
        <v>2.4911856909856426E-21</v>
      </c>
      <c r="H3607" s="104">
        <f t="shared" si="445"/>
        <v>-412.07187798588382</v>
      </c>
      <c r="I3607" s="104">
        <f t="shared" si="446"/>
        <v>100</v>
      </c>
      <c r="J3607" s="104">
        <f t="shared" si="447"/>
        <v>4.509060243380232E-18</v>
      </c>
      <c r="K3607" s="104">
        <f t="shared" si="448"/>
        <v>4.5090602433802322E-16</v>
      </c>
      <c r="L3607" s="85"/>
    </row>
    <row r="3608" spans="3:12" x14ac:dyDescent="0.2">
      <c r="C3608" s="103">
        <v>84100</v>
      </c>
      <c r="D3608" s="103">
        <f t="shared" si="444"/>
        <v>84.1</v>
      </c>
      <c r="E3608" s="104">
        <f t="shared" si="442"/>
        <v>1.2507816821025636E-6</v>
      </c>
      <c r="F3608" s="104">
        <f t="shared" si="443"/>
        <v>2.9900001765375207E-3</v>
      </c>
      <c r="G3608" s="104">
        <f t="shared" si="449"/>
        <v>3.7398374502965626E-9</v>
      </c>
      <c r="H3608" s="104">
        <f t="shared" si="445"/>
        <v>-168.54294547456465</v>
      </c>
      <c r="I3608" s="104">
        <f t="shared" si="446"/>
        <v>100</v>
      </c>
      <c r="J3608" s="104">
        <f t="shared" si="447"/>
        <v>3.4965960386648324E-18</v>
      </c>
      <c r="K3608" s="104">
        <f t="shared" si="448"/>
        <v>3.4965960386648322E-16</v>
      </c>
      <c r="L3608" s="85"/>
    </row>
    <row r="3609" spans="3:12" x14ac:dyDescent="0.2">
      <c r="C3609" s="103">
        <v>84200</v>
      </c>
      <c r="D3609" s="103">
        <f t="shared" si="444"/>
        <v>84.2</v>
      </c>
      <c r="E3609" s="104">
        <f t="shared" si="442"/>
        <v>1.1541474093207993E-6</v>
      </c>
      <c r="F3609" s="104">
        <f t="shared" si="443"/>
        <v>3.0348863346575427E-3</v>
      </c>
      <c r="G3609" s="104">
        <f t="shared" si="449"/>
        <v>3.5027062007280995E-9</v>
      </c>
      <c r="H3609" s="104">
        <f t="shared" si="445"/>
        <v>-169.11192577636174</v>
      </c>
      <c r="I3609" s="104">
        <f t="shared" si="446"/>
        <v>100</v>
      </c>
      <c r="J3609" s="104">
        <f t="shared" si="447"/>
        <v>1.3113609634249409E-17</v>
      </c>
      <c r="K3609" s="104">
        <f t="shared" si="448"/>
        <v>1.3113609634249409E-15</v>
      </c>
      <c r="L3609" s="85"/>
    </row>
    <row r="3610" spans="3:12" x14ac:dyDescent="0.2">
      <c r="C3610" s="103">
        <v>84300</v>
      </c>
      <c r="D3610" s="103">
        <f t="shared" si="444"/>
        <v>84.3</v>
      </c>
      <c r="E3610" s="104">
        <f t="shared" si="442"/>
        <v>1.0631950317897709E-6</v>
      </c>
      <c r="F3610" s="104">
        <f t="shared" si="443"/>
        <v>7.1484618216994766E-16</v>
      </c>
      <c r="G3610" s="104">
        <f t="shared" si="449"/>
        <v>7.6002090937697385E-22</v>
      </c>
      <c r="H3610" s="104">
        <f t="shared" si="445"/>
        <v>-422.38348918853882</v>
      </c>
      <c r="I3610" s="104">
        <f t="shared" si="446"/>
        <v>100</v>
      </c>
      <c r="J3610" s="104">
        <f t="shared" si="447"/>
        <v>3.0672376821561007E-18</v>
      </c>
      <c r="K3610" s="104">
        <f t="shared" si="448"/>
        <v>3.0672376821561009E-16</v>
      </c>
      <c r="L3610" s="85"/>
    </row>
    <row r="3611" spans="3:12" x14ac:dyDescent="0.2">
      <c r="C3611" s="103">
        <v>84400</v>
      </c>
      <c r="D3611" s="103">
        <f t="shared" si="444"/>
        <v>84.4</v>
      </c>
      <c r="E3611" s="104">
        <f t="shared" si="442"/>
        <v>9.7771853359401994E-7</v>
      </c>
      <c r="F3611" s="104">
        <f t="shared" si="443"/>
        <v>3.1298830094855677E-3</v>
      </c>
      <c r="G3611" s="104">
        <f t="shared" si="449"/>
        <v>3.0601446263550674E-9</v>
      </c>
      <c r="H3611" s="104">
        <f t="shared" si="445"/>
        <v>-170.2851609543967</v>
      </c>
      <c r="I3611" s="104">
        <f t="shared" si="446"/>
        <v>100</v>
      </c>
      <c r="J3611" s="104">
        <f t="shared" si="447"/>
        <v>2.3411212835536118E-18</v>
      </c>
      <c r="K3611" s="104">
        <f t="shared" si="448"/>
        <v>2.3411212835536117E-16</v>
      </c>
      <c r="L3611" s="85"/>
    </row>
    <row r="3612" spans="3:12" x14ac:dyDescent="0.2">
      <c r="C3612" s="103">
        <v>84500</v>
      </c>
      <c r="D3612" s="103">
        <f t="shared" si="444"/>
        <v>84.5</v>
      </c>
      <c r="E3612" s="104">
        <f t="shared" si="442"/>
        <v>8.9751172611924165E-7</v>
      </c>
      <c r="F3612" s="104">
        <f t="shared" si="443"/>
        <v>3.1801811772824329E-3</v>
      </c>
      <c r="G3612" s="104">
        <f t="shared" si="449"/>
        <v>2.8542498977946783E-9</v>
      </c>
      <c r="H3612" s="104">
        <f t="shared" si="445"/>
        <v>-170.89016011649394</v>
      </c>
      <c r="I3612" s="104">
        <f t="shared" si="446"/>
        <v>100</v>
      </c>
      <c r="J3612" s="104">
        <f t="shared" si="447"/>
        <v>8.7450156468231247E-18</v>
      </c>
      <c r="K3612" s="104">
        <f t="shared" si="448"/>
        <v>8.7450156468231243E-16</v>
      </c>
      <c r="L3612" s="85"/>
    </row>
    <row r="3613" spans="3:12" x14ac:dyDescent="0.2">
      <c r="C3613" s="103">
        <v>84600</v>
      </c>
      <c r="D3613" s="103">
        <f t="shared" si="444"/>
        <v>84.6</v>
      </c>
      <c r="E3613" s="104">
        <f t="shared" si="442"/>
        <v>8.2236871689690167E-7</v>
      </c>
      <c r="F3613" s="104">
        <f t="shared" si="443"/>
        <v>3.2703972580503679E-15</v>
      </c>
      <c r="G3613" s="104">
        <f t="shared" si="449"/>
        <v>2.6894723968460263E-21</v>
      </c>
      <c r="H3613" s="104">
        <f t="shared" si="445"/>
        <v>-411.40665817401919</v>
      </c>
      <c r="I3613" s="104">
        <f t="shared" si="446"/>
        <v>100</v>
      </c>
      <c r="J3613" s="104">
        <f t="shared" si="447"/>
        <v>2.036685619769071E-18</v>
      </c>
      <c r="K3613" s="104">
        <f t="shared" si="448"/>
        <v>2.036685619769071E-16</v>
      </c>
      <c r="L3613" s="85"/>
    </row>
    <row r="3614" spans="3:12" x14ac:dyDescent="0.2">
      <c r="C3614" s="103">
        <v>84700</v>
      </c>
      <c r="D3614" s="103">
        <f t="shared" si="444"/>
        <v>84.7</v>
      </c>
      <c r="E3614" s="104">
        <f t="shared" si="442"/>
        <v>7.5208436292942457E-7</v>
      </c>
      <c r="F3614" s="104">
        <f t="shared" si="443"/>
        <v>3.2868996268204465E-3</v>
      </c>
      <c r="G3614" s="104">
        <f t="shared" si="449"/>
        <v>2.4720258118502189E-9</v>
      </c>
      <c r="H3614" s="104">
        <f t="shared" si="445"/>
        <v>-172.13893997679719</v>
      </c>
      <c r="I3614" s="104">
        <f t="shared" si="446"/>
        <v>100</v>
      </c>
      <c r="J3614" s="104">
        <f t="shared" si="447"/>
        <v>1.5277279036167579E-18</v>
      </c>
      <c r="K3614" s="104">
        <f t="shared" si="448"/>
        <v>1.527727903616758E-16</v>
      </c>
      <c r="L3614" s="85"/>
    </row>
    <row r="3615" spans="3:12" x14ac:dyDescent="0.2">
      <c r="C3615" s="103">
        <v>84800</v>
      </c>
      <c r="D3615" s="103">
        <f t="shared" si="444"/>
        <v>84.8</v>
      </c>
      <c r="E3615" s="104">
        <f t="shared" si="442"/>
        <v>6.8645470768988688E-7</v>
      </c>
      <c r="F3615" s="104">
        <f t="shared" si="443"/>
        <v>3.3435530893741821E-3</v>
      </c>
      <c r="G3615" s="104">
        <f t="shared" si="449"/>
        <v>2.2951977586119724E-9</v>
      </c>
      <c r="H3615" s="104">
        <f t="shared" si="445"/>
        <v>-172.78359777749046</v>
      </c>
      <c r="I3615" s="104">
        <f t="shared" si="446"/>
        <v>100</v>
      </c>
      <c r="J3615" s="104">
        <f t="shared" si="447"/>
        <v>5.6816051426925715E-18</v>
      </c>
      <c r="K3615" s="104">
        <f t="shared" si="448"/>
        <v>5.6816051426925719E-16</v>
      </c>
      <c r="L3615" s="85"/>
    </row>
    <row r="3616" spans="3:12" x14ac:dyDescent="0.2">
      <c r="C3616" s="103">
        <v>84900</v>
      </c>
      <c r="D3616" s="103">
        <f t="shared" si="444"/>
        <v>84.9</v>
      </c>
      <c r="E3616" s="104">
        <f t="shared" si="442"/>
        <v>6.2527740104736147E-7</v>
      </c>
      <c r="F3616" s="104">
        <f t="shared" si="443"/>
        <v>4.10093688010465E-15</v>
      </c>
      <c r="G3616" s="104">
        <f t="shared" si="449"/>
        <v>2.5642231542511107E-21</v>
      </c>
      <c r="H3616" s="104">
        <f t="shared" si="445"/>
        <v>-411.82088365137412</v>
      </c>
      <c r="I3616" s="104">
        <f t="shared" si="446"/>
        <v>100</v>
      </c>
      <c r="J3616" s="104">
        <f t="shared" si="447"/>
        <v>1.3169831877872981E-18</v>
      </c>
      <c r="K3616" s="104">
        <f t="shared" si="448"/>
        <v>1.316983187787298E-16</v>
      </c>
      <c r="L3616" s="85"/>
    </row>
    <row r="3617" spans="3:12" x14ac:dyDescent="0.2">
      <c r="C3617" s="103">
        <v>85000</v>
      </c>
      <c r="D3617" s="103">
        <f t="shared" si="444"/>
        <v>85</v>
      </c>
      <c r="E3617" s="104">
        <f t="shared" si="442"/>
        <v>5.6835210142933054E-7</v>
      </c>
      <c r="F3617" s="104">
        <f t="shared" si="443"/>
        <v>3.464101615138126E-3</v>
      </c>
      <c r="G3617" s="104">
        <f t="shared" si="449"/>
        <v>1.968829432528492E-9</v>
      </c>
      <c r="H3617" s="104">
        <f t="shared" si="445"/>
        <v>-174.11583813757633</v>
      </c>
      <c r="I3617" s="104">
        <f t="shared" si="446"/>
        <v>100</v>
      </c>
      <c r="J3617" s="104">
        <f t="shared" si="447"/>
        <v>9.6907233360014031E-19</v>
      </c>
      <c r="K3617" s="104">
        <f t="shared" si="448"/>
        <v>9.6907233360014025E-17</v>
      </c>
      <c r="L3617" s="85"/>
    </row>
    <row r="3618" spans="3:12" x14ac:dyDescent="0.2">
      <c r="C3618" s="103">
        <v>85100</v>
      </c>
      <c r="D3618" s="103">
        <f t="shared" si="444"/>
        <v>85.1</v>
      </c>
      <c r="E3618" s="104">
        <f t="shared" si="442"/>
        <v>5.154808595922627E-7</v>
      </c>
      <c r="F3618" s="104">
        <f t="shared" si="443"/>
        <v>3.5282900055527483E-3</v>
      </c>
      <c r="G3618" s="104">
        <f t="shared" si="449"/>
        <v>1.81876596495312E-9</v>
      </c>
      <c r="H3618" s="104">
        <f t="shared" si="445"/>
        <v>-174.80446362915995</v>
      </c>
      <c r="I3618" s="104">
        <f t="shared" si="446"/>
        <v>100</v>
      </c>
      <c r="J3618" s="104">
        <f t="shared" si="447"/>
        <v>3.5864697237559727E-18</v>
      </c>
      <c r="K3618" s="104">
        <f t="shared" si="448"/>
        <v>3.5864697237559725E-16</v>
      </c>
      <c r="L3618" s="85"/>
    </row>
    <row r="3619" spans="3:12" x14ac:dyDescent="0.2">
      <c r="C3619" s="103">
        <v>85200</v>
      </c>
      <c r="D3619" s="103">
        <f t="shared" si="444"/>
        <v>85.2</v>
      </c>
      <c r="E3619" s="104">
        <f t="shared" si="442"/>
        <v>4.6646848343272782E-7</v>
      </c>
      <c r="F3619" s="104">
        <f t="shared" si="443"/>
        <v>1.2532079743728422E-15</v>
      </c>
      <c r="G3619" s="104">
        <f t="shared" si="449"/>
        <v>5.8458202323150056E-22</v>
      </c>
      <c r="H3619" s="104">
        <f t="shared" si="445"/>
        <v>-424.66309087951697</v>
      </c>
      <c r="I3619" s="104">
        <f t="shared" si="446"/>
        <v>100</v>
      </c>
      <c r="J3619" s="104">
        <f t="shared" si="447"/>
        <v>8.2697740881849501E-19</v>
      </c>
      <c r="K3619" s="104">
        <f t="shared" si="448"/>
        <v>8.2697740881849504E-17</v>
      </c>
      <c r="L3619" s="85"/>
    </row>
    <row r="3620" spans="3:12" x14ac:dyDescent="0.2">
      <c r="C3620" s="103">
        <v>85300</v>
      </c>
      <c r="D3620" s="103">
        <f t="shared" si="444"/>
        <v>85.3</v>
      </c>
      <c r="E3620" s="104">
        <f t="shared" si="442"/>
        <v>4.2112288333268688E-7</v>
      </c>
      <c r="F3620" s="104">
        <f t="shared" si="443"/>
        <v>3.6653221967554851E-3</v>
      </c>
      <c r="G3620" s="104">
        <f t="shared" si="449"/>
        <v>1.5435510518409678E-9</v>
      </c>
      <c r="H3620" s="104">
        <f t="shared" si="445"/>
        <v>-176.22958003933365</v>
      </c>
      <c r="I3620" s="104">
        <f t="shared" si="446"/>
        <v>100</v>
      </c>
      <c r="J3620" s="104">
        <f t="shared" si="447"/>
        <v>5.9563746241029072E-19</v>
      </c>
      <c r="K3620" s="104">
        <f t="shared" si="448"/>
        <v>5.9563746241029078E-17</v>
      </c>
      <c r="L3620" s="85"/>
    </row>
    <row r="3621" spans="3:12" x14ac:dyDescent="0.2">
      <c r="C3621" s="103">
        <v>85400</v>
      </c>
      <c r="D3621" s="103">
        <f t="shared" si="444"/>
        <v>85.4</v>
      </c>
      <c r="E3621" s="104">
        <f t="shared" si="442"/>
        <v>3.7925539759456207E-7</v>
      </c>
      <c r="F3621" s="104">
        <f t="shared" si="443"/>
        <v>3.7385401045367333E-3</v>
      </c>
      <c r="G3621" s="104">
        <f t="shared" si="449"/>
        <v>1.4178615137692943E-9</v>
      </c>
      <c r="H3621" s="104">
        <f t="shared" si="445"/>
        <v>-176.96732371511715</v>
      </c>
      <c r="I3621" s="104">
        <f t="shared" si="446"/>
        <v>100</v>
      </c>
      <c r="J3621" s="104">
        <f t="shared" si="447"/>
        <v>2.1924910959385888E-18</v>
      </c>
      <c r="K3621" s="104">
        <f t="shared" si="448"/>
        <v>2.1924910959385888E-16</v>
      </c>
      <c r="L3621" s="85"/>
    </row>
    <row r="3622" spans="3:12" x14ac:dyDescent="0.2">
      <c r="C3622" s="103">
        <v>85500</v>
      </c>
      <c r="D3622" s="103">
        <f t="shared" si="444"/>
        <v>85.5</v>
      </c>
      <c r="E3622" s="104">
        <f t="shared" si="442"/>
        <v>3.4068109758365167E-7</v>
      </c>
      <c r="F3622" s="104">
        <f t="shared" si="443"/>
        <v>2.0681441150607606E-15</v>
      </c>
      <c r="G3622" s="104">
        <f t="shared" si="449"/>
        <v>7.0457760708006989E-22</v>
      </c>
      <c r="H3622" s="104">
        <f t="shared" si="445"/>
        <v>-423.04142327407766</v>
      </c>
      <c r="I3622" s="104">
        <f t="shared" si="446"/>
        <v>100</v>
      </c>
      <c r="J3622" s="104">
        <f t="shared" si="447"/>
        <v>5.0258281805753821E-19</v>
      </c>
      <c r="K3622" s="104">
        <f t="shared" si="448"/>
        <v>5.0258281805753824E-17</v>
      </c>
      <c r="L3622" s="85"/>
    </row>
    <row r="3623" spans="3:12" x14ac:dyDescent="0.2">
      <c r="C3623" s="103">
        <v>85600</v>
      </c>
      <c r="D3623" s="103">
        <f t="shared" si="444"/>
        <v>85.6</v>
      </c>
      <c r="E3623" s="104">
        <f t="shared" si="442"/>
        <v>3.0521907225739547E-7</v>
      </c>
      <c r="F3623" s="104">
        <f t="shared" si="443"/>
        <v>3.8954425755165626E-3</v>
      </c>
      <c r="G3623" s="104">
        <f t="shared" si="449"/>
        <v>1.1889633689311244E-9</v>
      </c>
      <c r="H3623" s="104">
        <f t="shared" si="445"/>
        <v>-178.49663050924337</v>
      </c>
      <c r="I3623" s="104">
        <f t="shared" si="446"/>
        <v>100</v>
      </c>
      <c r="J3623" s="104">
        <f t="shared" si="447"/>
        <v>3.5340847316543108E-19</v>
      </c>
      <c r="K3623" s="104">
        <f t="shared" si="448"/>
        <v>3.5340847316543106E-17</v>
      </c>
      <c r="L3623" s="85"/>
    </row>
    <row r="3624" spans="3:12" x14ac:dyDescent="0.2">
      <c r="C3624" s="103">
        <v>85700</v>
      </c>
      <c r="D3624" s="103">
        <f t="shared" si="444"/>
        <v>85.7</v>
      </c>
      <c r="E3624" s="104">
        <f t="shared" si="442"/>
        <v>2.7269269182300306E-7</v>
      </c>
      <c r="F3624" s="104">
        <f t="shared" si="443"/>
        <v>3.9796117742208585E-3</v>
      </c>
      <c r="G3624" s="104">
        <f t="shared" si="449"/>
        <v>1.0852110471228029E-9</v>
      </c>
      <c r="H3624" s="104">
        <f t="shared" si="445"/>
        <v>-179.28971587800876</v>
      </c>
      <c r="I3624" s="104">
        <f t="shared" si="446"/>
        <v>100</v>
      </c>
      <c r="J3624" s="104">
        <f t="shared" si="447"/>
        <v>1.2929673186585555E-18</v>
      </c>
      <c r="K3624" s="104">
        <f t="shared" si="448"/>
        <v>1.2929673186585555E-16</v>
      </c>
      <c r="L3624" s="85"/>
    </row>
    <row r="3625" spans="3:12" x14ac:dyDescent="0.2">
      <c r="C3625" s="103">
        <v>85800</v>
      </c>
      <c r="D3625" s="103">
        <f t="shared" si="444"/>
        <v>85.8</v>
      </c>
      <c r="E3625" s="104">
        <f t="shared" si="442"/>
        <v>2.4292985032635428E-7</v>
      </c>
      <c r="F3625" s="104">
        <f t="shared" si="443"/>
        <v>1.2797507998826303E-15</v>
      </c>
      <c r="G3625" s="104">
        <f t="shared" si="449"/>
        <v>3.1088967027051956E-22</v>
      </c>
      <c r="H3625" s="104">
        <f t="shared" si="445"/>
        <v>-430.14787415476439</v>
      </c>
      <c r="I3625" s="104">
        <f t="shared" si="446"/>
        <v>100</v>
      </c>
      <c r="J3625" s="104">
        <f t="shared" si="447"/>
        <v>2.9442075419951126E-19</v>
      </c>
      <c r="K3625" s="104">
        <f t="shared" si="448"/>
        <v>2.9442075419951126E-17</v>
      </c>
      <c r="L3625" s="85"/>
    </row>
    <row r="3626" spans="3:12" x14ac:dyDescent="0.2">
      <c r="C3626" s="103">
        <v>85900</v>
      </c>
      <c r="D3626" s="103">
        <f t="shared" si="444"/>
        <v>85.9</v>
      </c>
      <c r="E3626" s="104">
        <f t="shared" si="442"/>
        <v>2.157631870364309E-7</v>
      </c>
      <c r="F3626" s="104">
        <f t="shared" si="443"/>
        <v>4.1607752261727917E-3</v>
      </c>
      <c r="G3626" s="104">
        <f t="shared" si="449"/>
        <v>8.9774212334126816E-10</v>
      </c>
      <c r="H3626" s="104">
        <f t="shared" si="445"/>
        <v>-180.93696793243498</v>
      </c>
      <c r="I3626" s="104">
        <f t="shared" si="446"/>
        <v>100</v>
      </c>
      <c r="J3626" s="104">
        <f t="shared" si="447"/>
        <v>2.0148523000546175E-19</v>
      </c>
      <c r="K3626" s="104">
        <f t="shared" si="448"/>
        <v>2.0148523000546175E-17</v>
      </c>
      <c r="L3626" s="85"/>
    </row>
    <row r="3627" spans="3:12" x14ac:dyDescent="0.2">
      <c r="C3627" s="103">
        <v>86000</v>
      </c>
      <c r="D3627" s="103">
        <f t="shared" si="444"/>
        <v>86</v>
      </c>
      <c r="E3627" s="104">
        <f t="shared" si="442"/>
        <v>1.9103028654970375E-7</v>
      </c>
      <c r="F3627" s="104">
        <f t="shared" si="443"/>
        <v>4.2584085723629686E-3</v>
      </c>
      <c r="G3627" s="104">
        <f t="shared" si="449"/>
        <v>8.134850098242128E-10</v>
      </c>
      <c r="H3627" s="104">
        <f t="shared" si="445"/>
        <v>-181.79300890889053</v>
      </c>
      <c r="I3627" s="104">
        <f t="shared" si="446"/>
        <v>100</v>
      </c>
      <c r="J3627" s="104">
        <f t="shared" si="447"/>
        <v>7.3207457532043766E-19</v>
      </c>
      <c r="K3627" s="104">
        <f t="shared" si="448"/>
        <v>7.3207457532043764E-17</v>
      </c>
      <c r="L3627" s="85"/>
    </row>
    <row r="3628" spans="3:12" x14ac:dyDescent="0.2">
      <c r="C3628" s="103">
        <v>86100</v>
      </c>
      <c r="D3628" s="103">
        <f t="shared" si="444"/>
        <v>86.1</v>
      </c>
      <c r="E3628" s="104">
        <f t="shared" si="442"/>
        <v>1.6857385759890706E-7</v>
      </c>
      <c r="F3628" s="104">
        <f t="shared" si="443"/>
        <v>4.0520881183127144E-15</v>
      </c>
      <c r="G3628" s="104">
        <f t="shared" si="449"/>
        <v>6.8307612543467079E-22</v>
      </c>
      <c r="H3628" s="104">
        <f t="shared" si="445"/>
        <v>-423.31061787325348</v>
      </c>
      <c r="I3628" s="104">
        <f t="shared" si="446"/>
        <v>100</v>
      </c>
      <c r="J3628" s="104">
        <f t="shared" si="447"/>
        <v>1.6543946530245272E-19</v>
      </c>
      <c r="K3628" s="104">
        <f t="shared" si="448"/>
        <v>1.6543946530245272E-17</v>
      </c>
      <c r="L3628" s="85"/>
    </row>
    <row r="3629" spans="3:12" x14ac:dyDescent="0.2">
      <c r="C3629" s="103">
        <v>86200</v>
      </c>
      <c r="D3629" s="103">
        <f t="shared" si="444"/>
        <v>86.2</v>
      </c>
      <c r="E3629" s="104">
        <f t="shared" si="442"/>
        <v>1.4824189060922449E-7</v>
      </c>
      <c r="F3629" s="104">
        <f t="shared" si="443"/>
        <v>4.4696287533296875E-3</v>
      </c>
      <c r="G3629" s="104">
        <f t="shared" si="449"/>
        <v>6.6258621671494391E-10</v>
      </c>
      <c r="H3629" s="104">
        <f t="shared" si="445"/>
        <v>-183.57515205326177</v>
      </c>
      <c r="I3629" s="104">
        <f t="shared" si="446"/>
        <v>100</v>
      </c>
      <c r="J3629" s="104">
        <f t="shared" si="447"/>
        <v>1.0975512364538194E-19</v>
      </c>
      <c r="K3629" s="104">
        <f t="shared" si="448"/>
        <v>1.0975512364538194E-17</v>
      </c>
      <c r="L3629" s="85"/>
    </row>
    <row r="3630" spans="3:12" x14ac:dyDescent="0.2">
      <c r="C3630" s="103">
        <v>86300</v>
      </c>
      <c r="D3630" s="103">
        <f t="shared" si="444"/>
        <v>86.3</v>
      </c>
      <c r="E3630" s="104">
        <f t="shared" si="442"/>
        <v>1.2988779410266034E-7</v>
      </c>
      <c r="F3630" s="104">
        <f t="shared" si="443"/>
        <v>4.5840758012235016E-3</v>
      </c>
      <c r="G3630" s="104">
        <f t="shared" si="449"/>
        <v>5.9541549382030591E-10</v>
      </c>
      <c r="H3630" s="104">
        <f t="shared" si="445"/>
        <v>-184.50359736781635</v>
      </c>
      <c r="I3630" s="104">
        <f t="shared" si="446"/>
        <v>100</v>
      </c>
      <c r="J3630" s="104">
        <f t="shared" si="447"/>
        <v>3.956420759274037E-19</v>
      </c>
      <c r="K3630" s="104">
        <f t="shared" si="448"/>
        <v>3.956420759274037E-17</v>
      </c>
      <c r="L3630" s="85"/>
    </row>
    <row r="3631" spans="3:12" x14ac:dyDescent="0.2">
      <c r="C3631" s="103">
        <v>86400</v>
      </c>
      <c r="D3631" s="103">
        <f t="shared" si="444"/>
        <v>86.4</v>
      </c>
      <c r="E3631" s="104">
        <f t="shared" si="442"/>
        <v>1.1337051010802055E-7</v>
      </c>
      <c r="F3631" s="104">
        <f t="shared" si="443"/>
        <v>4.600400358044071E-15</v>
      </c>
      <c r="G3631" s="104">
        <f t="shared" si="449"/>
        <v>5.215497352925767E-22</v>
      </c>
      <c r="H3631" s="104">
        <f t="shared" si="445"/>
        <v>-425.6540854136577</v>
      </c>
      <c r="I3631" s="104">
        <f t="shared" si="446"/>
        <v>100</v>
      </c>
      <c r="J3631" s="104">
        <f t="shared" si="447"/>
        <v>8.8629902570474952E-20</v>
      </c>
      <c r="K3631" s="104">
        <f t="shared" si="448"/>
        <v>8.8629902570474956E-18</v>
      </c>
      <c r="L3631" s="85"/>
    </row>
    <row r="3632" spans="3:12" x14ac:dyDescent="0.2">
      <c r="C3632" s="103">
        <v>86500</v>
      </c>
      <c r="D3632" s="103">
        <f t="shared" si="444"/>
        <v>86.5</v>
      </c>
      <c r="E3632" s="104">
        <f t="shared" si="442"/>
        <v>9.8554608788906998E-8</v>
      </c>
      <c r="F3632" s="104">
        <f t="shared" si="443"/>
        <v>4.8331632607397819E-3</v>
      </c>
      <c r="G3632" s="104">
        <f t="shared" si="449"/>
        <v>4.7633051437512736E-10</v>
      </c>
      <c r="H3632" s="104">
        <f t="shared" si="445"/>
        <v>-186.44183192214064</v>
      </c>
      <c r="I3632" s="104">
        <f t="shared" si="446"/>
        <v>100</v>
      </c>
      <c r="J3632" s="104">
        <f t="shared" si="447"/>
        <v>5.672268973134257E-20</v>
      </c>
      <c r="K3632" s="104">
        <f t="shared" si="448"/>
        <v>5.6722689731342572E-18</v>
      </c>
      <c r="L3632" s="85"/>
    </row>
    <row r="3633" spans="3:12" x14ac:dyDescent="0.2">
      <c r="C3633" s="103">
        <v>86600</v>
      </c>
      <c r="D3633" s="103">
        <f t="shared" si="444"/>
        <v>86.6</v>
      </c>
      <c r="E3633" s="104">
        <f t="shared" si="442"/>
        <v>8.5310362556050651E-8</v>
      </c>
      <c r="F3633" s="104">
        <f t="shared" si="443"/>
        <v>4.9689893979639752E-3</v>
      </c>
      <c r="G3633" s="104">
        <f t="shared" si="449"/>
        <v>4.2390628707747857E-10</v>
      </c>
      <c r="H3633" s="104">
        <f t="shared" si="445"/>
        <v>-187.45460284472389</v>
      </c>
      <c r="I3633" s="104">
        <f t="shared" si="446"/>
        <v>100</v>
      </c>
      <c r="J3633" s="104">
        <f t="shared" si="447"/>
        <v>2.0260657467240462E-19</v>
      </c>
      <c r="K3633" s="104">
        <f t="shared" si="448"/>
        <v>2.0260657467240462E-17</v>
      </c>
      <c r="L3633" s="85"/>
    </row>
    <row r="3634" spans="3:12" x14ac:dyDescent="0.2">
      <c r="C3634" s="103">
        <v>86700</v>
      </c>
      <c r="D3634" s="103">
        <f t="shared" si="444"/>
        <v>86.7</v>
      </c>
      <c r="E3634" s="104">
        <f t="shared" si="442"/>
        <v>7.3513799982296053E-8</v>
      </c>
      <c r="F3634" s="104">
        <f t="shared" si="443"/>
        <v>1.3598988666489848E-15</v>
      </c>
      <c r="G3634" s="104">
        <f t="shared" si="449"/>
        <v>9.9971333278984565E-23</v>
      </c>
      <c r="H3634" s="104">
        <f t="shared" si="445"/>
        <v>-440.00249031671336</v>
      </c>
      <c r="I3634" s="104">
        <f t="shared" si="446"/>
        <v>100</v>
      </c>
      <c r="J3634" s="104">
        <f t="shared" si="447"/>
        <v>4.4924135055974608E-20</v>
      </c>
      <c r="K3634" s="104">
        <f t="shared" si="448"/>
        <v>4.4924135055974608E-18</v>
      </c>
      <c r="L3634" s="85"/>
    </row>
    <row r="3635" spans="3:12" x14ac:dyDescent="0.2">
      <c r="C3635" s="103">
        <v>86800</v>
      </c>
      <c r="D3635" s="103">
        <f t="shared" si="444"/>
        <v>86.8</v>
      </c>
      <c r="E3635" s="104">
        <f t="shared" si="442"/>
        <v>6.3046739889070572E-8</v>
      </c>
      <c r="F3635" s="104">
        <f t="shared" si="443"/>
        <v>5.2667268777364645E-3</v>
      </c>
      <c r="G3635" s="104">
        <f t="shared" si="449"/>
        <v>3.3204995952742767E-10</v>
      </c>
      <c r="H3635" s="104">
        <f t="shared" si="445"/>
        <v>-189.57593136719967</v>
      </c>
      <c r="I3635" s="104">
        <f t="shared" si="446"/>
        <v>100</v>
      </c>
      <c r="J3635" s="104">
        <f t="shared" si="447"/>
        <v>2.7564293905558187E-20</v>
      </c>
      <c r="K3635" s="104">
        <f t="shared" si="448"/>
        <v>2.7564293905558185E-18</v>
      </c>
      <c r="L3635" s="85"/>
    </row>
    <row r="3636" spans="3:12" x14ac:dyDescent="0.2">
      <c r="C3636" s="103">
        <v>86900</v>
      </c>
      <c r="D3636" s="103">
        <f t="shared" si="444"/>
        <v>86.9</v>
      </c>
      <c r="E3636" s="104">
        <f t="shared" si="442"/>
        <v>5.3796806021716244E-8</v>
      </c>
      <c r="F3636" s="104">
        <f t="shared" si="443"/>
        <v>5.4303190315411727E-3</v>
      </c>
      <c r="G3636" s="104">
        <f t="shared" si="449"/>
        <v>2.9213381957585447E-10</v>
      </c>
      <c r="H3636" s="104">
        <f t="shared" si="445"/>
        <v>-190.68836325936741</v>
      </c>
      <c r="I3636" s="104">
        <f t="shared" si="446"/>
        <v>100</v>
      </c>
      <c r="J3636" s="104">
        <f t="shared" si="447"/>
        <v>9.7401347523913726E-20</v>
      </c>
      <c r="K3636" s="104">
        <f t="shared" si="448"/>
        <v>9.7401347523913724E-18</v>
      </c>
      <c r="L3636" s="85"/>
    </row>
    <row r="3637" spans="3:12" x14ac:dyDescent="0.2">
      <c r="C3637" s="103">
        <v>87000</v>
      </c>
      <c r="D3637" s="103">
        <f t="shared" si="444"/>
        <v>87</v>
      </c>
      <c r="E3637" s="104">
        <f t="shared" si="442"/>
        <v>4.5657422777843893E-8</v>
      </c>
      <c r="F3637" s="104">
        <f t="shared" si="443"/>
        <v>8.4617318763637662E-15</v>
      </c>
      <c r="G3637" s="104">
        <f t="shared" si="449"/>
        <v>3.8634086971189876E-22</v>
      </c>
      <c r="H3637" s="104">
        <f t="shared" si="445"/>
        <v>-428.26058693720756</v>
      </c>
      <c r="I3637" s="104">
        <f t="shared" si="446"/>
        <v>100</v>
      </c>
      <c r="J3637" s="104">
        <f t="shared" si="447"/>
        <v>2.1335542135050905E-20</v>
      </c>
      <c r="K3637" s="104">
        <f t="shared" si="448"/>
        <v>2.1335542135050904E-18</v>
      </c>
      <c r="L3637" s="85"/>
    </row>
    <row r="3638" spans="3:12" x14ac:dyDescent="0.2">
      <c r="C3638" s="103">
        <v>87100</v>
      </c>
      <c r="D3638" s="103">
        <f t="shared" si="444"/>
        <v>87.1</v>
      </c>
      <c r="E3638" s="104">
        <f t="shared" si="442"/>
        <v>3.8527792497441882E-8</v>
      </c>
      <c r="F3638" s="104">
        <f t="shared" si="443"/>
        <v>5.7920218659869849E-3</v>
      </c>
      <c r="G3638" s="104">
        <f t="shared" si="449"/>
        <v>2.2315381659339267E-10</v>
      </c>
      <c r="H3638" s="104">
        <f t="shared" si="445"/>
        <v>-193.02791362067467</v>
      </c>
      <c r="I3638" s="104">
        <f t="shared" si="446"/>
        <v>100</v>
      </c>
      <c r="J3638" s="104">
        <f t="shared" si="447"/>
        <v>1.2449406465092491E-20</v>
      </c>
      <c r="K3638" s="104">
        <f t="shared" si="448"/>
        <v>1.244940646509249E-18</v>
      </c>
      <c r="L3638" s="85"/>
    </row>
    <row r="3639" spans="3:12" x14ac:dyDescent="0.2">
      <c r="C3639" s="103">
        <v>87200</v>
      </c>
      <c r="D3639" s="103">
        <f t="shared" si="444"/>
        <v>87.2</v>
      </c>
      <c r="E3639" s="104">
        <f t="shared" si="442"/>
        <v>3.23128548661317E-8</v>
      </c>
      <c r="F3639" s="104">
        <f t="shared" si="443"/>
        <v>5.9925960599453622E-3</v>
      </c>
      <c r="G3639" s="104">
        <f t="shared" si="449"/>
        <v>1.9363788675636715E-10</v>
      </c>
      <c r="H3639" s="104">
        <f t="shared" si="445"/>
        <v>-194.26019331251067</v>
      </c>
      <c r="I3639" s="104">
        <f t="shared" si="446"/>
        <v>100</v>
      </c>
      <c r="J3639" s="104">
        <f t="shared" si="447"/>
        <v>4.3428830995298546E-20</v>
      </c>
      <c r="K3639" s="104">
        <f t="shared" si="448"/>
        <v>4.3428830995298548E-18</v>
      </c>
      <c r="L3639" s="85"/>
    </row>
    <row r="3640" spans="3:12" x14ac:dyDescent="0.2">
      <c r="C3640" s="103">
        <v>87300</v>
      </c>
      <c r="D3640" s="103">
        <f t="shared" si="444"/>
        <v>87.3</v>
      </c>
      <c r="E3640" s="104">
        <f t="shared" si="442"/>
        <v>2.6923229023272918E-8</v>
      </c>
      <c r="F3640" s="104">
        <f t="shared" si="443"/>
        <v>2.4659553881699728E-15</v>
      </c>
      <c r="G3640" s="104">
        <f t="shared" si="449"/>
        <v>6.6391481676874043E-23</v>
      </c>
      <c r="H3640" s="104">
        <f t="shared" si="445"/>
        <v>-443.55775277952137</v>
      </c>
      <c r="I3640" s="104">
        <f t="shared" si="446"/>
        <v>100</v>
      </c>
      <c r="J3640" s="104">
        <f t="shared" si="447"/>
        <v>9.3739077968743436E-21</v>
      </c>
      <c r="K3640" s="104">
        <f t="shared" si="448"/>
        <v>9.3739077968743433E-19</v>
      </c>
      <c r="L3640" s="85"/>
    </row>
    <row r="3641" spans="3:12" x14ac:dyDescent="0.2">
      <c r="C3641" s="103">
        <v>87400</v>
      </c>
      <c r="D3641" s="103">
        <f t="shared" si="444"/>
        <v>87.4</v>
      </c>
      <c r="E3641" s="104">
        <f t="shared" si="442"/>
        <v>2.2275139004728162E-8</v>
      </c>
      <c r="F3641" s="104">
        <f t="shared" si="443"/>
        <v>6.4407703515709904E-3</v>
      </c>
      <c r="G3641" s="104">
        <f t="shared" si="449"/>
        <v>1.4346905487877567E-10</v>
      </c>
      <c r="H3641" s="104">
        <f t="shared" si="445"/>
        <v>-196.86483525311675</v>
      </c>
      <c r="I3641" s="104">
        <f t="shared" si="446"/>
        <v>100</v>
      </c>
      <c r="J3641" s="104">
        <f t="shared" si="447"/>
        <v>5.1458424269570486E-21</v>
      </c>
      <c r="K3641" s="104">
        <f t="shared" si="448"/>
        <v>5.1458424269570483E-19</v>
      </c>
      <c r="L3641" s="85"/>
    </row>
    <row r="3642" spans="3:12" x14ac:dyDescent="0.2">
      <c r="C3642" s="103">
        <v>87500</v>
      </c>
      <c r="D3642" s="103">
        <f t="shared" si="444"/>
        <v>87.5</v>
      </c>
      <c r="E3642" s="104">
        <f t="shared" si="442"/>
        <v>1.8290323185882122E-8</v>
      </c>
      <c r="F3642" s="104">
        <f t="shared" si="443"/>
        <v>6.6921304298998008E-3</v>
      </c>
      <c r="G3642" s="104">
        <f t="shared" si="449"/>
        <v>1.2240122836494363E-10</v>
      </c>
      <c r="H3642" s="104">
        <f t="shared" si="445"/>
        <v>-198.24428447560001</v>
      </c>
      <c r="I3642" s="104">
        <f t="shared" si="446"/>
        <v>100</v>
      </c>
      <c r="J3642" s="104">
        <f t="shared" si="447"/>
        <v>1.7671751878023885E-20</v>
      </c>
      <c r="K3642" s="104">
        <f t="shared" si="448"/>
        <v>1.7671751878023885E-18</v>
      </c>
      <c r="L3642" s="85"/>
    </row>
    <row r="3643" spans="3:12" x14ac:dyDescent="0.2">
      <c r="C3643" s="103">
        <v>87600</v>
      </c>
      <c r="D3643" s="103">
        <f t="shared" si="444"/>
        <v>87.6</v>
      </c>
      <c r="E3643" s="104">
        <f t="shared" si="442"/>
        <v>1.4895928423793892E-8</v>
      </c>
      <c r="F3643" s="104">
        <f t="shared" si="443"/>
        <v>5.8956559646799875E-15</v>
      </c>
      <c r="G3643" s="104">
        <f t="shared" si="449"/>
        <v>8.7821269261186621E-23</v>
      </c>
      <c r="H3643" s="104">
        <f t="shared" si="445"/>
        <v>-441.12800580850285</v>
      </c>
      <c r="I3643" s="104">
        <f t="shared" si="446"/>
        <v>100</v>
      </c>
      <c r="J3643" s="104">
        <f t="shared" si="447"/>
        <v>3.7455151763171447E-21</v>
      </c>
      <c r="K3643" s="104">
        <f t="shared" si="448"/>
        <v>3.7455151763171444E-19</v>
      </c>
      <c r="L3643" s="85"/>
    </row>
    <row r="3644" spans="3:12" x14ac:dyDescent="0.2">
      <c r="C3644" s="103">
        <v>87700</v>
      </c>
      <c r="D3644" s="103">
        <f t="shared" si="444"/>
        <v>87.7</v>
      </c>
      <c r="E3644" s="104">
        <f t="shared" si="442"/>
        <v>1.2024389628306861E-8</v>
      </c>
      <c r="F3644" s="104">
        <f t="shared" si="443"/>
        <v>7.2612489046663476E-3</v>
      </c>
      <c r="G3644" s="104">
        <f t="shared" si="449"/>
        <v>8.7312086017824588E-11</v>
      </c>
      <c r="H3644" s="104">
        <f t="shared" si="445"/>
        <v>-201.17851271407909</v>
      </c>
      <c r="I3644" s="104">
        <f t="shared" si="446"/>
        <v>100</v>
      </c>
      <c r="J3644" s="104">
        <f t="shared" si="447"/>
        <v>1.905850091199834E-21</v>
      </c>
      <c r="K3644" s="104">
        <f t="shared" si="448"/>
        <v>1.9058500911998339E-19</v>
      </c>
      <c r="L3644" s="85"/>
    </row>
    <row r="3645" spans="3:12" x14ac:dyDescent="0.2">
      <c r="C3645" s="103">
        <v>87800</v>
      </c>
      <c r="D3645" s="103">
        <f t="shared" si="444"/>
        <v>87.8</v>
      </c>
      <c r="E3645" s="104">
        <f t="shared" si="442"/>
        <v>9.6132955202309465E-9</v>
      </c>
      <c r="F3645" s="104">
        <f t="shared" si="443"/>
        <v>7.5850414177516031E-3</v>
      </c>
      <c r="G3645" s="104">
        <f t="shared" si="449"/>
        <v>7.2917244682037677E-11</v>
      </c>
      <c r="H3645" s="104">
        <f t="shared" si="445"/>
        <v>-202.7433950071418</v>
      </c>
      <c r="I3645" s="104">
        <f t="shared" si="446"/>
        <v>100</v>
      </c>
      <c r="J3645" s="104">
        <f t="shared" si="447"/>
        <v>6.418359604131455E-21</v>
      </c>
      <c r="K3645" s="104">
        <f t="shared" si="448"/>
        <v>6.4183596041314553E-19</v>
      </c>
      <c r="L3645" s="85"/>
    </row>
    <row r="3646" spans="3:12" x14ac:dyDescent="0.2">
      <c r="C3646" s="103">
        <v>87900</v>
      </c>
      <c r="D3646" s="103">
        <f t="shared" si="444"/>
        <v>87.9</v>
      </c>
      <c r="E3646" s="104">
        <f t="shared" si="442"/>
        <v>7.6052413605806402E-9</v>
      </c>
      <c r="F3646" s="104">
        <f t="shared" si="443"/>
        <v>8.0768730453579661E-17</v>
      </c>
      <c r="G3646" s="104">
        <f t="shared" si="449"/>
        <v>6.142656894871532E-25</v>
      </c>
      <c r="H3646" s="104">
        <f t="shared" si="445"/>
        <v>-484.23287484036257</v>
      </c>
      <c r="I3646" s="104">
        <f t="shared" si="446"/>
        <v>100</v>
      </c>
      <c r="J3646" s="104">
        <f t="shared" si="447"/>
        <v>1.3292311430050605E-21</v>
      </c>
      <c r="K3646" s="104">
        <f t="shared" si="448"/>
        <v>1.3292311430050605E-19</v>
      </c>
      <c r="L3646" s="85"/>
    </row>
    <row r="3647" spans="3:12" x14ac:dyDescent="0.2">
      <c r="C3647" s="103">
        <v>88000</v>
      </c>
      <c r="D3647" s="103">
        <f t="shared" si="444"/>
        <v>88</v>
      </c>
      <c r="E3647" s="104">
        <f t="shared" si="442"/>
        <v>5.9476694580177271E-9</v>
      </c>
      <c r="F3647" s="104">
        <f t="shared" si="443"/>
        <v>8.3307042560103756E-3</v>
      </c>
      <c r="G3647" s="104">
        <f t="shared" si="449"/>
        <v>4.9548275267251205E-11</v>
      </c>
      <c r="H3647" s="104">
        <f t="shared" si="445"/>
        <v>-206.09942916664261</v>
      </c>
      <c r="I3647" s="104">
        <f t="shared" si="446"/>
        <v>100</v>
      </c>
      <c r="J3647" s="104">
        <f t="shared" si="447"/>
        <v>6.1375789548983953E-22</v>
      </c>
      <c r="K3647" s="104">
        <f t="shared" si="448"/>
        <v>6.1375789548983949E-20</v>
      </c>
      <c r="L3647" s="85"/>
    </row>
    <row r="3648" spans="3:12" x14ac:dyDescent="0.2">
      <c r="C3648" s="103">
        <v>88100</v>
      </c>
      <c r="D3648" s="103">
        <f t="shared" si="444"/>
        <v>88.1</v>
      </c>
      <c r="E3648" s="104">
        <f t="shared" si="442"/>
        <v>4.5926982822635138E-9</v>
      </c>
      <c r="F3648" s="104">
        <f t="shared" si="443"/>
        <v>8.762896456289547E-3</v>
      </c>
      <c r="G3648" s="104">
        <f t="shared" si="449"/>
        <v>4.0245339502454036E-11</v>
      </c>
      <c r="H3648" s="104">
        <f t="shared" si="445"/>
        <v>-207.90568809253398</v>
      </c>
      <c r="I3648" s="104">
        <f t="shared" si="446"/>
        <v>100</v>
      </c>
      <c r="J3648" s="104">
        <f t="shared" si="447"/>
        <v>2.0157233133525572E-21</v>
      </c>
      <c r="K3648" s="104">
        <f t="shared" si="448"/>
        <v>2.0157233133525571E-19</v>
      </c>
      <c r="L3648" s="85"/>
    </row>
    <row r="3649" spans="3:12" x14ac:dyDescent="0.2">
      <c r="C3649" s="103">
        <v>88200</v>
      </c>
      <c r="D3649" s="103">
        <f t="shared" si="444"/>
        <v>88.2</v>
      </c>
      <c r="E3649" s="104">
        <f t="shared" si="442"/>
        <v>3.4969410291972559E-9</v>
      </c>
      <c r="F3649" s="104">
        <f t="shared" si="443"/>
        <v>1.6947318482614564E-15</v>
      </c>
      <c r="G3649" s="104">
        <f t="shared" si="449"/>
        <v>5.9263773336727847E-24</v>
      </c>
      <c r="H3649" s="104">
        <f t="shared" si="445"/>
        <v>-464.54421400711976</v>
      </c>
      <c r="I3649" s="104">
        <f t="shared" si="446"/>
        <v>100</v>
      </c>
      <c r="J3649" s="104">
        <f t="shared" si="447"/>
        <v>4.0492183791706604E-22</v>
      </c>
      <c r="K3649" s="104">
        <f t="shared" si="448"/>
        <v>4.0492183791706604E-20</v>
      </c>
      <c r="L3649" s="85"/>
    </row>
    <row r="3650" spans="3:12" x14ac:dyDescent="0.2">
      <c r="C3650" s="103">
        <v>88300</v>
      </c>
      <c r="D3650" s="103">
        <f t="shared" si="444"/>
        <v>88.3</v>
      </c>
      <c r="E3650" s="104">
        <f t="shared" si="442"/>
        <v>2.6213144986404651E-9</v>
      </c>
      <c r="F3650" s="104">
        <f t="shared" si="443"/>
        <v>9.7809150830408427E-3</v>
      </c>
      <c r="G3650" s="104">
        <f t="shared" si="449"/>
        <v>2.5638854517146171E-11</v>
      </c>
      <c r="H3650" s="104">
        <f t="shared" si="445"/>
        <v>-211.82202763922305</v>
      </c>
      <c r="I3650" s="104">
        <f t="shared" si="446"/>
        <v>100</v>
      </c>
      <c r="J3650" s="104">
        <f t="shared" si="447"/>
        <v>1.6433771523792263E-22</v>
      </c>
      <c r="K3650" s="104">
        <f t="shared" si="448"/>
        <v>1.6433771523792262E-20</v>
      </c>
      <c r="L3650" s="85"/>
    </row>
    <row r="3651" spans="3:12" x14ac:dyDescent="0.2">
      <c r="C3651" s="103">
        <v>88400</v>
      </c>
      <c r="D3651" s="103">
        <f t="shared" si="444"/>
        <v>88.4</v>
      </c>
      <c r="E3651" s="104">
        <f t="shared" si="442"/>
        <v>1.930839158491213E-9</v>
      </c>
      <c r="F3651" s="104">
        <f t="shared" si="443"/>
        <v>1.0385943659563837E-2</v>
      </c>
      <c r="G3651" s="104">
        <f t="shared" si="449"/>
        <v>2.0053586715769388E-11</v>
      </c>
      <c r="H3651" s="104">
        <f t="shared" si="445"/>
        <v>-213.95615879348756</v>
      </c>
      <c r="I3651" s="104">
        <f t="shared" si="446"/>
        <v>100</v>
      </c>
      <c r="J3651" s="104">
        <f t="shared" si="447"/>
        <v>5.2194979645586051E-22</v>
      </c>
      <c r="K3651" s="104">
        <f t="shared" si="448"/>
        <v>5.219497964558605E-20</v>
      </c>
      <c r="L3651" s="85"/>
    </row>
    <row r="3652" spans="3:12" x14ac:dyDescent="0.2">
      <c r="C3652" s="103">
        <v>88500</v>
      </c>
      <c r="D3652" s="103">
        <f t="shared" si="444"/>
        <v>88.5</v>
      </c>
      <c r="E3652" s="104">
        <f t="shared" ref="E3652:E3715" si="450">ABS(SIN((($A$68*PI()*$C3652*VLOOKUP($D$12,$C$18:$D$33,2,FALSE))/($D$16*1000000)))/(VLOOKUP($D$12,$C$18:$D$33,2,FALSE)*SIN((($A$68*PI()*$C3652)/($D$16*1000000)))))^$A$72</f>
        <v>1.3944312788381543E-9</v>
      </c>
      <c r="F3652" s="104">
        <f t="shared" ref="F3652:F3715" si="451">ABS(SIN((($A$68*VLOOKUP($D$12,$C$18:$D$33,2,FALSE)*PI()*$C3652*VLOOKUP($D$12,$C$18:$E$33,3,FALSE))/($D$16*1000000)))/(VLOOKUP($D$12,$C$18:$E$33,3,FALSE)*SIN((($A$68*VLOOKUP($D$12,$C$18:$D$33,2,FALSE)*PI()*$C3652)/($D$16*1000000)))))^$A$76</f>
        <v>7.455186345197318E-15</v>
      </c>
      <c r="G3652" s="104">
        <f t="shared" si="449"/>
        <v>1.0395745029310242E-23</v>
      </c>
      <c r="H3652" s="104">
        <f t="shared" si="445"/>
        <v>-459.66288761482014</v>
      </c>
      <c r="I3652" s="104">
        <f t="shared" si="446"/>
        <v>100</v>
      </c>
      <c r="J3652" s="104">
        <f t="shared" si="447"/>
        <v>1.0053658504182485E-22</v>
      </c>
      <c r="K3652" s="104">
        <f t="shared" si="448"/>
        <v>1.0053658504182485E-20</v>
      </c>
      <c r="L3652" s="85"/>
    </row>
    <row r="3653" spans="3:12" x14ac:dyDescent="0.2">
      <c r="C3653" s="103">
        <v>88600</v>
      </c>
      <c r="D3653" s="103">
        <f t="shared" ref="D3653:D3716" si="452">C3653/1000</f>
        <v>88.6</v>
      </c>
      <c r="E3653" s="104">
        <f t="shared" si="450"/>
        <v>9.8468802703384339E-10</v>
      </c>
      <c r="F3653" s="104">
        <f t="shared" si="451"/>
        <v>1.1856618969460012E-2</v>
      </c>
      <c r="G3653" s="104">
        <f t="shared" si="449"/>
        <v>1.167507074032962E-11</v>
      </c>
      <c r="H3653" s="104">
        <f t="shared" ref="H3653:H3716" si="453">20*LOG10(G3653)</f>
        <v>-218.65480958647171</v>
      </c>
      <c r="I3653" s="104">
        <f t="shared" ref="I3653:I3716" si="454">C3653-C3652</f>
        <v>100</v>
      </c>
      <c r="J3653" s="104">
        <f t="shared" si="447"/>
        <v>3.4076819197985894E-23</v>
      </c>
      <c r="K3653" s="104">
        <f t="shared" si="448"/>
        <v>3.4076819197985891E-21</v>
      </c>
      <c r="L3653" s="85"/>
    </row>
    <row r="3654" spans="3:12" x14ac:dyDescent="0.2">
      <c r="C3654" s="103">
        <v>88700</v>
      </c>
      <c r="D3654" s="103">
        <f t="shared" si="452"/>
        <v>88.7</v>
      </c>
      <c r="E3654" s="104">
        <f t="shared" si="450"/>
        <v>6.7766641940219065E-10</v>
      </c>
      <c r="F3654" s="104">
        <f t="shared" si="451"/>
        <v>1.2762358633581715E-2</v>
      </c>
      <c r="G3654" s="104">
        <f t="shared" si="449"/>
        <v>8.6486218783459543E-12</v>
      </c>
      <c r="H3654" s="104">
        <f t="shared" si="453"/>
        <v>-221.26106180055871</v>
      </c>
      <c r="I3654" s="104">
        <f t="shared" si="454"/>
        <v>100</v>
      </c>
      <c r="J3654" s="104">
        <f t="shared" ref="J3654:J3717" si="455">((G3654+G3653)/2)^2</f>
        <v>1.03263120414602E-22</v>
      </c>
      <c r="K3654" s="104">
        <f t="shared" ref="K3654:K3717" si="456">I3654*J3654</f>
        <v>1.0326312041460199E-20</v>
      </c>
      <c r="L3654" s="85"/>
    </row>
    <row r="3655" spans="3:12" x14ac:dyDescent="0.2">
      <c r="C3655" s="103">
        <v>88800</v>
      </c>
      <c r="D3655" s="103">
        <f t="shared" si="452"/>
        <v>88.8</v>
      </c>
      <c r="E3655" s="104">
        <f t="shared" si="450"/>
        <v>4.5265702735617383E-10</v>
      </c>
      <c r="F3655" s="104">
        <f t="shared" si="451"/>
        <v>7.8823590681155879E-15</v>
      </c>
      <c r="G3655" s="104">
        <f t="shared" si="449"/>
        <v>3.5680052243271827E-24</v>
      </c>
      <c r="H3655" s="104">
        <f t="shared" si="453"/>
        <v>-468.95149036789809</v>
      </c>
      <c r="I3655" s="104">
        <f t="shared" si="454"/>
        <v>100</v>
      </c>
      <c r="J3655" s="104">
        <f t="shared" si="455"/>
        <v>1.86996650986665E-23</v>
      </c>
      <c r="K3655" s="104">
        <f t="shared" si="456"/>
        <v>1.8699665098666502E-21</v>
      </c>
      <c r="L3655" s="85"/>
    </row>
    <row r="3656" spans="3:12" x14ac:dyDescent="0.2">
      <c r="C3656" s="103">
        <v>88900</v>
      </c>
      <c r="D3656" s="103">
        <f t="shared" si="452"/>
        <v>88.9</v>
      </c>
      <c r="E3656" s="104">
        <f t="shared" si="450"/>
        <v>2.9195333521171329E-10</v>
      </c>
      <c r="F3656" s="104">
        <f t="shared" si="451"/>
        <v>1.5069547140695118E-2</v>
      </c>
      <c r="G3656" s="104">
        <f t="shared" si="449"/>
        <v>4.3996045478560773E-12</v>
      </c>
      <c r="H3656" s="104">
        <f t="shared" si="453"/>
        <v>-227.13172715392238</v>
      </c>
      <c r="I3656" s="104">
        <f t="shared" si="454"/>
        <v>100</v>
      </c>
      <c r="J3656" s="104">
        <f t="shared" si="455"/>
        <v>4.8391300443868182E-24</v>
      </c>
      <c r="K3656" s="104">
        <f t="shared" si="456"/>
        <v>4.8391300443868181E-22</v>
      </c>
      <c r="L3656" s="85"/>
    </row>
    <row r="3657" spans="3:12" x14ac:dyDescent="0.2">
      <c r="C3657" s="103">
        <v>89000</v>
      </c>
      <c r="D3657" s="103">
        <f t="shared" si="452"/>
        <v>89</v>
      </c>
      <c r="E3657" s="104">
        <f t="shared" si="450"/>
        <v>1.8061764395433234E-10</v>
      </c>
      <c r="F3657" s="104">
        <f t="shared" si="451"/>
        <v>1.6570135572865269E-2</v>
      </c>
      <c r="G3657" s="104">
        <f t="shared" si="449"/>
        <v>2.9928588471747961E-12</v>
      </c>
      <c r="H3657" s="104">
        <f t="shared" si="453"/>
        <v>-230.4782753079584</v>
      </c>
      <c r="I3657" s="104">
        <f t="shared" si="454"/>
        <v>100</v>
      </c>
      <c r="J3657" s="104">
        <f t="shared" si="455"/>
        <v>1.366212876171785E-23</v>
      </c>
      <c r="K3657" s="104">
        <f t="shared" si="456"/>
        <v>1.366212876171785E-21</v>
      </c>
      <c r="L3657" s="85"/>
    </row>
    <row r="3658" spans="3:12" x14ac:dyDescent="0.2">
      <c r="C3658" s="103">
        <v>89100</v>
      </c>
      <c r="D3658" s="103">
        <f t="shared" si="452"/>
        <v>89.1</v>
      </c>
      <c r="E3658" s="104">
        <f t="shared" si="450"/>
        <v>1.0624440968256475E-10</v>
      </c>
      <c r="F3658" s="104">
        <f t="shared" si="451"/>
        <v>5.2693285181246002E-15</v>
      </c>
      <c r="G3658" s="104">
        <f t="shared" si="449"/>
        <v>5.5983669783165179E-25</v>
      </c>
      <c r="H3658" s="104">
        <f t="shared" si="453"/>
        <v>-485.03877273035141</v>
      </c>
      <c r="I3658" s="104">
        <f t="shared" si="454"/>
        <v>100</v>
      </c>
      <c r="J3658" s="104">
        <f t="shared" si="455"/>
        <v>2.2393010197789501E-24</v>
      </c>
      <c r="K3658" s="104">
        <f t="shared" si="456"/>
        <v>2.2393010197789499E-22</v>
      </c>
      <c r="L3658" s="85"/>
    </row>
    <row r="3659" spans="3:12" x14ac:dyDescent="0.2">
      <c r="C3659" s="103">
        <v>89200</v>
      </c>
      <c r="D3659" s="103">
        <f t="shared" si="452"/>
        <v>89.2</v>
      </c>
      <c r="E3659" s="104">
        <f t="shared" si="450"/>
        <v>5.8721897462926093E-11</v>
      </c>
      <c r="F3659" s="104">
        <f t="shared" si="451"/>
        <v>2.0699037386636081E-2</v>
      </c>
      <c r="G3659" s="104">
        <f t="shared" si="449"/>
        <v>1.2154867509993176E-12</v>
      </c>
      <c r="H3659" s="104">
        <f t="shared" si="453"/>
        <v>-238.30499541348814</v>
      </c>
      <c r="I3659" s="104">
        <f t="shared" si="454"/>
        <v>100</v>
      </c>
      <c r="J3659" s="104">
        <f t="shared" si="455"/>
        <v>3.6935201046405953E-25</v>
      </c>
      <c r="K3659" s="104">
        <f t="shared" si="456"/>
        <v>3.6935201046405951E-23</v>
      </c>
      <c r="L3659" s="85"/>
    </row>
    <row r="3660" spans="3:12" x14ac:dyDescent="0.2">
      <c r="C3660" s="103">
        <v>89300</v>
      </c>
      <c r="D3660" s="103">
        <f t="shared" si="452"/>
        <v>89.3</v>
      </c>
      <c r="E3660" s="104">
        <f t="shared" si="450"/>
        <v>2.9993020945800209E-11</v>
      </c>
      <c r="F3660" s="104">
        <f t="shared" si="451"/>
        <v>2.36495554983495E-2</v>
      </c>
      <c r="G3660" s="104">
        <f t="shared" si="449"/>
        <v>7.0932161342086101E-13</v>
      </c>
      <c r="H3660" s="104">
        <f t="shared" si="453"/>
        <v>-242.98313613514819</v>
      </c>
      <c r="I3660" s="104">
        <f t="shared" si="454"/>
        <v>100</v>
      </c>
      <c r="J3660" s="104">
        <f t="shared" si="455"/>
        <v>9.2622180993547087E-25</v>
      </c>
      <c r="K3660" s="104">
        <f t="shared" si="456"/>
        <v>9.2622180993547091E-23</v>
      </c>
      <c r="L3660" s="85"/>
    </row>
    <row r="3661" spans="3:12" x14ac:dyDescent="0.2">
      <c r="C3661" s="103">
        <v>89400</v>
      </c>
      <c r="D3661" s="103">
        <f t="shared" si="452"/>
        <v>89.4</v>
      </c>
      <c r="E3661" s="104">
        <f t="shared" si="450"/>
        <v>1.3816225363319307E-11</v>
      </c>
      <c r="F3661" s="104">
        <f t="shared" si="451"/>
        <v>2.5594211690616778E-15</v>
      </c>
      <c r="G3661" s="104">
        <f t="shared" si="449"/>
        <v>3.5361539671406307E-26</v>
      </c>
      <c r="H3661" s="104">
        <f t="shared" si="453"/>
        <v>-509.02937667394951</v>
      </c>
      <c r="I3661" s="104">
        <f t="shared" si="454"/>
        <v>100</v>
      </c>
      <c r="J3661" s="104">
        <f t="shared" si="455"/>
        <v>1.2578428781650589E-25</v>
      </c>
      <c r="K3661" s="104">
        <f t="shared" si="456"/>
        <v>1.257842878165059E-23</v>
      </c>
      <c r="L3661" s="85"/>
    </row>
    <row r="3662" spans="3:12" x14ac:dyDescent="0.2">
      <c r="C3662" s="103">
        <v>89500</v>
      </c>
      <c r="D3662" s="103">
        <f t="shared" si="452"/>
        <v>89.5</v>
      </c>
      <c r="E3662" s="104">
        <f t="shared" si="450"/>
        <v>5.5272565310176715E-12</v>
      </c>
      <c r="F3662" s="104">
        <f t="shared" si="451"/>
        <v>3.3094853555912865E-2</v>
      </c>
      <c r="G3662" s="104">
        <f t="shared" ref="G3662:G3725" si="457">E3662*F3662</f>
        <v>1.8292374545999279E-13</v>
      </c>
      <c r="H3662" s="104">
        <f t="shared" si="453"/>
        <v>-254.7545982958431</v>
      </c>
      <c r="I3662" s="104">
        <f t="shared" si="454"/>
        <v>100</v>
      </c>
      <c r="J3662" s="104">
        <f t="shared" si="455"/>
        <v>8.3652741632812922E-27</v>
      </c>
      <c r="K3662" s="104">
        <f t="shared" si="456"/>
        <v>8.3652741632812924E-25</v>
      </c>
      <c r="L3662" s="85"/>
    </row>
    <row r="3663" spans="3:12" x14ac:dyDescent="0.2">
      <c r="C3663" s="103">
        <v>89600</v>
      </c>
      <c r="D3663" s="103">
        <f t="shared" si="452"/>
        <v>89.6</v>
      </c>
      <c r="E3663" s="104">
        <f t="shared" si="450"/>
        <v>1.8026412711363585E-12</v>
      </c>
      <c r="F3663" s="104">
        <f t="shared" si="451"/>
        <v>4.1361761628096898E-2</v>
      </c>
      <c r="G3663" s="104">
        <f t="shared" si="457"/>
        <v>7.4560418557711647E-14</v>
      </c>
      <c r="H3663" s="104">
        <f t="shared" si="453"/>
        <v>-262.54983325321177</v>
      </c>
      <c r="I3663" s="104">
        <f t="shared" si="454"/>
        <v>100</v>
      </c>
      <c r="J3663" s="104">
        <f t="shared" si="455"/>
        <v>1.6574523679974027E-26</v>
      </c>
      <c r="K3663" s="104">
        <f t="shared" si="456"/>
        <v>1.6574523679974027E-24</v>
      </c>
      <c r="L3663" s="85"/>
    </row>
    <row r="3664" spans="3:12" x14ac:dyDescent="0.2">
      <c r="C3664" s="103">
        <v>89700</v>
      </c>
      <c r="D3664" s="103">
        <f t="shared" si="452"/>
        <v>89.7</v>
      </c>
      <c r="E3664" s="104">
        <f t="shared" si="450"/>
        <v>4.2568534620430901E-13</v>
      </c>
      <c r="F3664" s="104">
        <f t="shared" si="451"/>
        <v>6.3464313229423611E-14</v>
      </c>
      <c r="G3664" s="104">
        <f t="shared" si="457"/>
        <v>2.7015828148685898E-26</v>
      </c>
      <c r="H3664" s="104">
        <f t="shared" si="453"/>
        <v>-511.36763429938867</v>
      </c>
      <c r="I3664" s="104">
        <f t="shared" si="454"/>
        <v>100</v>
      </c>
      <c r="J3664" s="104">
        <f t="shared" si="455"/>
        <v>1.3898140038762949E-27</v>
      </c>
      <c r="K3664" s="104">
        <f t="shared" si="456"/>
        <v>1.3898140038762948E-25</v>
      </c>
      <c r="L3664" s="85"/>
    </row>
    <row r="3665" spans="3:12" x14ac:dyDescent="0.2">
      <c r="C3665" s="103">
        <v>89800</v>
      </c>
      <c r="D3665" s="103">
        <f t="shared" si="452"/>
        <v>89.8</v>
      </c>
      <c r="E3665" s="104">
        <f t="shared" si="450"/>
        <v>5.5773616286949982E-14</v>
      </c>
      <c r="F3665" s="104">
        <f t="shared" si="451"/>
        <v>8.2705380620575752E-2</v>
      </c>
      <c r="G3665" s="104">
        <f t="shared" si="457"/>
        <v>4.6127781635981408E-15</v>
      </c>
      <c r="H3665" s="104">
        <f t="shared" si="453"/>
        <v>-286.72074861709893</v>
      </c>
      <c r="I3665" s="104">
        <f t="shared" si="454"/>
        <v>100</v>
      </c>
      <c r="J3665" s="104">
        <f t="shared" si="455"/>
        <v>5.3194305967042688E-30</v>
      </c>
      <c r="K3665" s="104">
        <f t="shared" si="456"/>
        <v>5.3194305967042683E-28</v>
      </c>
      <c r="L3665" s="85"/>
    </row>
    <row r="3666" spans="3:12" x14ac:dyDescent="0.2">
      <c r="C3666" s="103">
        <v>89900</v>
      </c>
      <c r="D3666" s="103">
        <f t="shared" si="452"/>
        <v>89.9</v>
      </c>
      <c r="E3666" s="104">
        <f t="shared" si="450"/>
        <v>1.733798226740151E-15</v>
      </c>
      <c r="F3666" s="104">
        <f t="shared" si="451"/>
        <v>0.16540169166413998</v>
      </c>
      <c r="G3666" s="104">
        <f t="shared" si="457"/>
        <v>2.8677315970710713E-16</v>
      </c>
      <c r="H3666" s="104">
        <f t="shared" si="453"/>
        <v>-310.84922997058499</v>
      </c>
      <c r="I3666" s="104">
        <f t="shared" si="454"/>
        <v>100</v>
      </c>
      <c r="J3666" s="104">
        <f t="shared" si="455"/>
        <v>6.001400792425551E-30</v>
      </c>
      <c r="K3666" s="104">
        <f t="shared" si="456"/>
        <v>6.0014007924255508E-28</v>
      </c>
      <c r="L3666" s="85"/>
    </row>
    <row r="3667" spans="3:12" x14ac:dyDescent="0.2">
      <c r="C3667" s="103">
        <v>90000</v>
      </c>
      <c r="D3667" s="103">
        <f t="shared" si="452"/>
        <v>90</v>
      </c>
      <c r="E3667" s="104">
        <f t="shared" si="450"/>
        <v>9.184348987855385E-83</v>
      </c>
      <c r="F3667" s="104">
        <f t="shared" si="451"/>
        <v>1.3866430678466077</v>
      </c>
      <c r="G3667" s="104">
        <f t="shared" si="457"/>
        <v>1.2735413856693678E-82</v>
      </c>
      <c r="H3667" s="104">
        <f t="shared" si="453"/>
        <v>-1637.899738748192</v>
      </c>
      <c r="I3667" s="104">
        <f t="shared" si="454"/>
        <v>100</v>
      </c>
      <c r="J3667" s="104">
        <f t="shared" si="455"/>
        <v>2.0559711282099494E-32</v>
      </c>
      <c r="K3667" s="104">
        <f t="shared" si="456"/>
        <v>2.0559711282099494E-30</v>
      </c>
      <c r="L3667" s="85"/>
    </row>
    <row r="3668" spans="3:12" x14ac:dyDescent="0.2">
      <c r="C3668" s="103">
        <v>90100</v>
      </c>
      <c r="D3668" s="103">
        <f t="shared" si="452"/>
        <v>90.1</v>
      </c>
      <c r="E3668" s="104">
        <f t="shared" si="450"/>
        <v>1.714778346798942E-15</v>
      </c>
      <c r="F3668" s="104">
        <f t="shared" si="451"/>
        <v>0.1654016916642003</v>
      </c>
      <c r="G3668" s="104">
        <f t="shared" si="457"/>
        <v>2.8362723938968572E-16</v>
      </c>
      <c r="H3668" s="104">
        <f t="shared" si="453"/>
        <v>-310.94504124209652</v>
      </c>
      <c r="I3668" s="104">
        <f t="shared" si="454"/>
        <v>100</v>
      </c>
      <c r="J3668" s="104">
        <f t="shared" si="455"/>
        <v>2.0111102730953524E-32</v>
      </c>
      <c r="K3668" s="104">
        <f t="shared" si="456"/>
        <v>2.0111102730953523E-30</v>
      </c>
      <c r="L3668" s="85"/>
    </row>
    <row r="3669" spans="3:12" x14ac:dyDescent="0.2">
      <c r="C3669" s="103">
        <v>90200</v>
      </c>
      <c r="D3669" s="103">
        <f t="shared" si="452"/>
        <v>90.2</v>
      </c>
      <c r="E3669" s="104">
        <f t="shared" si="450"/>
        <v>5.4556646280707817E-14</v>
      </c>
      <c r="F3669" s="104">
        <f t="shared" si="451"/>
        <v>8.2705380620561333E-2</v>
      </c>
      <c r="G3669" s="104">
        <f t="shared" si="457"/>
        <v>4.5121281960272718E-15</v>
      </c>
      <c r="H3669" s="104">
        <f t="shared" si="453"/>
        <v>-286.91237139841832</v>
      </c>
      <c r="I3669" s="104">
        <f t="shared" si="454"/>
        <v>100</v>
      </c>
      <c r="J3669" s="104">
        <f t="shared" si="455"/>
        <v>5.7498175490828235E-30</v>
      </c>
      <c r="K3669" s="104">
        <f t="shared" si="456"/>
        <v>5.7498175490828239E-28</v>
      </c>
      <c r="L3669" s="85"/>
    </row>
    <row r="3670" spans="3:12" x14ac:dyDescent="0.2">
      <c r="C3670" s="103">
        <v>90300</v>
      </c>
      <c r="D3670" s="103">
        <f t="shared" si="452"/>
        <v>90.3</v>
      </c>
      <c r="E3670" s="104">
        <f t="shared" si="450"/>
        <v>4.1182903467767573E-13</v>
      </c>
      <c r="F3670" s="104">
        <f t="shared" si="451"/>
        <v>2.6896303772392576E-14</v>
      </c>
      <c r="G3670" s="104">
        <f t="shared" si="457"/>
        <v>1.1076678818981963E-26</v>
      </c>
      <c r="H3670" s="104">
        <f t="shared" si="453"/>
        <v>-519.11180873945295</v>
      </c>
      <c r="I3670" s="104">
        <f t="shared" si="454"/>
        <v>100</v>
      </c>
      <c r="J3670" s="104">
        <f t="shared" si="455"/>
        <v>5.0898252143710698E-30</v>
      </c>
      <c r="K3670" s="104">
        <f t="shared" si="456"/>
        <v>5.08982521437107E-28</v>
      </c>
      <c r="L3670" s="85"/>
    </row>
    <row r="3671" spans="3:12" x14ac:dyDescent="0.2">
      <c r="C3671" s="103">
        <v>90400</v>
      </c>
      <c r="D3671" s="103">
        <f t="shared" si="452"/>
        <v>90.4</v>
      </c>
      <c r="E3671" s="104">
        <f t="shared" si="450"/>
        <v>1.7248325387202841E-12</v>
      </c>
      <c r="F3671" s="104">
        <f t="shared" si="451"/>
        <v>4.136176162810979E-2</v>
      </c>
      <c r="G3671" s="104">
        <f t="shared" si="457"/>
        <v>7.1342112314955847E-14</v>
      </c>
      <c r="H3671" s="104">
        <f t="shared" si="453"/>
        <v>-262.93308072217133</v>
      </c>
      <c r="I3671" s="104">
        <f t="shared" si="454"/>
        <v>100</v>
      </c>
      <c r="J3671" s="104">
        <f t="shared" si="455"/>
        <v>1.272424247390339E-27</v>
      </c>
      <c r="K3671" s="104">
        <f t="shared" si="456"/>
        <v>1.2724242473903389E-25</v>
      </c>
      <c r="L3671" s="85"/>
    </row>
    <row r="3672" spans="3:12" x14ac:dyDescent="0.2">
      <c r="C3672" s="103">
        <v>90500</v>
      </c>
      <c r="D3672" s="103">
        <f t="shared" si="452"/>
        <v>90.5</v>
      </c>
      <c r="E3672" s="104">
        <f t="shared" si="450"/>
        <v>5.2306608929338399E-12</v>
      </c>
      <c r="F3672" s="104">
        <f t="shared" si="451"/>
        <v>3.3094853555919845E-2</v>
      </c>
      <c r="G3672" s="104">
        <f t="shared" si="457"/>
        <v>1.7310795625232237E-13</v>
      </c>
      <c r="H3672" s="104">
        <f t="shared" si="453"/>
        <v>-255.23365941926014</v>
      </c>
      <c r="I3672" s="104">
        <f t="shared" si="454"/>
        <v>100</v>
      </c>
      <c r="J3672" s="104">
        <f t="shared" si="455"/>
        <v>1.4938959005636758E-26</v>
      </c>
      <c r="K3672" s="104">
        <f t="shared" si="456"/>
        <v>1.4938959005636757E-24</v>
      </c>
      <c r="L3672" s="85"/>
    </row>
    <row r="3673" spans="3:12" x14ac:dyDescent="0.2">
      <c r="C3673" s="103">
        <v>90600</v>
      </c>
      <c r="D3673" s="103">
        <f t="shared" si="452"/>
        <v>90.6</v>
      </c>
      <c r="E3673" s="104">
        <f t="shared" si="450"/>
        <v>1.2931401918383225E-11</v>
      </c>
      <c r="F3673" s="104">
        <f t="shared" si="451"/>
        <v>1.8792861740824565E-14</v>
      </c>
      <c r="G3673" s="104">
        <f t="shared" si="457"/>
        <v>2.4301804836720951E-25</v>
      </c>
      <c r="H3673" s="104">
        <f t="shared" si="453"/>
        <v>-492.28722942390101</v>
      </c>
      <c r="I3673" s="104">
        <f t="shared" si="454"/>
        <v>100</v>
      </c>
      <c r="J3673" s="104">
        <f t="shared" si="455"/>
        <v>7.4915911294850227E-27</v>
      </c>
      <c r="K3673" s="104">
        <f t="shared" si="456"/>
        <v>7.4915911294850227E-25</v>
      </c>
      <c r="L3673" s="85"/>
    </row>
    <row r="3674" spans="3:12" x14ac:dyDescent="0.2">
      <c r="C3674" s="103">
        <v>90700</v>
      </c>
      <c r="D3674" s="103">
        <f t="shared" si="452"/>
        <v>90.7</v>
      </c>
      <c r="E3674" s="104">
        <f t="shared" si="450"/>
        <v>2.7764227768130929E-11</v>
      </c>
      <c r="F3674" s="104">
        <f t="shared" si="451"/>
        <v>2.3649555498357271E-2</v>
      </c>
      <c r="G3674" s="104">
        <f t="shared" si="457"/>
        <v>6.5661164547144445E-13</v>
      </c>
      <c r="H3674" s="104">
        <f t="shared" si="453"/>
        <v>-243.65382838037792</v>
      </c>
      <c r="I3674" s="104">
        <f t="shared" si="454"/>
        <v>100</v>
      </c>
      <c r="J3674" s="104">
        <f t="shared" si="455"/>
        <v>1.0778471324225926E-25</v>
      </c>
      <c r="K3674" s="104">
        <f t="shared" si="456"/>
        <v>1.0778471324225926E-23</v>
      </c>
      <c r="L3674" s="85"/>
    </row>
    <row r="3675" spans="3:12" x14ac:dyDescent="0.2">
      <c r="C3675" s="103">
        <v>90800</v>
      </c>
      <c r="D3675" s="103">
        <f t="shared" si="452"/>
        <v>90.8</v>
      </c>
      <c r="E3675" s="104">
        <f t="shared" si="450"/>
        <v>5.3761895317308188E-11</v>
      </c>
      <c r="F3675" s="104">
        <f t="shared" si="451"/>
        <v>2.0699037386630172E-2</v>
      </c>
      <c r="G3675" s="104">
        <f t="shared" si="457"/>
        <v>1.1128194811490597E-12</v>
      </c>
      <c r="H3675" s="104">
        <f t="shared" si="453"/>
        <v>-239.07150560278097</v>
      </c>
      <c r="I3675" s="104">
        <f t="shared" si="454"/>
        <v>100</v>
      </c>
      <c r="J3675" s="104">
        <f t="shared" si="455"/>
        <v>7.8272162796337659E-25</v>
      </c>
      <c r="K3675" s="104">
        <f t="shared" si="456"/>
        <v>7.8272162796337659E-23</v>
      </c>
      <c r="L3675" s="85"/>
    </row>
    <row r="3676" spans="3:12" x14ac:dyDescent="0.2">
      <c r="C3676" s="103">
        <v>90900</v>
      </c>
      <c r="D3676" s="103">
        <f t="shared" si="452"/>
        <v>90.9</v>
      </c>
      <c r="E3676" s="104">
        <f t="shared" si="450"/>
        <v>9.6203214983983653E-11</v>
      </c>
      <c r="F3676" s="104">
        <f t="shared" si="451"/>
        <v>1.6100530686198126E-14</v>
      </c>
      <c r="G3676" s="104">
        <f t="shared" si="457"/>
        <v>1.5489228149605441E-24</v>
      </c>
      <c r="H3676" s="104">
        <f t="shared" si="453"/>
        <v>-476.19940446433696</v>
      </c>
      <c r="I3676" s="104">
        <f t="shared" si="454"/>
        <v>100</v>
      </c>
      <c r="J3676" s="104">
        <f t="shared" si="455"/>
        <v>3.0959179940707748E-25</v>
      </c>
      <c r="K3676" s="104">
        <f t="shared" si="456"/>
        <v>3.0959179940707749E-23</v>
      </c>
      <c r="L3676" s="85"/>
    </row>
    <row r="3677" spans="3:12" x14ac:dyDescent="0.2">
      <c r="C3677" s="103">
        <v>91000</v>
      </c>
      <c r="D3677" s="103">
        <f t="shared" si="452"/>
        <v>91</v>
      </c>
      <c r="E3677" s="104">
        <f t="shared" si="450"/>
        <v>1.6175308451093717E-10</v>
      </c>
      <c r="F3677" s="104">
        <f t="shared" si="451"/>
        <v>1.6570135572861276E-2</v>
      </c>
      <c r="G3677" s="104">
        <f t="shared" si="457"/>
        <v>2.6802705396747161E-12</v>
      </c>
      <c r="H3677" s="104">
        <f t="shared" si="453"/>
        <v>-231.43642734361902</v>
      </c>
      <c r="I3677" s="104">
        <f t="shared" si="454"/>
        <v>100</v>
      </c>
      <c r="J3677" s="104">
        <f t="shared" si="455"/>
        <v>1.7959625414641245E-24</v>
      </c>
      <c r="K3677" s="104">
        <f t="shared" si="456"/>
        <v>1.7959625414641246E-22</v>
      </c>
      <c r="L3677" s="85"/>
    </row>
    <row r="3678" spans="3:12" x14ac:dyDescent="0.2">
      <c r="C3678" s="103">
        <v>91100</v>
      </c>
      <c r="D3678" s="103">
        <f t="shared" si="452"/>
        <v>91.1</v>
      </c>
      <c r="E3678" s="104">
        <f t="shared" si="450"/>
        <v>2.585917231694457E-10</v>
      </c>
      <c r="F3678" s="104">
        <f t="shared" si="451"/>
        <v>1.5069547140698462E-2</v>
      </c>
      <c r="G3678" s="104">
        <f t="shared" si="457"/>
        <v>3.8968601624964091E-12</v>
      </c>
      <c r="H3678" s="104">
        <f t="shared" si="453"/>
        <v>-228.18570356875387</v>
      </c>
      <c r="I3678" s="104">
        <f t="shared" si="454"/>
        <v>100</v>
      </c>
      <c r="J3678" s="104">
        <f t="shared" si="455"/>
        <v>1.081466206836051E-23</v>
      </c>
      <c r="K3678" s="104">
        <f t="shared" si="456"/>
        <v>1.0814662068360511E-21</v>
      </c>
      <c r="L3678" s="85"/>
    </row>
    <row r="3679" spans="3:12" x14ac:dyDescent="0.2">
      <c r="C3679" s="103">
        <v>91200</v>
      </c>
      <c r="D3679" s="103">
        <f t="shared" si="452"/>
        <v>91.2</v>
      </c>
      <c r="E3679" s="104">
        <f t="shared" si="450"/>
        <v>3.9653278134799359E-10</v>
      </c>
      <c r="F3679" s="104">
        <f t="shared" si="451"/>
        <v>2.5040937854100986E-16</v>
      </c>
      <c r="G3679" s="104">
        <f t="shared" si="457"/>
        <v>9.9295527348489216E-26</v>
      </c>
      <c r="H3679" s="104">
        <f t="shared" si="453"/>
        <v>-500.06140626707474</v>
      </c>
      <c r="I3679" s="104">
        <f t="shared" si="454"/>
        <v>100</v>
      </c>
      <c r="J3679" s="104">
        <f t="shared" si="455"/>
        <v>3.7963797815130783E-24</v>
      </c>
      <c r="K3679" s="104">
        <f t="shared" si="456"/>
        <v>3.7963797815130781E-22</v>
      </c>
      <c r="L3679" s="85"/>
    </row>
    <row r="3680" spans="3:12" x14ac:dyDescent="0.2">
      <c r="C3680" s="103">
        <v>91300</v>
      </c>
      <c r="D3680" s="103">
        <f t="shared" si="452"/>
        <v>91.3</v>
      </c>
      <c r="E3680" s="104">
        <f t="shared" si="450"/>
        <v>5.8713004044362347E-10</v>
      </c>
      <c r="F3680" s="104">
        <f t="shared" si="451"/>
        <v>1.2762358633585541E-2</v>
      </c>
      <c r="G3680" s="104">
        <f t="shared" si="457"/>
        <v>7.4931641406931057E-12</v>
      </c>
      <c r="H3680" s="104">
        <f t="shared" si="453"/>
        <v>-222.50669507814209</v>
      </c>
      <c r="I3680" s="104">
        <f t="shared" si="454"/>
        <v>100</v>
      </c>
      <c r="J3680" s="104">
        <f t="shared" si="455"/>
        <v>1.4036877209842631E-23</v>
      </c>
      <c r="K3680" s="104">
        <f t="shared" si="456"/>
        <v>1.4036877209842631E-21</v>
      </c>
      <c r="L3680" s="85"/>
    </row>
    <row r="3681" spans="3:12" x14ac:dyDescent="0.2">
      <c r="C3681" s="103">
        <v>91400</v>
      </c>
      <c r="D3681" s="103">
        <f t="shared" si="452"/>
        <v>91.4</v>
      </c>
      <c r="E3681" s="104">
        <f t="shared" si="450"/>
        <v>8.4377245826332755E-10</v>
      </c>
      <c r="F3681" s="104">
        <f t="shared" si="451"/>
        <v>1.185661896945658E-2</v>
      </c>
      <c r="G3681" s="104">
        <f t="shared" si="457"/>
        <v>1.000428853454998E-11</v>
      </c>
      <c r="H3681" s="104">
        <f t="shared" si="453"/>
        <v>-219.99627582472465</v>
      </c>
      <c r="I3681" s="104">
        <f t="shared" si="454"/>
        <v>100</v>
      </c>
      <c r="J3681" s="104">
        <f t="shared" si="455"/>
        <v>7.6540212530592861E-23</v>
      </c>
      <c r="K3681" s="104">
        <f t="shared" si="456"/>
        <v>7.6540212530592867E-21</v>
      </c>
      <c r="L3681" s="85"/>
    </row>
    <row r="3682" spans="3:12" x14ac:dyDescent="0.2">
      <c r="C3682" s="103">
        <v>91500</v>
      </c>
      <c r="D3682" s="103">
        <f t="shared" si="452"/>
        <v>91.5</v>
      </c>
      <c r="E3682" s="104">
        <f t="shared" si="450"/>
        <v>1.1817673556547147E-9</v>
      </c>
      <c r="F3682" s="104">
        <f t="shared" si="451"/>
        <v>2.3432486651535259E-15</v>
      </c>
      <c r="G3682" s="104">
        <f t="shared" si="457"/>
        <v>2.7691747786599223E-24</v>
      </c>
      <c r="H3682" s="104">
        <f t="shared" si="453"/>
        <v>-471.15299265098167</v>
      </c>
      <c r="I3682" s="104">
        <f t="shared" si="454"/>
        <v>100</v>
      </c>
      <c r="J3682" s="104">
        <f t="shared" si="455"/>
        <v>2.5021447270645899E-23</v>
      </c>
      <c r="K3682" s="104">
        <f t="shared" si="456"/>
        <v>2.5021447270645898E-21</v>
      </c>
      <c r="L3682" s="85"/>
    </row>
    <row r="3683" spans="3:12" x14ac:dyDescent="0.2">
      <c r="C3683" s="103">
        <v>91600</v>
      </c>
      <c r="D3683" s="103">
        <f t="shared" si="452"/>
        <v>91.6</v>
      </c>
      <c r="E3683" s="104">
        <f t="shared" si="450"/>
        <v>1.6184115806957387E-9</v>
      </c>
      <c r="F3683" s="104">
        <f t="shared" si="451"/>
        <v>1.0385943659561485E-2</v>
      </c>
      <c r="G3683" s="104">
        <f t="shared" si="457"/>
        <v>1.6808731495087787E-11</v>
      </c>
      <c r="H3683" s="104">
        <f t="shared" si="453"/>
        <v>-215.48930120470339</v>
      </c>
      <c r="I3683" s="104">
        <f t="shared" si="454"/>
        <v>100</v>
      </c>
      <c r="J3683" s="104">
        <f t="shared" si="455"/>
        <v>7.0633363618512299E-23</v>
      </c>
      <c r="K3683" s="104">
        <f t="shared" si="456"/>
        <v>7.0633363618512302E-21</v>
      </c>
      <c r="L3683" s="85"/>
    </row>
    <row r="3684" spans="3:12" x14ac:dyDescent="0.2">
      <c r="C3684" s="103">
        <v>91700</v>
      </c>
      <c r="D3684" s="103">
        <f t="shared" si="452"/>
        <v>91.7</v>
      </c>
      <c r="E3684" s="104">
        <f t="shared" si="450"/>
        <v>2.1730505273776279E-9</v>
      </c>
      <c r="F3684" s="104">
        <f t="shared" si="451"/>
        <v>9.780915083038003E-3</v>
      </c>
      <c r="G3684" s="104">
        <f t="shared" si="457"/>
        <v>2.1254422679431529E-11</v>
      </c>
      <c r="H3684" s="104">
        <f t="shared" si="453"/>
        <v>-213.45101374011199</v>
      </c>
      <c r="I3684" s="104">
        <f t="shared" si="454"/>
        <v>100</v>
      </c>
      <c r="J3684" s="104">
        <f t="shared" si="455"/>
        <v>3.6220092642830679E-22</v>
      </c>
      <c r="K3684" s="104">
        <f t="shared" si="456"/>
        <v>3.6220092642830679E-20</v>
      </c>
      <c r="L3684" s="85"/>
    </row>
    <row r="3685" spans="3:12" x14ac:dyDescent="0.2">
      <c r="C3685" s="103">
        <v>91800</v>
      </c>
      <c r="D3685" s="103">
        <f t="shared" si="452"/>
        <v>91.8</v>
      </c>
      <c r="E3685" s="104">
        <f t="shared" si="450"/>
        <v>2.8671249261885579E-9</v>
      </c>
      <c r="F3685" s="104">
        <f t="shared" si="451"/>
        <v>3.7450110071175183E-15</v>
      </c>
      <c r="G3685" s="104">
        <f t="shared" si="457"/>
        <v>1.0737414407357151E-23</v>
      </c>
      <c r="H3685" s="104">
        <f t="shared" si="453"/>
        <v>-459.3820057019766</v>
      </c>
      <c r="I3685" s="104">
        <f t="shared" si="454"/>
        <v>100</v>
      </c>
      <c r="J3685" s="104">
        <f t="shared" si="455"/>
        <v>1.1293762085909743E-22</v>
      </c>
      <c r="K3685" s="104">
        <f t="shared" si="456"/>
        <v>1.1293762085909743E-20</v>
      </c>
      <c r="L3685" s="85"/>
    </row>
    <row r="3686" spans="3:12" x14ac:dyDescent="0.2">
      <c r="C3686" s="103">
        <v>91900</v>
      </c>
      <c r="D3686" s="103">
        <f t="shared" si="452"/>
        <v>91.9</v>
      </c>
      <c r="E3686" s="104">
        <f t="shared" si="450"/>
        <v>3.7242053642467497E-9</v>
      </c>
      <c r="F3686" s="104">
        <f t="shared" si="451"/>
        <v>8.7628964562967582E-3</v>
      </c>
      <c r="G3686" s="104">
        <f t="shared" si="457"/>
        <v>3.2634825988879218E-11</v>
      </c>
      <c r="H3686" s="104">
        <f t="shared" si="453"/>
        <v>-209.72637397299334</v>
      </c>
      <c r="I3686" s="104">
        <f t="shared" si="454"/>
        <v>100</v>
      </c>
      <c r="J3686" s="104">
        <f t="shared" si="455"/>
        <v>2.6625796683128185E-22</v>
      </c>
      <c r="K3686" s="104">
        <f t="shared" si="456"/>
        <v>2.6625796683128183E-20</v>
      </c>
      <c r="L3686" s="85"/>
    </row>
    <row r="3687" spans="3:12" x14ac:dyDescent="0.2">
      <c r="C3687" s="103">
        <v>92000</v>
      </c>
      <c r="D3687" s="103">
        <f t="shared" si="452"/>
        <v>92</v>
      </c>
      <c r="E3687" s="104">
        <f t="shared" si="450"/>
        <v>4.7700145325211521E-9</v>
      </c>
      <c r="F3687" s="104">
        <f t="shared" si="451"/>
        <v>8.330704256007954E-3</v>
      </c>
      <c r="G3687" s="104">
        <f t="shared" si="457"/>
        <v>3.9737580367293753E-11</v>
      </c>
      <c r="H3687" s="104">
        <f t="shared" si="453"/>
        <v>-208.01597161474285</v>
      </c>
      <c r="I3687" s="104">
        <f t="shared" si="454"/>
        <v>100</v>
      </c>
      <c r="J3687" s="104">
        <f t="shared" si="455"/>
        <v>1.3094413004457565E-21</v>
      </c>
      <c r="K3687" s="104">
        <f t="shared" si="456"/>
        <v>1.3094413004457566E-19</v>
      </c>
      <c r="L3687" s="85"/>
    </row>
    <row r="3688" spans="3:12" x14ac:dyDescent="0.2">
      <c r="C3688" s="103">
        <v>92100</v>
      </c>
      <c r="D3688" s="103">
        <f t="shared" si="452"/>
        <v>92.1</v>
      </c>
      <c r="E3688" s="104">
        <f t="shared" si="450"/>
        <v>6.032437237116199E-9</v>
      </c>
      <c r="F3688" s="104">
        <f t="shared" si="451"/>
        <v>3.5850942647834506E-15</v>
      </c>
      <c r="G3688" s="104">
        <f t="shared" si="457"/>
        <v>2.162685614145141E-23</v>
      </c>
      <c r="H3688" s="104">
        <f t="shared" si="453"/>
        <v>-453.30013217215645</v>
      </c>
      <c r="I3688" s="104">
        <f t="shared" si="454"/>
        <v>100</v>
      </c>
      <c r="J3688" s="104">
        <f t="shared" si="455"/>
        <v>3.9476882336221221E-22</v>
      </c>
      <c r="K3688" s="104">
        <f t="shared" si="456"/>
        <v>3.947688233622122E-20</v>
      </c>
      <c r="L3688" s="85"/>
    </row>
    <row r="3689" spans="3:12" x14ac:dyDescent="0.2">
      <c r="C3689" s="103">
        <v>92200</v>
      </c>
      <c r="D3689" s="103">
        <f t="shared" si="452"/>
        <v>92.2</v>
      </c>
      <c r="E3689" s="104">
        <f t="shared" si="450"/>
        <v>7.5415182504710695E-9</v>
      </c>
      <c r="F3689" s="104">
        <f t="shared" si="451"/>
        <v>7.5850414177538582E-3</v>
      </c>
      <c r="G3689" s="104">
        <f t="shared" si="457"/>
        <v>5.7202728282569678E-11</v>
      </c>
      <c r="H3689" s="104">
        <f t="shared" si="453"/>
        <v>-204.85166514098978</v>
      </c>
      <c r="I3689" s="104">
        <f t="shared" si="454"/>
        <v>100</v>
      </c>
      <c r="J3689" s="104">
        <f t="shared" si="455"/>
        <v>8.1803803074299283E-22</v>
      </c>
      <c r="K3689" s="104">
        <f t="shared" si="456"/>
        <v>8.1803803074299277E-20</v>
      </c>
      <c r="L3689" s="85"/>
    </row>
    <row r="3690" spans="3:12" x14ac:dyDescent="0.2">
      <c r="C3690" s="103">
        <v>92300</v>
      </c>
      <c r="D3690" s="103">
        <f t="shared" si="452"/>
        <v>92.3</v>
      </c>
      <c r="E3690" s="104">
        <f t="shared" si="450"/>
        <v>9.3294481165346118E-9</v>
      </c>
      <c r="F3690" s="104">
        <f t="shared" si="451"/>
        <v>7.261248904664285E-3</v>
      </c>
      <c r="G3690" s="104">
        <f t="shared" si="457"/>
        <v>6.7743444917309231E-11</v>
      </c>
      <c r="H3690" s="104">
        <f t="shared" si="453"/>
        <v>-203.38265444419181</v>
      </c>
      <c r="I3690" s="104">
        <f t="shared" si="454"/>
        <v>100</v>
      </c>
      <c r="J3690" s="104">
        <f t="shared" si="455"/>
        <v>3.9028865493235353E-21</v>
      </c>
      <c r="K3690" s="104">
        <f t="shared" si="456"/>
        <v>3.9028865493235351E-19</v>
      </c>
      <c r="L3690" s="85"/>
    </row>
    <row r="3691" spans="3:12" x14ac:dyDescent="0.2">
      <c r="C3691" s="103">
        <v>92400</v>
      </c>
      <c r="D3691" s="103">
        <f t="shared" si="452"/>
        <v>92.4</v>
      </c>
      <c r="E3691" s="104">
        <f t="shared" si="450"/>
        <v>1.1430537061428397E-8</v>
      </c>
      <c r="F3691" s="104">
        <f t="shared" si="451"/>
        <v>1.7969522382453175E-15</v>
      </c>
      <c r="G3691" s="104">
        <f t="shared" si="457"/>
        <v>2.0540129156879813E-23</v>
      </c>
      <c r="H3691" s="104">
        <f t="shared" si="453"/>
        <v>-453.74793659749747</v>
      </c>
      <c r="I3691" s="104">
        <f t="shared" si="454"/>
        <v>100</v>
      </c>
      <c r="J3691" s="104">
        <f t="shared" si="455"/>
        <v>1.1472935823168232E-21</v>
      </c>
      <c r="K3691" s="104">
        <f t="shared" si="456"/>
        <v>1.1472935823168232E-19</v>
      </c>
      <c r="L3691" s="85"/>
    </row>
    <row r="3692" spans="3:12" x14ac:dyDescent="0.2">
      <c r="C3692" s="103">
        <v>92500</v>
      </c>
      <c r="D3692" s="103">
        <f t="shared" si="452"/>
        <v>92.5</v>
      </c>
      <c r="E3692" s="104">
        <f t="shared" si="450"/>
        <v>1.3881177197694058E-8</v>
      </c>
      <c r="F3692" s="104">
        <f t="shared" si="451"/>
        <v>6.6921304299018321E-3</v>
      </c>
      <c r="G3692" s="104">
        <f t="shared" si="457"/>
        <v>9.2894648327547842E-11</v>
      </c>
      <c r="H3692" s="104">
        <f t="shared" si="453"/>
        <v>-200.64018610091563</v>
      </c>
      <c r="I3692" s="104">
        <f t="shared" si="454"/>
        <v>100</v>
      </c>
      <c r="J3692" s="104">
        <f t="shared" si="455"/>
        <v>2.1573539219756507E-21</v>
      </c>
      <c r="K3692" s="104">
        <f t="shared" si="456"/>
        <v>2.1573539219756508E-19</v>
      </c>
      <c r="L3692" s="85"/>
    </row>
    <row r="3693" spans="3:12" x14ac:dyDescent="0.2">
      <c r="C3693" s="103">
        <v>92600</v>
      </c>
      <c r="D3693" s="103">
        <f t="shared" si="452"/>
        <v>92.6</v>
      </c>
      <c r="E3693" s="104">
        <f t="shared" si="450"/>
        <v>1.6719793245864439E-8</v>
      </c>
      <c r="F3693" s="104">
        <f t="shared" si="451"/>
        <v>6.4407703515724545E-3</v>
      </c>
      <c r="G3693" s="104">
        <f t="shared" si="457"/>
        <v>1.0768834862238505E-10</v>
      </c>
      <c r="H3693" s="104">
        <f t="shared" si="453"/>
        <v>-199.35662565599694</v>
      </c>
      <c r="I3693" s="104">
        <f t="shared" si="454"/>
        <v>100</v>
      </c>
      <c r="J3693" s="104">
        <f t="shared" si="455"/>
        <v>1.0058384666354196E-20</v>
      </c>
      <c r="K3693" s="104">
        <f t="shared" si="456"/>
        <v>1.0058384666354196E-18</v>
      </c>
      <c r="L3693" s="85"/>
    </row>
    <row r="3694" spans="3:12" x14ac:dyDescent="0.2">
      <c r="C3694" s="103">
        <v>92700</v>
      </c>
      <c r="D3694" s="103">
        <f t="shared" si="452"/>
        <v>92.7</v>
      </c>
      <c r="E3694" s="104">
        <f t="shared" si="450"/>
        <v>1.9986782031673218E-8</v>
      </c>
      <c r="F3694" s="104">
        <f t="shared" si="451"/>
        <v>6.11949897857353E-15</v>
      </c>
      <c r="G3694" s="104">
        <f t="shared" si="457"/>
        <v>1.2230909222779603E-22</v>
      </c>
      <c r="H3694" s="104">
        <f t="shared" si="453"/>
        <v>-438.2508251425798</v>
      </c>
      <c r="I3694" s="104">
        <f t="shared" si="454"/>
        <v>100</v>
      </c>
      <c r="J3694" s="104">
        <f t="shared" si="455"/>
        <v>2.8991951072606703E-21</v>
      </c>
      <c r="K3694" s="104">
        <f t="shared" si="456"/>
        <v>2.8991951072606701E-19</v>
      </c>
      <c r="L3694" s="85"/>
    </row>
    <row r="3695" spans="3:12" x14ac:dyDescent="0.2">
      <c r="C3695" s="103">
        <v>92800</v>
      </c>
      <c r="D3695" s="103">
        <f t="shared" si="452"/>
        <v>92.8</v>
      </c>
      <c r="E3695" s="104">
        <f t="shared" si="450"/>
        <v>2.3724441050708315E-8</v>
      </c>
      <c r="F3695" s="104">
        <f t="shared" si="451"/>
        <v>5.9925960599502863E-3</v>
      </c>
      <c r="G3695" s="104">
        <f t="shared" si="457"/>
        <v>1.4217099196499748E-10</v>
      </c>
      <c r="H3695" s="104">
        <f t="shared" si="453"/>
        <v>-196.94378012763451</v>
      </c>
      <c r="I3695" s="104">
        <f t="shared" si="454"/>
        <v>100</v>
      </c>
      <c r="J3695" s="104">
        <f t="shared" si="455"/>
        <v>5.0531477390865396E-21</v>
      </c>
      <c r="K3695" s="104">
        <f t="shared" si="456"/>
        <v>5.0531477390865393E-19</v>
      </c>
      <c r="L3695" s="85"/>
    </row>
    <row r="3696" spans="3:12" x14ac:dyDescent="0.2">
      <c r="C3696" s="103">
        <v>92900</v>
      </c>
      <c r="D3696" s="103">
        <f t="shared" si="452"/>
        <v>92.9</v>
      </c>
      <c r="E3696" s="104">
        <f t="shared" si="450"/>
        <v>2.797688642452573E-8</v>
      </c>
      <c r="F3696" s="104">
        <f t="shared" si="451"/>
        <v>5.7920218659852944E-3</v>
      </c>
      <c r="G3696" s="104">
        <f t="shared" si="457"/>
        <v>1.6204273791304016E-10</v>
      </c>
      <c r="H3696" s="104">
        <f t="shared" si="453"/>
        <v>-195.80740854965052</v>
      </c>
      <c r="I3696" s="104">
        <f t="shared" si="454"/>
        <v>100</v>
      </c>
      <c r="J3696" s="104">
        <f t="shared" si="455"/>
        <v>2.3136498361576915E-20</v>
      </c>
      <c r="K3696" s="104">
        <f t="shared" si="456"/>
        <v>2.3136498361576915E-18</v>
      </c>
      <c r="L3696" s="85"/>
    </row>
    <row r="3697" spans="3:12" x14ac:dyDescent="0.2">
      <c r="C3697" s="103">
        <v>93000</v>
      </c>
      <c r="D3697" s="103">
        <f t="shared" si="452"/>
        <v>93</v>
      </c>
      <c r="E3697" s="104">
        <f t="shared" si="450"/>
        <v>3.2789960603252311E-8</v>
      </c>
      <c r="F3697" s="104">
        <f t="shared" si="451"/>
        <v>7.2318553096563314E-16</v>
      </c>
      <c r="G3697" s="104">
        <f t="shared" si="457"/>
        <v>2.3713225069205214E-23</v>
      </c>
      <c r="H3697" s="104">
        <f t="shared" si="453"/>
        <v>-452.50018753324912</v>
      </c>
      <c r="I3697" s="104">
        <f t="shared" si="454"/>
        <v>100</v>
      </c>
      <c r="J3697" s="104">
        <f t="shared" si="455"/>
        <v>6.5644622275904762E-21</v>
      </c>
      <c r="K3697" s="104">
        <f t="shared" si="456"/>
        <v>6.564462227590476E-19</v>
      </c>
      <c r="L3697" s="85"/>
    </row>
    <row r="3698" spans="3:12" x14ac:dyDescent="0.2">
      <c r="C3698" s="103">
        <v>93100</v>
      </c>
      <c r="D3698" s="103">
        <f t="shared" si="452"/>
        <v>93.1</v>
      </c>
      <c r="E3698" s="104">
        <f t="shared" si="450"/>
        <v>3.8211130199271878E-8</v>
      </c>
      <c r="F3698" s="104">
        <f t="shared" si="451"/>
        <v>5.4303190315399029E-3</v>
      </c>
      <c r="G3698" s="104">
        <f t="shared" si="457"/>
        <v>2.0749862753775521E-10</v>
      </c>
      <c r="H3698" s="104">
        <f t="shared" si="453"/>
        <v>-193.65969543009808</v>
      </c>
      <c r="I3698" s="104">
        <f t="shared" si="454"/>
        <v>100</v>
      </c>
      <c r="J3698" s="104">
        <f t="shared" si="455"/>
        <v>1.0763920107515474E-20</v>
      </c>
      <c r="K3698" s="104">
        <f t="shared" si="456"/>
        <v>1.0763920107515474E-18</v>
      </c>
      <c r="L3698" s="85"/>
    </row>
    <row r="3699" spans="3:12" x14ac:dyDescent="0.2">
      <c r="C3699" s="103">
        <v>93200</v>
      </c>
      <c r="D3699" s="103">
        <f t="shared" si="452"/>
        <v>93.2</v>
      </c>
      <c r="E3699" s="104">
        <f t="shared" si="450"/>
        <v>4.4289374364765117E-8</v>
      </c>
      <c r="F3699" s="104">
        <f t="shared" si="451"/>
        <v>5.2667268777349526E-3</v>
      </c>
      <c r="G3699" s="104">
        <f t="shared" si="457"/>
        <v>2.3326003836497386E-10</v>
      </c>
      <c r="H3699" s="104">
        <f t="shared" si="453"/>
        <v>-192.64319314560942</v>
      </c>
      <c r="I3699" s="104">
        <f t="shared" si="454"/>
        <v>100</v>
      </c>
      <c r="J3699" s="104">
        <f t="shared" si="455"/>
        <v>4.8567050392088385E-20</v>
      </c>
      <c r="K3699" s="104">
        <f t="shared" si="456"/>
        <v>4.8567050392088387E-18</v>
      </c>
      <c r="L3699" s="85"/>
    </row>
    <row r="3700" spans="3:12" x14ac:dyDescent="0.2">
      <c r="C3700" s="103">
        <v>93300</v>
      </c>
      <c r="D3700" s="103">
        <f t="shared" si="452"/>
        <v>93.3</v>
      </c>
      <c r="E3700" s="104">
        <f t="shared" si="450"/>
        <v>5.1075064152585997E-8</v>
      </c>
      <c r="F3700" s="104">
        <f t="shared" si="451"/>
        <v>1.6492303342125521E-15</v>
      </c>
      <c r="G3700" s="104">
        <f t="shared" si="457"/>
        <v>8.4234545122296944E-23</v>
      </c>
      <c r="H3700" s="104">
        <f t="shared" si="453"/>
        <v>-441.49019530083677</v>
      </c>
      <c r="I3700" s="104">
        <f t="shared" si="454"/>
        <v>100</v>
      </c>
      <c r="J3700" s="104">
        <f t="shared" si="455"/>
        <v>1.3602561374517092E-20</v>
      </c>
      <c r="K3700" s="104">
        <f t="shared" si="456"/>
        <v>1.3602561374517091E-18</v>
      </c>
      <c r="L3700" s="85"/>
    </row>
    <row r="3701" spans="3:12" x14ac:dyDescent="0.2">
      <c r="C3701" s="103">
        <v>93400</v>
      </c>
      <c r="D3701" s="103">
        <f t="shared" si="452"/>
        <v>93.4</v>
      </c>
      <c r="E3701" s="104">
        <f t="shared" si="450"/>
        <v>5.8619833325009216E-8</v>
      </c>
      <c r="F3701" s="104">
        <f t="shared" si="451"/>
        <v>4.9689893979654705E-3</v>
      </c>
      <c r="G3701" s="104">
        <f t="shared" si="457"/>
        <v>2.9128133030247377E-10</v>
      </c>
      <c r="H3701" s="104">
        <f t="shared" si="453"/>
        <v>-190.71374701231827</v>
      </c>
      <c r="I3701" s="104">
        <f t="shared" si="454"/>
        <v>100</v>
      </c>
      <c r="J3701" s="104">
        <f t="shared" si="455"/>
        <v>2.1211203345706972E-20</v>
      </c>
      <c r="K3701" s="104">
        <f t="shared" si="456"/>
        <v>2.1211203345706973E-18</v>
      </c>
      <c r="L3701" s="85"/>
    </row>
    <row r="3702" spans="3:12" x14ac:dyDescent="0.2">
      <c r="C3702" s="103">
        <v>93500</v>
      </c>
      <c r="D3702" s="103">
        <f t="shared" si="452"/>
        <v>93.5</v>
      </c>
      <c r="E3702" s="104">
        <f t="shared" si="450"/>
        <v>6.6976441098494158E-8</v>
      </c>
      <c r="F3702" s="104">
        <f t="shared" si="451"/>
        <v>4.8331632607383681E-3</v>
      </c>
      <c r="G3702" s="104">
        <f t="shared" si="457"/>
        <v>3.2370807445224929E-10</v>
      </c>
      <c r="H3702" s="104">
        <f t="shared" si="453"/>
        <v>-189.79692935168774</v>
      </c>
      <c r="I3702" s="104">
        <f t="shared" si="454"/>
        <v>100</v>
      </c>
      <c r="J3702" s="104">
        <f t="shared" si="455"/>
        <v>9.4552991990142151E-20</v>
      </c>
      <c r="K3702" s="104">
        <f t="shared" si="456"/>
        <v>9.4552991990142157E-18</v>
      </c>
      <c r="L3702" s="85"/>
    </row>
    <row r="3703" spans="3:12" x14ac:dyDescent="0.2">
      <c r="C3703" s="103">
        <v>93600</v>
      </c>
      <c r="D3703" s="103">
        <f t="shared" si="452"/>
        <v>93.6</v>
      </c>
      <c r="E3703" s="104">
        <f t="shared" si="450"/>
        <v>7.6198627334364671E-8</v>
      </c>
      <c r="F3703" s="104">
        <f t="shared" si="451"/>
        <v>2.4280833244078329E-15</v>
      </c>
      <c r="G3703" s="104">
        <f t="shared" si="457"/>
        <v>1.8501661637333774E-22</v>
      </c>
      <c r="H3703" s="104">
        <f t="shared" si="453"/>
        <v>-434.65578531570327</v>
      </c>
      <c r="I3703" s="104">
        <f t="shared" si="454"/>
        <v>100</v>
      </c>
      <c r="J3703" s="104">
        <f t="shared" si="455"/>
        <v>2.6196729366425689E-20</v>
      </c>
      <c r="K3703" s="104">
        <f t="shared" si="456"/>
        <v>2.6196729366425691E-18</v>
      </c>
      <c r="L3703" s="85"/>
    </row>
    <row r="3704" spans="3:12" x14ac:dyDescent="0.2">
      <c r="C3704" s="103">
        <v>93700</v>
      </c>
      <c r="D3704" s="103">
        <f t="shared" si="452"/>
        <v>93.7</v>
      </c>
      <c r="E3704" s="104">
        <f t="shared" si="450"/>
        <v>8.6340960705543233E-8</v>
      </c>
      <c r="F3704" s="104">
        <f t="shared" si="451"/>
        <v>4.5840758012224312E-3</v>
      </c>
      <c r="G3704" s="104">
        <f t="shared" si="457"/>
        <v>3.9579350862457753E-10</v>
      </c>
      <c r="H3704" s="104">
        <f t="shared" si="453"/>
        <v>-188.050626657956</v>
      </c>
      <c r="I3704" s="104">
        <f t="shared" si="454"/>
        <v>100</v>
      </c>
      <c r="J3704" s="104">
        <f t="shared" si="455"/>
        <v>3.9163125367374997E-20</v>
      </c>
      <c r="K3704" s="104">
        <f t="shared" si="456"/>
        <v>3.9163125367374994E-18</v>
      </c>
      <c r="L3704" s="85"/>
    </row>
    <row r="3705" spans="3:12" x14ac:dyDescent="0.2">
      <c r="C3705" s="103">
        <v>93800</v>
      </c>
      <c r="D3705" s="103">
        <f t="shared" si="452"/>
        <v>93.8</v>
      </c>
      <c r="E3705" s="104">
        <f t="shared" si="450"/>
        <v>9.7458680387840534E-8</v>
      </c>
      <c r="F3705" s="104">
        <f t="shared" si="451"/>
        <v>4.4696287533283812E-3</v>
      </c>
      <c r="G3705" s="104">
        <f t="shared" si="457"/>
        <v>4.3560412012293287E-10</v>
      </c>
      <c r="H3705" s="104">
        <f t="shared" si="453"/>
        <v>-187.21816042322001</v>
      </c>
      <c r="I3705" s="104">
        <f t="shared" si="454"/>
        <v>100</v>
      </c>
      <c r="J3705" s="104">
        <f t="shared" si="455"/>
        <v>1.7280550427174581E-19</v>
      </c>
      <c r="K3705" s="104">
        <f t="shared" si="456"/>
        <v>1.7280550427174581E-17</v>
      </c>
      <c r="L3705" s="85"/>
    </row>
    <row r="3706" spans="3:12" x14ac:dyDescent="0.2">
      <c r="C3706" s="103">
        <v>93900</v>
      </c>
      <c r="D3706" s="103">
        <f t="shared" si="452"/>
        <v>93.9</v>
      </c>
      <c r="E3706" s="104">
        <f t="shared" si="450"/>
        <v>1.0960753184094124E-7</v>
      </c>
      <c r="F3706" s="104">
        <f t="shared" si="451"/>
        <v>1.4855223847770149E-15</v>
      </c>
      <c r="G3706" s="104">
        <f t="shared" si="457"/>
        <v>1.6282444208987762E-22</v>
      </c>
      <c r="H3706" s="104">
        <f t="shared" si="453"/>
        <v>-435.76560802480981</v>
      </c>
      <c r="I3706" s="104">
        <f t="shared" si="454"/>
        <v>100</v>
      </c>
      <c r="J3706" s="104">
        <f t="shared" si="455"/>
        <v>4.743773736705409E-20</v>
      </c>
      <c r="K3706" s="104">
        <f t="shared" si="456"/>
        <v>4.7437737367054091E-18</v>
      </c>
      <c r="L3706" s="85"/>
    </row>
    <row r="3707" spans="3:12" x14ac:dyDescent="0.2">
      <c r="C3707" s="103">
        <v>94000</v>
      </c>
      <c r="D3707" s="103">
        <f t="shared" si="452"/>
        <v>94</v>
      </c>
      <c r="E3707" s="104">
        <f t="shared" si="450"/>
        <v>1.228435972590816E-7</v>
      </c>
      <c r="F3707" s="104">
        <f t="shared" si="451"/>
        <v>4.2584085723642298E-3</v>
      </c>
      <c r="G3707" s="104">
        <f t="shared" si="457"/>
        <v>5.231182276281321E-10</v>
      </c>
      <c r="H3707" s="104">
        <f t="shared" si="453"/>
        <v>-185.62800294143568</v>
      </c>
      <c r="I3707" s="104">
        <f t="shared" si="454"/>
        <v>100</v>
      </c>
      <c r="J3707" s="104">
        <f t="shared" si="455"/>
        <v>6.8413170019242149E-20</v>
      </c>
      <c r="K3707" s="104">
        <f t="shared" si="456"/>
        <v>6.8413170019242152E-18</v>
      </c>
      <c r="L3707" s="85"/>
    </row>
    <row r="3708" spans="3:12" x14ac:dyDescent="0.2">
      <c r="C3708" s="103">
        <v>94100</v>
      </c>
      <c r="D3708" s="103">
        <f t="shared" si="452"/>
        <v>94.1</v>
      </c>
      <c r="E3708" s="104">
        <f t="shared" si="450"/>
        <v>1.3722312128437567E-7</v>
      </c>
      <c r="F3708" s="104">
        <f t="shared" si="451"/>
        <v>4.1607752261737596E-3</v>
      </c>
      <c r="G3708" s="104">
        <f t="shared" si="457"/>
        <v>5.709545634982674E-10</v>
      </c>
      <c r="H3708" s="104">
        <f t="shared" si="453"/>
        <v>-184.86796902972844</v>
      </c>
      <c r="I3708" s="104">
        <f t="shared" si="454"/>
        <v>100</v>
      </c>
      <c r="J3708" s="104">
        <f t="shared" si="455"/>
        <v>2.9924881807077756E-19</v>
      </c>
      <c r="K3708" s="104">
        <f t="shared" si="456"/>
        <v>2.9924881807077754E-17</v>
      </c>
      <c r="L3708" s="85"/>
    </row>
    <row r="3709" spans="3:12" x14ac:dyDescent="0.2">
      <c r="C3709" s="103">
        <v>94200</v>
      </c>
      <c r="D3709" s="103">
        <f t="shared" si="452"/>
        <v>94.2</v>
      </c>
      <c r="E3709" s="104">
        <f t="shared" si="450"/>
        <v>1.5280233258696036E-7</v>
      </c>
      <c r="F3709" s="104">
        <f t="shared" si="451"/>
        <v>5.9841296274937033E-16</v>
      </c>
      <c r="G3709" s="104">
        <f t="shared" si="457"/>
        <v>9.1438896558377601E-23</v>
      </c>
      <c r="H3709" s="104">
        <f t="shared" si="453"/>
        <v>-440.77738046885634</v>
      </c>
      <c r="I3709" s="104">
        <f t="shared" si="454"/>
        <v>100</v>
      </c>
      <c r="J3709" s="104">
        <f t="shared" si="455"/>
        <v>8.1497278394900364E-20</v>
      </c>
      <c r="K3709" s="104">
        <f t="shared" si="456"/>
        <v>8.1497278394900364E-18</v>
      </c>
      <c r="L3709" s="85"/>
    </row>
    <row r="3710" spans="3:12" x14ac:dyDescent="0.2">
      <c r="C3710" s="103">
        <v>94300</v>
      </c>
      <c r="D3710" s="103">
        <f t="shared" si="452"/>
        <v>94.3</v>
      </c>
      <c r="E3710" s="104">
        <f t="shared" si="450"/>
        <v>1.69637261925317E-7</v>
      </c>
      <c r="F3710" s="104">
        <f t="shared" si="451"/>
        <v>3.9796117742220494E-3</v>
      </c>
      <c r="G3710" s="104">
        <f t="shared" si="457"/>
        <v>6.7509044490478129E-10</v>
      </c>
      <c r="H3710" s="104">
        <f t="shared" si="453"/>
        <v>-183.41276077769936</v>
      </c>
      <c r="I3710" s="104">
        <f t="shared" si="454"/>
        <v>100</v>
      </c>
      <c r="J3710" s="104">
        <f t="shared" si="455"/>
        <v>1.1393677720046474E-19</v>
      </c>
      <c r="K3710" s="104">
        <f t="shared" si="456"/>
        <v>1.1393677720046473E-17</v>
      </c>
      <c r="L3710" s="85"/>
    </row>
    <row r="3711" spans="3:12" x14ac:dyDescent="0.2">
      <c r="C3711" s="103">
        <v>94400</v>
      </c>
      <c r="D3711" s="103">
        <f t="shared" si="452"/>
        <v>94.4</v>
      </c>
      <c r="E3711" s="104">
        <f t="shared" si="450"/>
        <v>1.8778355730770647E-7</v>
      </c>
      <c r="F3711" s="104">
        <f t="shared" si="451"/>
        <v>3.8954425755133768E-3</v>
      </c>
      <c r="G3711" s="104">
        <f t="shared" si="457"/>
        <v>7.3150006411779584E-10</v>
      </c>
      <c r="H3711" s="104">
        <f t="shared" si="453"/>
        <v>-182.71571262943357</v>
      </c>
      <c r="I3711" s="104">
        <f t="shared" si="454"/>
        <v>100</v>
      </c>
      <c r="J3711" s="104">
        <f t="shared" si="455"/>
        <v>4.9462421501809812E-19</v>
      </c>
      <c r="K3711" s="104">
        <f t="shared" si="456"/>
        <v>4.9462421501809814E-17</v>
      </c>
      <c r="L3711" s="85"/>
    </row>
    <row r="3712" spans="3:12" x14ac:dyDescent="0.2">
      <c r="C3712" s="103">
        <v>94500</v>
      </c>
      <c r="D3712" s="103">
        <f t="shared" si="452"/>
        <v>94.5</v>
      </c>
      <c r="E3712" s="104">
        <f t="shared" si="450"/>
        <v>2.072962968809875E-7</v>
      </c>
      <c r="F3712" s="104">
        <f t="shared" si="451"/>
        <v>1.7707063686462768E-16</v>
      </c>
      <c r="G3712" s="104">
        <f t="shared" si="457"/>
        <v>3.6706087308395388E-23</v>
      </c>
      <c r="H3712" s="104">
        <f t="shared" si="453"/>
        <v>-448.70523813445664</v>
      </c>
      <c r="I3712" s="104">
        <f t="shared" si="454"/>
        <v>100</v>
      </c>
      <c r="J3712" s="104">
        <f t="shared" si="455"/>
        <v>1.3377308595109829E-19</v>
      </c>
      <c r="K3712" s="104">
        <f t="shared" si="456"/>
        <v>1.3377308595109829E-17</v>
      </c>
      <c r="L3712" s="85"/>
    </row>
    <row r="3713" spans="3:12" x14ac:dyDescent="0.2">
      <c r="C3713" s="103">
        <v>94600</v>
      </c>
      <c r="D3713" s="103">
        <f t="shared" si="452"/>
        <v>94.6</v>
      </c>
      <c r="E3713" s="104">
        <f t="shared" si="450"/>
        <v>2.2822980017701177E-7</v>
      </c>
      <c r="F3713" s="104">
        <f t="shared" si="451"/>
        <v>3.7385401045378379E-3</v>
      </c>
      <c r="G3713" s="104">
        <f t="shared" si="457"/>
        <v>8.5324626101241542E-10</v>
      </c>
      <c r="H3713" s="104">
        <f t="shared" si="453"/>
        <v>-181.37851212310738</v>
      </c>
      <c r="I3713" s="104">
        <f t="shared" si="454"/>
        <v>100</v>
      </c>
      <c r="J3713" s="104">
        <f t="shared" si="455"/>
        <v>1.820072954829324E-19</v>
      </c>
      <c r="K3713" s="104">
        <f t="shared" si="456"/>
        <v>1.8200729548293238E-17</v>
      </c>
      <c r="L3713" s="85"/>
    </row>
    <row r="3714" spans="3:12" x14ac:dyDescent="0.2">
      <c r="C3714" s="103">
        <v>94700</v>
      </c>
      <c r="D3714" s="103">
        <f t="shared" si="452"/>
        <v>94.7</v>
      </c>
      <c r="E3714" s="104">
        <f t="shared" si="450"/>
        <v>2.5063743834842102E-7</v>
      </c>
      <c r="F3714" s="104">
        <f t="shared" si="451"/>
        <v>3.6653221967563243E-3</v>
      </c>
      <c r="G3714" s="104">
        <f t="shared" si="457"/>
        <v>9.1866696611661237E-10</v>
      </c>
      <c r="H3714" s="104">
        <f t="shared" si="453"/>
        <v>-180.73683799841649</v>
      </c>
      <c r="I3714" s="104">
        <f t="shared" si="454"/>
        <v>100</v>
      </c>
      <c r="J3714" s="104">
        <f t="shared" si="455"/>
        <v>7.8491912111870137E-19</v>
      </c>
      <c r="K3714" s="104">
        <f t="shared" si="456"/>
        <v>7.8491912111870138E-17</v>
      </c>
      <c r="L3714" s="85"/>
    </row>
    <row r="3715" spans="3:12" x14ac:dyDescent="0.2">
      <c r="C3715" s="103">
        <v>94800</v>
      </c>
      <c r="D3715" s="103">
        <f t="shared" si="452"/>
        <v>94.8</v>
      </c>
      <c r="E3715" s="104">
        <f t="shared" si="450"/>
        <v>2.74571444025666E-7</v>
      </c>
      <c r="F3715" s="104">
        <f t="shared" si="451"/>
        <v>8.6261640236870876E-16</v>
      </c>
      <c r="G3715" s="104">
        <f t="shared" si="457"/>
        <v>2.368498312386013E-22</v>
      </c>
      <c r="H3715" s="104">
        <f t="shared" si="453"/>
        <v>-432.51053840763075</v>
      </c>
      <c r="I3715" s="104">
        <f t="shared" si="454"/>
        <v>100</v>
      </c>
      <c r="J3715" s="104">
        <f t="shared" si="455"/>
        <v>2.1098724865858405E-19</v>
      </c>
      <c r="K3715" s="104">
        <f t="shared" si="456"/>
        <v>2.1098724865858405E-17</v>
      </c>
      <c r="L3715" s="85"/>
    </row>
    <row r="3716" spans="3:12" x14ac:dyDescent="0.2">
      <c r="C3716" s="103">
        <v>94900</v>
      </c>
      <c r="D3716" s="103">
        <f t="shared" si="452"/>
        <v>94.9</v>
      </c>
      <c r="E3716" s="104">
        <f t="shared" ref="E3716:E3779" si="458">ABS(SIN((($A$68*PI()*$C3716*VLOOKUP($D$12,$C$18:$D$33,2,FALSE))/($D$16*1000000)))/(VLOOKUP($D$12,$C$18:$D$33,2,FALSE)*SIN((($A$68*PI()*$C3716)/($D$16*1000000)))))^$A$72</f>
        <v>3.0008272142535014E-7</v>
      </c>
      <c r="F3716" s="104">
        <f t="shared" ref="F3716:F3779" si="459">ABS(SIN((($A$68*VLOOKUP($D$12,$C$18:$D$33,2,FALSE)*PI()*$C3716*VLOOKUP($D$12,$C$18:$E$33,3,FALSE))/($D$16*1000000)))/(VLOOKUP($D$12,$C$18:$E$33,3,FALSE)*SIN((($A$68*VLOOKUP($D$12,$C$18:$D$33,2,FALSE)*PI()*$C3716)/($D$16*1000000)))))^$A$76</f>
        <v>3.5282900055537908E-3</v>
      </c>
      <c r="G3716" s="104">
        <f t="shared" si="457"/>
        <v>1.0587788668444452E-9</v>
      </c>
      <c r="H3716" s="104">
        <f t="shared" si="453"/>
        <v>-179.50389471546134</v>
      </c>
      <c r="I3716" s="104">
        <f t="shared" si="454"/>
        <v>100</v>
      </c>
      <c r="J3716" s="104">
        <f t="shared" si="455"/>
        <v>2.8025317221922722E-19</v>
      </c>
      <c r="K3716" s="104">
        <f t="shared" si="456"/>
        <v>2.8025317221922724E-17</v>
      </c>
      <c r="L3716" s="85"/>
    </row>
    <row r="3717" spans="3:12" x14ac:dyDescent="0.2">
      <c r="C3717" s="103">
        <v>95000</v>
      </c>
      <c r="D3717" s="103">
        <f t="shared" ref="D3717:D3780" si="460">C3717/1000</f>
        <v>95</v>
      </c>
      <c r="E3717" s="104">
        <f t="shared" si="458"/>
        <v>3.2722065733601722E-7</v>
      </c>
      <c r="F3717" s="104">
        <f t="shared" si="459"/>
        <v>3.4641016151371216E-3</v>
      </c>
      <c r="G3717" s="104">
        <f t="shared" si="457"/>
        <v>1.1335256075839279E-9</v>
      </c>
      <c r="H3717" s="104">
        <f t="shared" ref="H3717:H3780" si="461">20*LOG10(G3717)</f>
        <v>-178.91137328478064</v>
      </c>
      <c r="I3717" s="104">
        <f t="shared" ref="I3717:I3780" si="462">C3717-C3716</f>
        <v>100</v>
      </c>
      <c r="J3717" s="104">
        <f t="shared" si="455"/>
        <v>1.2015497271496666E-18</v>
      </c>
      <c r="K3717" s="104">
        <f t="shared" si="456"/>
        <v>1.2015497271496665E-16</v>
      </c>
      <c r="L3717" s="85"/>
    </row>
    <row r="3718" spans="3:12" x14ac:dyDescent="0.2">
      <c r="C3718" s="103">
        <v>95100</v>
      </c>
      <c r="D3718" s="103">
        <f t="shared" si="460"/>
        <v>95.1</v>
      </c>
      <c r="E3718" s="104">
        <f t="shared" si="458"/>
        <v>3.5603293360243629E-7</v>
      </c>
      <c r="F3718" s="104">
        <f t="shared" si="459"/>
        <v>2.0985336655318961E-15</v>
      </c>
      <c r="G3718" s="104">
        <f t="shared" si="457"/>
        <v>7.4714709720279478E-22</v>
      </c>
      <c r="H3718" s="104">
        <f t="shared" si="461"/>
        <v>-422.53187773037428</v>
      </c>
      <c r="I3718" s="104">
        <f t="shared" si="462"/>
        <v>100</v>
      </c>
      <c r="J3718" s="104">
        <f t="shared" ref="J3718:J3781" si="463">((G3718+G3717)/2)^2</f>
        <v>3.2122007576255165E-19</v>
      </c>
      <c r="K3718" s="104">
        <f t="shared" ref="K3718:K3781" si="464">I3718*J3718</f>
        <v>3.2122007576255166E-17</v>
      </c>
      <c r="L3718" s="85"/>
    </row>
    <row r="3719" spans="3:12" x14ac:dyDescent="0.2">
      <c r="C3719" s="103">
        <v>95200</v>
      </c>
      <c r="D3719" s="103">
        <f t="shared" si="460"/>
        <v>95.2</v>
      </c>
      <c r="E3719" s="104">
        <f t="shared" si="458"/>
        <v>3.8656534172180308E-7</v>
      </c>
      <c r="F3719" s="104">
        <f t="shared" si="459"/>
        <v>3.3435530893734153E-3</v>
      </c>
      <c r="G3719" s="104">
        <f t="shared" si="457"/>
        <v>1.2925017425586247E-9</v>
      </c>
      <c r="H3719" s="104">
        <f t="shared" si="461"/>
        <v>-177.77137725430384</v>
      </c>
      <c r="I3719" s="104">
        <f t="shared" si="462"/>
        <v>100</v>
      </c>
      <c r="J3719" s="104">
        <f t="shared" si="463"/>
        <v>4.1764018862975318E-19</v>
      </c>
      <c r="K3719" s="104">
        <f t="shared" si="464"/>
        <v>4.1764018862975319E-17</v>
      </c>
      <c r="L3719" s="85"/>
    </row>
    <row r="3720" spans="3:12" x14ac:dyDescent="0.2">
      <c r="C3720" s="103">
        <v>95300</v>
      </c>
      <c r="D3720" s="103">
        <f t="shared" si="460"/>
        <v>95.3</v>
      </c>
      <c r="E3720" s="104">
        <f t="shared" si="458"/>
        <v>4.1886160015670916E-7</v>
      </c>
      <c r="F3720" s="104">
        <f t="shared" si="459"/>
        <v>3.2868996268194833E-3</v>
      </c>
      <c r="G3720" s="104">
        <f t="shared" si="457"/>
        <v>1.3767560372440989E-9</v>
      </c>
      <c r="H3720" s="104">
        <f t="shared" si="461"/>
        <v>-177.22286020815858</v>
      </c>
      <c r="I3720" s="104">
        <f t="shared" si="462"/>
        <v>100</v>
      </c>
      <c r="J3720" s="104">
        <f t="shared" si="463"/>
        <v>1.7812342737593415E-18</v>
      </c>
      <c r="K3720" s="104">
        <f t="shared" si="464"/>
        <v>1.7812342737593414E-16</v>
      </c>
      <c r="L3720" s="85"/>
    </row>
    <row r="3721" spans="3:12" x14ac:dyDescent="0.2">
      <c r="C3721" s="103">
        <v>95400</v>
      </c>
      <c r="D3721" s="103">
        <f t="shared" si="460"/>
        <v>95.4</v>
      </c>
      <c r="E3721" s="104">
        <f t="shared" si="458"/>
        <v>4.529631749588256E-7</v>
      </c>
      <c r="F3721" s="104">
        <f t="shared" si="459"/>
        <v>2.026642004247671E-15</v>
      </c>
      <c r="G3721" s="104">
        <f t="shared" si="457"/>
        <v>9.1799419674894282E-22</v>
      </c>
      <c r="H3721" s="104">
        <f t="shared" si="461"/>
        <v>-420.74320128507918</v>
      </c>
      <c r="I3721" s="104">
        <f t="shared" si="462"/>
        <v>100</v>
      </c>
      <c r="J3721" s="104">
        <f t="shared" si="463"/>
        <v>4.7386429652265055E-19</v>
      </c>
      <c r="K3721" s="104">
        <f t="shared" si="464"/>
        <v>4.7386429652265053E-17</v>
      </c>
      <c r="L3721" s="85"/>
    </row>
    <row r="3722" spans="3:12" x14ac:dyDescent="0.2">
      <c r="C3722" s="103">
        <v>95500</v>
      </c>
      <c r="D3722" s="103">
        <f t="shared" si="460"/>
        <v>95.5</v>
      </c>
      <c r="E3722" s="104">
        <f t="shared" si="458"/>
        <v>4.889091042851748E-7</v>
      </c>
      <c r="F3722" s="104">
        <f t="shared" si="459"/>
        <v>3.1801811772850419E-3</v>
      </c>
      <c r="G3722" s="104">
        <f t="shared" si="457"/>
        <v>1.5548195308510026E-9</v>
      </c>
      <c r="H3722" s="104">
        <f t="shared" si="461"/>
        <v>-176.16640025240866</v>
      </c>
      <c r="I3722" s="104">
        <f t="shared" si="462"/>
        <v>100</v>
      </c>
      <c r="J3722" s="104">
        <f t="shared" si="463"/>
        <v>6.0436594337964659E-19</v>
      </c>
      <c r="K3722" s="104">
        <f t="shared" si="464"/>
        <v>6.0436594337964656E-17</v>
      </c>
      <c r="L3722" s="85"/>
    </row>
    <row r="3723" spans="3:12" x14ac:dyDescent="0.2">
      <c r="C3723" s="103">
        <v>95600</v>
      </c>
      <c r="D3723" s="103">
        <f t="shared" si="460"/>
        <v>95.6</v>
      </c>
      <c r="E3723" s="104">
        <f t="shared" si="458"/>
        <v>5.2673582737503667E-7</v>
      </c>
      <c r="F3723" s="104">
        <f t="shared" si="459"/>
        <v>3.1298830094830068E-3</v>
      </c>
      <c r="G3723" s="104">
        <f t="shared" si="457"/>
        <v>1.6486215165871014E-9</v>
      </c>
      <c r="H3723" s="104">
        <f t="shared" si="461"/>
        <v>-175.65758072730759</v>
      </c>
      <c r="I3723" s="104">
        <f t="shared" si="462"/>
        <v>100</v>
      </c>
      <c r="J3723" s="104">
        <f t="shared" si="463"/>
        <v>2.5655086361028341E-18</v>
      </c>
      <c r="K3723" s="104">
        <f t="shared" si="464"/>
        <v>2.5655086361028341E-16</v>
      </c>
      <c r="L3723" s="85"/>
    </row>
    <row r="3724" spans="3:12" x14ac:dyDescent="0.2">
      <c r="C3724" s="103">
        <v>95700</v>
      </c>
      <c r="D3724" s="103">
        <f t="shared" si="460"/>
        <v>95.7</v>
      </c>
      <c r="E3724" s="104">
        <f t="shared" si="458"/>
        <v>5.6647701853997923E-7</v>
      </c>
      <c r="F3724" s="104">
        <f t="shared" si="459"/>
        <v>7.0786665333934368E-16</v>
      </c>
      <c r="G3724" s="104">
        <f t="shared" si="457"/>
        <v>4.0099019130754446E-22</v>
      </c>
      <c r="H3724" s="104">
        <f t="shared" si="461"/>
        <v>-427.93732501209058</v>
      </c>
      <c r="I3724" s="104">
        <f t="shared" si="462"/>
        <v>100</v>
      </c>
      <c r="J3724" s="104">
        <f t="shared" si="463"/>
        <v>6.7948822623881907E-19</v>
      </c>
      <c r="K3724" s="104">
        <f t="shared" si="464"/>
        <v>6.7948822623881905E-17</v>
      </c>
      <c r="L3724" s="85"/>
    </row>
    <row r="3725" spans="3:12" x14ac:dyDescent="0.2">
      <c r="C3725" s="103">
        <v>95800</v>
      </c>
      <c r="D3725" s="103">
        <f t="shared" si="460"/>
        <v>95.8</v>
      </c>
      <c r="E3725" s="104">
        <f t="shared" si="458"/>
        <v>6.0816342670297853E-7</v>
      </c>
      <c r="F3725" s="104">
        <f t="shared" si="459"/>
        <v>3.0348863346568457E-3</v>
      </c>
      <c r="G3725" s="104">
        <f t="shared" si="457"/>
        <v>1.8457068729389497E-9</v>
      </c>
      <c r="H3725" s="104">
        <f t="shared" si="461"/>
        <v>-174.67674541152678</v>
      </c>
      <c r="I3725" s="104">
        <f t="shared" si="462"/>
        <v>100</v>
      </c>
      <c r="J3725" s="104">
        <f t="shared" si="463"/>
        <v>8.5165846520388907E-19</v>
      </c>
      <c r="K3725" s="104">
        <f t="shared" si="464"/>
        <v>8.5165846520388911E-17</v>
      </c>
      <c r="L3725" s="85"/>
    </row>
    <row r="3726" spans="3:12" x14ac:dyDescent="0.2">
      <c r="C3726" s="103">
        <v>95900</v>
      </c>
      <c r="D3726" s="103">
        <f t="shared" si="460"/>
        <v>95.9</v>
      </c>
      <c r="E3726" s="104">
        <f t="shared" si="458"/>
        <v>6.5182272100400297E-7</v>
      </c>
      <c r="F3726" s="104">
        <f t="shared" si="459"/>
        <v>2.9900001765366517E-3</v>
      </c>
      <c r="G3726" s="104">
        <f t="shared" ref="G3726:G3787" si="465">E3726*F3726</f>
        <v>1.9489500508725697E-9</v>
      </c>
      <c r="H3726" s="104">
        <f t="shared" si="461"/>
        <v>-174.20398582317239</v>
      </c>
      <c r="I3726" s="104">
        <f t="shared" si="462"/>
        <v>100</v>
      </c>
      <c r="J3726" s="104">
        <f t="shared" si="463"/>
        <v>3.5998552923576747E-18</v>
      </c>
      <c r="K3726" s="104">
        <f t="shared" si="464"/>
        <v>3.5998552923576745E-16</v>
      </c>
      <c r="L3726" s="85"/>
    </row>
    <row r="3727" spans="3:12" x14ac:dyDescent="0.2">
      <c r="C3727" s="103">
        <v>96000</v>
      </c>
      <c r="D3727" s="103">
        <f t="shared" si="460"/>
        <v>96</v>
      </c>
      <c r="E3727" s="104">
        <f t="shared" si="458"/>
        <v>6.974793429700789E-7</v>
      </c>
      <c r="F3727" s="104">
        <f t="shared" si="459"/>
        <v>1.0667134820270592E-16</v>
      </c>
      <c r="G3727" s="104">
        <f t="shared" si="465"/>
        <v>7.4401061858155836E-23</v>
      </c>
      <c r="H3727" s="104">
        <f t="shared" si="461"/>
        <v>-442.56841732245698</v>
      </c>
      <c r="I3727" s="104">
        <f t="shared" si="462"/>
        <v>100</v>
      </c>
      <c r="J3727" s="104">
        <f t="shared" si="463"/>
        <v>9.4960157519912045E-19</v>
      </c>
      <c r="K3727" s="104">
        <f t="shared" si="464"/>
        <v>9.4960157519912047E-17</v>
      </c>
      <c r="L3727" s="85"/>
    </row>
    <row r="3728" spans="3:12" x14ac:dyDescent="0.2">
      <c r="C3728" s="103">
        <v>96100</v>
      </c>
      <c r="D3728" s="103">
        <f t="shared" si="460"/>
        <v>96.1</v>
      </c>
      <c r="E3728" s="104">
        <f t="shared" si="458"/>
        <v>7.4515436572678797E-7</v>
      </c>
      <c r="F3728" s="104">
        <f t="shared" si="459"/>
        <v>2.9050294281478804E-3</v>
      </c>
      <c r="G3728" s="104">
        <f t="shared" si="465"/>
        <v>2.1646953609491875E-9</v>
      </c>
      <c r="H3728" s="104">
        <f t="shared" si="461"/>
        <v>-173.29206427136569</v>
      </c>
      <c r="I3728" s="104">
        <f t="shared" si="462"/>
        <v>100</v>
      </c>
      <c r="J3728" s="104">
        <f t="shared" si="463"/>
        <v>1.1714765014288139E-18</v>
      </c>
      <c r="K3728" s="104">
        <f t="shared" si="464"/>
        <v>1.1714765014288139E-16</v>
      </c>
      <c r="L3728" s="85"/>
    </row>
    <row r="3729" spans="3:12" x14ac:dyDescent="0.2">
      <c r="C3729" s="103">
        <v>96200</v>
      </c>
      <c r="D3729" s="103">
        <f t="shared" si="460"/>
        <v>96.2</v>
      </c>
      <c r="E3729" s="104">
        <f t="shared" si="458"/>
        <v>7.9486536070620517E-7</v>
      </c>
      <c r="F3729" s="104">
        <f t="shared" si="459"/>
        <v>2.8647921655708414E-3</v>
      </c>
      <c r="G3729" s="104">
        <f t="shared" si="465"/>
        <v>2.2771240580347777E-9</v>
      </c>
      <c r="H3729" s="104">
        <f t="shared" si="461"/>
        <v>-172.85226616633324</v>
      </c>
      <c r="I3729" s="104">
        <f t="shared" si="462"/>
        <v>100</v>
      </c>
      <c r="J3729" s="104">
        <f t="shared" si="463"/>
        <v>4.932439937715762E-18</v>
      </c>
      <c r="K3729" s="104">
        <f t="shared" si="464"/>
        <v>4.9324399377157621E-16</v>
      </c>
      <c r="L3729" s="85"/>
    </row>
    <row r="3730" spans="3:12" x14ac:dyDescent="0.2">
      <c r="C3730" s="103">
        <v>96300</v>
      </c>
      <c r="D3730" s="103">
        <f t="shared" si="460"/>
        <v>96.3</v>
      </c>
      <c r="E3730" s="104">
        <f t="shared" si="458"/>
        <v>8.4662627228272984E-7</v>
      </c>
      <c r="F3730" s="104">
        <f t="shared" si="459"/>
        <v>4.4457048964022189E-16</v>
      </c>
      <c r="G3730" s="104">
        <f t="shared" si="465"/>
        <v>3.76385056411009E-22</v>
      </c>
      <c r="H3730" s="104">
        <f t="shared" si="461"/>
        <v>-428.48735255330541</v>
      </c>
      <c r="I3730" s="104">
        <f t="shared" si="462"/>
        <v>100</v>
      </c>
      <c r="J3730" s="104">
        <f t="shared" si="463"/>
        <v>1.2963234939206219E-18</v>
      </c>
      <c r="K3730" s="104">
        <f t="shared" si="464"/>
        <v>1.2963234939206219E-16</v>
      </c>
      <c r="L3730" s="85"/>
    </row>
    <row r="3731" spans="3:12" x14ac:dyDescent="0.2">
      <c r="C3731" s="103">
        <v>96400</v>
      </c>
      <c r="D3731" s="103">
        <f t="shared" si="460"/>
        <v>96.4</v>
      </c>
      <c r="E3731" s="104">
        <f t="shared" si="458"/>
        <v>9.0044730074425645E-7</v>
      </c>
      <c r="F3731" s="104">
        <f t="shared" si="459"/>
        <v>2.7884681593709024E-3</v>
      </c>
      <c r="G3731" s="104">
        <f t="shared" si="465"/>
        <v>2.5108686273168341E-9</v>
      </c>
      <c r="H3731" s="104">
        <f t="shared" si="461"/>
        <v>-172.00352019356262</v>
      </c>
      <c r="I3731" s="104">
        <f t="shared" si="462"/>
        <v>100</v>
      </c>
      <c r="J3731" s="104">
        <f t="shared" si="463"/>
        <v>1.5761153159114532E-18</v>
      </c>
      <c r="K3731" s="104">
        <f t="shared" si="464"/>
        <v>1.5761153159114532E-16</v>
      </c>
      <c r="L3731" s="85"/>
    </row>
    <row r="3732" spans="3:12" x14ac:dyDescent="0.2">
      <c r="C3732" s="103">
        <v>96500</v>
      </c>
      <c r="D3732" s="103">
        <f t="shared" si="460"/>
        <v>96.5</v>
      </c>
      <c r="E3732" s="104">
        <f t="shared" si="458"/>
        <v>9.5633479398062122E-7</v>
      </c>
      <c r="F3732" s="104">
        <f t="shared" si="459"/>
        <v>2.752255976767586E-3</v>
      </c>
      <c r="G3732" s="104">
        <f t="shared" si="465"/>
        <v>2.6320781525239627E-9</v>
      </c>
      <c r="H3732" s="104">
        <f t="shared" si="461"/>
        <v>-171.59402439306132</v>
      </c>
      <c r="I3732" s="104">
        <f t="shared" si="462"/>
        <v>100</v>
      </c>
      <c r="J3732" s="104">
        <f t="shared" si="463"/>
        <v>6.612475395068705E-18</v>
      </c>
      <c r="K3732" s="104">
        <f t="shared" si="464"/>
        <v>6.6124753950687052E-16</v>
      </c>
      <c r="L3732" s="85"/>
    </row>
    <row r="3733" spans="3:12" x14ac:dyDescent="0.2">
      <c r="C3733" s="103">
        <v>96600</v>
      </c>
      <c r="D3733" s="103">
        <f t="shared" si="460"/>
        <v>96.6</v>
      </c>
      <c r="E3733" s="104">
        <f t="shared" si="458"/>
        <v>1.0142911482447566E-6</v>
      </c>
      <c r="F3733" s="104">
        <f t="shared" si="459"/>
        <v>9.5330679889877077E-16</v>
      </c>
      <c r="G3733" s="104">
        <f t="shared" si="465"/>
        <v>9.6693064768456749E-22</v>
      </c>
      <c r="H3733" s="104">
        <f t="shared" si="461"/>
        <v>-420.29209348437962</v>
      </c>
      <c r="I3733" s="104">
        <f t="shared" si="462"/>
        <v>100</v>
      </c>
      <c r="J3733" s="104">
        <f t="shared" si="463"/>
        <v>1.7319588502497618E-18</v>
      </c>
      <c r="K3733" s="104">
        <f t="shared" si="464"/>
        <v>1.7319588502497618E-16</v>
      </c>
      <c r="L3733" s="85"/>
    </row>
    <row r="3734" spans="3:12" x14ac:dyDescent="0.2">
      <c r="C3734" s="103">
        <v>96700</v>
      </c>
      <c r="D3734" s="103">
        <f t="shared" si="460"/>
        <v>96.7</v>
      </c>
      <c r="E3734" s="104">
        <f t="shared" si="458"/>
        <v>1.0743147183155622E-6</v>
      </c>
      <c r="F3734" s="104">
        <f t="shared" si="459"/>
        <v>2.6834459338085852E-3</v>
      </c>
      <c r="G3734" s="104">
        <f t="shared" si="465"/>
        <v>2.8828654624946109E-9</v>
      </c>
      <c r="H3734" s="104">
        <f t="shared" si="461"/>
        <v>-170.80351249569446</v>
      </c>
      <c r="I3734" s="104">
        <f t="shared" si="462"/>
        <v>100</v>
      </c>
      <c r="J3734" s="104">
        <f t="shared" si="463"/>
        <v>2.0777283187124605E-18</v>
      </c>
      <c r="K3734" s="104">
        <f t="shared" si="464"/>
        <v>2.0777283187124606E-16</v>
      </c>
      <c r="L3734" s="85"/>
    </row>
    <row r="3735" spans="3:12" x14ac:dyDescent="0.2">
      <c r="C3735" s="103">
        <v>96800</v>
      </c>
      <c r="D3735" s="103">
        <f t="shared" si="460"/>
        <v>96.8</v>
      </c>
      <c r="E3735" s="104">
        <f t="shared" si="458"/>
        <v>1.1363997373627366E-6</v>
      </c>
      <c r="F3735" s="104">
        <f t="shared" si="459"/>
        <v>2.6507440949866336E-3</v>
      </c>
      <c r="G3735" s="104">
        <f t="shared" si="465"/>
        <v>3.0123048933586355E-9</v>
      </c>
      <c r="H3735" s="104">
        <f t="shared" si="461"/>
        <v>-170.42202145419554</v>
      </c>
      <c r="I3735" s="104">
        <f t="shared" si="462"/>
        <v>100</v>
      </c>
      <c r="J3735" s="104">
        <f t="shared" si="463"/>
        <v>8.6882583811327221E-18</v>
      </c>
      <c r="K3735" s="104">
        <f t="shared" si="464"/>
        <v>8.6882583811327222E-16</v>
      </c>
      <c r="L3735" s="85"/>
    </row>
    <row r="3736" spans="3:12" x14ac:dyDescent="0.2">
      <c r="C3736" s="103">
        <v>96900</v>
      </c>
      <c r="D3736" s="103">
        <f t="shared" si="460"/>
        <v>96.9</v>
      </c>
      <c r="E3736" s="104">
        <f t="shared" si="458"/>
        <v>1.2005362467861558E-6</v>
      </c>
      <c r="F3736" s="104">
        <f t="shared" si="459"/>
        <v>1.4257129002355457E-15</v>
      </c>
      <c r="G3736" s="104">
        <f t="shared" si="465"/>
        <v>1.711620014243387E-21</v>
      </c>
      <c r="H3736" s="104">
        <f t="shared" si="461"/>
        <v>-415.33185287768777</v>
      </c>
      <c r="I3736" s="104">
        <f t="shared" si="462"/>
        <v>100</v>
      </c>
      <c r="J3736" s="104">
        <f t="shared" si="463"/>
        <v>2.2684951926406728E-18</v>
      </c>
      <c r="K3736" s="104">
        <f t="shared" si="464"/>
        <v>2.2684951926406729E-16</v>
      </c>
      <c r="L3736" s="85"/>
    </row>
    <row r="3737" spans="3:12" x14ac:dyDescent="0.2">
      <c r="C3737" s="103">
        <v>97000</v>
      </c>
      <c r="D3737" s="103">
        <f t="shared" si="460"/>
        <v>97</v>
      </c>
      <c r="E3737" s="104">
        <f t="shared" si="458"/>
        <v>1.2667100362725215E-6</v>
      </c>
      <c r="F3737" s="104">
        <f t="shared" si="459"/>
        <v>2.5885093150865325E-3</v>
      </c>
      <c r="G3737" s="104">
        <f t="shared" si="465"/>
        <v>3.2788907284050214E-9</v>
      </c>
      <c r="H3737" s="104">
        <f t="shared" si="461"/>
        <v>-169.68546112584707</v>
      </c>
      <c r="I3737" s="104">
        <f t="shared" si="462"/>
        <v>100</v>
      </c>
      <c r="J3737" s="104">
        <f t="shared" si="463"/>
        <v>2.6877811022079089E-18</v>
      </c>
      <c r="K3737" s="104">
        <f t="shared" si="464"/>
        <v>2.6877811022079087E-16</v>
      </c>
      <c r="L3737" s="85"/>
    </row>
    <row r="3738" spans="3:12" x14ac:dyDescent="0.2">
      <c r="C3738" s="103">
        <v>97100</v>
      </c>
      <c r="D3738" s="103">
        <f t="shared" si="460"/>
        <v>97.1</v>
      </c>
      <c r="E3738" s="104">
        <f t="shared" si="458"/>
        <v>1.3349025942828089E-6</v>
      </c>
      <c r="F3738" s="104">
        <f t="shared" si="459"/>
        <v>2.5588894940092657E-3</v>
      </c>
      <c r="G3738" s="104">
        <f t="shared" si="465"/>
        <v>3.4158682240359929E-9</v>
      </c>
      <c r="H3738" s="104">
        <f t="shared" si="461"/>
        <v>-169.32997783388717</v>
      </c>
      <c r="I3738" s="104">
        <f t="shared" si="462"/>
        <v>100</v>
      </c>
      <c r="J3738" s="104">
        <f t="shared" si="463"/>
        <v>1.1204949357822278E-17</v>
      </c>
      <c r="K3738" s="104">
        <f t="shared" si="464"/>
        <v>1.1204949357822279E-15</v>
      </c>
      <c r="L3738" s="85"/>
    </row>
    <row r="3739" spans="3:12" x14ac:dyDescent="0.2">
      <c r="C3739" s="103">
        <v>97200</v>
      </c>
      <c r="D3739" s="103">
        <f t="shared" si="460"/>
        <v>97.2</v>
      </c>
      <c r="E3739" s="104">
        <f t="shared" si="458"/>
        <v>1.4050910691539775E-6</v>
      </c>
      <c r="F3739" s="104">
        <f t="shared" si="459"/>
        <v>7.9025724764263823E-16</v>
      </c>
      <c r="G3739" s="104">
        <f t="shared" si="465"/>
        <v>1.1103834009968741E-21</v>
      </c>
      <c r="H3739" s="104">
        <f t="shared" si="461"/>
        <v>-419.09054078125246</v>
      </c>
      <c r="I3739" s="104">
        <f t="shared" si="462"/>
        <v>100</v>
      </c>
      <c r="J3739" s="104">
        <f t="shared" si="463"/>
        <v>2.9170389309965988E-18</v>
      </c>
      <c r="K3739" s="104">
        <f t="shared" si="464"/>
        <v>2.9170389309965989E-16</v>
      </c>
      <c r="L3739" s="85"/>
    </row>
    <row r="3740" spans="3:12" x14ac:dyDescent="0.2">
      <c r="C3740" s="103">
        <v>97300</v>
      </c>
      <c r="D3740" s="103">
        <f t="shared" si="460"/>
        <v>97.3</v>
      </c>
      <c r="E3740" s="104">
        <f t="shared" si="458"/>
        <v>1.4772482409675637E-6</v>
      </c>
      <c r="F3740" s="104">
        <f t="shared" si="459"/>
        <v>2.5024458420693212E-3</v>
      </c>
      <c r="G3740" s="104">
        <f t="shared" si="465"/>
        <v>3.6967337183134986E-9</v>
      </c>
      <c r="H3740" s="104">
        <f t="shared" si="461"/>
        <v>-168.64363662463208</v>
      </c>
      <c r="I3740" s="104">
        <f t="shared" si="462"/>
        <v>100</v>
      </c>
      <c r="J3740" s="104">
        <f t="shared" si="463"/>
        <v>3.4164600460310389E-18</v>
      </c>
      <c r="K3740" s="104">
        <f t="shared" si="464"/>
        <v>3.4164600460310388E-16</v>
      </c>
      <c r="L3740" s="85"/>
    </row>
    <row r="3741" spans="3:12" x14ac:dyDescent="0.2">
      <c r="C3741" s="103">
        <v>97400</v>
      </c>
      <c r="D3741" s="103">
        <f t="shared" si="460"/>
        <v>97.4</v>
      </c>
      <c r="E3741" s="104">
        <f t="shared" si="458"/>
        <v>1.5513425043078322E-6</v>
      </c>
      <c r="F3741" s="104">
        <f t="shared" si="459"/>
        <v>2.4755488922676245E-3</v>
      </c>
      <c r="G3741" s="104">
        <f t="shared" si="465"/>
        <v>3.8404242180669369E-9</v>
      </c>
      <c r="H3741" s="104">
        <f t="shared" si="461"/>
        <v>-168.31241600541097</v>
      </c>
      <c r="I3741" s="104">
        <f t="shared" si="462"/>
        <v>100</v>
      </c>
      <c r="J3741" s="104">
        <f t="shared" si="463"/>
        <v>1.4202187439485644E-17</v>
      </c>
      <c r="K3741" s="104">
        <f t="shared" si="464"/>
        <v>1.4202187439485644E-15</v>
      </c>
      <c r="L3741" s="85"/>
    </row>
    <row r="3742" spans="3:12" x14ac:dyDescent="0.2">
      <c r="C3742" s="103">
        <v>97500</v>
      </c>
      <c r="D3742" s="103">
        <f t="shared" si="460"/>
        <v>97.5</v>
      </c>
      <c r="E3742" s="104">
        <f t="shared" si="458"/>
        <v>1.6273378620006289E-6</v>
      </c>
      <c r="F3742" s="104">
        <f t="shared" si="459"/>
        <v>2.2814111940604958E-15</v>
      </c>
      <c r="G3742" s="104">
        <f t="shared" si="465"/>
        <v>3.7126268148867089E-21</v>
      </c>
      <c r="H3742" s="104">
        <f t="shared" si="461"/>
        <v>-408.60637405819551</v>
      </c>
      <c r="I3742" s="104">
        <f t="shared" si="462"/>
        <v>100</v>
      </c>
      <c r="J3742" s="104">
        <f t="shared" si="463"/>
        <v>3.6872145436858895E-18</v>
      </c>
      <c r="K3742" s="104">
        <f t="shared" si="464"/>
        <v>3.6872145436858897E-16</v>
      </c>
      <c r="L3742" s="85"/>
    </row>
    <row r="3743" spans="3:12" x14ac:dyDescent="0.2">
      <c r="C3743" s="103">
        <v>97600</v>
      </c>
      <c r="D3743" s="103">
        <f t="shared" si="460"/>
        <v>97.6</v>
      </c>
      <c r="E3743" s="104">
        <f t="shared" si="458"/>
        <v>1.7051939298937435E-6</v>
      </c>
      <c r="F3743" s="104">
        <f t="shared" si="459"/>
        <v>2.4242365830685116E-3</v>
      </c>
      <c r="G3743" s="104">
        <f t="shared" si="465"/>
        <v>4.1337935060747759E-9</v>
      </c>
      <c r="H3743" s="104">
        <f t="shared" si="461"/>
        <v>-167.67302442651174</v>
      </c>
      <c r="I3743" s="104">
        <f t="shared" si="462"/>
        <v>100</v>
      </c>
      <c r="J3743" s="104">
        <f t="shared" si="463"/>
        <v>4.2720621877241702E-18</v>
      </c>
      <c r="K3743" s="104">
        <f t="shared" si="464"/>
        <v>4.2720621877241704E-16</v>
      </c>
      <c r="L3743" s="85"/>
    </row>
    <row r="3744" spans="3:12" x14ac:dyDescent="0.2">
      <c r="C3744" s="103">
        <v>97700</v>
      </c>
      <c r="D3744" s="103">
        <f t="shared" si="460"/>
        <v>97.7</v>
      </c>
      <c r="E3744" s="104">
        <f t="shared" si="458"/>
        <v>1.784865952708286E-6</v>
      </c>
      <c r="F3744" s="104">
        <f t="shared" si="459"/>
        <v>2.3997592831241795E-3</v>
      </c>
      <c r="G3744" s="104">
        <f t="shared" si="465"/>
        <v>4.2832486391439924E-9</v>
      </c>
      <c r="H3744" s="104">
        <f t="shared" si="461"/>
        <v>-167.36453428851496</v>
      </c>
      <c r="I3744" s="104">
        <f t="shared" si="462"/>
        <v>100</v>
      </c>
      <c r="J3744" s="104">
        <f t="shared" si="463"/>
        <v>1.7711649618597241E-17</v>
      </c>
      <c r="K3744" s="104">
        <f t="shared" si="464"/>
        <v>1.7711649618597241E-15</v>
      </c>
      <c r="L3744" s="85"/>
    </row>
    <row r="3745" spans="3:12" x14ac:dyDescent="0.2">
      <c r="C3745" s="103">
        <v>97800</v>
      </c>
      <c r="D3745" s="103">
        <f t="shared" si="460"/>
        <v>97.8</v>
      </c>
      <c r="E3745" s="104">
        <f t="shared" si="458"/>
        <v>1.8663048309602529E-6</v>
      </c>
      <c r="F3745" s="104">
        <f t="shared" si="459"/>
        <v>2.3177914429748701E-15</v>
      </c>
      <c r="G3745" s="104">
        <f t="shared" si="465"/>
        <v>4.3257053671823352E-21</v>
      </c>
      <c r="H3745" s="104">
        <f t="shared" si="461"/>
        <v>-407.27886129185686</v>
      </c>
      <c r="I3745" s="104">
        <f t="shared" si="462"/>
        <v>100</v>
      </c>
      <c r="J3745" s="104">
        <f t="shared" si="463"/>
        <v>4.5865547261914792E-18</v>
      </c>
      <c r="K3745" s="104">
        <f t="shared" si="464"/>
        <v>4.5865547261914794E-16</v>
      </c>
      <c r="L3745" s="85"/>
    </row>
    <row r="3746" spans="3:12" x14ac:dyDescent="0.2">
      <c r="C3746" s="103">
        <v>97900</v>
      </c>
      <c r="D3746" s="103">
        <f t="shared" si="460"/>
        <v>97.9</v>
      </c>
      <c r="E3746" s="104">
        <f t="shared" si="458"/>
        <v>1.9494571589201484E-6</v>
      </c>
      <c r="F3746" s="104">
        <f t="shared" si="459"/>
        <v>2.3530195104375698E-3</v>
      </c>
      <c r="G3746" s="104">
        <f t="shared" si="465"/>
        <v>4.5871107297013035E-9</v>
      </c>
      <c r="H3746" s="104">
        <f t="shared" si="461"/>
        <v>-166.76921552342168</v>
      </c>
      <c r="I3746" s="104">
        <f t="shared" si="462"/>
        <v>100</v>
      </c>
      <c r="J3746" s="104">
        <f t="shared" si="463"/>
        <v>5.2603962116451268E-18</v>
      </c>
      <c r="K3746" s="104">
        <f t="shared" si="464"/>
        <v>5.2603962116451266E-16</v>
      </c>
      <c r="L3746" s="85"/>
    </row>
    <row r="3747" spans="3:12" x14ac:dyDescent="0.2">
      <c r="C3747" s="103">
        <v>98000</v>
      </c>
      <c r="D3747" s="103">
        <f t="shared" si="460"/>
        <v>98</v>
      </c>
      <c r="E3747" s="104">
        <f t="shared" si="458"/>
        <v>2.034265273549025E-6</v>
      </c>
      <c r="F3747" s="104">
        <f t="shared" si="459"/>
        <v>2.3307042560056011E-3</v>
      </c>
      <c r="G3747" s="104">
        <f t="shared" si="465"/>
        <v>4.7412707309051108E-9</v>
      </c>
      <c r="H3747" s="104">
        <f t="shared" si="461"/>
        <v>-166.4821049071993</v>
      </c>
      <c r="I3747" s="104">
        <f t="shared" si="462"/>
        <v>100</v>
      </c>
      <c r="J3747" s="104">
        <f t="shared" si="463"/>
        <v>2.1754675168646362E-17</v>
      </c>
      <c r="K3747" s="104">
        <f t="shared" si="464"/>
        <v>2.1754675168646363E-15</v>
      </c>
      <c r="L3747" s="85"/>
    </row>
    <row r="3748" spans="3:12" x14ac:dyDescent="0.2">
      <c r="C3748" s="103">
        <v>98100</v>
      </c>
      <c r="D3748" s="103">
        <f t="shared" si="460"/>
        <v>98.1</v>
      </c>
      <c r="E3748" s="104">
        <f t="shared" si="458"/>
        <v>2.1206673143184011E-6</v>
      </c>
      <c r="F3748" s="104">
        <f t="shared" si="459"/>
        <v>6.1933813508764537E-16</v>
      </c>
      <c r="G3748" s="104">
        <f t="shared" si="465"/>
        <v>1.313410139591284E-21</v>
      </c>
      <c r="H3748" s="104">
        <f t="shared" si="461"/>
        <v>-417.63199270521176</v>
      </c>
      <c r="I3748" s="104">
        <f t="shared" si="462"/>
        <v>100</v>
      </c>
      <c r="J3748" s="104">
        <f t="shared" si="463"/>
        <v>5.6199120359374853E-18</v>
      </c>
      <c r="K3748" s="104">
        <f t="shared" si="464"/>
        <v>5.6199120359374851E-16</v>
      </c>
      <c r="L3748" s="85"/>
    </row>
    <row r="3749" spans="3:12" x14ac:dyDescent="0.2">
      <c r="C3749" s="103">
        <v>98200</v>
      </c>
      <c r="D3749" s="103">
        <f t="shared" si="460"/>
        <v>98.2</v>
      </c>
      <c r="E3749" s="104">
        <f t="shared" si="458"/>
        <v>2.208597293792499E-6</v>
      </c>
      <c r="F3749" s="104">
        <f t="shared" si="459"/>
        <v>2.2880609254150382E-3</v>
      </c>
      <c r="G3749" s="104">
        <f t="shared" si="465"/>
        <v>5.0534051679040141E-9</v>
      </c>
      <c r="H3749" s="104">
        <f t="shared" si="461"/>
        <v>-165.92831759695838</v>
      </c>
      <c r="I3749" s="104">
        <f t="shared" si="462"/>
        <v>100</v>
      </c>
      <c r="J3749" s="104">
        <f t="shared" si="463"/>
        <v>6.3842259477530681E-18</v>
      </c>
      <c r="K3749" s="104">
        <f t="shared" si="464"/>
        <v>6.3842259477530683E-16</v>
      </c>
      <c r="L3749" s="85"/>
    </row>
    <row r="3750" spans="3:12" x14ac:dyDescent="0.2">
      <c r="C3750" s="103">
        <v>98300</v>
      </c>
      <c r="D3750" s="103">
        <f t="shared" si="460"/>
        <v>98.3</v>
      </c>
      <c r="E3750" s="104">
        <f t="shared" si="458"/>
        <v>2.2979851788220485E-6</v>
      </c>
      <c r="F3750" s="104">
        <f t="shared" si="459"/>
        <v>2.2676876320825304E-3</v>
      </c>
      <c r="G3750" s="104">
        <f t="shared" si="465"/>
        <v>5.2111125687237218E-9</v>
      </c>
      <c r="H3750" s="104">
        <f t="shared" si="461"/>
        <v>-165.66139090493377</v>
      </c>
      <c r="I3750" s="104">
        <f t="shared" si="462"/>
        <v>100</v>
      </c>
      <c r="J3750" s="104">
        <f t="shared" si="463"/>
        <v>2.6340081091386346E-17</v>
      </c>
      <c r="K3750" s="104">
        <f t="shared" si="464"/>
        <v>2.6340081091386344E-15</v>
      </c>
      <c r="L3750" s="85"/>
    </row>
    <row r="3751" spans="3:12" x14ac:dyDescent="0.2">
      <c r="C3751" s="103">
        <v>98400</v>
      </c>
      <c r="D3751" s="103">
        <f t="shared" si="460"/>
        <v>98.4</v>
      </c>
      <c r="E3751" s="104">
        <f t="shared" si="458"/>
        <v>2.3887569821698173E-6</v>
      </c>
      <c r="F3751" s="104">
        <f t="shared" si="459"/>
        <v>3.398698274603917E-15</v>
      </c>
      <c r="G3751" s="104">
        <f t="shared" si="465"/>
        <v>8.1186642337486171E-21</v>
      </c>
      <c r="H3751" s="104">
        <f t="shared" si="461"/>
        <v>-401.81030838964148</v>
      </c>
      <c r="I3751" s="104">
        <f t="shared" si="462"/>
        <v>100</v>
      </c>
      <c r="J3751" s="104">
        <f t="shared" si="463"/>
        <v>6.7889235509987407E-18</v>
      </c>
      <c r="K3751" s="104">
        <f t="shared" si="464"/>
        <v>6.7889235509987407E-16</v>
      </c>
      <c r="L3751" s="85"/>
    </row>
    <row r="3752" spans="3:12" x14ac:dyDescent="0.2">
      <c r="C3752" s="103">
        <v>98500</v>
      </c>
      <c r="D3752" s="103">
        <f t="shared" si="460"/>
        <v>98.5</v>
      </c>
      <c r="E3752" s="104">
        <f t="shared" si="458"/>
        <v>2.4808348643611015E-6</v>
      </c>
      <c r="F3752" s="104">
        <f t="shared" si="459"/>
        <v>2.2287329452539964E-3</v>
      </c>
      <c r="G3752" s="104">
        <f t="shared" si="465"/>
        <v>5.5291183939363161E-9</v>
      </c>
      <c r="H3752" s="104">
        <f t="shared" si="461"/>
        <v>-165.14688220996925</v>
      </c>
      <c r="I3752" s="104">
        <f t="shared" si="462"/>
        <v>100</v>
      </c>
      <c r="J3752" s="104">
        <f t="shared" si="463"/>
        <v>7.6427875535636722E-18</v>
      </c>
      <c r="K3752" s="104">
        <f t="shared" si="464"/>
        <v>7.6427875535636722E-16</v>
      </c>
      <c r="L3752" s="85"/>
    </row>
    <row r="3753" spans="3:12" x14ac:dyDescent="0.2">
      <c r="C3753" s="103">
        <v>98600</v>
      </c>
      <c r="D3753" s="103">
        <f t="shared" si="460"/>
        <v>98.6</v>
      </c>
      <c r="E3753" s="104">
        <f t="shared" si="458"/>
        <v>2.5741372455238759E-6</v>
      </c>
      <c r="F3753" s="104">
        <f t="shared" si="459"/>
        <v>2.2101126293429477E-3</v>
      </c>
      <c r="G3753" s="104">
        <f t="shared" si="465"/>
        <v>5.6891332359943863E-9</v>
      </c>
      <c r="H3753" s="104">
        <f t="shared" si="461"/>
        <v>-164.89907790408006</v>
      </c>
      <c r="I3753" s="104">
        <f t="shared" si="462"/>
        <v>100</v>
      </c>
      <c r="J3753" s="104">
        <f t="shared" si="463"/>
        <v>3.1462292408110712E-17</v>
      </c>
      <c r="K3753" s="104">
        <f t="shared" si="464"/>
        <v>3.1462292408110713E-15</v>
      </c>
      <c r="L3753" s="85"/>
    </row>
    <row r="3754" spans="3:12" x14ac:dyDescent="0.2">
      <c r="C3754" s="103">
        <v>98700</v>
      </c>
      <c r="D3754" s="103">
        <f t="shared" si="460"/>
        <v>98.7</v>
      </c>
      <c r="E3754" s="104">
        <f t="shared" si="458"/>
        <v>2.6685789269584264E-6</v>
      </c>
      <c r="F3754" s="104">
        <f t="shared" si="459"/>
        <v>8.6572448865612355E-16</v>
      </c>
      <c r="G3754" s="104">
        <f t="shared" si="465"/>
        <v>2.3102541269795908E-21</v>
      </c>
      <c r="H3754" s="104">
        <f t="shared" si="461"/>
        <v>-412.72680490540722</v>
      </c>
      <c r="I3754" s="104">
        <f t="shared" si="462"/>
        <v>100</v>
      </c>
      <c r="J3754" s="104">
        <f t="shared" si="463"/>
        <v>8.0915592442305606E-18</v>
      </c>
      <c r="K3754" s="104">
        <f t="shared" si="464"/>
        <v>8.0915592442305609E-16</v>
      </c>
      <c r="L3754" s="85"/>
    </row>
    <row r="3755" spans="3:12" x14ac:dyDescent="0.2">
      <c r="C3755" s="103">
        <v>98800</v>
      </c>
      <c r="D3755" s="103">
        <f t="shared" si="460"/>
        <v>98.8</v>
      </c>
      <c r="E3755" s="104">
        <f t="shared" si="458"/>
        <v>2.7640712221491692E-6</v>
      </c>
      <c r="F3755" s="104">
        <f t="shared" si="459"/>
        <v>2.1744956069760274E-3</v>
      </c>
      <c r="G3755" s="104">
        <f t="shared" si="465"/>
        <v>6.0104607299322279E-9</v>
      </c>
      <c r="H3755" s="104">
        <f t="shared" si="461"/>
        <v>-164.4218447203512</v>
      </c>
      <c r="I3755" s="104">
        <f t="shared" si="462"/>
        <v>100</v>
      </c>
      <c r="J3755" s="104">
        <f t="shared" si="463"/>
        <v>9.031409546521305E-18</v>
      </c>
      <c r="K3755" s="104">
        <f t="shared" si="464"/>
        <v>9.0314095465213043E-16</v>
      </c>
      <c r="L3755" s="85"/>
    </row>
    <row r="3756" spans="3:12" x14ac:dyDescent="0.2">
      <c r="C3756" s="103">
        <v>98900</v>
      </c>
      <c r="D3756" s="103">
        <f t="shared" si="460"/>
        <v>98.9</v>
      </c>
      <c r="E3756" s="104">
        <f t="shared" si="458"/>
        <v>2.8605220969079055E-6</v>
      </c>
      <c r="F3756" s="104">
        <f t="shared" si="459"/>
        <v>2.1574652534262252E-3</v>
      </c>
      <c r="G3756" s="104">
        <f t="shared" si="465"/>
        <v>6.1714770307367314E-9</v>
      </c>
      <c r="H3756" s="104">
        <f t="shared" si="461"/>
        <v>-164.1922176608885</v>
      </c>
      <c r="I3756" s="104">
        <f t="shared" si="462"/>
        <v>100</v>
      </c>
      <c r="J3756" s="104">
        <f t="shared" si="463"/>
        <v>3.7099901901203063E-17</v>
      </c>
      <c r="K3756" s="104">
        <f t="shared" si="464"/>
        <v>3.7099901901203061E-15</v>
      </c>
      <c r="L3756" s="85"/>
    </row>
    <row r="3757" spans="3:12" x14ac:dyDescent="0.2">
      <c r="C3757" s="103">
        <v>99000</v>
      </c>
      <c r="D3757" s="103">
        <f t="shared" si="460"/>
        <v>99</v>
      </c>
      <c r="E3757" s="104">
        <f t="shared" si="458"/>
        <v>2.9578363183134874E-6</v>
      </c>
      <c r="F3757" s="104">
        <f t="shared" si="459"/>
        <v>1.8171597184998759E-15</v>
      </c>
      <c r="G3757" s="104">
        <f t="shared" si="465"/>
        <v>5.3748610115552459E-21</v>
      </c>
      <c r="H3757" s="104">
        <f t="shared" si="461"/>
        <v>-405.39265523362405</v>
      </c>
      <c r="I3757" s="104">
        <f t="shared" si="462"/>
        <v>100</v>
      </c>
      <c r="J3757" s="104">
        <f t="shared" si="463"/>
        <v>9.5217821852443522E-18</v>
      </c>
      <c r="K3757" s="104">
        <f t="shared" si="464"/>
        <v>9.5217821852443523E-16</v>
      </c>
      <c r="L3757" s="85"/>
    </row>
    <row r="3758" spans="3:12" x14ac:dyDescent="0.2">
      <c r="C3758" s="103">
        <v>99100</v>
      </c>
      <c r="D3758" s="103">
        <f t="shared" si="460"/>
        <v>99.1</v>
      </c>
      <c r="E3758" s="104">
        <f t="shared" si="458"/>
        <v>3.0559156120898559E-6</v>
      </c>
      <c r="F3758" s="104">
        <f t="shared" si="459"/>
        <v>2.1248825235085709E-3</v>
      </c>
      <c r="G3758" s="104">
        <f t="shared" si="465"/>
        <v>6.4934616774467326E-9</v>
      </c>
      <c r="H3758" s="104">
        <f t="shared" si="461"/>
        <v>-163.7504743641079</v>
      </c>
      <c r="I3758" s="104">
        <f t="shared" si="462"/>
        <v>100</v>
      </c>
      <c r="J3758" s="104">
        <f t="shared" si="463"/>
        <v>1.0541261139134784E-17</v>
      </c>
      <c r="K3758" s="104">
        <f t="shared" si="464"/>
        <v>1.0541261139134785E-15</v>
      </c>
      <c r="L3758" s="85"/>
    </row>
    <row r="3759" spans="3:12" x14ac:dyDescent="0.2">
      <c r="C3759" s="103">
        <v>99200</v>
      </c>
      <c r="D3759" s="103">
        <f t="shared" si="460"/>
        <v>99.2</v>
      </c>
      <c r="E3759" s="104">
        <f t="shared" si="458"/>
        <v>3.1546588280439828E-6</v>
      </c>
      <c r="F3759" s="104">
        <f t="shared" si="459"/>
        <v>2.109300950793363E-3</v>
      </c>
      <c r="G3759" s="104">
        <f t="shared" si="465"/>
        <v>6.6541248654218491E-9</v>
      </c>
      <c r="H3759" s="104">
        <f t="shared" si="461"/>
        <v>-163.53818107609209</v>
      </c>
      <c r="I3759" s="104">
        <f t="shared" si="462"/>
        <v>100</v>
      </c>
      <c r="J3759" s="104">
        <f t="shared" si="463"/>
        <v>4.3214757975554749E-17</v>
      </c>
      <c r="K3759" s="104">
        <f t="shared" si="464"/>
        <v>4.3214757975554748E-15</v>
      </c>
      <c r="L3759" s="85"/>
    </row>
    <row r="3760" spans="3:12" x14ac:dyDescent="0.2">
      <c r="C3760" s="103">
        <v>99300</v>
      </c>
      <c r="D3760" s="103">
        <f t="shared" si="460"/>
        <v>99.3</v>
      </c>
      <c r="E3760" s="104">
        <f t="shared" si="458"/>
        <v>3.2539621131632624E-6</v>
      </c>
      <c r="F3760" s="104">
        <f t="shared" si="459"/>
        <v>1.6559542020097396E-17</v>
      </c>
      <c r="G3760" s="104">
        <f t="shared" si="465"/>
        <v>5.3884122344731961E-23</v>
      </c>
      <c r="H3760" s="104">
        <f t="shared" si="461"/>
        <v>-445.37078372925384</v>
      </c>
      <c r="I3760" s="104">
        <f t="shared" si="462"/>
        <v>100</v>
      </c>
      <c r="J3760" s="104">
        <f t="shared" si="463"/>
        <v>1.1069344431156515E-17</v>
      </c>
      <c r="K3760" s="104">
        <f t="shared" si="464"/>
        <v>1.1069344431156515E-15</v>
      </c>
      <c r="L3760" s="85"/>
    </row>
    <row r="3761" spans="3:12" x14ac:dyDescent="0.2">
      <c r="C3761" s="103">
        <v>99400</v>
      </c>
      <c r="D3761" s="103">
        <f t="shared" si="460"/>
        <v>99.4</v>
      </c>
      <c r="E3761" s="104">
        <f t="shared" si="458"/>
        <v>3.353719091953998E-6</v>
      </c>
      <c r="F3761" s="104">
        <f t="shared" si="459"/>
        <v>2.0794892997233225E-3</v>
      </c>
      <c r="G3761" s="104">
        <f t="shared" si="465"/>
        <v>6.974022965996156E-9</v>
      </c>
      <c r="H3761" s="104">
        <f t="shared" si="461"/>
        <v>-163.13033253584845</v>
      </c>
      <c r="I3761" s="104">
        <f t="shared" si="462"/>
        <v>100</v>
      </c>
      <c r="J3761" s="104">
        <f t="shared" si="463"/>
        <v>1.2159249082560643E-17</v>
      </c>
      <c r="K3761" s="104">
        <f t="shared" si="464"/>
        <v>1.2159249082560644E-15</v>
      </c>
      <c r="L3761" s="85"/>
    </row>
    <row r="3762" spans="3:12" x14ac:dyDescent="0.2">
      <c r="C3762" s="103">
        <v>99500</v>
      </c>
      <c r="D3762" s="103">
        <f t="shared" si="460"/>
        <v>99.5</v>
      </c>
      <c r="E3762" s="104">
        <f t="shared" si="458"/>
        <v>3.4538210535833769E-6</v>
      </c>
      <c r="F3762" s="104">
        <f t="shared" si="459"/>
        <v>2.0652338042718658E-3</v>
      </c>
      <c r="G3762" s="104">
        <f t="shared" si="465"/>
        <v>7.1329479937662611E-9</v>
      </c>
      <c r="H3762" s="104">
        <f t="shared" si="461"/>
        <v>-162.93461884806715</v>
      </c>
      <c r="I3762" s="104">
        <f t="shared" si="462"/>
        <v>100</v>
      </c>
      <c r="J3762" s="104">
        <f t="shared" si="463"/>
        <v>4.975165741489504E-17</v>
      </c>
      <c r="K3762" s="104">
        <f t="shared" si="464"/>
        <v>4.9751657414895042E-15</v>
      </c>
      <c r="L3762" s="85"/>
    </row>
    <row r="3763" spans="3:12" x14ac:dyDescent="0.2">
      <c r="C3763" s="103">
        <v>99600</v>
      </c>
      <c r="D3763" s="103">
        <f t="shared" si="460"/>
        <v>99.6</v>
      </c>
      <c r="E3763" s="104">
        <f t="shared" si="458"/>
        <v>3.5541571453716654E-6</v>
      </c>
      <c r="F3763" s="104">
        <f t="shared" si="459"/>
        <v>3.8075746286290837E-16</v>
      </c>
      <c r="G3763" s="104">
        <f t="shared" si="465"/>
        <v>1.3532718572877924E-21</v>
      </c>
      <c r="H3763" s="104">
        <f t="shared" si="461"/>
        <v>-417.37229899398881</v>
      </c>
      <c r="I3763" s="104">
        <f t="shared" si="462"/>
        <v>100</v>
      </c>
      <c r="J3763" s="104">
        <f t="shared" si="463"/>
        <v>1.2719736770448358E-17</v>
      </c>
      <c r="K3763" s="104">
        <f t="shared" si="464"/>
        <v>1.2719736770448359E-15</v>
      </c>
      <c r="L3763" s="85"/>
    </row>
    <row r="3764" spans="3:12" x14ac:dyDescent="0.2">
      <c r="C3764" s="103">
        <v>99700</v>
      </c>
      <c r="D3764" s="103">
        <f t="shared" si="460"/>
        <v>99.7</v>
      </c>
      <c r="E3764" s="104">
        <f t="shared" si="458"/>
        <v>3.6546145721645044E-6</v>
      </c>
      <c r="F3764" s="104">
        <f t="shared" si="459"/>
        <v>2.0379641122480678E-3</v>
      </c>
      <c r="G3764" s="104">
        <f t="shared" si="465"/>
        <v>7.4479733421700867E-9</v>
      </c>
      <c r="H3764" s="104">
        <f t="shared" si="461"/>
        <v>-162.55923772906584</v>
      </c>
      <c r="I3764" s="104">
        <f t="shared" si="462"/>
        <v>100</v>
      </c>
      <c r="J3764" s="104">
        <f t="shared" si="463"/>
        <v>1.3868076726424103E-17</v>
      </c>
      <c r="K3764" s="104">
        <f t="shared" si="464"/>
        <v>1.3868076726424103E-15</v>
      </c>
      <c r="L3764" s="85"/>
    </row>
    <row r="3765" spans="3:12" x14ac:dyDescent="0.2">
      <c r="C3765" s="103">
        <v>99800</v>
      </c>
      <c r="D3765" s="103">
        <f t="shared" si="460"/>
        <v>99.8</v>
      </c>
      <c r="E3765" s="104">
        <f t="shared" si="458"/>
        <v>3.7550788011024367E-6</v>
      </c>
      <c r="F3765" s="104">
        <f t="shared" si="459"/>
        <v>2.0249277275667219E-3</v>
      </c>
      <c r="G3765" s="104">
        <f t="shared" si="465"/>
        <v>7.6037631835503278E-9</v>
      </c>
      <c r="H3765" s="104">
        <f t="shared" si="461"/>
        <v>-162.37942835080545</v>
      </c>
      <c r="I3765" s="104">
        <f t="shared" si="462"/>
        <v>100</v>
      </c>
      <c r="J3765" s="104">
        <f t="shared" si="463"/>
        <v>5.6638693109926515E-17</v>
      </c>
      <c r="K3765" s="104">
        <f t="shared" si="464"/>
        <v>5.6638693109926517E-15</v>
      </c>
      <c r="L3765" s="85"/>
    </row>
    <row r="3766" spans="3:12" x14ac:dyDescent="0.2">
      <c r="C3766" s="103">
        <v>99900</v>
      </c>
      <c r="D3766" s="103">
        <f t="shared" si="460"/>
        <v>99.9</v>
      </c>
      <c r="E3766" s="104">
        <f t="shared" si="458"/>
        <v>3.855433771290834E-6</v>
      </c>
      <c r="F3766" s="104">
        <f t="shared" si="459"/>
        <v>1.3503755760492511E-15</v>
      </c>
      <c r="G3766" s="104">
        <f t="shared" si="465"/>
        <v>5.2062835998265966E-21</v>
      </c>
      <c r="H3766" s="104">
        <f t="shared" si="461"/>
        <v>-405.66944356861893</v>
      </c>
      <c r="I3766" s="104">
        <f t="shared" si="462"/>
        <v>100</v>
      </c>
      <c r="J3766" s="104">
        <f t="shared" si="463"/>
        <v>1.4454303637898648E-17</v>
      </c>
      <c r="K3766" s="104">
        <f t="shared" si="464"/>
        <v>1.4454303637898647E-15</v>
      </c>
      <c r="L3766" s="85"/>
    </row>
    <row r="3767" spans="3:12" x14ac:dyDescent="0.2">
      <c r="C3767" s="103">
        <v>100000</v>
      </c>
      <c r="D3767" s="103">
        <f t="shared" si="460"/>
        <v>100</v>
      </c>
      <c r="E3767" s="104">
        <f t="shared" si="458"/>
        <v>3.9555621078622691E-6</v>
      </c>
      <c r="F3767" s="104">
        <f t="shared" si="459"/>
        <v>2.0000000000004459E-3</v>
      </c>
      <c r="G3767" s="104">
        <f t="shared" si="465"/>
        <v>7.9111242157263019E-9</v>
      </c>
      <c r="H3767" s="104">
        <f t="shared" si="461"/>
        <v>-162.03523592803921</v>
      </c>
      <c r="I3767" s="104">
        <f t="shared" si="462"/>
        <v>100</v>
      </c>
      <c r="J3767" s="104">
        <f t="shared" si="463"/>
        <v>1.5646471589183368E-17</v>
      </c>
      <c r="K3767" s="104">
        <f t="shared" si="464"/>
        <v>1.5646471589183368E-15</v>
      </c>
      <c r="L3767" s="85"/>
    </row>
    <row r="3768" spans="3:12" x14ac:dyDescent="0.2">
      <c r="C3768" s="103">
        <v>101000</v>
      </c>
      <c r="D3768" s="103">
        <f t="shared" si="460"/>
        <v>101</v>
      </c>
      <c r="E3768" s="104">
        <f t="shared" si="458"/>
        <v>4.9180631815885284E-6</v>
      </c>
      <c r="F3768" s="104">
        <f t="shared" si="459"/>
        <v>1.8959656501795572E-3</v>
      </c>
      <c r="G3768" s="104">
        <f t="shared" si="465"/>
        <v>9.3244788577046358E-9</v>
      </c>
      <c r="H3768" s="104">
        <f t="shared" si="461"/>
        <v>-160.6075086285577</v>
      </c>
      <c r="I3768" s="104">
        <f t="shared" si="462"/>
        <v>1000</v>
      </c>
      <c r="J3768" s="104">
        <f t="shared" si="463"/>
        <v>7.4266503326215513E-17</v>
      </c>
      <c r="K3768" s="104">
        <f t="shared" si="464"/>
        <v>7.4266503326215517E-14</v>
      </c>
      <c r="L3768" s="85"/>
    </row>
    <row r="3769" spans="3:12" x14ac:dyDescent="0.2">
      <c r="C3769" s="103">
        <v>102000</v>
      </c>
      <c r="D3769" s="103">
        <f t="shared" si="460"/>
        <v>102</v>
      </c>
      <c r="E3769" s="104">
        <f t="shared" si="458"/>
        <v>5.7276699974013002E-6</v>
      </c>
      <c r="F3769" s="104">
        <f t="shared" si="459"/>
        <v>6.6773400252791402E-16</v>
      </c>
      <c r="G3769" s="104">
        <f t="shared" si="465"/>
        <v>3.824560012523817E-21</v>
      </c>
      <c r="H3769" s="104">
        <f t="shared" si="461"/>
        <v>-408.34837040039815</v>
      </c>
      <c r="I3769" s="104">
        <f t="shared" si="462"/>
        <v>1000</v>
      </c>
      <c r="J3769" s="104">
        <f t="shared" si="463"/>
        <v>2.1736476491963019E-17</v>
      </c>
      <c r="K3769" s="104">
        <f t="shared" si="464"/>
        <v>2.173647649196302E-14</v>
      </c>
      <c r="L3769" s="85"/>
    </row>
    <row r="3770" spans="3:12" x14ac:dyDescent="0.2">
      <c r="C3770" s="103">
        <v>103000</v>
      </c>
      <c r="D3770" s="103">
        <f t="shared" si="460"/>
        <v>103</v>
      </c>
      <c r="E3770" s="104">
        <f t="shared" si="458"/>
        <v>6.2803243444218047E-6</v>
      </c>
      <c r="F3770" s="104">
        <f t="shared" si="459"/>
        <v>1.7707458529466666E-3</v>
      </c>
      <c r="G3770" s="104">
        <f t="shared" si="465"/>
        <v>1.1120858288044903E-8</v>
      </c>
      <c r="H3770" s="104">
        <f t="shared" si="461"/>
        <v>-159.07723386770994</v>
      </c>
      <c r="I3770" s="104">
        <f t="shared" si="462"/>
        <v>1000</v>
      </c>
      <c r="J3770" s="104">
        <f t="shared" si="463"/>
        <v>3.0918372265715518E-17</v>
      </c>
      <c r="K3770" s="104">
        <f t="shared" si="464"/>
        <v>3.091837226571552E-14</v>
      </c>
      <c r="L3770" s="85"/>
    </row>
    <row r="3771" spans="3:12" x14ac:dyDescent="0.2">
      <c r="C3771" s="103">
        <v>104000</v>
      </c>
      <c r="D3771" s="103">
        <f t="shared" si="460"/>
        <v>104</v>
      </c>
      <c r="E3771" s="104">
        <f t="shared" si="458"/>
        <v>6.5050738591114E-6</v>
      </c>
      <c r="F3771" s="104">
        <f t="shared" si="459"/>
        <v>1.7415914276352913E-3</v>
      </c>
      <c r="G3771" s="104">
        <f t="shared" si="465"/>
        <v>1.1329180869162837E-8</v>
      </c>
      <c r="H3771" s="104">
        <f t="shared" si="461"/>
        <v>-158.91602979366385</v>
      </c>
      <c r="I3771" s="104">
        <f t="shared" si="462"/>
        <v>1000</v>
      </c>
      <c r="J3771" s="104">
        <f t="shared" si="463"/>
        <v>1.2600106454004023E-16</v>
      </c>
      <c r="K3771" s="104">
        <f t="shared" si="464"/>
        <v>1.2600106454004024E-13</v>
      </c>
      <c r="L3771" s="85"/>
    </row>
    <row r="3772" spans="3:12" x14ac:dyDescent="0.2">
      <c r="C3772" s="103">
        <v>105000</v>
      </c>
      <c r="D3772" s="103">
        <f t="shared" si="460"/>
        <v>105</v>
      </c>
      <c r="E3772" s="104">
        <f t="shared" si="458"/>
        <v>6.3768117165180744E-6</v>
      </c>
      <c r="F3772" s="104">
        <f t="shared" si="459"/>
        <v>8.9776016481968315E-16</v>
      </c>
      <c r="G3772" s="104">
        <f t="shared" si="465"/>
        <v>5.7248475376453528E-21</v>
      </c>
      <c r="H3772" s="104">
        <f t="shared" si="461"/>
        <v>-404.84472149658592</v>
      </c>
      <c r="I3772" s="104">
        <f t="shared" si="462"/>
        <v>1000</v>
      </c>
      <c r="J3772" s="104">
        <f t="shared" si="463"/>
        <v>3.208758479158373E-17</v>
      </c>
      <c r="K3772" s="104">
        <f t="shared" si="464"/>
        <v>3.208758479158373E-14</v>
      </c>
      <c r="L3772" s="85"/>
    </row>
    <row r="3773" spans="3:12" x14ac:dyDescent="0.2">
      <c r="C3773" s="103">
        <v>106000</v>
      </c>
      <c r="D3773" s="103">
        <f t="shared" si="460"/>
        <v>106</v>
      </c>
      <c r="E3773" s="104">
        <f t="shared" si="458"/>
        <v>5.9196681768276605E-6</v>
      </c>
      <c r="F3773" s="104">
        <f t="shared" si="459"/>
        <v>1.7415914276352799E-3</v>
      </c>
      <c r="G3773" s="104">
        <f t="shared" si="465"/>
        <v>1.0309643351208419E-8</v>
      </c>
      <c r="H3773" s="104">
        <f t="shared" si="461"/>
        <v>-159.73512716626226</v>
      </c>
      <c r="I3773" s="104">
        <f t="shared" si="462"/>
        <v>1000</v>
      </c>
      <c r="J3773" s="104">
        <f t="shared" si="463"/>
        <v>2.6572186507308497E-17</v>
      </c>
      <c r="K3773" s="104">
        <f t="shared" si="464"/>
        <v>2.6572186507308498E-14</v>
      </c>
      <c r="L3773" s="85"/>
    </row>
    <row r="3774" spans="3:12" x14ac:dyDescent="0.2">
      <c r="C3774" s="103">
        <v>107000</v>
      </c>
      <c r="D3774" s="103">
        <f t="shared" si="460"/>
        <v>107</v>
      </c>
      <c r="E3774" s="104">
        <f t="shared" si="458"/>
        <v>5.200736269851004E-6</v>
      </c>
      <c r="F3774" s="104">
        <f t="shared" si="459"/>
        <v>1.7707458529466786E-3</v>
      </c>
      <c r="G3774" s="104">
        <f t="shared" si="465"/>
        <v>9.2091821821080438E-9</v>
      </c>
      <c r="H3774" s="104">
        <f t="shared" si="461"/>
        <v>-160.71557870891371</v>
      </c>
      <c r="I3774" s="104">
        <f t="shared" si="462"/>
        <v>1000</v>
      </c>
      <c r="J3774" s="104">
        <f t="shared" si="463"/>
        <v>9.5246137550011673E-17</v>
      </c>
      <c r="K3774" s="104">
        <f t="shared" si="464"/>
        <v>9.5246137550011676E-14</v>
      </c>
      <c r="L3774" s="85"/>
    </row>
    <row r="3775" spans="3:12" x14ac:dyDescent="0.2">
      <c r="C3775" s="103">
        <v>108000</v>
      </c>
      <c r="D3775" s="103">
        <f t="shared" si="460"/>
        <v>108</v>
      </c>
      <c r="E3775" s="104">
        <f t="shared" si="458"/>
        <v>4.3160190674893314E-6</v>
      </c>
      <c r="F3775" s="104">
        <f t="shared" si="459"/>
        <v>1.2695414862407812E-15</v>
      </c>
      <c r="G3775" s="104">
        <f t="shared" si="465"/>
        <v>5.4793652615839567E-21</v>
      </c>
      <c r="H3775" s="104">
        <f t="shared" si="461"/>
        <v>-405.22539495935484</v>
      </c>
      <c r="I3775" s="104">
        <f t="shared" si="462"/>
        <v>1000</v>
      </c>
      <c r="J3775" s="104">
        <f t="shared" si="463"/>
        <v>2.1202259115839297E-17</v>
      </c>
      <c r="K3775" s="104">
        <f t="shared" si="464"/>
        <v>2.1202259115839296E-14</v>
      </c>
      <c r="L3775" s="85"/>
    </row>
    <row r="3776" spans="3:12" x14ac:dyDescent="0.2">
      <c r="C3776" s="103">
        <v>109000</v>
      </c>
      <c r="D3776" s="103">
        <f t="shared" si="460"/>
        <v>109</v>
      </c>
      <c r="E3776" s="104">
        <f t="shared" si="458"/>
        <v>3.3720929107164596E-6</v>
      </c>
      <c r="F3776" s="104">
        <f t="shared" si="459"/>
        <v>1.8959656501805393E-3</v>
      </c>
      <c r="G3776" s="104">
        <f t="shared" si="465"/>
        <v>6.39337232793572E-9</v>
      </c>
      <c r="H3776" s="104">
        <f t="shared" si="461"/>
        <v>-163.88540006036251</v>
      </c>
      <c r="I3776" s="104">
        <f t="shared" si="462"/>
        <v>1000</v>
      </c>
      <c r="J3776" s="104">
        <f t="shared" si="463"/>
        <v>1.0218802430921068E-17</v>
      </c>
      <c r="K3776" s="104">
        <f t="shared" si="464"/>
        <v>1.0218802430921068E-14</v>
      </c>
      <c r="L3776" s="85"/>
    </row>
    <row r="3777" spans="3:12" x14ac:dyDescent="0.2">
      <c r="C3777" s="103">
        <v>110000</v>
      </c>
      <c r="D3777" s="103">
        <f t="shared" si="460"/>
        <v>110</v>
      </c>
      <c r="E3777" s="104">
        <f t="shared" si="458"/>
        <v>2.4676502018352784E-6</v>
      </c>
      <c r="F3777" s="104">
        <f t="shared" si="459"/>
        <v>2.0000000000004563E-3</v>
      </c>
      <c r="G3777" s="104">
        <f t="shared" si="465"/>
        <v>4.9353004036716825E-9</v>
      </c>
      <c r="H3777" s="104">
        <f t="shared" si="461"/>
        <v>-166.13372814788559</v>
      </c>
      <c r="I3777" s="104">
        <f t="shared" si="462"/>
        <v>1000</v>
      </c>
      <c r="J3777" s="104">
        <f t="shared" si="463"/>
        <v>3.2084706464966284E-17</v>
      </c>
      <c r="K3777" s="104">
        <f t="shared" si="464"/>
        <v>3.2084706464966285E-14</v>
      </c>
      <c r="L3777" s="85"/>
    </row>
    <row r="3778" spans="3:12" x14ac:dyDescent="0.2">
      <c r="C3778" s="103">
        <v>111000</v>
      </c>
      <c r="D3778" s="103">
        <f t="shared" si="460"/>
        <v>111</v>
      </c>
      <c r="E3778" s="104">
        <f t="shared" si="458"/>
        <v>1.6787336614376079E-6</v>
      </c>
      <c r="F3778" s="104">
        <f t="shared" si="459"/>
        <v>4.0222546391721145E-16</v>
      </c>
      <c r="G3778" s="104">
        <f t="shared" si="465"/>
        <v>6.7522942576518077E-22</v>
      </c>
      <c r="H3778" s="104">
        <f t="shared" si="461"/>
        <v>-423.41097279776108</v>
      </c>
      <c r="I3778" s="104">
        <f t="shared" si="462"/>
        <v>1000</v>
      </c>
      <c r="J3778" s="104">
        <f t="shared" si="463"/>
        <v>6.0892975186221333E-18</v>
      </c>
      <c r="K3778" s="104">
        <f t="shared" si="464"/>
        <v>6.0892975186221332E-15</v>
      </c>
      <c r="L3778" s="85"/>
    </row>
    <row r="3779" spans="3:12" x14ac:dyDescent="0.2">
      <c r="C3779" s="103">
        <v>112000</v>
      </c>
      <c r="D3779" s="103">
        <f t="shared" si="460"/>
        <v>112</v>
      </c>
      <c r="E3779" s="104">
        <f t="shared" si="458"/>
        <v>1.0502730063198566E-6</v>
      </c>
      <c r="F3779" s="104">
        <f t="shared" si="459"/>
        <v>2.3307042560068037E-3</v>
      </c>
      <c r="G3779" s="104">
        <f t="shared" si="465"/>
        <v>2.4478757657987505E-9</v>
      </c>
      <c r="H3779" s="104">
        <f t="shared" si="461"/>
        <v>-172.22421254423199</v>
      </c>
      <c r="I3779" s="104">
        <f t="shared" si="462"/>
        <v>1000</v>
      </c>
      <c r="J3779" s="104">
        <f t="shared" si="463"/>
        <v>1.4980239411970315E-18</v>
      </c>
      <c r="K3779" s="104">
        <f t="shared" si="464"/>
        <v>1.4980239411970315E-15</v>
      </c>
      <c r="L3779" s="85"/>
    </row>
    <row r="3780" spans="3:12" x14ac:dyDescent="0.2">
      <c r="C3780" s="103">
        <v>113000</v>
      </c>
      <c r="D3780" s="103">
        <f t="shared" si="460"/>
        <v>113</v>
      </c>
      <c r="E3780" s="104">
        <f t="shared" ref="E3780:E3787" si="466">ABS(SIN((($A$68*PI()*$C3780*VLOOKUP($D$12,$C$18:$D$33,2,FALSE))/($D$16*1000000)))/(VLOOKUP($D$12,$C$18:$D$33,2,FALSE)*SIN((($A$68*PI()*$C3780)/($D$16*1000000)))))^$A$72</f>
        <v>5.948477072337533E-7</v>
      </c>
      <c r="F3780" s="104">
        <f t="shared" ref="F3780:F3787" si="467">ABS(SIN((($A$68*VLOOKUP($D$12,$C$18:$D$33,2,FALSE)*PI()*$C3780*VLOOKUP($D$12,$C$18:$E$33,3,FALSE))/($D$16*1000000)))/(VLOOKUP($D$12,$C$18:$E$33,3,FALSE)*SIN((($A$68*VLOOKUP($D$12,$C$18:$D$33,2,FALSE)*PI()*$C3780)/($D$16*1000000)))))^$A$76</f>
        <v>2.5885093150851881E-3</v>
      </c>
      <c r="G3780" s="104">
        <f t="shared" si="465"/>
        <v>1.5397688312316373E-9</v>
      </c>
      <c r="H3780" s="104">
        <f t="shared" si="461"/>
        <v>-176.25088951647064</v>
      </c>
      <c r="I3780" s="104">
        <f t="shared" si="462"/>
        <v>1000</v>
      </c>
      <c r="J3780" s="104">
        <f t="shared" si="463"/>
        <v>3.9753273580564105E-18</v>
      </c>
      <c r="K3780" s="104">
        <f t="shared" si="464"/>
        <v>3.9753273580564104E-15</v>
      </c>
      <c r="L3780" s="85"/>
    </row>
    <row r="3781" spans="3:12" x14ac:dyDescent="0.2">
      <c r="C3781" s="103">
        <v>114000</v>
      </c>
      <c r="D3781" s="103">
        <f t="shared" ref="D3781:D3787" si="468">C3781/1000</f>
        <v>114</v>
      </c>
      <c r="E3781" s="104">
        <f t="shared" si="466"/>
        <v>2.978743871814949E-7</v>
      </c>
      <c r="F3781" s="104">
        <f t="shared" si="467"/>
        <v>3.1613929878432E-15</v>
      </c>
      <c r="G3781" s="104">
        <f t="shared" si="465"/>
        <v>9.4169799889366838E-22</v>
      </c>
      <c r="H3781" s="104">
        <f t="shared" ref="H3781:H3787" si="469">20*LOG10(G3781)</f>
        <v>-420.52176704908413</v>
      </c>
      <c r="I3781" s="104">
        <f t="shared" ref="I3781:I3787" si="470">C3781-C3780</f>
        <v>1000</v>
      </c>
      <c r="J3781" s="104">
        <f t="shared" si="463"/>
        <v>5.9272201340883559E-19</v>
      </c>
      <c r="K3781" s="104">
        <f t="shared" si="464"/>
        <v>5.9272201340883563E-16</v>
      </c>
      <c r="L3781" s="85"/>
    </row>
    <row r="3782" spans="3:12" x14ac:dyDescent="0.2">
      <c r="C3782" s="103">
        <v>115000</v>
      </c>
      <c r="D3782" s="103">
        <f t="shared" si="468"/>
        <v>115</v>
      </c>
      <c r="E3782" s="104">
        <f t="shared" si="466"/>
        <v>1.2707122656502337E-7</v>
      </c>
      <c r="F3782" s="104">
        <f t="shared" si="467"/>
        <v>3.4641016151389014E-3</v>
      </c>
      <c r="G3782" s="104">
        <f t="shared" si="465"/>
        <v>4.4018764118157874E-10</v>
      </c>
      <c r="H3782" s="104">
        <f t="shared" si="469"/>
        <v>-187.12724309944218</v>
      </c>
      <c r="I3782" s="104">
        <f t="shared" si="470"/>
        <v>1000</v>
      </c>
      <c r="J3782" s="104">
        <f t="shared" ref="J3782:J3787" si="471">((G3782+G3781)/2)^2</f>
        <v>4.8441289862457842E-20</v>
      </c>
      <c r="K3782" s="104">
        <f t="shared" ref="K3782:K3787" si="472">I3782*J3782</f>
        <v>4.8441289862457843E-17</v>
      </c>
      <c r="L3782" s="85"/>
    </row>
    <row r="3783" spans="3:12" x14ac:dyDescent="0.2">
      <c r="C3783" s="103">
        <v>116000</v>
      </c>
      <c r="D3783" s="103">
        <f t="shared" si="468"/>
        <v>116</v>
      </c>
      <c r="E3783" s="104">
        <f t="shared" si="466"/>
        <v>4.3369789809784891E-8</v>
      </c>
      <c r="F3783" s="104">
        <f t="shared" si="467"/>
        <v>4.2584085723642671E-3</v>
      </c>
      <c r="G3783" s="104">
        <f t="shared" si="465"/>
        <v>1.8468628470762441E-10</v>
      </c>
      <c r="H3783" s="104">
        <f t="shared" si="469"/>
        <v>-194.67130710440173</v>
      </c>
      <c r="I3783" s="104">
        <f t="shared" si="470"/>
        <v>1000</v>
      </c>
      <c r="J3783" s="104">
        <f t="shared" si="471"/>
        <v>9.7616855814046345E-20</v>
      </c>
      <c r="K3783" s="104">
        <f t="shared" si="472"/>
        <v>9.7616855814046346E-17</v>
      </c>
      <c r="L3783" s="85"/>
    </row>
    <row r="3784" spans="3:12" x14ac:dyDescent="0.2">
      <c r="C3784" s="103">
        <v>117000</v>
      </c>
      <c r="D3784" s="103">
        <f t="shared" si="468"/>
        <v>117</v>
      </c>
      <c r="E3784" s="104">
        <f t="shared" si="466"/>
        <v>1.0522515863037172E-8</v>
      </c>
      <c r="F3784" s="104">
        <f t="shared" si="467"/>
        <v>7.99133049496E-16</v>
      </c>
      <c r="G3784" s="104">
        <f t="shared" si="465"/>
        <v>8.408890189998929E-24</v>
      </c>
      <c r="H3784" s="104">
        <f t="shared" si="469"/>
        <v>-461.50522637694144</v>
      </c>
      <c r="I3784" s="104">
        <f t="shared" si="470"/>
        <v>1000</v>
      </c>
      <c r="J3784" s="104">
        <f t="shared" si="471"/>
        <v>8.5272559397772009E-21</v>
      </c>
      <c r="K3784" s="104">
        <f t="shared" si="472"/>
        <v>8.5272559397772006E-18</v>
      </c>
      <c r="L3784" s="85"/>
    </row>
    <row r="3785" spans="3:12" x14ac:dyDescent="0.2">
      <c r="C3785" s="103">
        <v>118000</v>
      </c>
      <c r="D3785" s="103">
        <f t="shared" si="468"/>
        <v>118</v>
      </c>
      <c r="E3785" s="104">
        <f t="shared" si="466"/>
        <v>1.391072797732545E-9</v>
      </c>
      <c r="F3785" s="104">
        <f t="shared" si="467"/>
        <v>8.3307042560079331E-3</v>
      </c>
      <c r="G3785" s="104">
        <f t="shared" si="465"/>
        <v>1.1588616076487376E-11</v>
      </c>
      <c r="H3785" s="104">
        <f t="shared" si="469"/>
        <v>-218.71936849596756</v>
      </c>
      <c r="I3785" s="104">
        <f t="shared" si="470"/>
        <v>1000</v>
      </c>
      <c r="J3785" s="104">
        <f t="shared" si="471"/>
        <v>3.3574005642104143E-23</v>
      </c>
      <c r="K3785" s="104">
        <f t="shared" si="472"/>
        <v>3.357400564210414E-20</v>
      </c>
      <c r="L3785" s="85"/>
    </row>
    <row r="3786" spans="3:12" x14ac:dyDescent="0.2">
      <c r="C3786" s="103">
        <v>119000</v>
      </c>
      <c r="D3786" s="103">
        <f t="shared" si="468"/>
        <v>119</v>
      </c>
      <c r="E3786" s="104">
        <f t="shared" si="466"/>
        <v>4.2858166007383158E-11</v>
      </c>
      <c r="F3786" s="104">
        <f t="shared" si="467"/>
        <v>1.6570135572870234E-2</v>
      </c>
      <c r="G3786" s="104">
        <f t="shared" si="465"/>
        <v>7.1016562114691747E-13</v>
      </c>
      <c r="H3786" s="104">
        <f t="shared" si="469"/>
        <v>-242.9728071111914</v>
      </c>
      <c r="I3786" s="104">
        <f t="shared" si="470"/>
        <v>1000</v>
      </c>
      <c r="J3786" s="104">
        <f t="shared" si="471"/>
        <v>3.7815007811516071E-23</v>
      </c>
      <c r="K3786" s="104">
        <f t="shared" si="472"/>
        <v>3.7815007811516073E-20</v>
      </c>
      <c r="L3786" s="85"/>
    </row>
    <row r="3787" spans="3:12" x14ac:dyDescent="0.2">
      <c r="C3787" s="103">
        <v>120000</v>
      </c>
      <c r="D3787" s="103">
        <f t="shared" si="468"/>
        <v>120</v>
      </c>
      <c r="E3787" s="104">
        <f t="shared" si="466"/>
        <v>9.3146178558598728E-83</v>
      </c>
      <c r="F3787" s="104">
        <f t="shared" si="467"/>
        <v>2.6239008849557521</v>
      </c>
      <c r="G3787" s="104">
        <f t="shared" si="465"/>
        <v>2.4440634035015371E-82</v>
      </c>
      <c r="H3787" s="104">
        <f t="shared" si="469"/>
        <v>-1632.2377506377086</v>
      </c>
      <c r="I3787" s="104">
        <f t="shared" si="470"/>
        <v>1000</v>
      </c>
      <c r="J3787" s="104">
        <f t="shared" si="471"/>
        <v>1.2608380236474678E-25</v>
      </c>
      <c r="K3787" s="104">
        <f t="shared" si="472"/>
        <v>1.2608380236474677E-22</v>
      </c>
      <c r="L3787" s="85"/>
    </row>
  </sheetData>
  <sheetProtection sheet="1" objects="1" scenarios="1"/>
  <mergeCells count="24">
    <mergeCell ref="A1:N3"/>
    <mergeCell ref="A70:A71"/>
    <mergeCell ref="B10:E10"/>
    <mergeCell ref="D12:E12"/>
    <mergeCell ref="B12:C12"/>
    <mergeCell ref="B13:C13"/>
    <mergeCell ref="B15:E15"/>
    <mergeCell ref="B16:C16"/>
    <mergeCell ref="D16:E16"/>
    <mergeCell ref="B36:C36"/>
    <mergeCell ref="B35:C35"/>
    <mergeCell ref="B41:C41"/>
    <mergeCell ref="D41:E42"/>
    <mergeCell ref="B42:C42"/>
    <mergeCell ref="Q16:S16"/>
    <mergeCell ref="B11:C11"/>
    <mergeCell ref="A74:A75"/>
    <mergeCell ref="I67:K67"/>
    <mergeCell ref="A65:N65"/>
    <mergeCell ref="B38:E38"/>
    <mergeCell ref="B39:C39"/>
    <mergeCell ref="D39:E39"/>
    <mergeCell ref="B40:C40"/>
    <mergeCell ref="D40:E40"/>
  </mergeCells>
  <conditionalFormatting sqref="D12:E12">
    <cfRule type="expression" dxfId="2" priority="1">
      <formula>ISERROR(MATCH(D12,C18:C33,0))</formula>
    </cfRule>
  </conditionalFormatting>
  <dataValidations count="5">
    <dataValidation type="list" allowBlank="1" showInputMessage="1" showErrorMessage="1" promptTitle="Data Rate" prompt="Select a data rate from the calculated data rate options below." sqref="D12:E12">
      <formula1>$C$18:$C$33</formula1>
    </dataValidation>
    <dataValidation type="decimal" allowBlank="1" showInputMessage="1" showErrorMessage="1" errorTitle="Value Out-of-Range" error="Enter a number between 0.1 and 10." promptTitle="Master Clock Frequency (MHz)" prompt="Data rates scale with the master clock frequency. The master clock is provided from an external clock source." sqref="D16:E16">
      <formula1>0.1</formula1>
      <formula2>10</formula2>
    </dataValidation>
    <dataValidation type="whole" operator="greaterThan" allowBlank="1" showInputMessage="1" showErrorMessage="1" promptTitle="Normal Mode Rejection Frequency" prompt="Desired rejection frequency (Hz)." sqref="D39:E39">
      <formula1>0</formula1>
    </dataValidation>
    <dataValidation type="decimal" operator="greaterThan" allowBlank="1" showInputMessage="1" showErrorMessage="1" promptTitle="Tolerance" prompt="Frequency range around the selected normal mode rejection frequency (Hz)" sqref="D40:E40">
      <formula1>0</formula1>
    </dataValidation>
    <dataValidation allowBlank="1" showInputMessage="1" showErrorMessage="1" promptTitle="OFFSET CALIBRATION REGISTER" prompt="(Read &amp; Write)" sqref="D11"/>
  </dataValidations>
  <hyperlinks>
    <hyperlink ref="N5" location="'Table of Contents '!A1" display="Table of Contents"/>
    <hyperlink ref="D11" location="'Register Map'!F28" display="DRATE[7:0] (Register Map)"/>
  </hyperlinks>
  <pageMargins left="0.7" right="0.7" top="0.75" bottom="0.75" header="0.3" footer="0.3"/>
  <pageSetup orientation="portrait" r:id="rId1"/>
  <ignoredErrors>
    <ignoredError sqref="E68:H84 K70:K84" evalError="1"/>
    <ignoredError sqref="M73"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58"/>
  <sheetViews>
    <sheetView showGridLines="0" showRowColHeaders="0" zoomScaleNormal="100" workbookViewId="0">
      <selection activeCell="N5" sqref="N5"/>
    </sheetView>
  </sheetViews>
  <sheetFormatPr defaultRowHeight="15" x14ac:dyDescent="0.25"/>
  <cols>
    <col min="1" max="1" width="9.140625" style="14"/>
    <col min="2" max="2" width="21.5703125" style="14" customWidth="1"/>
    <col min="3" max="3" width="19.85546875" style="14" customWidth="1"/>
    <col min="4" max="4" width="12" style="14" customWidth="1"/>
    <col min="5" max="5" width="7.140625" style="14" customWidth="1"/>
    <col min="6" max="6" width="22.28515625" style="14" customWidth="1"/>
    <col min="7" max="7" width="13.42578125" style="14" customWidth="1"/>
    <col min="8" max="8" width="9.85546875" style="14" customWidth="1"/>
    <col min="9" max="9" width="20.7109375" style="14" customWidth="1"/>
    <col min="10" max="10" width="13.28515625" style="14" customWidth="1"/>
    <col min="11" max="11" width="10.28515625" style="14" customWidth="1"/>
    <col min="12" max="12" width="14.42578125" style="14" customWidth="1"/>
    <col min="13" max="13" width="12.5703125" style="14" customWidth="1"/>
    <col min="14" max="14" width="20.5703125" style="14" customWidth="1"/>
    <col min="15" max="16384" width="9.140625" style="14"/>
  </cols>
  <sheetData>
    <row r="1" spans="1:20" s="27" customFormat="1" ht="14.25" x14ac:dyDescent="0.2">
      <c r="A1" s="526"/>
      <c r="B1" s="526"/>
      <c r="C1" s="526"/>
      <c r="D1" s="526"/>
      <c r="E1" s="526"/>
      <c r="F1" s="526"/>
      <c r="G1" s="526"/>
      <c r="H1" s="526"/>
      <c r="I1" s="526"/>
      <c r="J1" s="526"/>
      <c r="K1" s="526"/>
      <c r="L1" s="526"/>
      <c r="M1" s="526"/>
      <c r="N1" s="526"/>
      <c r="O1" s="28"/>
    </row>
    <row r="2" spans="1:20" s="27" customFormat="1" ht="14.25" x14ac:dyDescent="0.2">
      <c r="A2" s="526"/>
      <c r="B2" s="526"/>
      <c r="C2" s="526"/>
      <c r="D2" s="526"/>
      <c r="E2" s="526"/>
      <c r="F2" s="526"/>
      <c r="G2" s="526"/>
      <c r="H2" s="526"/>
      <c r="I2" s="526"/>
      <c r="J2" s="526"/>
      <c r="K2" s="526"/>
      <c r="L2" s="526"/>
      <c r="M2" s="526"/>
      <c r="N2" s="526"/>
      <c r="O2" s="28"/>
    </row>
    <row r="3" spans="1:20" s="27" customFormat="1" ht="14.25" x14ac:dyDescent="0.2">
      <c r="A3" s="526"/>
      <c r="B3" s="526"/>
      <c r="C3" s="526"/>
      <c r="D3" s="526"/>
      <c r="E3" s="526"/>
      <c r="F3" s="526"/>
      <c r="G3" s="526"/>
      <c r="H3" s="526"/>
      <c r="I3" s="526"/>
      <c r="J3" s="526"/>
      <c r="K3" s="526"/>
      <c r="L3" s="526"/>
      <c r="M3" s="526"/>
      <c r="N3" s="526"/>
      <c r="O3" s="28"/>
    </row>
    <row r="4" spans="1:20" s="27" customFormat="1" ht="12.75" customHeight="1" x14ac:dyDescent="0.2">
      <c r="A4" s="29"/>
      <c r="B4" s="29"/>
      <c r="C4" s="29"/>
      <c r="D4" s="29"/>
      <c r="E4" s="29"/>
      <c r="F4" s="29"/>
      <c r="G4" s="29"/>
      <c r="H4" s="29"/>
      <c r="I4" s="29"/>
      <c r="J4" s="29"/>
      <c r="K4" s="29"/>
      <c r="L4" s="29"/>
      <c r="M4" s="29"/>
      <c r="N4" s="29"/>
      <c r="O4" s="62"/>
      <c r="P4" s="28"/>
      <c r="Q4" s="28"/>
      <c r="R4" s="28"/>
      <c r="S4" s="28"/>
      <c r="T4" s="28"/>
    </row>
    <row r="5" spans="1:20" s="27" customFormat="1" ht="15" customHeight="1" x14ac:dyDescent="0.2">
      <c r="A5" s="28"/>
      <c r="B5" s="30"/>
      <c r="C5" s="30"/>
      <c r="D5" s="30"/>
      <c r="E5" s="30"/>
      <c r="F5" s="30"/>
      <c r="G5" s="30"/>
      <c r="H5" s="30"/>
      <c r="I5" s="30"/>
      <c r="J5" s="30"/>
      <c r="K5" s="30"/>
      <c r="L5" s="30"/>
      <c r="M5" s="28"/>
      <c r="N5" s="165" t="s">
        <v>16</v>
      </c>
      <c r="O5" s="30"/>
      <c r="P5" s="30"/>
      <c r="Q5" s="30"/>
      <c r="R5" s="30"/>
      <c r="S5" s="30"/>
      <c r="T5" s="30"/>
    </row>
    <row r="6" spans="1:20" ht="15.75" thickBot="1" x14ac:dyDescent="0.3">
      <c r="A6" s="22"/>
      <c r="D6" s="195"/>
      <c r="E6" s="22"/>
      <c r="F6" s="22"/>
      <c r="G6" s="22"/>
      <c r="H6" s="22"/>
      <c r="I6" s="21"/>
      <c r="J6" s="21"/>
      <c r="K6" s="21"/>
      <c r="L6" s="21"/>
      <c r="M6" s="21"/>
      <c r="N6" s="21"/>
      <c r="O6" s="22"/>
      <c r="P6" s="22"/>
      <c r="Q6" s="22"/>
      <c r="R6" s="22"/>
      <c r="S6" s="22"/>
      <c r="T6" s="22"/>
    </row>
    <row r="7" spans="1:20" ht="15.75" thickBot="1" x14ac:dyDescent="0.3">
      <c r="A7" s="22"/>
      <c r="B7" s="551" t="s">
        <v>281</v>
      </c>
      <c r="C7" s="552"/>
      <c r="D7" s="553"/>
      <c r="E7" s="28"/>
      <c r="F7" s="634" t="s">
        <v>345</v>
      </c>
      <c r="G7" s="635"/>
      <c r="H7" s="636"/>
      <c r="I7" s="21"/>
      <c r="J7" s="21"/>
      <c r="K7" s="21"/>
      <c r="L7" s="22"/>
      <c r="M7" s="21"/>
      <c r="N7" s="221" t="s">
        <v>5</v>
      </c>
      <c r="O7" s="22"/>
      <c r="P7" s="22"/>
      <c r="Q7" s="22"/>
      <c r="R7" s="22"/>
      <c r="S7" s="22"/>
      <c r="T7" s="22"/>
    </row>
    <row r="8" spans="1:20" ht="15.75" thickBot="1" x14ac:dyDescent="0.3">
      <c r="A8" s="22"/>
      <c r="B8" s="174" t="s">
        <v>75</v>
      </c>
      <c r="C8" s="175">
        <f>G8</f>
        <v>1</v>
      </c>
      <c r="D8" s="176" t="s">
        <v>55</v>
      </c>
      <c r="E8" s="196" t="s">
        <v>341</v>
      </c>
      <c r="F8" s="396" t="s">
        <v>184</v>
      </c>
      <c r="G8" s="397">
        <f>2^(('Register Map'!$K$23*2^2)+('Register Map'!$L$23*2^1)+('Register Map'!$M$23*2^0))</f>
        <v>1</v>
      </c>
      <c r="H8" s="398" t="s">
        <v>55</v>
      </c>
      <c r="I8" s="21"/>
      <c r="J8" s="21"/>
      <c r="K8" s="21"/>
      <c r="L8" s="22"/>
      <c r="M8" s="222" t="s">
        <v>301</v>
      </c>
      <c r="N8" s="91" t="s">
        <v>7</v>
      </c>
      <c r="O8" s="22"/>
      <c r="P8" s="22"/>
      <c r="Q8" s="22"/>
      <c r="R8" s="22"/>
      <c r="S8" s="22"/>
      <c r="T8" s="22"/>
    </row>
    <row r="9" spans="1:20" ht="15.75" thickBot="1" x14ac:dyDescent="0.3">
      <c r="A9" s="22"/>
      <c r="B9" s="177" t="s">
        <v>169</v>
      </c>
      <c r="C9" s="178">
        <v>2.5</v>
      </c>
      <c r="D9" s="172" t="s">
        <v>54</v>
      </c>
      <c r="E9" s="251"/>
      <c r="F9" s="19"/>
      <c r="I9" s="21"/>
      <c r="J9" s="21"/>
      <c r="K9" s="21"/>
      <c r="L9" s="22"/>
      <c r="M9" s="222" t="s">
        <v>300</v>
      </c>
      <c r="N9" s="92" t="s">
        <v>7</v>
      </c>
      <c r="O9" s="22"/>
      <c r="P9" s="22"/>
      <c r="Q9" s="22"/>
      <c r="R9" s="22"/>
      <c r="S9" s="22"/>
      <c r="T9" s="22"/>
    </row>
    <row r="10" spans="1:20" ht="15.75" thickBot="1" x14ac:dyDescent="0.3">
      <c r="A10" s="22"/>
      <c r="B10" s="630" t="s">
        <v>344</v>
      </c>
      <c r="C10" s="631"/>
      <c r="D10" s="631"/>
      <c r="I10" s="203"/>
      <c r="J10" s="203"/>
      <c r="K10" s="203"/>
      <c r="L10" s="204"/>
      <c r="M10" s="21"/>
      <c r="N10" s="21"/>
      <c r="O10" s="22"/>
    </row>
    <row r="11" spans="1:20" ht="15.75" thickBot="1" x14ac:dyDescent="0.3">
      <c r="A11" s="22"/>
      <c r="B11" s="610" t="s">
        <v>418</v>
      </c>
      <c r="C11" s="611"/>
      <c r="D11" s="612"/>
      <c r="I11" s="203"/>
      <c r="J11" s="203"/>
      <c r="K11" s="203"/>
      <c r="L11" s="204"/>
      <c r="M11" s="21"/>
      <c r="N11" s="21"/>
      <c r="O11" s="22"/>
    </row>
    <row r="12" spans="1:20" x14ac:dyDescent="0.25">
      <c r="A12" s="22"/>
      <c r="B12" s="179" t="s">
        <v>278</v>
      </c>
      <c r="C12" s="180">
        <f>2*C9/C8</f>
        <v>5</v>
      </c>
      <c r="D12" s="181" t="s">
        <v>54</v>
      </c>
      <c r="I12" s="203"/>
      <c r="J12" s="203"/>
      <c r="K12" s="203"/>
      <c r="L12" s="204"/>
      <c r="M12" s="21"/>
      <c r="N12" s="21"/>
      <c r="O12" s="22"/>
    </row>
    <row r="13" spans="1:20" ht="15.75" thickBot="1" x14ac:dyDescent="0.3">
      <c r="A13" s="22"/>
      <c r="B13" s="170" t="s">
        <v>419</v>
      </c>
      <c r="C13" s="171">
        <f>1000000000*4*C9/(C8*2^Num_Bits)</f>
        <v>596.04644775390625</v>
      </c>
      <c r="D13" s="172" t="s">
        <v>56</v>
      </c>
      <c r="I13" s="203"/>
      <c r="J13" s="203"/>
      <c r="K13" s="203"/>
      <c r="L13" s="204"/>
      <c r="M13" s="21"/>
      <c r="N13" s="21"/>
      <c r="O13" s="22"/>
    </row>
    <row r="14" spans="1:20" x14ac:dyDescent="0.25">
      <c r="A14" s="22"/>
      <c r="I14" s="203"/>
      <c r="J14" s="203"/>
      <c r="K14" s="203"/>
      <c r="L14" s="204"/>
      <c r="M14" s="21"/>
      <c r="N14" s="21"/>
      <c r="O14" s="22"/>
    </row>
    <row r="15" spans="1:20" x14ac:dyDescent="0.25">
      <c r="A15" s="22"/>
      <c r="I15" s="203"/>
      <c r="J15" s="203"/>
      <c r="K15" s="203"/>
      <c r="L15" s="204"/>
      <c r="M15" s="21"/>
      <c r="N15" s="21"/>
      <c r="O15" s="22"/>
    </row>
    <row r="16" spans="1:20" ht="15.75" thickBot="1" x14ac:dyDescent="0.3">
      <c r="A16" s="22"/>
      <c r="I16" s="203"/>
      <c r="J16" s="203"/>
      <c r="K16" s="203"/>
      <c r="L16" s="204"/>
      <c r="M16" s="21"/>
      <c r="N16" s="21"/>
      <c r="O16" s="22"/>
    </row>
    <row r="17" spans="1:15" ht="15.75" thickBot="1" x14ac:dyDescent="0.3">
      <c r="A17" s="22"/>
      <c r="B17" s="551" t="s">
        <v>288</v>
      </c>
      <c r="C17" s="552"/>
      <c r="D17" s="553"/>
      <c r="E17" s="28"/>
      <c r="F17" s="610" t="s">
        <v>283</v>
      </c>
      <c r="G17" s="611"/>
      <c r="H17" s="612"/>
      <c r="I17" s="22"/>
      <c r="J17" s="22"/>
      <c r="K17" s="22"/>
      <c r="L17" s="22"/>
      <c r="M17" s="205"/>
      <c r="N17" s="88"/>
      <c r="O17" s="22"/>
    </row>
    <row r="18" spans="1:15" x14ac:dyDescent="0.25">
      <c r="A18" s="22"/>
      <c r="B18" s="627">
        <v>200000</v>
      </c>
      <c r="C18" s="628"/>
      <c r="D18" s="220" t="s">
        <v>53</v>
      </c>
      <c r="E18" s="196" t="s">
        <v>69</v>
      </c>
      <c r="F18" s="623">
        <f>C58</f>
        <v>1.25</v>
      </c>
      <c r="G18" s="624"/>
      <c r="H18" s="613" t="s">
        <v>54</v>
      </c>
      <c r="I18" s="22"/>
      <c r="J18" s="22"/>
      <c r="K18" s="22"/>
      <c r="L18" s="22"/>
      <c r="M18" s="97"/>
      <c r="N18" s="209"/>
      <c r="O18" s="22"/>
    </row>
    <row r="19" spans="1:15" ht="15.75" thickBot="1" x14ac:dyDescent="0.3">
      <c r="A19" s="22"/>
      <c r="B19" s="637" t="str">
        <f>IF(D18="[Hex]", "Input a hex value between 0x800000 and 0x7FFFFF", "Input a decimal value between -8388608 and 8388607")</f>
        <v>Input a hex value between 0x800000 and 0x7FFFFF</v>
      </c>
      <c r="C19" s="638"/>
      <c r="D19" s="639"/>
      <c r="E19" s="197"/>
      <c r="F19" s="625"/>
      <c r="G19" s="626"/>
      <c r="H19" s="614"/>
      <c r="I19" s="22"/>
      <c r="J19" s="22"/>
      <c r="K19" s="22"/>
      <c r="L19" s="22"/>
      <c r="M19" s="97"/>
      <c r="N19" s="209"/>
      <c r="O19" s="22"/>
    </row>
    <row r="20" spans="1:15" ht="15.75" thickBot="1" x14ac:dyDescent="0.3">
      <c r="A20" s="22"/>
      <c r="B20" s="22"/>
      <c r="C20" s="22"/>
      <c r="D20" s="22"/>
      <c r="E20" s="28"/>
      <c r="F20" s="22"/>
      <c r="G20" s="200"/>
      <c r="H20" s="28"/>
      <c r="I20" s="22"/>
      <c r="J20" s="22"/>
      <c r="K20" s="223"/>
      <c r="L20" s="22"/>
      <c r="M20" s="206"/>
      <c r="N20" s="209"/>
      <c r="O20" s="22"/>
    </row>
    <row r="21" spans="1:15" ht="15.75" thickBot="1" x14ac:dyDescent="0.3">
      <c r="A21" s="22"/>
      <c r="B21" s="551" t="s">
        <v>286</v>
      </c>
      <c r="C21" s="552"/>
      <c r="D21" s="553"/>
      <c r="E21" s="22"/>
      <c r="F21" s="610" t="s">
        <v>282</v>
      </c>
      <c r="G21" s="611"/>
      <c r="H21" s="612"/>
      <c r="I21" s="22"/>
      <c r="J21" s="22"/>
      <c r="K21" s="95"/>
      <c r="L21" s="22"/>
      <c r="M21" s="22"/>
      <c r="N21" s="22"/>
      <c r="O21" s="22"/>
    </row>
    <row r="22" spans="1:15" x14ac:dyDescent="0.25">
      <c r="A22" s="22"/>
      <c r="B22" s="615">
        <v>1.25</v>
      </c>
      <c r="C22" s="616"/>
      <c r="D22" s="613" t="s">
        <v>54</v>
      </c>
      <c r="E22" s="198" t="s">
        <v>69</v>
      </c>
      <c r="F22" s="619" t="str">
        <f>G49</f>
        <v>200000</v>
      </c>
      <c r="G22" s="620"/>
      <c r="H22" s="632" t="s">
        <v>53</v>
      </c>
      <c r="I22" s="22"/>
      <c r="J22" s="22"/>
      <c r="K22" s="224"/>
      <c r="L22" s="22"/>
      <c r="M22" s="22"/>
      <c r="N22" s="22"/>
      <c r="O22" s="22"/>
    </row>
    <row r="23" spans="1:15" ht="15.75" thickBot="1" x14ac:dyDescent="0.3">
      <c r="A23" s="22"/>
      <c r="B23" s="617"/>
      <c r="C23" s="618"/>
      <c r="D23" s="614"/>
      <c r="E23" s="95"/>
      <c r="F23" s="621"/>
      <c r="G23" s="622"/>
      <c r="H23" s="633"/>
      <c r="I23" s="97"/>
      <c r="J23" s="225"/>
      <c r="K23" s="224"/>
      <c r="L23" s="21"/>
      <c r="M23" s="22"/>
      <c r="N23" s="22"/>
      <c r="O23" s="22"/>
    </row>
    <row r="24" spans="1:15" x14ac:dyDescent="0.25">
      <c r="A24" s="22"/>
      <c r="B24" s="22"/>
      <c r="E24" s="199"/>
      <c r="F24" s="629" t="s">
        <v>285</v>
      </c>
      <c r="G24" s="629"/>
      <c r="H24" s="201"/>
      <c r="I24" s="97"/>
      <c r="J24" s="225"/>
      <c r="K24" s="224"/>
      <c r="L24" s="22"/>
      <c r="M24" s="207"/>
      <c r="N24" s="97"/>
      <c r="O24" s="22"/>
    </row>
    <row r="25" spans="1:15" x14ac:dyDescent="0.25">
      <c r="A25" s="22"/>
      <c r="B25" s="193" t="s">
        <v>14</v>
      </c>
      <c r="E25" s="22"/>
      <c r="F25" s="202"/>
      <c r="G25" s="202"/>
      <c r="H25" s="202"/>
      <c r="I25" s="22"/>
      <c r="J25" s="22"/>
      <c r="K25" s="22"/>
      <c r="L25" s="22"/>
      <c r="M25" s="21"/>
      <c r="N25" s="21"/>
      <c r="O25" s="22"/>
    </row>
    <row r="26" spans="1:15" ht="17.25" x14ac:dyDescent="0.25">
      <c r="A26" s="22"/>
      <c r="B26" s="194" t="s">
        <v>280</v>
      </c>
      <c r="E26" s="22"/>
      <c r="F26" s="22"/>
      <c r="G26" s="22"/>
      <c r="H26" s="22"/>
      <c r="I26" s="21"/>
      <c r="J26" s="21"/>
      <c r="K26" s="21"/>
      <c r="L26" s="208"/>
      <c r="M26" s="21"/>
      <c r="N26" s="21"/>
      <c r="O26" s="22"/>
    </row>
    <row r="27" spans="1:15" ht="17.25" x14ac:dyDescent="0.25">
      <c r="A27" s="22"/>
      <c r="B27" s="194" t="s">
        <v>279</v>
      </c>
      <c r="F27" s="22"/>
      <c r="G27" s="22"/>
      <c r="H27" s="22"/>
      <c r="I27" s="22"/>
      <c r="J27" s="22"/>
      <c r="K27" s="22"/>
      <c r="L27" s="22"/>
      <c r="M27" s="22"/>
      <c r="N27" s="22"/>
      <c r="O27" s="22"/>
    </row>
    <row r="28" spans="1:15" x14ac:dyDescent="0.25">
      <c r="F28" s="22"/>
      <c r="G28" s="22"/>
      <c r="H28" s="22"/>
      <c r="I28" s="22"/>
      <c r="J28" s="22"/>
      <c r="K28" s="22"/>
      <c r="L28" s="22"/>
      <c r="M28" s="22"/>
      <c r="N28" s="22"/>
      <c r="O28" s="22"/>
    </row>
    <row r="29" spans="1:15" x14ac:dyDescent="0.25">
      <c r="F29" s="22"/>
      <c r="G29" s="22"/>
      <c r="H29" s="22"/>
      <c r="I29" s="22"/>
      <c r="J29" s="22"/>
      <c r="K29" s="22"/>
      <c r="L29" s="22"/>
      <c r="M29" s="22"/>
      <c r="N29" s="22"/>
      <c r="O29" s="22"/>
    </row>
    <row r="30" spans="1:15" x14ac:dyDescent="0.25">
      <c r="F30" s="22"/>
      <c r="G30" s="22"/>
      <c r="H30" s="22"/>
    </row>
    <row r="31" spans="1:15" x14ac:dyDescent="0.25">
      <c r="F31" s="22"/>
      <c r="G31" s="22"/>
      <c r="H31" s="22"/>
    </row>
    <row r="39" spans="1:14" ht="15.75" thickBot="1" x14ac:dyDescent="0.3">
      <c r="A39" s="546" t="s">
        <v>356</v>
      </c>
      <c r="B39" s="546"/>
      <c r="C39" s="546"/>
      <c r="D39" s="546"/>
      <c r="E39" s="546"/>
      <c r="F39" s="546"/>
      <c r="G39" s="546"/>
      <c r="H39" s="546"/>
      <c r="I39" s="546"/>
      <c r="J39" s="546"/>
      <c r="K39" s="546"/>
      <c r="L39" s="546"/>
      <c r="M39" s="546"/>
      <c r="N39" s="546"/>
    </row>
    <row r="40" spans="1:14" ht="15.75" thickTop="1" x14ac:dyDescent="0.25"/>
    <row r="41" spans="1:14" x14ac:dyDescent="0.25">
      <c r="B41" s="182" t="s">
        <v>290</v>
      </c>
      <c r="C41" s="164">
        <f>B18</f>
        <v>200000</v>
      </c>
      <c r="F41" s="609" t="s">
        <v>299</v>
      </c>
      <c r="G41" s="609"/>
      <c r="J41" s="183" t="s">
        <v>295</v>
      </c>
      <c r="K41" s="183" t="s">
        <v>296</v>
      </c>
    </row>
    <row r="42" spans="1:14" x14ac:dyDescent="0.25">
      <c r="B42" s="182" t="s">
        <v>289</v>
      </c>
      <c r="C42" s="164" t="str">
        <f>D18</f>
        <v>[Hex]</v>
      </c>
      <c r="F42" s="182" t="s">
        <v>303</v>
      </c>
      <c r="G42" s="164" t="str">
        <f>D22</f>
        <v>[V]</v>
      </c>
      <c r="J42" s="206" t="s">
        <v>54</v>
      </c>
      <c r="K42" s="226">
        <v>1</v>
      </c>
    </row>
    <row r="43" spans="1:14" x14ac:dyDescent="0.25">
      <c r="F43" s="182" t="s">
        <v>302</v>
      </c>
      <c r="G43" s="164">
        <f>B22*VLOOKUP(G42,J42:K45,2,FALSE)</f>
        <v>1.25</v>
      </c>
      <c r="J43" s="206" t="s">
        <v>294</v>
      </c>
      <c r="K43" s="227">
        <v>1E-3</v>
      </c>
      <c r="N43" s="195"/>
    </row>
    <row r="44" spans="1:14" x14ac:dyDescent="0.25">
      <c r="B44" s="609" t="s">
        <v>306</v>
      </c>
      <c r="C44" s="609"/>
      <c r="F44" s="182" t="s">
        <v>297</v>
      </c>
      <c r="G44" s="14" t="b">
        <f>OR((G43&gt;Input_Range),(G43&lt;-Input_Range))</f>
        <v>0</v>
      </c>
      <c r="J44" s="228" t="s">
        <v>68</v>
      </c>
      <c r="K44" s="227">
        <v>9.9999999999999995E-7</v>
      </c>
      <c r="N44" s="195"/>
    </row>
    <row r="45" spans="1:14" x14ac:dyDescent="0.25">
      <c r="B45" s="182" t="s">
        <v>291</v>
      </c>
      <c r="C45" s="164">
        <v>24</v>
      </c>
      <c r="F45" s="182" t="s">
        <v>304</v>
      </c>
      <c r="G45" s="164" t="str">
        <f>IF(Voltage_Out_of_Range?,IF(G43&gt;=Input_Range,"POSITIVE",IF(G43&lt;-Input_Range,"NEGATIVE","Developer Error")),"-")</f>
        <v>-</v>
      </c>
      <c r="J45" s="206" t="s">
        <v>56</v>
      </c>
      <c r="K45" s="227">
        <v>1.0000000000000001E-9</v>
      </c>
      <c r="N45" s="195"/>
    </row>
    <row r="46" spans="1:14" x14ac:dyDescent="0.25">
      <c r="B46" s="182" t="s">
        <v>310</v>
      </c>
      <c r="C46" s="164">
        <f>ROUNDUP(Num_Bits/4,0)</f>
        <v>6</v>
      </c>
      <c r="F46" s="182" t="s">
        <v>309</v>
      </c>
      <c r="G46" s="164">
        <f>IF(G45="POSITIVE",Max_Code_Decimal,IF(G45="NEGATIVE",Min_Code_Decimal,ROUND(G43/(LSb_Size_nV*0.000000001),0)))</f>
        <v>2097152</v>
      </c>
      <c r="N46" s="195"/>
    </row>
    <row r="47" spans="1:14" x14ac:dyDescent="0.25">
      <c r="B47" s="182" t="s">
        <v>311</v>
      </c>
      <c r="C47" s="164">
        <f>-(2^(Num_Bits-1))</f>
        <v>-8388608</v>
      </c>
      <c r="D47" s="164" t="str">
        <f>RIGHT(DEC2HEX(C47,Number_of_hex_digits),Number_of_hex_digits)</f>
        <v>800000</v>
      </c>
      <c r="F47" s="182" t="s">
        <v>308</v>
      </c>
      <c r="G47" s="164" t="str">
        <f>IF(G45="POSITIVE",Max_Code_Hex,IF(G45="NEGATIVE",Min_Code_Hex,RIGHT(DEC2HEX(ROUND(G43/(LSb_Size_nV*0.000000001),0),Number_of_hex_digits),Number_of_hex_digits)))</f>
        <v>200000</v>
      </c>
    </row>
    <row r="48" spans="1:14" x14ac:dyDescent="0.25">
      <c r="B48" s="182" t="s">
        <v>312</v>
      </c>
      <c r="C48" s="164">
        <f>2^(Num_Bits-1)-1</f>
        <v>8388607</v>
      </c>
      <c r="D48" s="164" t="str">
        <f>RIGHT(DEC2HEX(C48,Number_of_hex_digits),Number_of_hex_digits)</f>
        <v>7FFFFF</v>
      </c>
      <c r="F48" s="182" t="s">
        <v>307</v>
      </c>
      <c r="G48" s="164" t="str">
        <f>H22</f>
        <v>[Hex]</v>
      </c>
    </row>
    <row r="49" spans="2:7" x14ac:dyDescent="0.25">
      <c r="B49" s="182" t="s">
        <v>292</v>
      </c>
      <c r="C49" s="14" t="b">
        <f>IF(Input_Type="[Hex]",ISNUMBER(HEX2DEC(Code)),IF(Input_Type="[Decimal]",ISNONTEXT(Code),"Developer Error"))</f>
        <v>1</v>
      </c>
      <c r="F49" s="182" t="s">
        <v>305</v>
      </c>
      <c r="G49" s="164" t="str">
        <f>IF(G48="[Hex]",G47,IF(G48="[Decimal]",G46,"Developer Error"))</f>
        <v>200000</v>
      </c>
    </row>
    <row r="50" spans="2:7" x14ac:dyDescent="0.25">
      <c r="B50" s="182" t="s">
        <v>287</v>
      </c>
      <c r="C50" s="164" t="b">
        <f>IF(Is_Number?,IF(Input_Type="[Hex]",IF(HEX2DEC(Code)&lt;(2^Num_Bits),TRUE,FALSE),(IF(Input_Type="[Decimal]",AND((Code&gt;=Min_Code_Decimal),(Code&lt;=Max_Code_Decimal)),FALSE))))</f>
        <v>1</v>
      </c>
    </row>
    <row r="51" spans="2:7" x14ac:dyDescent="0.25">
      <c r="B51" s="182" t="s">
        <v>293</v>
      </c>
      <c r="C51" s="14" t="b">
        <f>AND(Is_Number?,In_Range?)</f>
        <v>1</v>
      </c>
    </row>
    <row r="53" spans="2:7" x14ac:dyDescent="0.25">
      <c r="B53" s="609" t="s">
        <v>298</v>
      </c>
      <c r="C53" s="609"/>
    </row>
    <row r="54" spans="2:7" x14ac:dyDescent="0.25">
      <c r="B54" s="182" t="s">
        <v>313</v>
      </c>
      <c r="C54" s="164" t="b">
        <f>IF(Input_Type="[Decimal]",IF(Code&lt;0,TRUE,FALSE),IF(Input_Type="[Hex]",ISODD(HEX2DEC(Code)/2^(Num_Bits-1)),"Error"))</f>
        <v>0</v>
      </c>
    </row>
    <row r="55" spans="2:7" x14ac:dyDescent="0.25">
      <c r="B55" s="182" t="s">
        <v>284</v>
      </c>
      <c r="C55" s="164">
        <f>IF(Input_Type="[Decimal]",Code,IF(Input_Type="[Hex]",IF(C54,(HEX2DEC(Code)-2^Num_Bits),HEX2DEC(Code))))</f>
        <v>2097152</v>
      </c>
    </row>
    <row r="56" spans="2:7" x14ac:dyDescent="0.25">
      <c r="B56" s="182" t="s">
        <v>302</v>
      </c>
      <c r="C56" s="164">
        <f>IF(Valid?,Decimal_Value*LSb_Size_nV*0.000000001,"(Invalid Code)")</f>
        <v>1.25</v>
      </c>
    </row>
    <row r="57" spans="2:7" x14ac:dyDescent="0.25">
      <c r="B57" s="182" t="s">
        <v>303</v>
      </c>
      <c r="C57" s="164" t="str">
        <f>H18</f>
        <v>[V]</v>
      </c>
    </row>
    <row r="58" spans="2:7" x14ac:dyDescent="0.25">
      <c r="B58" s="182" t="str">
        <f>CONCATENATE("Voltage in ",C57,":")</f>
        <v>Voltage in [V]:</v>
      </c>
      <c r="C58" s="164">
        <f>IF(Valid?,C56/VLOOKUP(C57,J42:K45,2,FALSE),"(Invalid Code)")</f>
        <v>1.25</v>
      </c>
    </row>
  </sheetData>
  <sheetProtection sheet="1" objects="1" scenarios="1"/>
  <mergeCells count="22">
    <mergeCell ref="A1:N3"/>
    <mergeCell ref="B7:D7"/>
    <mergeCell ref="B21:D21"/>
    <mergeCell ref="B10:D10"/>
    <mergeCell ref="H22:H23"/>
    <mergeCell ref="H18:H19"/>
    <mergeCell ref="F7:H7"/>
    <mergeCell ref="B19:D19"/>
    <mergeCell ref="B53:C53"/>
    <mergeCell ref="B11:D11"/>
    <mergeCell ref="D22:D23"/>
    <mergeCell ref="B22:C23"/>
    <mergeCell ref="F22:G23"/>
    <mergeCell ref="F18:G19"/>
    <mergeCell ref="B18:C18"/>
    <mergeCell ref="B17:D17"/>
    <mergeCell ref="F21:H21"/>
    <mergeCell ref="F17:H17"/>
    <mergeCell ref="B44:C44"/>
    <mergeCell ref="F41:G41"/>
    <mergeCell ref="A39:N39"/>
    <mergeCell ref="F24:G24"/>
  </mergeCells>
  <conditionalFormatting sqref="F24:G24">
    <cfRule type="expression" dxfId="1" priority="2">
      <formula>Voltage_Out_of_Range?</formula>
    </cfRule>
  </conditionalFormatting>
  <conditionalFormatting sqref="B18:C18">
    <cfRule type="expression" dxfId="0" priority="1">
      <formula>IF($F$18="(Invalid Code)",1,0)</formula>
    </cfRule>
  </conditionalFormatting>
  <dataValidations count="5">
    <dataValidation type="decimal" allowBlank="1" showInputMessage="1" showErrorMessage="1" errorTitle="Value Out-of-Range" error="The reference voltage should be between 0.5V and 2.6V. The nominal value is 2.5V." promptTitle="ADC Reference Voltage" prompt="The ADC conversion result scales with the applied reference voltage." sqref="C9">
      <formula1>0.5</formula1>
      <formula2>2.6</formula2>
    </dataValidation>
    <dataValidation type="list" allowBlank="1" showInputMessage="1" showErrorMessage="1" promptTitle="PGA Gain" prompt="The ADC conversion result scales with the PGA gain. Select between gains of 1, 2, 4, 8, 16, 32, and 64. " sqref="C8">
      <formula1>"1, 2, 4, 8, 16, 32, 64"</formula1>
    </dataValidation>
    <dataValidation type="list" allowBlank="1" showInputMessage="1" showErrorMessage="1" sqref="D18 H22:H23">
      <formula1>"[Hex], [Decimal]"</formula1>
    </dataValidation>
    <dataValidation type="list" allowBlank="1" showInputMessage="1" showErrorMessage="1" sqref="H18:H19 D22:D23">
      <formula1>$J$42:$J$45</formula1>
    </dataValidation>
    <dataValidation allowBlank="1" showInputMessage="1" showErrorMessage="1" promptTitle="OFFSET CALIBRATION REGISTER" prompt="(Read &amp; Write)" sqref="F8"/>
  </dataValidations>
  <hyperlinks>
    <hyperlink ref="N5" location="'Table of Contents '!A1" display="Table of Contents"/>
    <hyperlink ref="F8" location="'Register Map'!K24" display="PGA[2: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36"/>
  <sheetViews>
    <sheetView showGridLines="0" showRowColHeaders="0" zoomScaleNormal="100" workbookViewId="0">
      <selection activeCell="Q5" sqref="Q5"/>
    </sheetView>
  </sheetViews>
  <sheetFormatPr defaultRowHeight="15" x14ac:dyDescent="0.25"/>
  <cols>
    <col min="1" max="1" width="9.140625" style="14"/>
    <col min="2" max="2" width="28.5703125" style="14" customWidth="1"/>
    <col min="3" max="16" width="10.7109375" style="14" customWidth="1"/>
    <col min="17" max="17" width="20.5703125" style="14" customWidth="1"/>
    <col min="18" max="16384" width="9.140625" style="14"/>
  </cols>
  <sheetData>
    <row r="1" spans="1:20" s="27" customFormat="1" ht="14.25" x14ac:dyDescent="0.2">
      <c r="A1" s="526"/>
      <c r="B1" s="526"/>
      <c r="C1" s="526"/>
      <c r="D1" s="526"/>
      <c r="E1" s="526"/>
      <c r="F1" s="526"/>
      <c r="G1" s="526"/>
      <c r="H1" s="526"/>
      <c r="I1" s="526"/>
      <c r="J1" s="526"/>
      <c r="K1" s="526"/>
      <c r="L1" s="526"/>
      <c r="M1" s="526"/>
      <c r="N1" s="526"/>
      <c r="O1" s="526"/>
      <c r="P1" s="526"/>
      <c r="Q1" s="526"/>
    </row>
    <row r="2" spans="1:20" s="27" customFormat="1" ht="14.25" x14ac:dyDescent="0.2">
      <c r="A2" s="526"/>
      <c r="B2" s="526"/>
      <c r="C2" s="526"/>
      <c r="D2" s="526"/>
      <c r="E2" s="526"/>
      <c r="F2" s="526"/>
      <c r="G2" s="526"/>
      <c r="H2" s="526"/>
      <c r="I2" s="526"/>
      <c r="J2" s="526"/>
      <c r="K2" s="526"/>
      <c r="L2" s="526"/>
      <c r="M2" s="526"/>
      <c r="N2" s="526"/>
      <c r="O2" s="526"/>
      <c r="P2" s="526"/>
      <c r="Q2" s="526"/>
    </row>
    <row r="3" spans="1:20" s="27" customFormat="1" ht="14.25" x14ac:dyDescent="0.2">
      <c r="A3" s="526"/>
      <c r="B3" s="526"/>
      <c r="C3" s="526"/>
      <c r="D3" s="526"/>
      <c r="E3" s="526"/>
      <c r="F3" s="526"/>
      <c r="G3" s="526"/>
      <c r="H3" s="526"/>
      <c r="I3" s="526"/>
      <c r="J3" s="526"/>
      <c r="K3" s="526"/>
      <c r="L3" s="526"/>
      <c r="M3" s="526"/>
      <c r="N3" s="526"/>
      <c r="O3" s="526"/>
      <c r="P3" s="526"/>
      <c r="Q3" s="526"/>
    </row>
    <row r="4" spans="1:20" s="27" customFormat="1" ht="12.75" customHeight="1" x14ac:dyDescent="0.2">
      <c r="A4" s="640"/>
      <c r="B4" s="640"/>
      <c r="C4" s="640"/>
      <c r="D4" s="640"/>
      <c r="E4" s="640"/>
      <c r="F4" s="640"/>
      <c r="G4" s="640"/>
      <c r="H4" s="640"/>
      <c r="I4" s="640"/>
      <c r="J4" s="640"/>
      <c r="K4" s="640"/>
      <c r="L4" s="640"/>
      <c r="M4" s="640"/>
      <c r="N4" s="640"/>
      <c r="O4" s="640"/>
      <c r="P4" s="640"/>
      <c r="Q4" s="640"/>
      <c r="R4" s="28"/>
      <c r="S4" s="28"/>
      <c r="T4" s="28"/>
    </row>
    <row r="5" spans="1:20" s="27" customFormat="1" ht="15" customHeight="1" x14ac:dyDescent="0.2">
      <c r="A5" s="28"/>
      <c r="B5" s="30"/>
      <c r="C5" s="30"/>
      <c r="D5" s="30"/>
      <c r="E5" s="30"/>
      <c r="F5" s="30"/>
      <c r="G5" s="30"/>
      <c r="H5" s="30"/>
      <c r="I5" s="30"/>
      <c r="J5" s="30"/>
      <c r="K5" s="30"/>
      <c r="L5" s="30"/>
      <c r="M5" s="30"/>
      <c r="N5" s="30"/>
      <c r="O5" s="30"/>
      <c r="Q5" s="210" t="s">
        <v>16</v>
      </c>
      <c r="R5" s="30"/>
      <c r="S5" s="30"/>
      <c r="T5" s="30"/>
    </row>
    <row r="6" spans="1:20" ht="15.75" thickBot="1" x14ac:dyDescent="0.3">
      <c r="A6" s="21"/>
      <c r="H6" s="31"/>
      <c r="I6" s="31"/>
      <c r="J6" s="32"/>
      <c r="K6" s="32"/>
      <c r="L6" s="32"/>
      <c r="M6" s="32"/>
      <c r="N6" s="32"/>
      <c r="O6" s="33"/>
      <c r="P6" s="33"/>
      <c r="Q6" s="33"/>
      <c r="R6" s="22"/>
      <c r="S6" s="22"/>
      <c r="T6" s="22"/>
    </row>
    <row r="7" spans="1:20" ht="15.75" thickBot="1" x14ac:dyDescent="0.3">
      <c r="A7" s="21"/>
      <c r="B7" s="412" t="s">
        <v>34</v>
      </c>
      <c r="C7" s="57">
        <v>30000</v>
      </c>
      <c r="D7" s="412" t="s">
        <v>167</v>
      </c>
      <c r="E7" s="31"/>
      <c r="F7" s="31"/>
      <c r="G7" s="31"/>
      <c r="H7" s="31"/>
      <c r="I7" s="31"/>
      <c r="J7" s="35"/>
      <c r="K7" s="35"/>
      <c r="L7" s="35"/>
      <c r="M7" s="32"/>
      <c r="N7" s="32"/>
      <c r="O7" s="31"/>
      <c r="P7" s="31"/>
      <c r="Q7" s="31"/>
    </row>
    <row r="8" spans="1:20" ht="15.75" thickBot="1" x14ac:dyDescent="0.3">
      <c r="A8" s="21"/>
      <c r="B8" s="412" t="s">
        <v>75</v>
      </c>
      <c r="C8" s="57">
        <v>1</v>
      </c>
      <c r="D8" s="412" t="s">
        <v>55</v>
      </c>
      <c r="E8" s="31"/>
      <c r="F8" s="59" t="s">
        <v>192</v>
      </c>
      <c r="G8" s="32"/>
      <c r="H8" s="31"/>
      <c r="I8" s="31"/>
      <c r="J8" s="34"/>
      <c r="K8" s="34"/>
      <c r="L8" s="36"/>
      <c r="M8" s="37"/>
      <c r="N8" s="32"/>
      <c r="O8" s="31"/>
      <c r="P8" s="31"/>
      <c r="Q8" s="31"/>
    </row>
    <row r="9" spans="1:20" ht="15.75" thickBot="1" x14ac:dyDescent="0.3">
      <c r="A9" s="21"/>
      <c r="B9" s="413" t="s">
        <v>161</v>
      </c>
      <c r="C9" s="646" t="s">
        <v>168</v>
      </c>
      <c r="D9" s="647"/>
      <c r="E9" s="31"/>
      <c r="F9" s="34"/>
      <c r="G9" s="32"/>
      <c r="H9" s="60"/>
      <c r="I9" s="60"/>
      <c r="J9" s="60"/>
      <c r="K9" s="60"/>
      <c r="L9" s="60"/>
      <c r="M9" s="60"/>
      <c r="N9" s="60"/>
      <c r="O9" s="60"/>
      <c r="P9" s="60"/>
      <c r="Q9" s="60"/>
    </row>
    <row r="10" spans="1:20" ht="15.75" thickBot="1" x14ac:dyDescent="0.3">
      <c r="A10" s="21"/>
      <c r="B10" s="399" t="s">
        <v>162</v>
      </c>
      <c r="C10" s="414">
        <f>IF(C9="ON",VLOOKUP(C7,B20:I35,MATCH(C8,C18:I18,0)+1,FALSE),IF(C9="OFF",VLOOKUP(C7,B20:P35,MATCH(C8,C18:I18,0)+8,FALSE),"ERROR"))</f>
        <v>10.728</v>
      </c>
      <c r="D10" s="399" t="s">
        <v>163</v>
      </c>
      <c r="F10" s="415" t="s">
        <v>390</v>
      </c>
      <c r="G10" s="60"/>
      <c r="H10" s="31"/>
      <c r="I10" s="31"/>
      <c r="J10" s="34"/>
      <c r="K10" s="34"/>
      <c r="L10" s="32"/>
      <c r="M10" s="34"/>
      <c r="N10" s="38"/>
      <c r="O10" s="31"/>
      <c r="P10" s="31"/>
      <c r="Q10" s="31"/>
    </row>
    <row r="11" spans="1:20" x14ac:dyDescent="0.25">
      <c r="A11" s="21"/>
    </row>
    <row r="12" spans="1:20" x14ac:dyDescent="0.25">
      <c r="A12" s="21"/>
    </row>
    <row r="13" spans="1:20" ht="15.75" thickBot="1" x14ac:dyDescent="0.3">
      <c r="A13" s="541" t="s">
        <v>194</v>
      </c>
      <c r="B13" s="541"/>
      <c r="C13" s="541"/>
      <c r="D13" s="541"/>
      <c r="E13" s="541"/>
      <c r="F13" s="541"/>
      <c r="G13" s="541"/>
      <c r="H13" s="541"/>
      <c r="I13" s="541"/>
      <c r="J13" s="541"/>
      <c r="K13" s="541"/>
      <c r="L13" s="541"/>
      <c r="M13" s="541"/>
      <c r="N13" s="541"/>
      <c r="O13" s="541"/>
      <c r="P13" s="541"/>
      <c r="Q13" s="541"/>
    </row>
    <row r="14" spans="1:20" ht="15.75" thickTop="1" x14ac:dyDescent="0.25">
      <c r="A14" s="21"/>
    </row>
    <row r="15" spans="1:20" ht="15.75" thickBot="1" x14ac:dyDescent="0.3">
      <c r="A15" s="21"/>
    </row>
    <row r="16" spans="1:20" ht="15.75" thickBot="1" x14ac:dyDescent="0.3">
      <c r="A16" s="21"/>
      <c r="B16" s="650" t="s">
        <v>191</v>
      </c>
      <c r="C16" s="651"/>
      <c r="D16" s="651"/>
      <c r="E16" s="651"/>
      <c r="F16" s="651"/>
      <c r="G16" s="651"/>
      <c r="H16" s="651"/>
      <c r="I16" s="651"/>
      <c r="J16" s="651"/>
      <c r="K16" s="651"/>
      <c r="L16" s="651"/>
      <c r="M16" s="651"/>
      <c r="N16" s="651"/>
      <c r="O16" s="651"/>
      <c r="P16" s="651"/>
      <c r="Q16" s="652"/>
    </row>
    <row r="17" spans="1:17" ht="15.75" thickBot="1" x14ac:dyDescent="0.3">
      <c r="A17" s="21"/>
      <c r="B17" s="648"/>
      <c r="C17" s="610" t="s">
        <v>75</v>
      </c>
      <c r="D17" s="611"/>
      <c r="E17" s="611"/>
      <c r="F17" s="611"/>
      <c r="G17" s="611"/>
      <c r="H17" s="611"/>
      <c r="I17" s="611"/>
      <c r="J17" s="611"/>
      <c r="K17" s="611"/>
      <c r="L17" s="611"/>
      <c r="M17" s="611"/>
      <c r="N17" s="611"/>
      <c r="O17" s="611"/>
      <c r="P17" s="612"/>
      <c r="Q17" s="641" t="s">
        <v>170</v>
      </c>
    </row>
    <row r="18" spans="1:17" ht="15.75" thickBot="1" x14ac:dyDescent="0.3">
      <c r="A18" s="21"/>
      <c r="B18" s="649"/>
      <c r="C18" s="409">
        <v>1</v>
      </c>
      <c r="D18" s="410">
        <v>2</v>
      </c>
      <c r="E18" s="410">
        <v>4</v>
      </c>
      <c r="F18" s="410">
        <v>8</v>
      </c>
      <c r="G18" s="410">
        <v>16</v>
      </c>
      <c r="H18" s="410">
        <v>32</v>
      </c>
      <c r="I18" s="411">
        <v>64</v>
      </c>
      <c r="J18" s="409">
        <v>1</v>
      </c>
      <c r="K18" s="410">
        <v>2</v>
      </c>
      <c r="L18" s="410">
        <v>4</v>
      </c>
      <c r="M18" s="410">
        <v>8</v>
      </c>
      <c r="N18" s="410">
        <v>16</v>
      </c>
      <c r="O18" s="410">
        <v>32</v>
      </c>
      <c r="P18" s="411">
        <v>64</v>
      </c>
      <c r="Q18" s="642"/>
    </row>
    <row r="19" spans="1:17" ht="15.75" thickBot="1" x14ac:dyDescent="0.3">
      <c r="A19" s="21"/>
      <c r="B19" s="404" t="s">
        <v>164</v>
      </c>
      <c r="C19" s="644" t="s">
        <v>165</v>
      </c>
      <c r="D19" s="644"/>
      <c r="E19" s="644"/>
      <c r="F19" s="644"/>
      <c r="G19" s="644"/>
      <c r="H19" s="644"/>
      <c r="I19" s="645"/>
      <c r="J19" s="644" t="s">
        <v>166</v>
      </c>
      <c r="K19" s="644"/>
      <c r="L19" s="644"/>
      <c r="M19" s="644"/>
      <c r="N19" s="644"/>
      <c r="O19" s="644"/>
      <c r="P19" s="645"/>
      <c r="Q19" s="643"/>
    </row>
    <row r="20" spans="1:17" x14ac:dyDescent="0.25">
      <c r="A20" s="21"/>
      <c r="B20" s="403">
        <v>2.5</v>
      </c>
      <c r="C20" s="39">
        <v>0.247</v>
      </c>
      <c r="D20" s="40">
        <v>0.156</v>
      </c>
      <c r="E20" s="40">
        <v>0.08</v>
      </c>
      <c r="F20" s="40">
        <v>5.6000000000000001E-2</v>
      </c>
      <c r="G20" s="40">
        <v>4.2999999999999997E-2</v>
      </c>
      <c r="H20" s="40">
        <v>3.6999999999999998E-2</v>
      </c>
      <c r="I20" s="41">
        <v>3.3000000000000002E-2</v>
      </c>
      <c r="J20" s="42">
        <v>0.247</v>
      </c>
      <c r="K20" s="43">
        <v>0.14899999999999999</v>
      </c>
      <c r="L20" s="43">
        <v>9.7000000000000003E-2</v>
      </c>
      <c r="M20" s="43">
        <v>5.8000000000000003E-2</v>
      </c>
      <c r="N20" s="43">
        <v>3.5999999999999997E-2</v>
      </c>
      <c r="O20" s="43">
        <v>3.1E-2</v>
      </c>
      <c r="P20" s="44">
        <v>2.7E-2</v>
      </c>
      <c r="Q20" s="405">
        <v>4.3600000000000003</v>
      </c>
    </row>
    <row r="21" spans="1:17" x14ac:dyDescent="0.25">
      <c r="A21" s="21"/>
      <c r="B21" s="400">
        <v>5</v>
      </c>
      <c r="C21" s="45">
        <v>0.30099999999999999</v>
      </c>
      <c r="D21" s="46">
        <v>0.17499999999999999</v>
      </c>
      <c r="E21" s="46">
        <v>0.10199999999999999</v>
      </c>
      <c r="F21" s="46">
        <v>7.5999999999999998E-2</v>
      </c>
      <c r="G21" s="46">
        <v>6.0999999999999999E-2</v>
      </c>
      <c r="H21" s="46">
        <v>4.4999999999999998E-2</v>
      </c>
      <c r="I21" s="47">
        <v>4.3999999999999997E-2</v>
      </c>
      <c r="J21" s="48">
        <v>0.27500000000000002</v>
      </c>
      <c r="K21" s="46">
        <v>0.17599999999999999</v>
      </c>
      <c r="L21" s="46">
        <v>0.109</v>
      </c>
      <c r="M21" s="46">
        <v>7.0000000000000007E-2</v>
      </c>
      <c r="N21" s="46">
        <v>4.5999999999999999E-2</v>
      </c>
      <c r="O21" s="46">
        <v>3.9E-2</v>
      </c>
      <c r="P21" s="49">
        <v>3.7999999999999999E-2</v>
      </c>
      <c r="Q21" s="406">
        <v>8.1199999999999992</v>
      </c>
    </row>
    <row r="22" spans="1:17" x14ac:dyDescent="0.25">
      <c r="A22" s="21"/>
      <c r="B22" s="400">
        <v>10</v>
      </c>
      <c r="C22" s="45">
        <v>0.33900000000000002</v>
      </c>
      <c r="D22" s="46">
        <v>0.214</v>
      </c>
      <c r="E22" s="46">
        <v>0.13800000000000001</v>
      </c>
      <c r="F22" s="46">
        <v>0.106</v>
      </c>
      <c r="G22" s="46">
        <v>8.2000000000000003E-2</v>
      </c>
      <c r="H22" s="46">
        <v>6.0999999999999999E-2</v>
      </c>
      <c r="I22" s="47">
        <v>6.0999999999999999E-2</v>
      </c>
      <c r="J22" s="48">
        <v>0.33800000000000002</v>
      </c>
      <c r="K22" s="46">
        <v>0.20100000000000001</v>
      </c>
      <c r="L22" s="46">
        <v>0.129</v>
      </c>
      <c r="M22" s="46">
        <v>8.4000000000000005E-2</v>
      </c>
      <c r="N22" s="46">
        <v>6.3E-2</v>
      </c>
      <c r="O22" s="46">
        <v>4.8000000000000001E-2</v>
      </c>
      <c r="P22" s="49">
        <v>4.7E-2</v>
      </c>
      <c r="Q22" s="406">
        <v>15.05</v>
      </c>
    </row>
    <row r="23" spans="1:17" x14ac:dyDescent="0.25">
      <c r="A23" s="21"/>
      <c r="B23" s="400">
        <v>15</v>
      </c>
      <c r="C23" s="45">
        <v>0.40100000000000002</v>
      </c>
      <c r="D23" s="46">
        <v>0.26400000000000001</v>
      </c>
      <c r="E23" s="46">
        <v>0.16900000000000001</v>
      </c>
      <c r="F23" s="46">
        <v>0.126</v>
      </c>
      <c r="G23" s="46">
        <v>0.107</v>
      </c>
      <c r="H23" s="46">
        <v>8.5000000000000006E-2</v>
      </c>
      <c r="I23" s="47">
        <v>7.2999999999999995E-2</v>
      </c>
      <c r="J23" s="48">
        <v>0.40100000000000002</v>
      </c>
      <c r="K23" s="46">
        <v>0.221</v>
      </c>
      <c r="L23" s="46">
        <v>0.15</v>
      </c>
      <c r="M23" s="46">
        <v>0.109</v>
      </c>
      <c r="N23" s="46">
        <v>7.0000000000000007E-2</v>
      </c>
      <c r="O23" s="46">
        <v>6.3E-2</v>
      </c>
      <c r="P23" s="49">
        <v>5.7000000000000002E-2</v>
      </c>
      <c r="Q23" s="406">
        <v>27.36</v>
      </c>
    </row>
    <row r="24" spans="1:17" x14ac:dyDescent="0.25">
      <c r="A24" s="21"/>
      <c r="B24" s="400">
        <v>25</v>
      </c>
      <c r="C24" s="45">
        <v>0.49399999999999999</v>
      </c>
      <c r="D24" s="46">
        <v>0.30499999999999999</v>
      </c>
      <c r="E24" s="46">
        <v>0.224</v>
      </c>
      <c r="F24" s="46">
        <v>0.14899999999999999</v>
      </c>
      <c r="G24" s="46">
        <v>0.13400000000000001</v>
      </c>
      <c r="H24" s="46">
        <v>0.10199999999999999</v>
      </c>
      <c r="I24" s="47">
        <v>9.2999999999999999E-2</v>
      </c>
      <c r="J24" s="48">
        <v>0.48499999999999999</v>
      </c>
      <c r="K24" s="46">
        <v>0.27900000000000003</v>
      </c>
      <c r="L24" s="46">
        <v>0.17699999999999999</v>
      </c>
      <c r="M24" s="46">
        <v>0.13600000000000001</v>
      </c>
      <c r="N24" s="46">
        <v>9.2999999999999999E-2</v>
      </c>
      <c r="O24" s="46">
        <v>7.5999999999999998E-2</v>
      </c>
      <c r="P24" s="49">
        <v>7.5999999999999998E-2</v>
      </c>
      <c r="Q24" s="406">
        <v>42.98</v>
      </c>
    </row>
    <row r="25" spans="1:17" x14ac:dyDescent="0.25">
      <c r="A25" s="21"/>
      <c r="B25" s="400">
        <v>30</v>
      </c>
      <c r="C25" s="45">
        <v>0.53300000000000003</v>
      </c>
      <c r="D25" s="46">
        <v>0.33500000000000002</v>
      </c>
      <c r="E25" s="46">
        <v>0.245</v>
      </c>
      <c r="F25" s="46">
        <v>0.17599999999999999</v>
      </c>
      <c r="G25" s="46">
        <v>0.13800000000000001</v>
      </c>
      <c r="H25" s="46">
        <v>0.104</v>
      </c>
      <c r="I25" s="47">
        <v>0.106</v>
      </c>
      <c r="J25" s="48">
        <v>0.55900000000000005</v>
      </c>
      <c r="K25" s="46">
        <v>0.315</v>
      </c>
      <c r="L25" s="46">
        <v>0.20200000000000001</v>
      </c>
      <c r="M25" s="46">
        <v>0.14199999999999999</v>
      </c>
      <c r="N25" s="46">
        <v>0.107</v>
      </c>
      <c r="O25" s="46">
        <v>9.2999999999999999E-2</v>
      </c>
      <c r="P25" s="49">
        <v>8.2000000000000003E-2</v>
      </c>
      <c r="Q25" s="406">
        <v>50.62</v>
      </c>
    </row>
    <row r="26" spans="1:17" x14ac:dyDescent="0.25">
      <c r="A26" s="21"/>
      <c r="B26" s="400">
        <v>50</v>
      </c>
      <c r="C26" s="45">
        <v>0.629</v>
      </c>
      <c r="D26" s="46">
        <v>0.39300000000000002</v>
      </c>
      <c r="E26" s="46">
        <v>0.29199999999999998</v>
      </c>
      <c r="F26" s="46">
        <v>0.216</v>
      </c>
      <c r="G26" s="46">
        <v>0.16800000000000001</v>
      </c>
      <c r="H26" s="46">
        <v>0.13600000000000001</v>
      </c>
      <c r="I26" s="47">
        <v>0.122</v>
      </c>
      <c r="J26" s="48">
        <v>0.64400000000000002</v>
      </c>
      <c r="K26" s="46">
        <v>0.39</v>
      </c>
      <c r="L26" s="46">
        <v>0.23799999999999999</v>
      </c>
      <c r="M26" s="46">
        <v>0.187</v>
      </c>
      <c r="N26" s="46">
        <v>0.129</v>
      </c>
      <c r="O26" s="46">
        <v>0.108</v>
      </c>
      <c r="P26" s="49">
        <v>0.10299999999999999</v>
      </c>
      <c r="Q26" s="406">
        <v>79.05</v>
      </c>
    </row>
    <row r="27" spans="1:17" x14ac:dyDescent="0.25">
      <c r="B27" s="400">
        <v>60</v>
      </c>
      <c r="C27" s="45">
        <v>0.69199999999999995</v>
      </c>
      <c r="D27" s="46">
        <v>0.438</v>
      </c>
      <c r="E27" s="46">
        <v>0.32100000000000001</v>
      </c>
      <c r="F27" s="46">
        <v>0.23300000000000001</v>
      </c>
      <c r="G27" s="46">
        <v>0.184</v>
      </c>
      <c r="H27" s="46">
        <v>0.14599999999999999</v>
      </c>
      <c r="I27" s="47">
        <v>0.13100000000000001</v>
      </c>
      <c r="J27" s="48">
        <v>0.68799999999999994</v>
      </c>
      <c r="K27" s="46">
        <v>0.41699999999999998</v>
      </c>
      <c r="L27" s="46">
        <v>0.28100000000000003</v>
      </c>
      <c r="M27" s="46">
        <v>0.20399999999999999</v>
      </c>
      <c r="N27" s="46">
        <v>0.13400000000000001</v>
      </c>
      <c r="O27" s="46">
        <v>0.109</v>
      </c>
      <c r="P27" s="49">
        <v>0.111</v>
      </c>
      <c r="Q27" s="406">
        <v>94.64</v>
      </c>
    </row>
    <row r="28" spans="1:17" x14ac:dyDescent="0.25">
      <c r="B28" s="400">
        <v>100</v>
      </c>
      <c r="C28" s="45">
        <v>0.875</v>
      </c>
      <c r="D28" s="46">
        <v>0.58899999999999997</v>
      </c>
      <c r="E28" s="46">
        <v>0.40899999999999997</v>
      </c>
      <c r="F28" s="46">
        <v>0.30499999999999999</v>
      </c>
      <c r="G28" s="46">
        <v>0.22900000000000001</v>
      </c>
      <c r="H28" s="46">
        <v>0.17</v>
      </c>
      <c r="I28" s="47">
        <v>0.16900000000000001</v>
      </c>
      <c r="J28" s="48">
        <v>0.81499999999999995</v>
      </c>
      <c r="K28" s="46">
        <v>0.53</v>
      </c>
      <c r="L28" s="46">
        <v>0.36</v>
      </c>
      <c r="M28" s="46">
        <v>0.23300000000000001</v>
      </c>
      <c r="N28" s="46">
        <v>0.16900000000000001</v>
      </c>
      <c r="O28" s="46">
        <v>0.123</v>
      </c>
      <c r="P28" s="49">
        <v>0.122</v>
      </c>
      <c r="Q28" s="406">
        <v>145.16999999999999</v>
      </c>
    </row>
    <row r="29" spans="1:17" x14ac:dyDescent="0.25">
      <c r="B29" s="400">
        <v>500</v>
      </c>
      <c r="C29" s="45">
        <v>1.946</v>
      </c>
      <c r="D29" s="46">
        <v>1.25</v>
      </c>
      <c r="E29" s="46">
        <v>0.63</v>
      </c>
      <c r="F29" s="46">
        <v>0.64800000000000002</v>
      </c>
      <c r="G29" s="46">
        <v>0.497</v>
      </c>
      <c r="H29" s="46">
        <v>0.39</v>
      </c>
      <c r="I29" s="47">
        <v>0.36699999999999999</v>
      </c>
      <c r="J29" s="48">
        <v>1.9570000000000001</v>
      </c>
      <c r="K29" s="46">
        <v>1.1479999999999999</v>
      </c>
      <c r="L29" s="46">
        <v>0.77200000000000002</v>
      </c>
      <c r="M29" s="46">
        <v>0.53100000000000003</v>
      </c>
      <c r="N29" s="46">
        <v>0.375</v>
      </c>
      <c r="O29" s="46">
        <v>0.27600000000000002</v>
      </c>
      <c r="P29" s="49">
        <v>0.25900000000000001</v>
      </c>
      <c r="Q29" s="406">
        <v>580.02</v>
      </c>
    </row>
    <row r="30" spans="1:17" x14ac:dyDescent="0.25">
      <c r="B30" s="400">
        <v>1000</v>
      </c>
      <c r="C30" s="45">
        <v>2.931</v>
      </c>
      <c r="D30" s="46">
        <v>1.891</v>
      </c>
      <c r="E30" s="46">
        <v>1.325</v>
      </c>
      <c r="F30" s="46">
        <v>1.07</v>
      </c>
      <c r="G30" s="46">
        <v>0.68899999999999995</v>
      </c>
      <c r="H30" s="46">
        <v>0.51200000000000001</v>
      </c>
      <c r="I30" s="47">
        <v>0.48599999999999999</v>
      </c>
      <c r="J30" s="48">
        <v>2.8029999999999999</v>
      </c>
      <c r="K30" s="46">
        <v>1.7969999999999999</v>
      </c>
      <c r="L30" s="46">
        <v>1.1910000000000001</v>
      </c>
      <c r="M30" s="46">
        <v>0.94</v>
      </c>
      <c r="N30" s="46">
        <v>0.51800000000000002</v>
      </c>
      <c r="O30" s="46">
        <v>0.39200000000000002</v>
      </c>
      <c r="P30" s="49">
        <v>0.36499999999999999</v>
      </c>
      <c r="Q30" s="406">
        <v>1020.55</v>
      </c>
    </row>
    <row r="31" spans="1:17" x14ac:dyDescent="0.25">
      <c r="B31" s="400">
        <v>2000</v>
      </c>
      <c r="C31" s="45">
        <v>4.173</v>
      </c>
      <c r="D31" s="46">
        <v>2.589</v>
      </c>
      <c r="E31" s="46">
        <v>1.827</v>
      </c>
      <c r="F31" s="46">
        <v>1.492</v>
      </c>
      <c r="G31" s="46">
        <v>0.94299999999999995</v>
      </c>
      <c r="H31" s="46">
        <v>0.69199999999999995</v>
      </c>
      <c r="I31" s="47">
        <v>0.65400000000000003</v>
      </c>
      <c r="J31" s="48">
        <v>4.0250000000000004</v>
      </c>
      <c r="K31" s="46">
        <v>2.444</v>
      </c>
      <c r="L31" s="46">
        <v>1.615</v>
      </c>
      <c r="M31" s="46">
        <v>1.31</v>
      </c>
      <c r="N31" s="46">
        <v>0.7</v>
      </c>
      <c r="O31" s="46">
        <v>0.52600000000000002</v>
      </c>
      <c r="P31" s="49">
        <v>0.46100000000000002</v>
      </c>
      <c r="Q31" s="406">
        <v>1760.56</v>
      </c>
    </row>
    <row r="32" spans="1:17" x14ac:dyDescent="0.25">
      <c r="B32" s="400">
        <v>3750</v>
      </c>
      <c r="C32" s="45">
        <v>5.3940000000000001</v>
      </c>
      <c r="D32" s="46">
        <v>3.46</v>
      </c>
      <c r="E32" s="46">
        <v>2.3759999999999999</v>
      </c>
      <c r="F32" s="46">
        <v>1.865</v>
      </c>
      <c r="G32" s="46">
        <v>1.224</v>
      </c>
      <c r="H32" s="46">
        <v>0.91200000000000003</v>
      </c>
      <c r="I32" s="47">
        <v>0.90600000000000003</v>
      </c>
      <c r="J32" s="48">
        <v>5.4130000000000003</v>
      </c>
      <c r="K32" s="46">
        <v>3.25</v>
      </c>
      <c r="L32" s="46">
        <v>2.0609999999999999</v>
      </c>
      <c r="M32" s="46">
        <v>1.5780000000000001</v>
      </c>
      <c r="N32" s="46">
        <v>0.91400000000000003</v>
      </c>
      <c r="O32" s="46">
        <v>0.69299999999999995</v>
      </c>
      <c r="P32" s="49">
        <v>0.625</v>
      </c>
      <c r="Q32" s="406">
        <v>2822.75</v>
      </c>
    </row>
    <row r="33" spans="2:17" x14ac:dyDescent="0.25">
      <c r="B33" s="400">
        <v>7500</v>
      </c>
      <c r="C33" s="45">
        <v>7.2489999999999997</v>
      </c>
      <c r="D33" s="46">
        <v>4.593</v>
      </c>
      <c r="E33" s="46">
        <v>3.149</v>
      </c>
      <c r="F33" s="46">
        <v>2.4359999999999999</v>
      </c>
      <c r="G33" s="46">
        <v>1.6910000000000001</v>
      </c>
      <c r="H33" s="46">
        <v>1.234</v>
      </c>
      <c r="I33" s="47">
        <v>1.1870000000000001</v>
      </c>
      <c r="J33" s="48">
        <v>7.0170000000000003</v>
      </c>
      <c r="K33" s="46">
        <v>4.1429999999999998</v>
      </c>
      <c r="L33" s="46">
        <v>2.722</v>
      </c>
      <c r="M33" s="46">
        <v>1.998</v>
      </c>
      <c r="N33" s="46">
        <v>1.2410000000000001</v>
      </c>
      <c r="O33" s="46">
        <v>0.91400000000000003</v>
      </c>
      <c r="P33" s="49">
        <v>0.85699999999999998</v>
      </c>
      <c r="Q33" s="406">
        <v>4583.3100000000004</v>
      </c>
    </row>
    <row r="34" spans="2:17" x14ac:dyDescent="0.25">
      <c r="B34" s="401">
        <v>15000</v>
      </c>
      <c r="C34" s="45">
        <v>9.0739999999999998</v>
      </c>
      <c r="D34" s="46">
        <v>5.9210000000000003</v>
      </c>
      <c r="E34" s="46">
        <v>3.9609999999999999</v>
      </c>
      <c r="F34" s="46">
        <v>2.984</v>
      </c>
      <c r="G34" s="46">
        <v>2.125</v>
      </c>
      <c r="H34" s="46">
        <v>1.5169999999999999</v>
      </c>
      <c r="I34" s="47">
        <v>1.5149999999999999</v>
      </c>
      <c r="J34" s="48">
        <v>8.8620000000000001</v>
      </c>
      <c r="K34" s="46">
        <v>5.4320000000000004</v>
      </c>
      <c r="L34" s="46">
        <v>3.3780000000000001</v>
      </c>
      <c r="M34" s="46">
        <v>2.411</v>
      </c>
      <c r="N34" s="46">
        <v>1.569</v>
      </c>
      <c r="O34" s="46">
        <v>1.149</v>
      </c>
      <c r="P34" s="49">
        <v>1.0509999999999999</v>
      </c>
      <c r="Q34" s="407">
        <v>6980.1</v>
      </c>
    </row>
    <row r="35" spans="2:17" ht="15.75" thickBot="1" x14ac:dyDescent="0.3">
      <c r="B35" s="402">
        <v>30000</v>
      </c>
      <c r="C35" s="50">
        <v>10.728</v>
      </c>
      <c r="D35" s="51">
        <v>6.7050000000000001</v>
      </c>
      <c r="E35" s="51">
        <v>4.4459999999999997</v>
      </c>
      <c r="F35" s="51">
        <v>3.28</v>
      </c>
      <c r="G35" s="51">
        <v>2.4159999999999999</v>
      </c>
      <c r="H35" s="51">
        <v>1.7849999999999999</v>
      </c>
      <c r="I35" s="52">
        <v>1.742</v>
      </c>
      <c r="J35" s="53">
        <v>10.340999999999999</v>
      </c>
      <c r="K35" s="51">
        <v>6.1369999999999996</v>
      </c>
      <c r="L35" s="51">
        <v>3.8730000000000002</v>
      </c>
      <c r="M35" s="51">
        <v>2.7749999999999999</v>
      </c>
      <c r="N35" s="51">
        <v>1.8049999999999999</v>
      </c>
      <c r="O35" s="51">
        <v>1.3129999999999999</v>
      </c>
      <c r="P35" s="54">
        <v>1.2110000000000001</v>
      </c>
      <c r="Q35" s="408">
        <v>8995.2999999999993</v>
      </c>
    </row>
    <row r="36" spans="2:17" ht="15.75" x14ac:dyDescent="0.25">
      <c r="B36" s="55" t="s">
        <v>190</v>
      </c>
      <c r="C36" s="56"/>
      <c r="D36" s="56"/>
      <c r="E36" s="56"/>
      <c r="F36" s="56"/>
      <c r="G36" s="56"/>
      <c r="H36" s="56"/>
      <c r="I36" s="56"/>
      <c r="J36" s="56"/>
      <c r="K36" s="56"/>
      <c r="L36" s="56"/>
      <c r="M36" s="56"/>
      <c r="N36" s="56"/>
      <c r="O36" s="56"/>
      <c r="P36" s="56"/>
      <c r="Q36" s="56"/>
    </row>
  </sheetData>
  <sheetProtection sheet="1" objects="1" scenarios="1"/>
  <mergeCells count="10">
    <mergeCell ref="A4:Q4"/>
    <mergeCell ref="A1:Q3"/>
    <mergeCell ref="A13:Q13"/>
    <mergeCell ref="Q17:Q19"/>
    <mergeCell ref="C19:I19"/>
    <mergeCell ref="J19:P19"/>
    <mergeCell ref="C9:D9"/>
    <mergeCell ref="B17:B18"/>
    <mergeCell ref="B16:Q16"/>
    <mergeCell ref="C17:P17"/>
  </mergeCells>
  <dataValidations count="5">
    <dataValidation allowBlank="1" showInputMessage="1" showErrorMessage="1" promptTitle="ADC2 Reference Voltage" prompt="The ADC2 conversion result scales with the applied reference voltage. The internal ADS126x reference is 2.5V." sqref="J10"/>
    <dataValidation allowBlank="1" showInputMessage="1" showErrorMessage="1" promptTitle="24-Bit ADC2 Data" prompt="Input the raw conversion data result from ADC2. Do NOT include the STATUS, fixed data byte 4 (00h), or CRC/CHKSUM bytes." sqref="J8"/>
    <dataValidation type="list" allowBlank="1" showInputMessage="1" showErrorMessage="1" sqref="C9:D9">
      <formula1>"ON, OFF"</formula1>
    </dataValidation>
    <dataValidation type="list" allowBlank="1" showInputMessage="1" showErrorMessage="1" sqref="C7">
      <formula1>B20:B35</formula1>
    </dataValidation>
    <dataValidation type="list" allowBlank="1" showInputMessage="1" showErrorMessage="1" sqref="C8">
      <formula1>$C$18:$I$18</formula1>
    </dataValidation>
  </dataValidations>
  <hyperlinks>
    <hyperlink ref="Q5" location="'Table of Contents '!A1" display="Table of Contents"/>
  </hyperlinks>
  <pageMargins left="0.7" right="0.7" top="0.75" bottom="0.75" header="0.3" footer="0.3"/>
  <pageSetup orientation="portrait" r:id="rId1"/>
  <ignoredErrors>
    <ignoredError sqref="C1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M44"/>
  <sheetViews>
    <sheetView showGridLines="0" showRowColHeaders="0" zoomScaleNormal="100" workbookViewId="0">
      <selection activeCell="L5" sqref="L5"/>
    </sheetView>
  </sheetViews>
  <sheetFormatPr defaultRowHeight="14.25" x14ac:dyDescent="0.2"/>
  <cols>
    <col min="1" max="1" width="25.7109375" style="4" bestFit="1" customWidth="1"/>
    <col min="2" max="2" width="56.5703125" style="6" customWidth="1"/>
    <col min="3" max="11" width="9.140625" style="1"/>
    <col min="12" max="12" width="20.42578125" style="1" customWidth="1"/>
    <col min="13" max="16384" width="9.140625" style="1"/>
  </cols>
  <sheetData>
    <row r="1" spans="1:12" x14ac:dyDescent="0.2">
      <c r="A1" s="654"/>
      <c r="B1" s="654"/>
      <c r="C1" s="654"/>
      <c r="D1" s="654"/>
      <c r="E1" s="654"/>
      <c r="F1" s="654"/>
      <c r="G1" s="654"/>
      <c r="H1" s="654"/>
      <c r="I1" s="654"/>
      <c r="J1" s="654"/>
      <c r="K1" s="654"/>
      <c r="L1" s="654"/>
    </row>
    <row r="2" spans="1:12" x14ac:dyDescent="0.2">
      <c r="A2" s="654"/>
      <c r="B2" s="654"/>
      <c r="C2" s="654"/>
      <c r="D2" s="654"/>
      <c r="E2" s="654"/>
      <c r="F2" s="654"/>
      <c r="G2" s="654"/>
      <c r="H2" s="654"/>
      <c r="I2" s="654"/>
      <c r="J2" s="654"/>
      <c r="K2" s="654"/>
      <c r="L2" s="654"/>
    </row>
    <row r="3" spans="1:12" x14ac:dyDescent="0.2">
      <c r="A3" s="654"/>
      <c r="B3" s="654"/>
      <c r="C3" s="654"/>
      <c r="D3" s="654"/>
      <c r="E3" s="654"/>
      <c r="F3" s="654"/>
      <c r="G3" s="654"/>
      <c r="H3" s="654"/>
      <c r="I3" s="654"/>
      <c r="J3" s="654"/>
      <c r="K3" s="654"/>
      <c r="L3" s="654"/>
    </row>
    <row r="4" spans="1:12" ht="12.75" customHeight="1" x14ac:dyDescent="0.2">
      <c r="A4" s="655"/>
      <c r="B4" s="655"/>
      <c r="C4" s="655"/>
      <c r="D4" s="655"/>
      <c r="E4" s="655"/>
      <c r="F4" s="655"/>
      <c r="G4" s="655"/>
      <c r="H4" s="655"/>
      <c r="I4" s="655"/>
      <c r="J4" s="655"/>
      <c r="K4" s="655"/>
      <c r="L4" s="655"/>
    </row>
    <row r="5" spans="1:12" ht="15" x14ac:dyDescent="0.25">
      <c r="A5" s="9" t="s">
        <v>0</v>
      </c>
      <c r="B5" s="10" t="s">
        <v>17</v>
      </c>
      <c r="K5" s="3"/>
      <c r="L5" s="192" t="s">
        <v>16</v>
      </c>
    </row>
    <row r="6" spans="1:12" ht="15" x14ac:dyDescent="0.25">
      <c r="A6" s="9" t="s">
        <v>321</v>
      </c>
      <c r="B6" s="10" t="s">
        <v>320</v>
      </c>
      <c r="J6" s="169"/>
      <c r="K6" s="169"/>
      <c r="L6" s="169"/>
    </row>
    <row r="13" spans="1:12" x14ac:dyDescent="0.2">
      <c r="A13" s="11"/>
    </row>
    <row r="14" spans="1:12" x14ac:dyDescent="0.2">
      <c r="A14" s="11"/>
    </row>
    <row r="15" spans="1:12" x14ac:dyDescent="0.2">
      <c r="A15" s="11"/>
    </row>
    <row r="16" spans="1:12" x14ac:dyDescent="0.2">
      <c r="A16" s="11"/>
    </row>
    <row r="17" spans="1:1" x14ac:dyDescent="0.2">
      <c r="A17" s="11"/>
    </row>
    <row r="18" spans="1:1" x14ac:dyDescent="0.2">
      <c r="A18" s="11"/>
    </row>
    <row r="19" spans="1:1" x14ac:dyDescent="0.2">
      <c r="A19" s="11"/>
    </row>
    <row r="20" spans="1:1" x14ac:dyDescent="0.2">
      <c r="A20" s="11"/>
    </row>
    <row r="21" spans="1:1" x14ac:dyDescent="0.2">
      <c r="A21" s="11"/>
    </row>
    <row r="33" spans="1:39" x14ac:dyDescent="0.2">
      <c r="B33" s="7"/>
    </row>
    <row r="34" spans="1:39" x14ac:dyDescent="0.2">
      <c r="B34" s="7"/>
    </row>
    <row r="35" spans="1:39" x14ac:dyDescent="0.2">
      <c r="A35" s="4" t="s">
        <v>1</v>
      </c>
      <c r="B35" s="8"/>
    </row>
    <row r="36" spans="1:39" x14ac:dyDescent="0.2">
      <c r="A36" s="5" t="s">
        <v>2</v>
      </c>
      <c r="B36" s="656" t="s">
        <v>3</v>
      </c>
      <c r="C36" s="656"/>
      <c r="D36" s="656"/>
      <c r="E36" s="656"/>
      <c r="F36" s="656"/>
      <c r="G36" s="656"/>
      <c r="H36" s="656"/>
      <c r="I36" s="656"/>
      <c r="J36" s="656"/>
      <c r="K36" s="656"/>
    </row>
    <row r="37" spans="1:39" x14ac:dyDescent="0.2">
      <c r="A37" s="4" t="s">
        <v>17</v>
      </c>
      <c r="B37" s="657" t="s">
        <v>58</v>
      </c>
      <c r="C37" s="657"/>
      <c r="D37" s="657"/>
      <c r="E37" s="657"/>
      <c r="F37" s="657"/>
      <c r="G37" s="657"/>
      <c r="H37" s="657"/>
      <c r="I37" s="657"/>
      <c r="J37" s="657"/>
      <c r="K37" s="657"/>
    </row>
    <row r="38" spans="1:39" ht="14.25" customHeight="1" x14ac:dyDescent="0.2">
      <c r="B38" s="653"/>
      <c r="C38" s="653"/>
      <c r="D38" s="653"/>
      <c r="E38" s="653"/>
      <c r="F38" s="653"/>
      <c r="G38" s="653"/>
      <c r="H38" s="653"/>
      <c r="I38" s="653"/>
      <c r="J38" s="653"/>
      <c r="K38" s="653"/>
    </row>
    <row r="39" spans="1:39" ht="14.25" customHeight="1" x14ac:dyDescent="0.2">
      <c r="B39" s="653"/>
      <c r="C39" s="653"/>
      <c r="D39" s="653"/>
      <c r="E39" s="653"/>
      <c r="F39" s="653"/>
      <c r="G39" s="653"/>
      <c r="H39" s="653"/>
      <c r="I39" s="653"/>
      <c r="J39" s="653"/>
      <c r="K39" s="653"/>
    </row>
    <row r="40" spans="1:39" ht="14.25" customHeight="1" x14ac:dyDescent="0.2">
      <c r="B40" s="653"/>
      <c r="C40" s="653"/>
      <c r="D40" s="653"/>
      <c r="E40" s="653"/>
      <c r="F40" s="653"/>
      <c r="G40" s="653"/>
      <c r="H40" s="653"/>
      <c r="I40" s="653"/>
      <c r="J40" s="653"/>
      <c r="K40" s="653"/>
    </row>
    <row r="41" spans="1:39" ht="14.25" customHeight="1" x14ac:dyDescent="0.2"/>
    <row r="44" spans="1:39" s="2" customFormat="1" ht="15" x14ac:dyDescent="0.2">
      <c r="A44" s="4"/>
      <c r="B44" s="7"/>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row>
  </sheetData>
  <sheetProtection sheet="1" objects="1" scenarios="1"/>
  <mergeCells count="7">
    <mergeCell ref="B40:K40"/>
    <mergeCell ref="B38:K38"/>
    <mergeCell ref="B39:K39"/>
    <mergeCell ref="A1:L3"/>
    <mergeCell ref="A4:L4"/>
    <mergeCell ref="B36:K36"/>
    <mergeCell ref="B37:K37"/>
  </mergeCells>
  <hyperlinks>
    <hyperlink ref="L5" location="'Table of Contents '!A1" display="Table of Contents"/>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35</vt:i4>
      </vt:variant>
    </vt:vector>
  </HeadingPairs>
  <TitlesOfParts>
    <vt:vector size="45" baseType="lpstr">
      <vt:lpstr>Table of Contents </vt:lpstr>
      <vt:lpstr>Register Map</vt:lpstr>
      <vt:lpstr>(RegMap)</vt:lpstr>
      <vt:lpstr>ADC Input Range</vt:lpstr>
      <vt:lpstr>Calibration</vt:lpstr>
      <vt:lpstr>Digital Filter</vt:lpstr>
      <vt:lpstr>Code Conversions</vt:lpstr>
      <vt:lpstr>Noise Table</vt:lpstr>
      <vt:lpstr>About</vt:lpstr>
      <vt:lpstr>Help</vt:lpstr>
      <vt:lpstr>Calibration!alpha_hex</vt:lpstr>
      <vt:lpstr>Calibration!beta</vt:lpstr>
      <vt:lpstr>'Code Conversions'!Code</vt:lpstr>
      <vt:lpstr>Calibration!Data_Rate</vt:lpstr>
      <vt:lpstr>'Code Conversions'!Decimal_Value</vt:lpstr>
      <vt:lpstr>Calibration!FSC</vt:lpstr>
      <vt:lpstr>FSC_0</vt:lpstr>
      <vt:lpstr>FSC_1</vt:lpstr>
      <vt:lpstr>FSC_2</vt:lpstr>
      <vt:lpstr>FSC_Decimal</vt:lpstr>
      <vt:lpstr>'Code Conversions'!In_Range?</vt:lpstr>
      <vt:lpstr>'Code Conversions'!Input_Range</vt:lpstr>
      <vt:lpstr>'Code Conversions'!Input_Type</vt:lpstr>
      <vt:lpstr>Calibration!Is_Negative?</vt:lpstr>
      <vt:lpstr>'Code Conversions'!Is_Number?</vt:lpstr>
      <vt:lpstr>Calibration!LSb_Size_nV</vt:lpstr>
      <vt:lpstr>'Code Conversions'!LSb_Size_nV</vt:lpstr>
      <vt:lpstr>'Code Conversions'!Max_Code_Decimal</vt:lpstr>
      <vt:lpstr>'Code Conversions'!Max_Code_Hex</vt:lpstr>
      <vt:lpstr>'Code Conversions'!Min_Code_Decimal</vt:lpstr>
      <vt:lpstr>'Code Conversions'!Min_Code_Hex</vt:lpstr>
      <vt:lpstr>Calibration!Num_Bits</vt:lpstr>
      <vt:lpstr>'Code Conversions'!Num_Bits</vt:lpstr>
      <vt:lpstr>Calibration!Num_of_Hex_Digits</vt:lpstr>
      <vt:lpstr>'Code Conversions'!Number_of_hex_digits</vt:lpstr>
      <vt:lpstr>Calibration!OFC</vt:lpstr>
      <vt:lpstr>OFC_0</vt:lpstr>
      <vt:lpstr>OFC_1</vt:lpstr>
      <vt:lpstr>OFC_2</vt:lpstr>
      <vt:lpstr>Calibration!OFC_Decimal</vt:lpstr>
      <vt:lpstr>Offset_Voltage_V</vt:lpstr>
      <vt:lpstr>Calibration!PGA_Gain</vt:lpstr>
      <vt:lpstr>Calibration!Reference_Voltage_V</vt:lpstr>
      <vt:lpstr>'Code Conversions'!Valid?</vt:lpstr>
      <vt:lpstr>'Code Conversions'!Voltage_Out_of_Range?</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Balraj, Rajkumar</dc:creator>
  <cp:lastModifiedBy>Hall, Christopher</cp:lastModifiedBy>
  <dcterms:created xsi:type="dcterms:W3CDTF">2015-01-07T22:11:08Z</dcterms:created>
  <dcterms:modified xsi:type="dcterms:W3CDTF">2016-02-29T17:17:24Z</dcterms:modified>
</cp:coreProperties>
</file>