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5" yWindow="45" windowWidth="17190" windowHeight="12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7" i="1" l="1"/>
  <c r="K16" i="1"/>
  <c r="M21" i="1"/>
  <c r="K14" i="1"/>
  <c r="K8" i="1"/>
  <c r="K7" i="1"/>
  <c r="K6" i="1"/>
  <c r="C27" i="1"/>
  <c r="K18" i="1" s="1"/>
  <c r="C23" i="1" l="1"/>
  <c r="C2" i="1" l="1"/>
  <c r="C30" i="1" l="1"/>
  <c r="K13" i="1" s="1"/>
  <c r="L13" i="1" s="1"/>
  <c r="N13" i="1"/>
  <c r="N14" i="1"/>
  <c r="L11" i="1"/>
  <c r="N11" i="1"/>
  <c r="L14" i="1"/>
  <c r="C31" i="1"/>
  <c r="K12" i="1" s="1"/>
  <c r="L12" i="1" s="1"/>
  <c r="N15" i="1"/>
  <c r="N16" i="1"/>
  <c r="N12" i="1"/>
  <c r="N18" i="1"/>
  <c r="L16" i="1"/>
  <c r="L18" i="1"/>
  <c r="D27" i="1"/>
  <c r="D28" i="1"/>
  <c r="G6" i="1"/>
  <c r="C26" i="1"/>
  <c r="K15" i="1" s="1"/>
  <c r="L15" i="1" s="1"/>
  <c r="C32" i="1"/>
  <c r="K17" i="1" s="1"/>
  <c r="L17" i="1" s="1"/>
  <c r="C29" i="1"/>
  <c r="K9" i="1" s="1"/>
  <c r="D20" i="1"/>
  <c r="D19" i="1"/>
  <c r="D18" i="1"/>
  <c r="C33" i="1"/>
  <c r="K10" i="1" s="1"/>
  <c r="N6" i="1" l="1"/>
  <c r="N7" i="1"/>
  <c r="N8" i="1"/>
  <c r="N9" i="1"/>
  <c r="N10" i="1"/>
  <c r="N5" i="1"/>
  <c r="L10" i="1"/>
  <c r="L8" i="1"/>
  <c r="L7" i="1"/>
  <c r="C10" i="1" l="1"/>
  <c r="C9" i="1"/>
  <c r="L6" i="1" l="1"/>
  <c r="C14" i="1"/>
  <c r="K5" i="1" s="1"/>
  <c r="L5" i="1" s="1"/>
  <c r="G7" i="1" l="1"/>
  <c r="G8" i="1" s="1"/>
  <c r="D11" i="1"/>
  <c r="D12" i="1"/>
  <c r="D17" i="1"/>
  <c r="D7" i="1"/>
  <c r="D13" i="1"/>
  <c r="D21" i="1"/>
  <c r="D8" i="1"/>
  <c r="D6" i="1"/>
  <c r="D22" i="1"/>
  <c r="D9" i="1"/>
  <c r="D10" i="1"/>
  <c r="D14" i="1"/>
  <c r="D23" i="1"/>
  <c r="L9" i="1"/>
  <c r="D33" i="1"/>
  <c r="C34" i="1" l="1"/>
  <c r="D29" i="1"/>
  <c r="D34" i="1" l="1"/>
  <c r="C36" i="1"/>
</calcChain>
</file>

<file path=xl/comments1.xml><?xml version="1.0" encoding="utf-8"?>
<comments xmlns="http://schemas.openxmlformats.org/spreadsheetml/2006/main">
  <authors>
    <author>GE User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gifts (xmas, bday, etc)
stuff with friends</t>
        </r>
      </text>
    </comment>
  </commentList>
</comments>
</file>

<file path=xl/sharedStrings.xml><?xml version="1.0" encoding="utf-8"?>
<sst xmlns="http://schemas.openxmlformats.org/spreadsheetml/2006/main" count="50" uniqueCount="42">
  <si>
    <t>Monthly Income</t>
  </si>
  <si>
    <t>Bills</t>
  </si>
  <si>
    <t>Mortgage</t>
  </si>
  <si>
    <t>Phone</t>
  </si>
  <si>
    <t>Home Insurance</t>
  </si>
  <si>
    <t>Car Insurance</t>
  </si>
  <si>
    <t>Water</t>
  </si>
  <si>
    <t>Erinn Loan Payments</t>
  </si>
  <si>
    <t>Total</t>
  </si>
  <si>
    <t>Groceries</t>
  </si>
  <si>
    <t>Gasoline</t>
  </si>
  <si>
    <t>Clothes, and toiletries</t>
  </si>
  <si>
    <t>Marann</t>
  </si>
  <si>
    <t>Charity</t>
  </si>
  <si>
    <t>Ten Percent</t>
  </si>
  <si>
    <t>Spending</t>
  </si>
  <si>
    <t>Net</t>
  </si>
  <si>
    <t>Roth IRA</t>
  </si>
  <si>
    <t>Home Improvement</t>
  </si>
  <si>
    <t>Car Maintenance</t>
  </si>
  <si>
    <t>Loans</t>
  </si>
  <si>
    <t>Bank Other</t>
  </si>
  <si>
    <t>Bank</t>
  </si>
  <si>
    <t>Living</t>
  </si>
  <si>
    <t>Ten Pct</t>
  </si>
  <si>
    <t>Bryan Spending</t>
  </si>
  <si>
    <t>Spending Together</t>
  </si>
  <si>
    <t>Spending Estimates</t>
  </si>
  <si>
    <t>New Car</t>
  </si>
  <si>
    <t>Balance</t>
  </si>
  <si>
    <t>Accounts should increase by</t>
  </si>
  <si>
    <t>Income</t>
  </si>
  <si>
    <t>Spend</t>
  </si>
  <si>
    <t>Increase</t>
  </si>
  <si>
    <t>Emercency Fund</t>
  </si>
  <si>
    <t>TEAM</t>
  </si>
  <si>
    <t>Wedding</t>
  </si>
  <si>
    <t>Emergency</t>
  </si>
  <si>
    <t>Car Exp</t>
  </si>
  <si>
    <t>Roth</t>
  </si>
  <si>
    <t>Goals and Funds</t>
  </si>
  <si>
    <t>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</si>
</sst>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0" applyNumberFormat="1"/>
    <xf numFmtId="0" fontId="0" fillId="0" borderId="4" xfId="0" applyBorder="1"/>
    <xf numFmtId="44" fontId="0" fillId="0" borderId="0" xfId="1" applyFont="1" applyBorder="1"/>
    <xf numFmtId="10" fontId="0" fillId="0" borderId="5" xfId="2" applyNumberFormat="1" applyFont="1" applyBorder="1"/>
    <xf numFmtId="0" fontId="0" fillId="2" borderId="6" xfId="0" applyFill="1" applyBorder="1"/>
    <xf numFmtId="44" fontId="0" fillId="2" borderId="7" xfId="1" applyFont="1" applyFill="1" applyBorder="1"/>
    <xf numFmtId="10" fontId="0" fillId="2" borderId="8" xfId="2" applyNumberFormat="1" applyFont="1" applyFill="1" applyBorder="1"/>
    <xf numFmtId="44" fontId="0" fillId="0" borderId="0" xfId="0" applyNumberFormat="1" applyBorder="1"/>
    <xf numFmtId="0" fontId="1" fillId="0" borderId="1" xfId="0" applyFont="1" applyBorder="1"/>
    <xf numFmtId="44" fontId="0" fillId="0" borderId="2" xfId="1" applyFont="1" applyBorder="1"/>
    <xf numFmtId="0" fontId="0" fillId="0" borderId="3" xfId="0" applyBorder="1"/>
    <xf numFmtId="0" fontId="0" fillId="0" borderId="6" xfId="0" applyFont="1" applyBorder="1"/>
    <xf numFmtId="44" fontId="0" fillId="0" borderId="7" xfId="1" applyFont="1" applyBorder="1"/>
    <xf numFmtId="10" fontId="0" fillId="0" borderId="8" xfId="2" applyNumberFormat="1" applyFont="1" applyBorder="1"/>
    <xf numFmtId="0" fontId="0" fillId="0" borderId="1" xfId="0" applyBorder="1"/>
    <xf numFmtId="44" fontId="0" fillId="0" borderId="2" xfId="0" applyNumberFormat="1" applyBorder="1"/>
    <xf numFmtId="10" fontId="0" fillId="0" borderId="3" xfId="2" applyNumberFormat="1" applyFont="1" applyBorder="1"/>
    <xf numFmtId="0" fontId="0" fillId="0" borderId="6" xfId="0" applyBorder="1"/>
    <xf numFmtId="44" fontId="0" fillId="0" borderId="7" xfId="0" applyNumberFormat="1" applyBorder="1"/>
    <xf numFmtId="9" fontId="0" fillId="0" borderId="0" xfId="2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/>
    <xf numFmtId="0" fontId="0" fillId="0" borderId="0" xfId="0" applyBorder="1"/>
    <xf numFmtId="0" fontId="0" fillId="0" borderId="6" xfId="0" applyFill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6"/>
  <sheetViews>
    <sheetView tabSelected="1" workbookViewId="0">
      <selection activeCell="F9" sqref="F9"/>
    </sheetView>
  </sheetViews>
  <sheetFormatPr defaultRowHeight="15" x14ac:dyDescent="0.25"/>
  <cols>
    <col min="2" max="2" width="18.42578125" customWidth="1"/>
    <col min="3" max="3" width="10.5703125" bestFit="1" customWidth="1"/>
    <col min="7" max="7" width="10.5703125" bestFit="1" customWidth="1"/>
    <col min="10" max="10" width="11.28515625" customWidth="1"/>
    <col min="11" max="11" width="10.5703125" bestFit="1" customWidth="1"/>
    <col min="14" max="14" width="10.5703125" bestFit="1" customWidth="1"/>
  </cols>
  <sheetData>
    <row r="2" spans="2:14" x14ac:dyDescent="0.25">
      <c r="B2" s="9" t="s">
        <v>0</v>
      </c>
      <c r="C2" s="10">
        <f>2288.77*2</f>
        <v>4577.54</v>
      </c>
      <c r="D2" s="11"/>
    </row>
    <row r="3" spans="2:14" x14ac:dyDescent="0.25">
      <c r="B3" s="12"/>
      <c r="C3" s="13"/>
      <c r="D3" s="14"/>
    </row>
    <row r="4" spans="2:14" x14ac:dyDescent="0.25">
      <c r="F4" t="s">
        <v>29</v>
      </c>
    </row>
    <row r="5" spans="2:14" x14ac:dyDescent="0.25">
      <c r="B5" s="21" t="s">
        <v>1</v>
      </c>
      <c r="C5" s="22"/>
      <c r="D5" s="23"/>
      <c r="F5" t="s">
        <v>30</v>
      </c>
      <c r="J5" s="15" t="s">
        <v>22</v>
      </c>
      <c r="K5" s="16">
        <f>C14</f>
        <v>1764.3533333333332</v>
      </c>
      <c r="L5" s="17">
        <f>K5/$C$2</f>
        <v>0.38543701056317003</v>
      </c>
      <c r="M5" s="20">
        <v>0.4</v>
      </c>
      <c r="N5" s="1">
        <f>M5*$C$2</f>
        <v>1831.0160000000001</v>
      </c>
    </row>
    <row r="6" spans="2:14" x14ac:dyDescent="0.25">
      <c r="B6" s="2" t="s">
        <v>2</v>
      </c>
      <c r="C6" s="3">
        <v>1700</v>
      </c>
      <c r="D6" s="4">
        <f>C6/$C$2</f>
        <v>0.37137851334996524</v>
      </c>
      <c r="F6" t="s">
        <v>31</v>
      </c>
      <c r="G6" s="1">
        <f>C2</f>
        <v>4577.54</v>
      </c>
      <c r="J6" s="2" t="s">
        <v>23</v>
      </c>
      <c r="K6" s="8">
        <f>C17+C21+C22</f>
        <v>485</v>
      </c>
      <c r="L6" s="4">
        <f t="shared" ref="L6:L18" si="0">K6/$C$2</f>
        <v>0.10595210527925479</v>
      </c>
      <c r="M6" s="20">
        <v>0.11</v>
      </c>
      <c r="N6" s="1">
        <f t="shared" ref="N6:N10" si="1">M6*$C$2</f>
        <v>503.52940000000001</v>
      </c>
    </row>
    <row r="7" spans="2:14" x14ac:dyDescent="0.25">
      <c r="B7" s="2" t="s">
        <v>3</v>
      </c>
      <c r="C7" s="3">
        <v>20</v>
      </c>
      <c r="D7" s="4">
        <f t="shared" ref="D7:D14" si="2">C7/$C$2</f>
        <v>4.3691589805878268E-3</v>
      </c>
      <c r="F7" t="s">
        <v>32</v>
      </c>
      <c r="G7" s="1">
        <f>C14+C23</f>
        <v>3109.3533333333335</v>
      </c>
      <c r="J7" s="2" t="s">
        <v>15</v>
      </c>
      <c r="K7" s="8">
        <f>C18</f>
        <v>250</v>
      </c>
      <c r="L7" s="4">
        <f t="shared" si="0"/>
        <v>5.4614487257347834E-2</v>
      </c>
      <c r="M7" s="20">
        <v>0.06</v>
      </c>
      <c r="N7" s="1">
        <f t="shared" si="1"/>
        <v>274.6524</v>
      </c>
    </row>
    <row r="8" spans="2:14" x14ac:dyDescent="0.25">
      <c r="B8" s="2" t="s">
        <v>4</v>
      </c>
      <c r="C8" s="3">
        <v>0</v>
      </c>
      <c r="D8" s="4">
        <f t="shared" si="2"/>
        <v>0</v>
      </c>
      <c r="F8" t="s">
        <v>33</v>
      </c>
      <c r="G8" s="1">
        <f>G6-G7</f>
        <v>1468.1866666666665</v>
      </c>
      <c r="J8" s="2" t="s">
        <v>12</v>
      </c>
      <c r="K8" s="8">
        <f>C19</f>
        <v>500</v>
      </c>
      <c r="L8" s="4">
        <f t="shared" si="0"/>
        <v>0.10922897451469567</v>
      </c>
      <c r="M8" s="20">
        <v>0.12</v>
      </c>
      <c r="N8" s="1">
        <f t="shared" si="1"/>
        <v>549.3048</v>
      </c>
    </row>
    <row r="9" spans="2:14" x14ac:dyDescent="0.25">
      <c r="B9" s="2" t="s">
        <v>5</v>
      </c>
      <c r="C9" s="3">
        <f>139.5/3</f>
        <v>46.5</v>
      </c>
      <c r="D9" s="4">
        <f t="shared" si="2"/>
        <v>1.0158294629866697E-2</v>
      </c>
      <c r="J9" s="2" t="s">
        <v>13</v>
      </c>
      <c r="K9" s="8">
        <f>C29</f>
        <v>457.75400000000002</v>
      </c>
      <c r="L9" s="4">
        <f t="shared" si="0"/>
        <v>0.1</v>
      </c>
      <c r="M9" s="20">
        <v>0.1</v>
      </c>
      <c r="N9" s="1">
        <f t="shared" si="1"/>
        <v>457.75400000000002</v>
      </c>
    </row>
    <row r="10" spans="2:14" x14ac:dyDescent="0.25">
      <c r="B10" s="2" t="s">
        <v>6</v>
      </c>
      <c r="C10" s="3">
        <f>160/3+0.52</f>
        <v>53.853333333333339</v>
      </c>
      <c r="D10" s="4">
        <f t="shared" si="2"/>
        <v>1.1764688748396156E-2</v>
      </c>
      <c r="J10" s="18" t="s">
        <v>24</v>
      </c>
      <c r="K10" s="19">
        <f>C33</f>
        <v>366.20319999999998</v>
      </c>
      <c r="L10" s="14">
        <f t="shared" si="0"/>
        <v>0.08</v>
      </c>
      <c r="M10" s="20">
        <v>0.01</v>
      </c>
      <c r="N10" s="1">
        <f t="shared" si="1"/>
        <v>45.775399999999998</v>
      </c>
    </row>
    <row r="11" spans="2:14" x14ac:dyDescent="0.25">
      <c r="B11" s="2" t="s">
        <v>20</v>
      </c>
      <c r="C11" s="3">
        <v>54</v>
      </c>
      <c r="D11" s="4">
        <f t="shared" si="2"/>
        <v>1.1796729247587132E-2</v>
      </c>
      <c r="J11" s="24" t="s">
        <v>35</v>
      </c>
      <c r="K11" s="25">
        <v>0</v>
      </c>
      <c r="L11" s="4">
        <f t="shared" si="0"/>
        <v>0</v>
      </c>
      <c r="M11" s="20">
        <v>0</v>
      </c>
      <c r="N11" s="1">
        <f t="shared" ref="N11:N18" si="3">M11*$C$2</f>
        <v>0</v>
      </c>
    </row>
    <row r="12" spans="2:14" x14ac:dyDescent="0.25">
      <c r="B12" s="2" t="s">
        <v>21</v>
      </c>
      <c r="C12" s="3">
        <v>90</v>
      </c>
      <c r="D12" s="4">
        <f t="shared" si="2"/>
        <v>1.9661215412645219E-2</v>
      </c>
      <c r="J12" s="24" t="s">
        <v>36</v>
      </c>
      <c r="K12" s="8">
        <f>C31</f>
        <v>91.550799999999995</v>
      </c>
      <c r="L12" s="4">
        <f t="shared" si="0"/>
        <v>0.02</v>
      </c>
      <c r="M12" s="20">
        <v>0.02</v>
      </c>
      <c r="N12" s="1">
        <f t="shared" si="3"/>
        <v>91.550799999999995</v>
      </c>
    </row>
    <row r="13" spans="2:14" x14ac:dyDescent="0.25">
      <c r="B13" s="2" t="s">
        <v>7</v>
      </c>
      <c r="C13" s="3">
        <v>-200</v>
      </c>
      <c r="D13" s="4">
        <f t="shared" si="2"/>
        <v>-4.369158980587827E-2</v>
      </c>
      <c r="J13" s="24" t="s">
        <v>41</v>
      </c>
      <c r="K13" s="8">
        <f>C30</f>
        <v>137.3262</v>
      </c>
      <c r="L13" s="4">
        <f t="shared" si="0"/>
        <v>0.03</v>
      </c>
      <c r="M13" s="20">
        <v>0.02</v>
      </c>
      <c r="N13" s="1">
        <f t="shared" ref="N13" si="4">M13*$C$2</f>
        <v>91.550799999999995</v>
      </c>
    </row>
    <row r="14" spans="2:14" x14ac:dyDescent="0.25">
      <c r="B14" s="5" t="s">
        <v>8</v>
      </c>
      <c r="C14" s="6">
        <f>SUM(C6:C13)</f>
        <v>1764.3533333333332</v>
      </c>
      <c r="D14" s="7">
        <f t="shared" si="2"/>
        <v>0.38543701056317003</v>
      </c>
      <c r="J14" s="24" t="s">
        <v>18</v>
      </c>
      <c r="K14" s="8">
        <f>C20</f>
        <v>110</v>
      </c>
      <c r="L14" s="4">
        <f t="shared" si="0"/>
        <v>2.4030374393233047E-2</v>
      </c>
      <c r="M14" s="20">
        <v>0.02</v>
      </c>
      <c r="N14" s="1">
        <f t="shared" si="3"/>
        <v>91.550799999999995</v>
      </c>
    </row>
    <row r="15" spans="2:14" x14ac:dyDescent="0.25">
      <c r="J15" s="24" t="s">
        <v>37</v>
      </c>
      <c r="K15" s="8">
        <f>C26</f>
        <v>91.550799999999995</v>
      </c>
      <c r="L15" s="4">
        <f t="shared" si="0"/>
        <v>0.02</v>
      </c>
      <c r="M15" s="20">
        <v>0.02</v>
      </c>
      <c r="N15" s="1">
        <f t="shared" si="3"/>
        <v>91.550799999999995</v>
      </c>
    </row>
    <row r="16" spans="2:14" x14ac:dyDescent="0.25">
      <c r="B16" s="21" t="s">
        <v>27</v>
      </c>
      <c r="C16" s="22"/>
      <c r="D16" s="23"/>
      <c r="J16" s="24" t="s">
        <v>38</v>
      </c>
      <c r="K16" s="8">
        <f>C28</f>
        <v>50</v>
      </c>
      <c r="L16" s="4">
        <f t="shared" si="0"/>
        <v>1.0922897451469567E-2</v>
      </c>
      <c r="M16" s="20">
        <v>0.02</v>
      </c>
      <c r="N16" s="1">
        <f t="shared" si="3"/>
        <v>91.550799999999995</v>
      </c>
    </row>
    <row r="17" spans="2:14" x14ac:dyDescent="0.25">
      <c r="B17" s="2" t="s">
        <v>9</v>
      </c>
      <c r="C17" s="3">
        <v>275</v>
      </c>
      <c r="D17" s="4">
        <f>C17/$C$2</f>
        <v>6.0075935983082619E-2</v>
      </c>
      <c r="J17" s="24" t="s">
        <v>28</v>
      </c>
      <c r="K17" s="8">
        <f>C32</f>
        <v>45.775399999999998</v>
      </c>
      <c r="L17" s="4">
        <f t="shared" si="0"/>
        <v>0.01</v>
      </c>
      <c r="M17" s="20">
        <v>0.01</v>
      </c>
      <c r="N17" s="1">
        <f t="shared" si="3"/>
        <v>45.775399999999998</v>
      </c>
    </row>
    <row r="18" spans="2:14" x14ac:dyDescent="0.25">
      <c r="B18" s="2" t="s">
        <v>25</v>
      </c>
      <c r="C18" s="8">
        <v>250</v>
      </c>
      <c r="D18" s="4">
        <f>C18/$C$2</f>
        <v>5.4614487257347834E-2</v>
      </c>
      <c r="J18" s="26" t="s">
        <v>39</v>
      </c>
      <c r="K18" s="19">
        <f>C27</f>
        <v>423.5</v>
      </c>
      <c r="L18" s="14">
        <f t="shared" si="0"/>
        <v>9.2516941413947229E-2</v>
      </c>
      <c r="M18" s="20">
        <v>0.09</v>
      </c>
      <c r="N18" s="1">
        <f t="shared" si="3"/>
        <v>411.97859999999997</v>
      </c>
    </row>
    <row r="19" spans="2:14" x14ac:dyDescent="0.25">
      <c r="B19" s="2" t="s">
        <v>26</v>
      </c>
      <c r="C19" s="3">
        <v>500</v>
      </c>
      <c r="D19" s="4">
        <f t="shared" ref="D19:D20" si="5">C19/$C$2</f>
        <v>0.10922897451469567</v>
      </c>
    </row>
    <row r="20" spans="2:14" x14ac:dyDescent="0.25">
      <c r="B20" s="2" t="s">
        <v>18</v>
      </c>
      <c r="C20" s="3">
        <v>110</v>
      </c>
      <c r="D20" s="4">
        <f t="shared" si="5"/>
        <v>2.4030374393233047E-2</v>
      </c>
    </row>
    <row r="21" spans="2:14" x14ac:dyDescent="0.25">
      <c r="B21" s="2" t="s">
        <v>10</v>
      </c>
      <c r="C21" s="3">
        <v>135</v>
      </c>
      <c r="D21" s="4">
        <f t="shared" ref="D21:D23" si="6">C21/$C$2</f>
        <v>2.9491823118967829E-2</v>
      </c>
      <c r="L21" t="s">
        <v>8</v>
      </c>
      <c r="M21" s="27">
        <f>SUM(M5:M18)</f>
        <v>1.0000000000000002</v>
      </c>
    </row>
    <row r="22" spans="2:14" x14ac:dyDescent="0.25">
      <c r="B22" s="2" t="s">
        <v>11</v>
      </c>
      <c r="C22" s="3">
        <v>75</v>
      </c>
      <c r="D22" s="4">
        <f t="shared" si="6"/>
        <v>1.6384346177204349E-2</v>
      </c>
    </row>
    <row r="23" spans="2:14" x14ac:dyDescent="0.25">
      <c r="B23" s="5" t="s">
        <v>8</v>
      </c>
      <c r="C23" s="6">
        <f>SUM(C17:C22)</f>
        <v>1345</v>
      </c>
      <c r="D23" s="7">
        <f t="shared" si="6"/>
        <v>0.29382594144453134</v>
      </c>
    </row>
    <row r="25" spans="2:14" x14ac:dyDescent="0.25">
      <c r="B25" s="21" t="s">
        <v>40</v>
      </c>
      <c r="C25" s="22"/>
      <c r="D25" s="23"/>
    </row>
    <row r="26" spans="2:14" x14ac:dyDescent="0.25">
      <c r="B26" s="2" t="s">
        <v>34</v>
      </c>
      <c r="C26" s="3">
        <f>C$2*D26</f>
        <v>91.550799999999995</v>
      </c>
      <c r="D26" s="4">
        <v>0.02</v>
      </c>
    </row>
    <row r="27" spans="2:14" x14ac:dyDescent="0.25">
      <c r="B27" s="12" t="s">
        <v>17</v>
      </c>
      <c r="C27" s="13">
        <f>211.75*2</f>
        <v>423.5</v>
      </c>
      <c r="D27" s="14">
        <f>C27/$C$2</f>
        <v>9.2516941413947229E-2</v>
      </c>
    </row>
    <row r="28" spans="2:14" x14ac:dyDescent="0.25">
      <c r="B28" s="2" t="s">
        <v>19</v>
      </c>
      <c r="C28" s="3">
        <v>50</v>
      </c>
      <c r="D28" s="4">
        <f t="shared" ref="D28" si="7">C28/$C$2</f>
        <v>1.0922897451469567E-2</v>
      </c>
    </row>
    <row r="29" spans="2:14" x14ac:dyDescent="0.25">
      <c r="B29" s="2" t="s">
        <v>13</v>
      </c>
      <c r="C29" s="3">
        <f>C2*0.1</f>
        <v>457.75400000000002</v>
      </c>
      <c r="D29" s="4">
        <f>C29/$C$2</f>
        <v>0.1</v>
      </c>
    </row>
    <row r="30" spans="2:14" x14ac:dyDescent="0.25">
      <c r="B30" s="2" t="s">
        <v>41</v>
      </c>
      <c r="C30" s="3">
        <f>C$2*D30</f>
        <v>137.3262</v>
      </c>
      <c r="D30" s="4">
        <v>0.03</v>
      </c>
    </row>
    <row r="31" spans="2:14" x14ac:dyDescent="0.25">
      <c r="B31" s="2" t="s">
        <v>36</v>
      </c>
      <c r="C31" s="3">
        <f>C$2*D31</f>
        <v>91.550799999999995</v>
      </c>
      <c r="D31" s="4">
        <v>0.02</v>
      </c>
    </row>
    <row r="32" spans="2:14" x14ac:dyDescent="0.25">
      <c r="B32" s="2" t="s">
        <v>28</v>
      </c>
      <c r="C32" s="3">
        <f>C$2*D32</f>
        <v>45.775399999999998</v>
      </c>
      <c r="D32" s="4">
        <v>0.01</v>
      </c>
    </row>
    <row r="33" spans="2:4" x14ac:dyDescent="0.25">
      <c r="B33" s="2" t="s">
        <v>14</v>
      </c>
      <c r="C33" s="3">
        <f>C2*0.08</f>
        <v>366.20319999999998</v>
      </c>
      <c r="D33" s="4">
        <f t="shared" ref="D33:D34" si="8">C33/$C$2</f>
        <v>0.08</v>
      </c>
    </row>
    <row r="34" spans="2:4" x14ac:dyDescent="0.25">
      <c r="B34" s="5" t="s">
        <v>8</v>
      </c>
      <c r="C34" s="6">
        <f>SUM(C26:C33)</f>
        <v>1663.6604</v>
      </c>
      <c r="D34" s="7">
        <f t="shared" si="8"/>
        <v>0.36343983886541681</v>
      </c>
    </row>
    <row r="36" spans="2:4" x14ac:dyDescent="0.25">
      <c r="B36" t="s">
        <v>16</v>
      </c>
      <c r="C36" s="1">
        <f>C2-C3-C14-C23-C34</f>
        <v>-195.47373333333348</v>
      </c>
    </row>
  </sheetData>
  <mergeCells count="3">
    <mergeCell ref="B5:D5"/>
    <mergeCell ref="B16:D16"/>
    <mergeCell ref="B25:D2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Bryan Hermsen</cp:lastModifiedBy>
  <dcterms:created xsi:type="dcterms:W3CDTF">2015-10-20T17:55:21Z</dcterms:created>
  <dcterms:modified xsi:type="dcterms:W3CDTF">2017-03-25T15:35:55Z</dcterms:modified>
</cp:coreProperties>
</file>