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315" windowHeight="7680" activeTab="9"/>
  </bookViews>
  <sheets>
    <sheet name="4.1" sheetId="1" r:id="rId1"/>
    <sheet name="4.2" sheetId="2" r:id="rId2"/>
    <sheet name="4.3" sheetId="3" r:id="rId3"/>
    <sheet name="4.4" sheetId="4" r:id="rId4"/>
    <sheet name="4.5" sheetId="5" r:id="rId5"/>
    <sheet name="4.6" sheetId="6" r:id="rId6"/>
    <sheet name="4.7" sheetId="7" r:id="rId7"/>
    <sheet name="4.8" sheetId="8" r:id="rId8"/>
    <sheet name="4.9" sheetId="9" r:id="rId9"/>
    <sheet name="4.10" sheetId="10" r:id="rId10"/>
  </sheets>
  <calcPr calcId="145621"/>
</workbook>
</file>

<file path=xl/calcChain.xml><?xml version="1.0" encoding="utf-8"?>
<calcChain xmlns="http://schemas.openxmlformats.org/spreadsheetml/2006/main">
  <c r="B8" i="10" l="1"/>
  <c r="B7" i="10"/>
  <c r="E3" i="10"/>
  <c r="E4" i="10"/>
  <c r="E5" i="10"/>
  <c r="E2" i="10"/>
  <c r="H13" i="9"/>
  <c r="G13" i="9"/>
  <c r="F13" i="9"/>
  <c r="E13" i="9"/>
  <c r="D13" i="9"/>
  <c r="C13" i="9"/>
  <c r="B13" i="9"/>
  <c r="B8" i="9"/>
  <c r="B6" i="9" s="1"/>
  <c r="B9" i="9" s="1"/>
  <c r="B7" i="9"/>
  <c r="B5" i="9"/>
  <c r="B8" i="8"/>
  <c r="B9" i="8"/>
  <c r="B13" i="8"/>
  <c r="B14" i="8"/>
  <c r="B5" i="8"/>
  <c r="B17" i="7"/>
  <c r="B18" i="7"/>
  <c r="B12" i="7"/>
  <c r="B13" i="7"/>
  <c r="B7" i="7"/>
  <c r="B5" i="7"/>
  <c r="B8" i="7"/>
  <c r="B23" i="6"/>
  <c r="B18" i="6"/>
  <c r="B13" i="6"/>
  <c r="B8" i="6"/>
  <c r="D7" i="6"/>
  <c r="E7" i="6"/>
  <c r="F7" i="6"/>
  <c r="C7" i="6"/>
  <c r="B6" i="6"/>
  <c r="B8" i="5"/>
  <c r="B6" i="5" s="1"/>
  <c r="B9" i="5" s="1"/>
  <c r="B7" i="5"/>
  <c r="B5" i="5"/>
  <c r="A25" i="4" l="1"/>
  <c r="A24" i="4"/>
  <c r="A23" i="4"/>
  <c r="A22" i="4"/>
  <c r="B21" i="4"/>
  <c r="A21" i="4"/>
  <c r="D7" i="4"/>
  <c r="D8" i="4"/>
  <c r="D6" i="4"/>
  <c r="D5" i="4"/>
  <c r="B7" i="4"/>
  <c r="B8" i="4" s="1"/>
  <c r="B6" i="4" s="1"/>
  <c r="B9" i="4" s="1"/>
  <c r="B5" i="4"/>
  <c r="A18" i="3" l="1"/>
  <c r="A17" i="3"/>
  <c r="A16" i="3"/>
  <c r="A19" i="3"/>
  <c r="B15" i="3"/>
  <c r="A15" i="3"/>
  <c r="B14" i="3"/>
  <c r="A14" i="3"/>
  <c r="A19" i="2"/>
  <c r="A18" i="2"/>
  <c r="A17" i="2"/>
  <c r="A16" i="2"/>
  <c r="B15" i="2"/>
  <c r="A15" i="2"/>
  <c r="B14" i="2"/>
  <c r="A14" i="2"/>
  <c r="B13" i="1"/>
  <c r="B12" i="1"/>
  <c r="B15" i="1"/>
  <c r="B9" i="1"/>
  <c r="B6" i="1"/>
  <c r="B8" i="1" s="1"/>
  <c r="B7" i="1"/>
  <c r="B14" i="1" l="1"/>
</calcChain>
</file>

<file path=xl/sharedStrings.xml><?xml version="1.0" encoding="utf-8"?>
<sst xmlns="http://schemas.openxmlformats.org/spreadsheetml/2006/main" count="190" uniqueCount="75">
  <si>
    <t>Показатель</t>
  </si>
  <si>
    <t>Галотан (n=9)</t>
  </si>
  <si>
    <t>Морфин (n=16)</t>
  </si>
  <si>
    <t>Среднее</t>
  </si>
  <si>
    <t>Ст. откл.</t>
  </si>
  <si>
    <t>Наилучший сердечный индекс</t>
  </si>
  <si>
    <t>Среднее артериальное давление при наилучшем сердечном индексе</t>
  </si>
  <si>
    <t>Общее периферическое сосудистое сопротивление при наилучшем сердечном индексе</t>
  </si>
  <si>
    <t>Разность выборочных средних</t>
  </si>
  <si>
    <t>t</t>
  </si>
  <si>
    <t>q'</t>
  </si>
  <si>
    <t>Среднее артериальное давление после приема кокаина</t>
  </si>
  <si>
    <t>Плацебо</t>
  </si>
  <si>
    <t>Нифедипин</t>
  </si>
  <si>
    <t>tтабл при а=0.01</t>
  </si>
  <si>
    <t>Объединенная оценка дисперсии для выборок разного объема</t>
  </si>
  <si>
    <t>Степень свободы</t>
  </si>
  <si>
    <t>tтабл при а=0.05</t>
  </si>
  <si>
    <t>Объединенная оценка дисперсии для выборок одинакового объема</t>
  </si>
  <si>
    <t>Диаметр коронарной артерии, мм</t>
  </si>
  <si>
    <t>группа 1</t>
  </si>
  <si>
    <t>группа 2</t>
  </si>
  <si>
    <t>Ст. откл. (час)</t>
  </si>
  <si>
    <t>Кол-во элем.</t>
  </si>
  <si>
    <t>Внут-гр. Дисп.</t>
  </si>
  <si>
    <t>Меж-гр. Дисп.</t>
  </si>
  <si>
    <t>Среднее-гр.</t>
  </si>
  <si>
    <t>Ст.откл.ср.-гр</t>
  </si>
  <si>
    <t>F</t>
  </si>
  <si>
    <t>Меж-гр ст. свобод</t>
  </si>
  <si>
    <t>Внут-гр.ст.свобод</t>
  </si>
  <si>
    <t>Fкрит</t>
  </si>
  <si>
    <t>% погибших бактерий</t>
  </si>
  <si>
    <t>после введения тетрагидроканнабинола</t>
  </si>
  <si>
    <t>Контроль</t>
  </si>
  <si>
    <t>Ст. ошиб</t>
  </si>
  <si>
    <t>Ст .откл.</t>
  </si>
  <si>
    <t>tтабл при а=0.2</t>
  </si>
  <si>
    <t>Некур.</t>
  </si>
  <si>
    <t>Пассивные</t>
  </si>
  <si>
    <t>Кур. Немного</t>
  </si>
  <si>
    <t>Кур. Ср.</t>
  </si>
  <si>
    <t>Кур. Много</t>
  </si>
  <si>
    <t>Среднее (л/сек)</t>
  </si>
  <si>
    <t>степ. Своб.</t>
  </si>
  <si>
    <t>L</t>
  </si>
  <si>
    <t>Ср. контр.-ср. др.</t>
  </si>
  <si>
    <t>Sвну</t>
  </si>
  <si>
    <t>Крит q'</t>
  </si>
  <si>
    <t>Не зан. Спорт.</t>
  </si>
  <si>
    <t>Трусцой</t>
  </si>
  <si>
    <t>Марафон</t>
  </si>
  <si>
    <t>Среднее (мг%)</t>
  </si>
  <si>
    <t>Вероятность Бенферрони</t>
  </si>
  <si>
    <t>Ст. своб.</t>
  </si>
  <si>
    <t>tтабл при а=0.02</t>
  </si>
  <si>
    <t>между 1 и 2</t>
  </si>
  <si>
    <t>между 2 и 3</t>
  </si>
  <si>
    <t>между 1 и 3</t>
  </si>
  <si>
    <t>75(удал)</t>
  </si>
  <si>
    <t>Ст. ошиб.</t>
  </si>
  <si>
    <t>Группа</t>
  </si>
  <si>
    <t>Дофамин низ</t>
  </si>
  <si>
    <t>Дофамин выс</t>
  </si>
  <si>
    <t>Нитропруссид</t>
  </si>
  <si>
    <t>Число жив.</t>
  </si>
  <si>
    <t>Сред</t>
  </si>
  <si>
    <t>Число сравнений</t>
  </si>
  <si>
    <t>Sвнут</t>
  </si>
  <si>
    <t>t для 1 и 2</t>
  </si>
  <si>
    <t>t для 1 и 3</t>
  </si>
  <si>
    <t>t для 1 и 4</t>
  </si>
  <si>
    <t>t для 2 и 3</t>
  </si>
  <si>
    <t>t для 2 и 4</t>
  </si>
  <si>
    <t>t для 3 и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</si>
</sst>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2" fillId="0" borderId="0" xfId="0" applyFont="1"/>
    <xf numFmtId="2" fontId="0" fillId="2" borderId="0" xfId="0" applyNumberFormat="1" applyFill="1"/>
    <xf numFmtId="0" fontId="2" fillId="7" borderId="0" xfId="0" applyFont="1" applyFill="1"/>
    <xf numFmtId="0" fontId="0" fillId="7" borderId="0" xfId="0" applyFill="1" applyAlignment="1">
      <alignment horizontal="center"/>
    </xf>
    <xf numFmtId="0" fontId="2" fillId="8" borderId="0" xfId="0" applyFont="1" applyFill="1"/>
    <xf numFmtId="0" fontId="0" fillId="8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9" borderId="0" xfId="0" applyFill="1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ill="1" applyBorder="1"/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2" sqref="A12:A17"/>
    </sheetView>
  </sheetViews>
  <sheetFormatPr defaultRowHeight="15" x14ac:dyDescent="0.25"/>
  <cols>
    <col min="1" max="1" width="84.5703125" bestFit="1" customWidth="1"/>
  </cols>
  <sheetData>
    <row r="1" spans="1:5" x14ac:dyDescent="0.25">
      <c r="A1" s="2" t="s">
        <v>0</v>
      </c>
      <c r="B1" s="1" t="s">
        <v>1</v>
      </c>
      <c r="C1" s="1"/>
      <c r="D1" s="1" t="s">
        <v>2</v>
      </c>
      <c r="E1" s="1"/>
    </row>
    <row r="2" spans="1:5" x14ac:dyDescent="0.25">
      <c r="A2" s="2"/>
      <c r="B2" t="s">
        <v>3</v>
      </c>
      <c r="C2" t="s">
        <v>4</v>
      </c>
      <c r="D2" t="s">
        <v>3</v>
      </c>
      <c r="E2" t="s">
        <v>4</v>
      </c>
    </row>
    <row r="3" spans="1:5" x14ac:dyDescent="0.25">
      <c r="A3" t="s">
        <v>5</v>
      </c>
      <c r="B3" s="5">
        <v>2.08</v>
      </c>
      <c r="C3" s="5">
        <v>1.05</v>
      </c>
      <c r="D3" s="5">
        <v>1.75</v>
      </c>
      <c r="E3" s="5">
        <v>0.88</v>
      </c>
    </row>
    <row r="4" spans="1:5" x14ac:dyDescent="0.25">
      <c r="A4" s="6" t="s">
        <v>6</v>
      </c>
      <c r="B4" s="5">
        <v>76.8</v>
      </c>
      <c r="C4" s="5">
        <v>13.8</v>
      </c>
      <c r="D4" s="5">
        <v>91.4</v>
      </c>
      <c r="E4" s="5">
        <v>19.600000000000001</v>
      </c>
    </row>
    <row r="5" spans="1:5" x14ac:dyDescent="0.25">
      <c r="A5" s="8" t="s">
        <v>7</v>
      </c>
      <c r="B5" s="5">
        <v>2210</v>
      </c>
      <c r="C5" s="5">
        <v>1200</v>
      </c>
      <c r="D5" s="5">
        <v>2830</v>
      </c>
      <c r="E5" s="5">
        <v>1130</v>
      </c>
    </row>
    <row r="6" spans="1:5" x14ac:dyDescent="0.25">
      <c r="A6" s="6" t="s">
        <v>15</v>
      </c>
      <c r="B6" s="7">
        <f>(8*C4*C4+15*E4*E4)/(9+16-2)</f>
        <v>316.77913043478264</v>
      </c>
      <c r="C6" s="7"/>
      <c r="D6" s="7"/>
      <c r="E6" s="7"/>
    </row>
    <row r="7" spans="1:5" x14ac:dyDescent="0.25">
      <c r="A7" s="6" t="s">
        <v>8</v>
      </c>
      <c r="B7" s="7">
        <f>B4-D4</f>
        <v>-14.600000000000009</v>
      </c>
      <c r="C7" s="7"/>
      <c r="D7" s="7"/>
      <c r="E7" s="7"/>
    </row>
    <row r="8" spans="1:5" x14ac:dyDescent="0.25">
      <c r="A8" s="6" t="s">
        <v>9</v>
      </c>
      <c r="B8" s="7">
        <f>B7/SQRT(B6/9+B6/16)</f>
        <v>-1.9687284455886405</v>
      </c>
      <c r="C8" s="7"/>
      <c r="D8" s="7"/>
      <c r="E8" s="7"/>
    </row>
    <row r="9" spans="1:5" x14ac:dyDescent="0.25">
      <c r="A9" s="6" t="s">
        <v>16</v>
      </c>
      <c r="B9" s="7">
        <f>9+16-2</f>
        <v>23</v>
      </c>
      <c r="C9" s="7"/>
      <c r="D9" s="7"/>
      <c r="E9" s="7"/>
    </row>
    <row r="10" spans="1:5" x14ac:dyDescent="0.25">
      <c r="A10" s="6" t="s">
        <v>14</v>
      </c>
      <c r="B10" s="7">
        <v>2.8069999999999999</v>
      </c>
      <c r="C10" s="7"/>
      <c r="D10" s="7"/>
      <c r="E10" s="7"/>
    </row>
    <row r="11" spans="1:5" x14ac:dyDescent="0.25">
      <c r="A11" s="6" t="s">
        <v>17</v>
      </c>
      <c r="B11" s="7">
        <v>2.069</v>
      </c>
      <c r="C11" s="7"/>
      <c r="D11" s="7"/>
      <c r="E11" s="7"/>
    </row>
    <row r="12" spans="1:5" x14ac:dyDescent="0.25">
      <c r="A12" s="15" t="s">
        <v>15</v>
      </c>
      <c r="B12" s="16">
        <f>(8*C5*C5+15*E5*E5)/(9+16-2)</f>
        <v>1333630.4347826086</v>
      </c>
      <c r="C12" s="16"/>
      <c r="D12" s="16"/>
      <c r="E12" s="16"/>
    </row>
    <row r="13" spans="1:5" x14ac:dyDescent="0.25">
      <c r="A13" s="15" t="s">
        <v>8</v>
      </c>
      <c r="B13" s="16">
        <f>B5-D5</f>
        <v>-620</v>
      </c>
      <c r="C13" s="16"/>
      <c r="D13" s="16"/>
      <c r="E13" s="16"/>
    </row>
    <row r="14" spans="1:5" x14ac:dyDescent="0.25">
      <c r="A14" s="15" t="s">
        <v>9</v>
      </c>
      <c r="B14" s="16">
        <f>B13/SQRT(B12/9+B12/16)</f>
        <v>-1.2885022528698362</v>
      </c>
      <c r="C14" s="16"/>
      <c r="D14" s="16"/>
      <c r="E14" s="16"/>
    </row>
    <row r="15" spans="1:5" x14ac:dyDescent="0.25">
      <c r="A15" s="15" t="s">
        <v>16</v>
      </c>
      <c r="B15" s="16">
        <f>9+16-2</f>
        <v>23</v>
      </c>
      <c r="C15" s="16"/>
      <c r="D15" s="16"/>
      <c r="E15" s="16"/>
    </row>
    <row r="16" spans="1:5" x14ac:dyDescent="0.25">
      <c r="A16" s="15" t="s">
        <v>14</v>
      </c>
      <c r="B16" s="16">
        <v>2.8069999999999999</v>
      </c>
      <c r="C16" s="16"/>
      <c r="D16" s="16"/>
      <c r="E16" s="16"/>
    </row>
    <row r="17" spans="1:5" x14ac:dyDescent="0.25">
      <c r="A17" s="15" t="s">
        <v>17</v>
      </c>
      <c r="B17" s="16">
        <v>2.069</v>
      </c>
      <c r="C17" s="16"/>
      <c r="D17" s="16"/>
      <c r="E17" s="16"/>
    </row>
  </sheetData>
  <mergeCells count="15">
    <mergeCell ref="B16:E16"/>
    <mergeCell ref="B17:E17"/>
    <mergeCell ref="B13:E13"/>
    <mergeCell ref="B14:E14"/>
    <mergeCell ref="B15:E15"/>
    <mergeCell ref="B6:E6"/>
    <mergeCell ref="B10:E10"/>
    <mergeCell ref="B11:E11"/>
    <mergeCell ref="B12:E12"/>
    <mergeCell ref="B7:E7"/>
    <mergeCell ref="B8:E8"/>
    <mergeCell ref="B9:E9"/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35" sqref="A35"/>
    </sheetView>
  </sheetViews>
  <sheetFormatPr defaultRowHeight="15" x14ac:dyDescent="0.25"/>
  <cols>
    <col min="1" max="1" width="38.85546875" customWidth="1"/>
    <col min="2" max="2" width="49.85546875" customWidth="1"/>
    <col min="3" max="3" width="60.7109375" bestFit="1" customWidth="1"/>
  </cols>
  <sheetData>
    <row r="1" spans="1:3" x14ac:dyDescent="0.25">
      <c r="A1" s="10" t="s">
        <v>11</v>
      </c>
      <c r="B1" s="10"/>
    </row>
    <row r="2" spans="1:3" x14ac:dyDescent="0.25">
      <c r="A2" s="9" t="s">
        <v>12</v>
      </c>
      <c r="B2" s="9" t="s">
        <v>13</v>
      </c>
    </row>
    <row r="3" spans="1:3" x14ac:dyDescent="0.25">
      <c r="A3" s="12">
        <v>156</v>
      </c>
      <c r="B3" s="12">
        <v>73</v>
      </c>
    </row>
    <row r="4" spans="1:3" x14ac:dyDescent="0.25">
      <c r="A4" s="12">
        <v>171</v>
      </c>
      <c r="B4" s="12">
        <v>81</v>
      </c>
    </row>
    <row r="5" spans="1:3" x14ac:dyDescent="0.25">
      <c r="A5" s="12">
        <v>133</v>
      </c>
      <c r="B5" s="12">
        <v>103</v>
      </c>
    </row>
    <row r="6" spans="1:3" x14ac:dyDescent="0.25">
      <c r="A6" s="12">
        <v>102</v>
      </c>
      <c r="B6" s="12">
        <v>88</v>
      </c>
    </row>
    <row r="7" spans="1:3" x14ac:dyDescent="0.25">
      <c r="A7" s="12">
        <v>129</v>
      </c>
      <c r="B7" s="12">
        <v>130</v>
      </c>
    </row>
    <row r="8" spans="1:3" x14ac:dyDescent="0.25">
      <c r="A8" s="12">
        <v>150</v>
      </c>
      <c r="B8" s="12">
        <v>106</v>
      </c>
    </row>
    <row r="9" spans="1:3" x14ac:dyDescent="0.25">
      <c r="A9" s="12">
        <v>120</v>
      </c>
      <c r="B9" s="12">
        <v>106</v>
      </c>
    </row>
    <row r="10" spans="1:3" x14ac:dyDescent="0.25">
      <c r="A10" s="12">
        <v>110</v>
      </c>
      <c r="B10" s="12">
        <v>111</v>
      </c>
    </row>
    <row r="11" spans="1:3" x14ac:dyDescent="0.25">
      <c r="A11" s="12">
        <v>112</v>
      </c>
      <c r="B11" s="12">
        <v>122</v>
      </c>
    </row>
    <row r="12" spans="1:3" x14ac:dyDescent="0.25">
      <c r="A12" s="12">
        <v>130</v>
      </c>
      <c r="B12" s="12">
        <v>108</v>
      </c>
    </row>
    <row r="13" spans="1:3" x14ac:dyDescent="0.25">
      <c r="A13" s="12">
        <v>105</v>
      </c>
      <c r="B13" s="12">
        <v>99</v>
      </c>
    </row>
    <row r="14" spans="1:3" x14ac:dyDescent="0.25">
      <c r="A14" s="3">
        <f>AVERAGE(A3:A13)</f>
        <v>128.90909090909091</v>
      </c>
      <c r="B14" s="3">
        <f>AVERAGE(B3:B13)</f>
        <v>102.45454545454545</v>
      </c>
      <c r="C14" t="s">
        <v>3</v>
      </c>
    </row>
    <row r="15" spans="1:3" x14ac:dyDescent="0.25">
      <c r="A15" s="3">
        <f>_xlfn.STDEV.S(A3:A13)</f>
        <v>22.331388427299114</v>
      </c>
      <c r="B15" s="3">
        <f>_xlfn.STDEV.S(B3:B13)</f>
        <v>16.789065705771954</v>
      </c>
      <c r="C15" t="s">
        <v>4</v>
      </c>
    </row>
    <row r="16" spans="1:3" x14ac:dyDescent="0.25">
      <c r="A16" s="1">
        <f>(A15*A15+B15*B15)/2</f>
        <v>390.28181818181838</v>
      </c>
      <c r="B16" s="1"/>
      <c r="C16" s="13" t="s">
        <v>18</v>
      </c>
    </row>
    <row r="17" spans="1:3" x14ac:dyDescent="0.25">
      <c r="A17" s="1">
        <f>A14-B14</f>
        <v>26.454545454545453</v>
      </c>
      <c r="B17" s="1"/>
      <c r="C17" s="13" t="s">
        <v>8</v>
      </c>
    </row>
    <row r="18" spans="1:3" x14ac:dyDescent="0.25">
      <c r="A18" s="1">
        <f>A17/SQRT(A16/11+A16/11)</f>
        <v>3.1404543787137058</v>
      </c>
      <c r="B18" s="1"/>
      <c r="C18" s="13" t="s">
        <v>9</v>
      </c>
    </row>
    <row r="19" spans="1:3" x14ac:dyDescent="0.25">
      <c r="A19" s="1">
        <f>11+11-2</f>
        <v>20</v>
      </c>
      <c r="B19" s="1"/>
      <c r="C19" s="13" t="s">
        <v>16</v>
      </c>
    </row>
    <row r="20" spans="1:3" x14ac:dyDescent="0.25">
      <c r="A20" s="1">
        <v>2.8450000000000002</v>
      </c>
      <c r="B20" s="1"/>
      <c r="C20" s="13" t="s">
        <v>14</v>
      </c>
    </row>
    <row r="21" spans="1:3" x14ac:dyDescent="0.25">
      <c r="A21" s="1">
        <v>2.0859999999999999</v>
      </c>
      <c r="B21" s="1"/>
      <c r="C21" s="13" t="s">
        <v>17</v>
      </c>
    </row>
  </sheetData>
  <mergeCells count="7">
    <mergeCell ref="A21:B21"/>
    <mergeCell ref="A1:B1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6" sqref="A16:B16"/>
    </sheetView>
  </sheetViews>
  <sheetFormatPr defaultRowHeight="15" x14ac:dyDescent="0.25"/>
  <cols>
    <col min="1" max="1" width="38.7109375" customWidth="1"/>
    <col min="2" max="2" width="42.7109375" customWidth="1"/>
    <col min="3" max="3" width="65.42578125" bestFit="1" customWidth="1"/>
  </cols>
  <sheetData>
    <row r="1" spans="1:3" x14ac:dyDescent="0.25">
      <c r="A1" s="2" t="s">
        <v>19</v>
      </c>
      <c r="B1" s="2"/>
    </row>
    <row r="2" spans="1:3" x14ac:dyDescent="0.25">
      <c r="A2" s="11" t="s">
        <v>12</v>
      </c>
      <c r="B2" s="11" t="s">
        <v>13</v>
      </c>
    </row>
    <row r="3" spans="1:3" x14ac:dyDescent="0.25">
      <c r="A3" s="11">
        <v>2.5</v>
      </c>
      <c r="B3" s="11">
        <v>2.5</v>
      </c>
    </row>
    <row r="4" spans="1:3" x14ac:dyDescent="0.25">
      <c r="A4" s="11">
        <v>2.2000000000000002</v>
      </c>
      <c r="B4" s="11">
        <v>1.7</v>
      </c>
    </row>
    <row r="5" spans="1:3" x14ac:dyDescent="0.25">
      <c r="A5" s="11">
        <v>2.6</v>
      </c>
      <c r="B5" s="11">
        <v>1.5</v>
      </c>
    </row>
    <row r="6" spans="1:3" x14ac:dyDescent="0.25">
      <c r="A6" s="11">
        <v>2</v>
      </c>
      <c r="B6" s="11">
        <v>2.5</v>
      </c>
    </row>
    <row r="7" spans="1:3" x14ac:dyDescent="0.25">
      <c r="A7" s="11">
        <v>2.1</v>
      </c>
      <c r="B7" s="11">
        <v>1.4</v>
      </c>
    </row>
    <row r="8" spans="1:3" x14ac:dyDescent="0.25">
      <c r="A8" s="11">
        <v>1.8</v>
      </c>
      <c r="B8" s="11">
        <v>1.9</v>
      </c>
    </row>
    <row r="9" spans="1:3" x14ac:dyDescent="0.25">
      <c r="A9" s="11">
        <v>2.4</v>
      </c>
      <c r="B9" s="11">
        <v>2.2999999999999998</v>
      </c>
    </row>
    <row r="10" spans="1:3" x14ac:dyDescent="0.25">
      <c r="A10" s="11">
        <v>2.2999999999999998</v>
      </c>
      <c r="B10" s="11">
        <v>2</v>
      </c>
    </row>
    <row r="11" spans="1:3" x14ac:dyDescent="0.25">
      <c r="A11" s="11">
        <v>2.7</v>
      </c>
      <c r="B11" s="11">
        <v>2.6</v>
      </c>
    </row>
    <row r="12" spans="1:3" x14ac:dyDescent="0.25">
      <c r="A12" s="11">
        <v>2.7</v>
      </c>
      <c r="B12" s="11">
        <v>2.2999999999999998</v>
      </c>
    </row>
    <row r="13" spans="1:3" x14ac:dyDescent="0.25">
      <c r="A13" s="11">
        <v>1.9</v>
      </c>
      <c r="B13" s="11">
        <v>2.2000000000000002</v>
      </c>
    </row>
    <row r="14" spans="1:3" x14ac:dyDescent="0.25">
      <c r="A14">
        <f>AVERAGE(A3:A13)</f>
        <v>2.290909090909091</v>
      </c>
      <c r="B14">
        <f>AVERAGE(B3:B13)</f>
        <v>2.081818181818182</v>
      </c>
      <c r="C14" t="s">
        <v>3</v>
      </c>
    </row>
    <row r="15" spans="1:3" x14ac:dyDescent="0.25">
      <c r="A15">
        <f>_xlfn.STDEV.S(A3:A13)</f>
        <v>0.31766191290283891</v>
      </c>
      <c r="B15">
        <f>_xlfn.STDEV.S(B3:B13)</f>
        <v>0.41429019254185001</v>
      </c>
      <c r="C15" t="s">
        <v>4</v>
      </c>
    </row>
    <row r="16" spans="1:3" x14ac:dyDescent="0.25">
      <c r="A16" s="1">
        <f>(A15*A15+B15*B15)/2</f>
        <v>0.13627272727272699</v>
      </c>
      <c r="B16" s="1"/>
      <c r="C16" s="13" t="s">
        <v>18</v>
      </c>
    </row>
    <row r="17" spans="1:3" x14ac:dyDescent="0.25">
      <c r="A17" s="1">
        <f>A14-B14</f>
        <v>0.20909090909090899</v>
      </c>
      <c r="B17" s="1"/>
      <c r="C17" s="13" t="s">
        <v>8</v>
      </c>
    </row>
    <row r="18" spans="1:3" x14ac:dyDescent="0.25">
      <c r="A18" s="1">
        <f>A17/SQRT(A16/11+A16/11)</f>
        <v>1.3283484757831479</v>
      </c>
      <c r="B18" s="1"/>
      <c r="C18" s="13" t="s">
        <v>9</v>
      </c>
    </row>
    <row r="19" spans="1:3" x14ac:dyDescent="0.25">
      <c r="A19" s="1">
        <f>11+11-2</f>
        <v>20</v>
      </c>
      <c r="B19" s="1"/>
      <c r="C19" s="13" t="s">
        <v>16</v>
      </c>
    </row>
    <row r="20" spans="1:3" x14ac:dyDescent="0.25">
      <c r="A20" s="1">
        <v>2.8450000000000002</v>
      </c>
      <c r="B20" s="1"/>
      <c r="C20" s="13" t="s">
        <v>14</v>
      </c>
    </row>
    <row r="21" spans="1:3" x14ac:dyDescent="0.25">
      <c r="A21" s="1">
        <v>2.0859999999999999</v>
      </c>
      <c r="B21" s="1"/>
      <c r="C21" s="13" t="s">
        <v>17</v>
      </c>
    </row>
  </sheetData>
  <mergeCells count="7">
    <mergeCell ref="A21:B21"/>
    <mergeCell ref="A1:B1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26" sqref="C26"/>
    </sheetView>
  </sheetViews>
  <sheetFormatPr defaultRowHeight="15" x14ac:dyDescent="0.25"/>
  <cols>
    <col min="1" max="1" width="39.28515625" bestFit="1" customWidth="1"/>
    <col min="2" max="2" width="9.7109375" bestFit="1" customWidth="1"/>
    <col min="6" max="6" width="65.42578125" bestFit="1" customWidth="1"/>
  </cols>
  <sheetData>
    <row r="1" spans="1:6" x14ac:dyDescent="0.25">
      <c r="B1" s="17" t="s">
        <v>20</v>
      </c>
      <c r="C1" s="17" t="s">
        <v>21</v>
      </c>
    </row>
    <row r="2" spans="1:6" x14ac:dyDescent="0.25">
      <c r="A2" s="17" t="s">
        <v>22</v>
      </c>
      <c r="B2" s="18">
        <v>4.7</v>
      </c>
      <c r="C2" s="18">
        <v>4.0999999999999996</v>
      </c>
    </row>
    <row r="3" spans="1:6" x14ac:dyDescent="0.25">
      <c r="A3" s="17" t="s">
        <v>3</v>
      </c>
      <c r="B3" s="18">
        <v>8.5</v>
      </c>
      <c r="C3" s="18">
        <v>13.9</v>
      </c>
    </row>
    <row r="4" spans="1:6" x14ac:dyDescent="0.25">
      <c r="A4" s="17" t="s">
        <v>23</v>
      </c>
      <c r="B4" s="14">
        <v>21</v>
      </c>
      <c r="C4" s="14"/>
    </row>
    <row r="5" spans="1:6" x14ac:dyDescent="0.25">
      <c r="A5" s="21" t="s">
        <v>24</v>
      </c>
      <c r="B5" s="22">
        <f>0.5*(POWER(B2,2)+POWER(C2,2))</f>
        <v>19.450000000000003</v>
      </c>
      <c r="C5" s="22"/>
      <c r="D5" s="1">
        <f>(B2*B2+C2*C2)/2</f>
        <v>19.450000000000003</v>
      </c>
      <c r="E5" s="1"/>
      <c r="F5" s="13" t="s">
        <v>18</v>
      </c>
    </row>
    <row r="6" spans="1:6" x14ac:dyDescent="0.25">
      <c r="A6" s="21" t="s">
        <v>25</v>
      </c>
      <c r="B6" s="22">
        <f>B4*POWER(B8,2)</f>
        <v>306.18000000000006</v>
      </c>
      <c r="C6" s="22"/>
      <c r="D6" s="23">
        <f>B3-C3</f>
        <v>-5.4</v>
      </c>
      <c r="E6" s="1"/>
      <c r="F6" s="13" t="s">
        <v>8</v>
      </c>
    </row>
    <row r="7" spans="1:6" x14ac:dyDescent="0.25">
      <c r="A7" s="21" t="s">
        <v>26</v>
      </c>
      <c r="B7" s="22">
        <f>0.5*(B3+C3)</f>
        <v>11.2</v>
      </c>
      <c r="C7" s="22"/>
      <c r="D7" s="1">
        <f>D6/SQRT(D5/21+D5/21)</f>
        <v>-3.9676066228426277</v>
      </c>
      <c r="E7" s="1"/>
      <c r="F7" s="13" t="s">
        <v>9</v>
      </c>
    </row>
    <row r="8" spans="1:6" x14ac:dyDescent="0.25">
      <c r="A8" s="21" t="s">
        <v>27</v>
      </c>
      <c r="B8" s="22">
        <f>SQRT((POWER(B3-B7,2)+POWER(C3-B7,2))/(2-1))</f>
        <v>3.8183766184073571</v>
      </c>
      <c r="C8" s="22"/>
      <c r="D8" s="1">
        <f>2*(21-1)</f>
        <v>40</v>
      </c>
      <c r="E8" s="1"/>
      <c r="F8" s="13" t="s">
        <v>16</v>
      </c>
    </row>
    <row r="9" spans="1:6" x14ac:dyDescent="0.25">
      <c r="A9" s="21" t="s">
        <v>28</v>
      </c>
      <c r="B9" s="22">
        <f>B6/B5</f>
        <v>15.74190231362468</v>
      </c>
      <c r="C9" s="22"/>
      <c r="D9" s="1">
        <v>2.7040000000000002</v>
      </c>
      <c r="E9" s="1"/>
      <c r="F9" s="13" t="s">
        <v>14</v>
      </c>
    </row>
    <row r="10" spans="1:6" x14ac:dyDescent="0.25">
      <c r="A10" s="21" t="s">
        <v>29</v>
      </c>
      <c r="B10" s="22">
        <v>1</v>
      </c>
      <c r="C10" s="22"/>
      <c r="D10" s="1">
        <v>2.0209999999999999</v>
      </c>
      <c r="E10" s="1"/>
      <c r="F10" s="13" t="s">
        <v>17</v>
      </c>
    </row>
    <row r="11" spans="1:6" x14ac:dyDescent="0.25">
      <c r="A11" s="21" t="s">
        <v>30</v>
      </c>
      <c r="B11" s="22">
        <v>40</v>
      </c>
      <c r="C11" s="22"/>
    </row>
    <row r="12" spans="1:6" x14ac:dyDescent="0.25">
      <c r="A12" s="21" t="s">
        <v>31</v>
      </c>
      <c r="B12" s="22">
        <v>4.08</v>
      </c>
      <c r="C12" s="22"/>
    </row>
    <row r="17" spans="1:3" x14ac:dyDescent="0.25">
      <c r="A17" s="1" t="s">
        <v>32</v>
      </c>
      <c r="B17" s="1"/>
    </row>
    <row r="18" spans="1:3" x14ac:dyDescent="0.25">
      <c r="A18" t="s">
        <v>33</v>
      </c>
      <c r="B18" t="s">
        <v>34</v>
      </c>
    </row>
    <row r="19" spans="1:3" x14ac:dyDescent="0.25">
      <c r="A19">
        <v>51.4</v>
      </c>
      <c r="B19">
        <v>59.4</v>
      </c>
      <c r="C19" t="s">
        <v>3</v>
      </c>
    </row>
    <row r="20" spans="1:3" x14ac:dyDescent="0.25">
      <c r="A20">
        <v>3.2</v>
      </c>
      <c r="B20">
        <v>3.9</v>
      </c>
      <c r="C20" t="s">
        <v>35</v>
      </c>
    </row>
    <row r="21" spans="1:3" x14ac:dyDescent="0.25">
      <c r="A21">
        <f>A20*SQRT(36)</f>
        <v>19.200000000000003</v>
      </c>
      <c r="B21">
        <f>B20*SQRT(36)</f>
        <v>23.4</v>
      </c>
      <c r="C21" t="s">
        <v>36</v>
      </c>
    </row>
    <row r="22" spans="1:3" x14ac:dyDescent="0.25">
      <c r="A22" s="1">
        <f>(A21*A21+B21*B21)/2</f>
        <v>458.1</v>
      </c>
      <c r="B22" s="1"/>
      <c r="C22" s="13" t="s">
        <v>18</v>
      </c>
    </row>
    <row r="23" spans="1:3" x14ac:dyDescent="0.25">
      <c r="A23" s="23">
        <f>A19-B19</f>
        <v>-8</v>
      </c>
      <c r="B23" s="1"/>
      <c r="C23" s="13" t="s">
        <v>8</v>
      </c>
    </row>
    <row r="24" spans="1:3" x14ac:dyDescent="0.25">
      <c r="A24" s="1">
        <f>A23/SQRT(A22/36+A22/36)</f>
        <v>-1.5857915291950571</v>
      </c>
      <c r="B24" s="1"/>
      <c r="C24" s="13" t="s">
        <v>9</v>
      </c>
    </row>
    <row r="25" spans="1:3" x14ac:dyDescent="0.25">
      <c r="A25" s="1">
        <f>2*(36-1)</f>
        <v>70</v>
      </c>
      <c r="B25" s="1"/>
      <c r="C25" s="13" t="s">
        <v>16</v>
      </c>
    </row>
    <row r="26" spans="1:3" x14ac:dyDescent="0.25">
      <c r="A26" s="1">
        <v>2.6480000000000001</v>
      </c>
      <c r="B26" s="1"/>
      <c r="C26" s="13" t="s">
        <v>14</v>
      </c>
    </row>
    <row r="27" spans="1:3" x14ac:dyDescent="0.25">
      <c r="A27" s="1">
        <v>1.994</v>
      </c>
      <c r="B27" s="1"/>
      <c r="C27" s="13" t="s">
        <v>17</v>
      </c>
    </row>
    <row r="28" spans="1:3" x14ac:dyDescent="0.25">
      <c r="A28" s="1">
        <v>1.294</v>
      </c>
      <c r="B28" s="1"/>
      <c r="C28" s="13" t="s">
        <v>37</v>
      </c>
    </row>
  </sheetData>
  <mergeCells count="23">
    <mergeCell ref="A27:B27"/>
    <mergeCell ref="A28:B28"/>
    <mergeCell ref="A17:B17"/>
    <mergeCell ref="A22:B22"/>
    <mergeCell ref="A23:B23"/>
    <mergeCell ref="A24:B24"/>
    <mergeCell ref="A25:B25"/>
    <mergeCell ref="A26:B26"/>
    <mergeCell ref="B10:C10"/>
    <mergeCell ref="B11:C11"/>
    <mergeCell ref="B12:C12"/>
    <mergeCell ref="D5:E5"/>
    <mergeCell ref="D6:E6"/>
    <mergeCell ref="D7:E7"/>
    <mergeCell ref="D8:E8"/>
    <mergeCell ref="D9:E9"/>
    <mergeCell ref="D10:E10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5" sqref="B5:F5"/>
    </sheetView>
  </sheetViews>
  <sheetFormatPr defaultRowHeight="15" x14ac:dyDescent="0.25"/>
  <cols>
    <col min="4" max="4" width="13.5703125" bestFit="1" customWidth="1"/>
  </cols>
  <sheetData>
    <row r="1" spans="1:6" x14ac:dyDescent="0.25">
      <c r="B1" s="17" t="s">
        <v>38</v>
      </c>
      <c r="C1" s="17" t="s">
        <v>39</v>
      </c>
      <c r="D1" s="17" t="s">
        <v>40</v>
      </c>
      <c r="E1" s="17" t="s">
        <v>41</v>
      </c>
      <c r="F1" s="17" t="s">
        <v>42</v>
      </c>
    </row>
    <row r="2" spans="1:6" x14ac:dyDescent="0.25">
      <c r="A2" s="17" t="s">
        <v>43</v>
      </c>
      <c r="B2" s="4">
        <v>3.17</v>
      </c>
      <c r="C2" s="4">
        <v>2.72</v>
      </c>
      <c r="D2" s="4">
        <v>2.63</v>
      </c>
      <c r="E2" s="4">
        <v>2.29</v>
      </c>
      <c r="F2" s="4">
        <v>2.12</v>
      </c>
    </row>
    <row r="3" spans="1:6" x14ac:dyDescent="0.25">
      <c r="A3" s="17" t="s">
        <v>4</v>
      </c>
      <c r="B3" s="4">
        <v>0.74</v>
      </c>
      <c r="C3" s="4">
        <v>0.71</v>
      </c>
      <c r="D3" s="4">
        <v>0.73</v>
      </c>
      <c r="E3" s="4">
        <v>0.7</v>
      </c>
      <c r="F3" s="4">
        <v>0.72</v>
      </c>
    </row>
    <row r="4" spans="1:6" x14ac:dyDescent="0.25">
      <c r="A4" s="17" t="s">
        <v>23</v>
      </c>
      <c r="B4" s="14">
        <v>200</v>
      </c>
      <c r="C4" s="14"/>
      <c r="D4" s="14"/>
      <c r="E4" s="14"/>
      <c r="F4" s="14"/>
    </row>
    <row r="5" spans="1:6" x14ac:dyDescent="0.25">
      <c r="A5" s="19" t="s">
        <v>24</v>
      </c>
      <c r="B5" s="20">
        <f>(1/5)*(POWER(B3,2)+POWER(C3,2)+POWER(D3,2)+POWER(E3,2)+POWER(F3,2))</f>
        <v>0.51860000000000006</v>
      </c>
      <c r="C5" s="20"/>
      <c r="D5" s="20"/>
      <c r="E5" s="20"/>
      <c r="F5" s="20"/>
    </row>
    <row r="6" spans="1:6" x14ac:dyDescent="0.25">
      <c r="A6" s="19" t="s">
        <v>25</v>
      </c>
      <c r="B6" s="20">
        <f>200*POWER(B8,2)</f>
        <v>33.285999999999987</v>
      </c>
      <c r="C6" s="20"/>
      <c r="D6" s="20"/>
      <c r="E6" s="20"/>
      <c r="F6" s="20"/>
    </row>
    <row r="7" spans="1:6" x14ac:dyDescent="0.25">
      <c r="A7" s="19" t="s">
        <v>26</v>
      </c>
      <c r="B7" s="20">
        <f>(1/5)*(B2+C2+D2+E2+F2)</f>
        <v>2.5860000000000003</v>
      </c>
      <c r="C7" s="20"/>
      <c r="D7" s="20"/>
      <c r="E7" s="20"/>
      <c r="F7" s="20"/>
    </row>
    <row r="8" spans="1:6" x14ac:dyDescent="0.25">
      <c r="A8" s="19" t="s">
        <v>27</v>
      </c>
      <c r="B8" s="20">
        <f>SQRT((POWER(B2-B7,2)+POWER(C2-B7,2)+POWER(D2-B7,2)+POWER(E2-B7,2)+POWER(F2-B7,2))/(5-1))</f>
        <v>0.40795833120552882</v>
      </c>
      <c r="C8" s="20"/>
      <c r="D8" s="20"/>
      <c r="E8" s="20"/>
      <c r="F8" s="20"/>
    </row>
    <row r="9" spans="1:6" x14ac:dyDescent="0.25">
      <c r="A9" s="19" t="s">
        <v>28</v>
      </c>
      <c r="B9" s="20">
        <f>B6/B5</f>
        <v>64.184342460470461</v>
      </c>
      <c r="C9" s="20"/>
      <c r="D9" s="20"/>
      <c r="E9" s="20"/>
      <c r="F9" s="20"/>
    </row>
    <row r="10" spans="1:6" x14ac:dyDescent="0.25">
      <c r="A10" s="19" t="s">
        <v>29</v>
      </c>
      <c r="B10" s="20">
        <v>4</v>
      </c>
      <c r="C10" s="20"/>
      <c r="D10" s="20"/>
      <c r="E10" s="20"/>
      <c r="F10" s="20"/>
    </row>
    <row r="11" spans="1:6" x14ac:dyDescent="0.25">
      <c r="A11" s="19" t="s">
        <v>30</v>
      </c>
      <c r="B11" s="20">
        <v>995</v>
      </c>
      <c r="C11" s="20"/>
      <c r="D11" s="20"/>
      <c r="E11" s="20"/>
      <c r="F11" s="20"/>
    </row>
    <row r="12" spans="1:6" x14ac:dyDescent="0.25">
      <c r="A12" s="19" t="s">
        <v>31</v>
      </c>
      <c r="B12" s="20">
        <v>2.37</v>
      </c>
      <c r="C12" s="20"/>
      <c r="D12" s="20"/>
      <c r="E12" s="20"/>
      <c r="F12" s="20"/>
    </row>
  </sheetData>
  <mergeCells count="9">
    <mergeCell ref="B10:F10"/>
    <mergeCell ref="B11:F11"/>
    <mergeCell ref="B12:F12"/>
    <mergeCell ref="B4:F4"/>
    <mergeCell ref="B5:F5"/>
    <mergeCell ref="B6:F6"/>
    <mergeCell ref="B7:F7"/>
    <mergeCell ref="B8:F8"/>
    <mergeCell ref="B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4" sqref="B24:F24"/>
    </sheetView>
  </sheetViews>
  <sheetFormatPr defaultRowHeight="15" x14ac:dyDescent="0.25"/>
  <cols>
    <col min="1" max="1" width="16.140625" bestFit="1" customWidth="1"/>
    <col min="3" max="3" width="11" bestFit="1" customWidth="1"/>
    <col min="4" max="4" width="13.5703125" bestFit="1" customWidth="1"/>
    <col min="5" max="5" width="8.140625" bestFit="1" customWidth="1"/>
    <col min="6" max="6" width="11.28515625" bestFit="1" customWidth="1"/>
  </cols>
  <sheetData>
    <row r="1" spans="1:6" x14ac:dyDescent="0.25">
      <c r="B1" s="17" t="s">
        <v>38</v>
      </c>
      <c r="C1" s="17" t="s">
        <v>39</v>
      </c>
      <c r="D1" s="17" t="s">
        <v>40</v>
      </c>
      <c r="E1" s="17" t="s">
        <v>41</v>
      </c>
      <c r="F1" s="17" t="s">
        <v>42</v>
      </c>
    </row>
    <row r="2" spans="1:6" x14ac:dyDescent="0.25">
      <c r="A2" s="17" t="s">
        <v>43</v>
      </c>
      <c r="B2" s="24">
        <v>3.17</v>
      </c>
      <c r="C2" s="4">
        <v>2.72</v>
      </c>
      <c r="D2" s="4">
        <v>2.63</v>
      </c>
      <c r="E2" s="4">
        <v>2.29</v>
      </c>
      <c r="F2" s="4">
        <v>2.12</v>
      </c>
    </row>
    <row r="3" spans="1:6" x14ac:dyDescent="0.25">
      <c r="A3" s="17" t="s">
        <v>4</v>
      </c>
      <c r="B3" s="24">
        <v>0.74</v>
      </c>
      <c r="C3" s="4">
        <v>0.71</v>
      </c>
      <c r="D3" s="4">
        <v>0.73</v>
      </c>
      <c r="E3" s="4">
        <v>0.7</v>
      </c>
      <c r="F3" s="4">
        <v>0.72</v>
      </c>
    </row>
    <row r="4" spans="1:6" x14ac:dyDescent="0.25">
      <c r="A4" s="17" t="s">
        <v>23</v>
      </c>
      <c r="B4" s="14">
        <v>200</v>
      </c>
      <c r="C4" s="14"/>
      <c r="D4" s="14"/>
      <c r="E4" s="14"/>
      <c r="F4" s="14"/>
    </row>
    <row r="5" spans="1:6" x14ac:dyDescent="0.25">
      <c r="A5" s="17" t="s">
        <v>45</v>
      </c>
      <c r="B5" s="1">
        <v>5</v>
      </c>
      <c r="C5" s="1"/>
      <c r="D5" s="1"/>
      <c r="E5" s="1"/>
      <c r="F5" s="1"/>
    </row>
    <row r="6" spans="1:6" x14ac:dyDescent="0.25">
      <c r="A6" s="17" t="s">
        <v>44</v>
      </c>
      <c r="B6" s="1">
        <f>200*5-5</f>
        <v>995</v>
      </c>
      <c r="C6" s="1"/>
      <c r="D6" s="1"/>
      <c r="E6" s="1"/>
      <c r="F6" s="1"/>
    </row>
    <row r="7" spans="1:6" x14ac:dyDescent="0.25">
      <c r="A7" s="17" t="s">
        <v>46</v>
      </c>
      <c r="C7">
        <f>$B$2-C2</f>
        <v>0.44999999999999973</v>
      </c>
      <c r="D7">
        <f t="shared" ref="D7:F7" si="0">$B$2-D2</f>
        <v>0.54</v>
      </c>
      <c r="E7">
        <f t="shared" si="0"/>
        <v>0.87999999999999989</v>
      </c>
      <c r="F7" s="25">
        <f t="shared" si="0"/>
        <v>1.0499999999999998</v>
      </c>
    </row>
    <row r="8" spans="1:6" x14ac:dyDescent="0.25">
      <c r="A8" s="17" t="s">
        <v>10</v>
      </c>
      <c r="B8" s="1">
        <f>F7/SQRT(B9*(1/200+1/200))</f>
        <v>14.580521004055743</v>
      </c>
      <c r="C8" s="1"/>
      <c r="D8" s="1"/>
      <c r="E8" s="1"/>
      <c r="F8" s="1"/>
    </row>
    <row r="9" spans="1:6" x14ac:dyDescent="0.25">
      <c r="A9" s="17" t="s">
        <v>47</v>
      </c>
      <c r="B9" s="1">
        <v>0.51859999999999995</v>
      </c>
      <c r="C9" s="1"/>
      <c r="D9" s="1"/>
      <c r="E9" s="1"/>
      <c r="F9" s="1"/>
    </row>
    <row r="10" spans="1:6" x14ac:dyDescent="0.25">
      <c r="A10" s="17" t="s">
        <v>48</v>
      </c>
      <c r="B10" s="1">
        <v>2.44</v>
      </c>
      <c r="C10" s="1"/>
      <c r="D10" s="1"/>
      <c r="E10" s="1"/>
      <c r="F10" s="1"/>
    </row>
    <row r="12" spans="1:6" x14ac:dyDescent="0.25">
      <c r="A12" s="17" t="s">
        <v>46</v>
      </c>
      <c r="C12">
        <v>0.45</v>
      </c>
      <c r="D12">
        <v>0.54</v>
      </c>
      <c r="E12" s="25">
        <v>0.88</v>
      </c>
      <c r="F12" s="26">
        <v>1.05</v>
      </c>
    </row>
    <row r="13" spans="1:6" x14ac:dyDescent="0.25">
      <c r="A13" s="17" t="s">
        <v>10</v>
      </c>
      <c r="B13" s="1">
        <f>E12/SQRT(B14*(1/200+1/200))</f>
        <v>12.219865222446719</v>
      </c>
      <c r="C13" s="1"/>
      <c r="D13" s="1"/>
      <c r="E13" s="1"/>
      <c r="F13" s="1"/>
    </row>
    <row r="14" spans="1:6" x14ac:dyDescent="0.25">
      <c r="A14" s="17" t="s">
        <v>47</v>
      </c>
      <c r="B14" s="1">
        <v>0.51859999999999995</v>
      </c>
      <c r="C14" s="1"/>
      <c r="D14" s="1"/>
      <c r="E14" s="1"/>
      <c r="F14" s="1"/>
    </row>
    <row r="15" spans="1:6" x14ac:dyDescent="0.25">
      <c r="A15" s="17" t="s">
        <v>48</v>
      </c>
      <c r="B15" s="1">
        <v>2.44</v>
      </c>
      <c r="C15" s="1"/>
      <c r="D15" s="1"/>
      <c r="E15" s="1"/>
      <c r="F15" s="1"/>
    </row>
    <row r="17" spans="1:6" x14ac:dyDescent="0.25">
      <c r="A17" s="17" t="s">
        <v>46</v>
      </c>
      <c r="C17">
        <v>0.45</v>
      </c>
      <c r="D17" s="25">
        <v>0.54</v>
      </c>
      <c r="E17" s="26">
        <v>0.88</v>
      </c>
      <c r="F17" s="26">
        <v>1.05</v>
      </c>
    </row>
    <row r="18" spans="1:6" x14ac:dyDescent="0.25">
      <c r="A18" s="17" t="s">
        <v>10</v>
      </c>
      <c r="B18" s="1">
        <f>D17/SQRT(B19*(1/200+1/200))</f>
        <v>7.4985536592286692</v>
      </c>
      <c r="C18" s="1"/>
      <c r="D18" s="1"/>
      <c r="E18" s="1"/>
      <c r="F18" s="1"/>
    </row>
    <row r="19" spans="1:6" x14ac:dyDescent="0.25">
      <c r="A19" s="17" t="s">
        <v>47</v>
      </c>
      <c r="B19" s="1">
        <v>0.51859999999999995</v>
      </c>
      <c r="C19" s="1"/>
      <c r="D19" s="1"/>
      <c r="E19" s="1"/>
      <c r="F19" s="1"/>
    </row>
    <row r="20" spans="1:6" x14ac:dyDescent="0.25">
      <c r="A20" s="17" t="s">
        <v>48</v>
      </c>
      <c r="B20" s="1">
        <v>2.44</v>
      </c>
      <c r="C20" s="1"/>
      <c r="D20" s="1"/>
      <c r="E20" s="1"/>
      <c r="F20" s="1"/>
    </row>
    <row r="22" spans="1:6" x14ac:dyDescent="0.25">
      <c r="A22" s="17" t="s">
        <v>46</v>
      </c>
      <c r="C22" s="25">
        <v>0.45</v>
      </c>
      <c r="D22" s="26">
        <v>0.54</v>
      </c>
      <c r="E22" s="26">
        <v>0.88</v>
      </c>
      <c r="F22" s="26">
        <v>1.05</v>
      </c>
    </row>
    <row r="23" spans="1:6" x14ac:dyDescent="0.25">
      <c r="A23" s="17" t="s">
        <v>10</v>
      </c>
      <c r="B23" s="1">
        <f>C22/SQRT(B24*(1/200+1/200))</f>
        <v>6.248794716023891</v>
      </c>
      <c r="C23" s="1"/>
      <c r="D23" s="1"/>
      <c r="E23" s="1"/>
      <c r="F23" s="1"/>
    </row>
    <row r="24" spans="1:6" x14ac:dyDescent="0.25">
      <c r="A24" s="17" t="s">
        <v>47</v>
      </c>
      <c r="B24" s="1">
        <v>0.51859999999999995</v>
      </c>
      <c r="C24" s="1"/>
      <c r="D24" s="1"/>
      <c r="E24" s="1"/>
      <c r="F24" s="1"/>
    </row>
    <row r="25" spans="1:6" x14ac:dyDescent="0.25">
      <c r="A25" s="17" t="s">
        <v>48</v>
      </c>
      <c r="B25" s="1">
        <v>2.44</v>
      </c>
      <c r="C25" s="1"/>
      <c r="D25" s="1"/>
      <c r="E25" s="1"/>
      <c r="F25" s="1"/>
    </row>
  </sheetData>
  <mergeCells count="15">
    <mergeCell ref="B23:F23"/>
    <mergeCell ref="B24:F24"/>
    <mergeCell ref="B25:F25"/>
    <mergeCell ref="B13:F13"/>
    <mergeCell ref="B14:F14"/>
    <mergeCell ref="B15:F15"/>
    <mergeCell ref="B18:F18"/>
    <mergeCell ref="B19:F19"/>
    <mergeCell ref="B20:F20"/>
    <mergeCell ref="B4:F4"/>
    <mergeCell ref="B5:F5"/>
    <mergeCell ref="B6:F6"/>
    <mergeCell ref="B9:F9"/>
    <mergeCell ref="B8:F8"/>
    <mergeCell ref="B10:F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5" x14ac:dyDescent="0.25"/>
  <cols>
    <col min="1" max="1" width="25" bestFit="1" customWidth="1"/>
    <col min="2" max="2" width="14" bestFit="1" customWidth="1"/>
    <col min="3" max="3" width="8.42578125" bestFit="1" customWidth="1"/>
    <col min="4" max="4" width="9.42578125" bestFit="1" customWidth="1"/>
  </cols>
  <sheetData>
    <row r="1" spans="1:5" x14ac:dyDescent="0.25">
      <c r="B1" t="s">
        <v>49</v>
      </c>
      <c r="C1" t="s">
        <v>50</v>
      </c>
      <c r="D1" t="s">
        <v>51</v>
      </c>
    </row>
    <row r="2" spans="1:5" x14ac:dyDescent="0.25">
      <c r="A2" s="17" t="s">
        <v>52</v>
      </c>
      <c r="B2">
        <v>43.3</v>
      </c>
      <c r="C2">
        <v>58</v>
      </c>
      <c r="D2">
        <v>64.8</v>
      </c>
    </row>
    <row r="3" spans="1:5" x14ac:dyDescent="0.25">
      <c r="A3" s="17" t="s">
        <v>4</v>
      </c>
      <c r="B3">
        <v>14.2</v>
      </c>
      <c r="C3">
        <v>17.7</v>
      </c>
      <c r="D3">
        <v>14.3</v>
      </c>
    </row>
    <row r="4" spans="1:5" x14ac:dyDescent="0.25">
      <c r="A4" s="17" t="s">
        <v>23</v>
      </c>
      <c r="B4" s="1">
        <v>70</v>
      </c>
      <c r="C4" s="1"/>
      <c r="D4" s="1"/>
    </row>
    <row r="5" spans="1:5" x14ac:dyDescent="0.25">
      <c r="A5" s="17" t="s">
        <v>24</v>
      </c>
      <c r="B5" s="1">
        <f>(POWER(B3,2)+POWER(C3,2)+POWER(D3,2))/3</f>
        <v>239.80666666666664</v>
      </c>
      <c r="C5" s="1"/>
      <c r="D5" s="1"/>
    </row>
    <row r="6" spans="1:5" ht="15.75" thickBot="1" x14ac:dyDescent="0.3">
      <c r="A6" s="17" t="s">
        <v>53</v>
      </c>
      <c r="B6" s="1">
        <v>1.7000000000000001E-2</v>
      </c>
      <c r="C6" s="1"/>
      <c r="D6" s="1"/>
    </row>
    <row r="7" spans="1:5" x14ac:dyDescent="0.25">
      <c r="A7" s="27" t="s">
        <v>9</v>
      </c>
      <c r="B7" s="28">
        <f>(B2-C2)/SQRT(((B5)/B4)+((B5)/B4))</f>
        <v>-5.6159176488702593</v>
      </c>
      <c r="C7" s="28"/>
      <c r="D7" s="29"/>
      <c r="E7" t="s">
        <v>56</v>
      </c>
    </row>
    <row r="8" spans="1:5" x14ac:dyDescent="0.25">
      <c r="A8" s="30" t="s">
        <v>54</v>
      </c>
      <c r="B8" s="31">
        <f>3*(70-1)</f>
        <v>207</v>
      </c>
      <c r="C8" s="31"/>
      <c r="D8" s="32"/>
    </row>
    <row r="9" spans="1:5" x14ac:dyDescent="0.25">
      <c r="A9" s="33" t="s">
        <v>14</v>
      </c>
      <c r="B9" s="31">
        <v>2.601</v>
      </c>
      <c r="C9" s="31"/>
      <c r="D9" s="32"/>
    </row>
    <row r="10" spans="1:5" ht="15.75" thickBot="1" x14ac:dyDescent="0.3">
      <c r="A10" s="34" t="s">
        <v>55</v>
      </c>
      <c r="B10" s="35">
        <v>2.3450000000000002</v>
      </c>
      <c r="C10" s="35"/>
      <c r="D10" s="36"/>
    </row>
    <row r="11" spans="1:5" ht="15.75" thickBot="1" x14ac:dyDescent="0.3">
      <c r="A11" s="17"/>
      <c r="B11" s="1"/>
      <c r="C11" s="1"/>
      <c r="D11" s="1"/>
    </row>
    <row r="12" spans="1:5" x14ac:dyDescent="0.25">
      <c r="A12" s="27" t="s">
        <v>9</v>
      </c>
      <c r="B12" s="28">
        <f>(C2-D2)/SQRT(((B5)/B4)+((B5)/B4))</f>
        <v>-2.5978394566202541</v>
      </c>
      <c r="C12" s="28"/>
      <c r="D12" s="29"/>
      <c r="E12" t="s">
        <v>57</v>
      </c>
    </row>
    <row r="13" spans="1:5" x14ac:dyDescent="0.25">
      <c r="A13" s="30" t="s">
        <v>54</v>
      </c>
      <c r="B13" s="31">
        <f>3*(70-1)</f>
        <v>207</v>
      </c>
      <c r="C13" s="31"/>
      <c r="D13" s="32"/>
    </row>
    <row r="14" spans="1:5" x14ac:dyDescent="0.25">
      <c r="A14" s="33" t="s">
        <v>14</v>
      </c>
      <c r="B14" s="31">
        <v>2.601</v>
      </c>
      <c r="C14" s="31"/>
      <c r="D14" s="32"/>
    </row>
    <row r="15" spans="1:5" ht="15.75" thickBot="1" x14ac:dyDescent="0.3">
      <c r="A15" s="34" t="s">
        <v>55</v>
      </c>
      <c r="B15" s="35">
        <v>2.3450000000000002</v>
      </c>
      <c r="C15" s="35"/>
      <c r="D15" s="36"/>
    </row>
    <row r="16" spans="1:5" ht="15.75" thickBot="1" x14ac:dyDescent="0.3"/>
    <row r="17" spans="1:5" x14ac:dyDescent="0.25">
      <c r="A17" s="27" t="s">
        <v>9</v>
      </c>
      <c r="B17" s="28">
        <f>(B2-D2)/SQRT(((B5)/B4)+((B5)/B4))</f>
        <v>-8.2137571054905134</v>
      </c>
      <c r="C17" s="28"/>
      <c r="D17" s="29"/>
      <c r="E17" t="s">
        <v>58</v>
      </c>
    </row>
    <row r="18" spans="1:5" x14ac:dyDescent="0.25">
      <c r="A18" s="30" t="s">
        <v>54</v>
      </c>
      <c r="B18" s="31">
        <f>3*(70-1)</f>
        <v>207</v>
      </c>
      <c r="C18" s="31"/>
      <c r="D18" s="32"/>
    </row>
    <row r="19" spans="1:5" x14ac:dyDescent="0.25">
      <c r="A19" s="33" t="s">
        <v>14</v>
      </c>
      <c r="B19" s="31">
        <v>2.601</v>
      </c>
      <c r="C19" s="31"/>
      <c r="D19" s="32"/>
    </row>
    <row r="20" spans="1:5" ht="15.75" thickBot="1" x14ac:dyDescent="0.3">
      <c r="A20" s="34" t="s">
        <v>55</v>
      </c>
      <c r="B20" s="35">
        <v>2.3450000000000002</v>
      </c>
      <c r="C20" s="35"/>
      <c r="D20" s="36"/>
    </row>
  </sheetData>
  <mergeCells count="16">
    <mergeCell ref="B17:D17"/>
    <mergeCell ref="B18:D18"/>
    <mergeCell ref="B19:D19"/>
    <mergeCell ref="B20:D20"/>
    <mergeCell ref="B10:D10"/>
    <mergeCell ref="B11:D11"/>
    <mergeCell ref="B12:D12"/>
    <mergeCell ref="B13:D13"/>
    <mergeCell ref="B14:D14"/>
    <mergeCell ref="B15:D15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9" sqref="E19"/>
    </sheetView>
  </sheetViews>
  <sheetFormatPr defaultRowHeight="15" x14ac:dyDescent="0.25"/>
  <cols>
    <col min="1" max="1" width="25" bestFit="1" customWidth="1"/>
    <col min="2" max="2" width="14" bestFit="1" customWidth="1"/>
    <col min="3" max="3" width="8.42578125" bestFit="1" customWidth="1"/>
    <col min="4" max="4" width="9.42578125" bestFit="1" customWidth="1"/>
  </cols>
  <sheetData>
    <row r="1" spans="1:5" x14ac:dyDescent="0.25">
      <c r="B1" t="s">
        <v>49</v>
      </c>
      <c r="C1" t="s">
        <v>50</v>
      </c>
      <c r="D1" t="s">
        <v>51</v>
      </c>
    </row>
    <row r="2" spans="1:5" x14ac:dyDescent="0.25">
      <c r="A2" s="17" t="s">
        <v>52</v>
      </c>
      <c r="B2">
        <v>43.3</v>
      </c>
      <c r="C2">
        <v>58</v>
      </c>
      <c r="D2">
        <v>64.8</v>
      </c>
    </row>
    <row r="3" spans="1:5" x14ac:dyDescent="0.25">
      <c r="A3" s="17" t="s">
        <v>4</v>
      </c>
      <c r="B3">
        <v>14.2</v>
      </c>
      <c r="C3">
        <v>17.7</v>
      </c>
      <c r="D3">
        <v>14.3</v>
      </c>
    </row>
    <row r="4" spans="1:5" x14ac:dyDescent="0.25">
      <c r="A4" s="17" t="s">
        <v>23</v>
      </c>
      <c r="B4" s="1">
        <v>70</v>
      </c>
      <c r="C4" s="1"/>
      <c r="D4" s="1"/>
    </row>
    <row r="5" spans="1:5" x14ac:dyDescent="0.25">
      <c r="A5" s="17" t="s">
        <v>24</v>
      </c>
      <c r="B5" s="1">
        <f>(POWER(B3,2)+POWER(C3,2)+POWER(D3,2))/3</f>
        <v>239.80666666666664</v>
      </c>
      <c r="C5" s="1"/>
      <c r="D5" s="1"/>
    </row>
    <row r="6" spans="1:5" x14ac:dyDescent="0.25">
      <c r="A6" s="17" t="s">
        <v>53</v>
      </c>
      <c r="B6" s="1">
        <v>2.5000000000000001E-2</v>
      </c>
      <c r="C6" s="1"/>
      <c r="D6" s="1"/>
    </row>
    <row r="7" spans="1:5" ht="15.75" thickBot="1" x14ac:dyDescent="0.3"/>
    <row r="8" spans="1:5" x14ac:dyDescent="0.25">
      <c r="A8" s="27" t="s">
        <v>9</v>
      </c>
      <c r="B8" s="28">
        <f>(B2-C2)/SQRT(((B5)/B4)+((B5)/B4))</f>
        <v>-5.6159176488702593</v>
      </c>
      <c r="C8" s="28"/>
      <c r="D8" s="29"/>
      <c r="E8" t="s">
        <v>56</v>
      </c>
    </row>
    <row r="9" spans="1:5" x14ac:dyDescent="0.25">
      <c r="A9" s="30" t="s">
        <v>54</v>
      </c>
      <c r="B9" s="31">
        <f>3*(70-1)</f>
        <v>207</v>
      </c>
      <c r="C9" s="31"/>
      <c r="D9" s="32"/>
    </row>
    <row r="10" spans="1:5" ht="15.75" thickBot="1" x14ac:dyDescent="0.3">
      <c r="A10" s="34" t="s">
        <v>55</v>
      </c>
      <c r="B10" s="35">
        <v>2.3450000000000002</v>
      </c>
      <c r="C10" s="35"/>
      <c r="D10" s="36"/>
    </row>
    <row r="11" spans="1:5" ht="15.75" thickBot="1" x14ac:dyDescent="0.3">
      <c r="A11" s="34" t="s">
        <v>17</v>
      </c>
      <c r="B11" s="35">
        <v>1.972</v>
      </c>
      <c r="C11" s="35"/>
      <c r="D11" s="36"/>
    </row>
    <row r="12" spans="1:5" ht="15.75" thickBot="1" x14ac:dyDescent="0.3"/>
    <row r="13" spans="1:5" x14ac:dyDescent="0.25">
      <c r="A13" s="27" t="s">
        <v>9</v>
      </c>
      <c r="B13" s="28">
        <f>(B2-D2)/SQRT(((B5)/B4)+((B5)/B4))</f>
        <v>-8.2137571054905134</v>
      </c>
      <c r="C13" s="28"/>
      <c r="D13" s="29"/>
      <c r="E13" t="s">
        <v>58</v>
      </c>
    </row>
    <row r="14" spans="1:5" x14ac:dyDescent="0.25">
      <c r="A14" s="30" t="s">
        <v>54</v>
      </c>
      <c r="B14" s="31">
        <f>3*(70-1)</f>
        <v>207</v>
      </c>
      <c r="C14" s="31"/>
      <c r="D14" s="32"/>
    </row>
    <row r="15" spans="1:5" ht="15.75" thickBot="1" x14ac:dyDescent="0.3">
      <c r="A15" s="34" t="s">
        <v>55</v>
      </c>
      <c r="B15" s="35">
        <v>2.3450000000000002</v>
      </c>
      <c r="C15" s="35"/>
      <c r="D15" s="36"/>
    </row>
    <row r="16" spans="1:5" ht="15.75" thickBot="1" x14ac:dyDescent="0.3">
      <c r="A16" s="34" t="s">
        <v>17</v>
      </c>
      <c r="B16" s="35">
        <v>1.972</v>
      </c>
      <c r="C16" s="35"/>
      <c r="D16" s="36"/>
    </row>
  </sheetData>
  <mergeCells count="11">
    <mergeCell ref="B11:D11"/>
    <mergeCell ref="B13:D13"/>
    <mergeCell ref="B14:D14"/>
    <mergeCell ref="B15:D15"/>
    <mergeCell ref="B16:D16"/>
    <mergeCell ref="B4:D4"/>
    <mergeCell ref="B5:D5"/>
    <mergeCell ref="B6:D6"/>
    <mergeCell ref="B8:D8"/>
    <mergeCell ref="B9:D9"/>
    <mergeCell ref="B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9" sqref="B9:H9"/>
    </sheetView>
  </sheetViews>
  <sheetFormatPr defaultRowHeight="15" x14ac:dyDescent="0.25"/>
  <cols>
    <col min="1" max="1" width="18.140625" bestFit="1" customWidth="1"/>
  </cols>
  <sheetData>
    <row r="1" spans="1:8" x14ac:dyDescent="0.25">
      <c r="B1">
        <v>0</v>
      </c>
      <c r="C1">
        <v>15</v>
      </c>
      <c r="D1">
        <v>30</v>
      </c>
      <c r="E1">
        <v>50</v>
      </c>
      <c r="F1">
        <v>75</v>
      </c>
      <c r="G1" t="s">
        <v>59</v>
      </c>
      <c r="H1">
        <v>150</v>
      </c>
    </row>
    <row r="2" spans="1:8" x14ac:dyDescent="0.25">
      <c r="A2" s="17" t="s">
        <v>52</v>
      </c>
      <c r="B2">
        <v>85.1</v>
      </c>
      <c r="C2">
        <v>83.5</v>
      </c>
      <c r="D2">
        <v>80.900000000000006</v>
      </c>
      <c r="E2">
        <v>72.599999999999994</v>
      </c>
      <c r="F2">
        <v>60</v>
      </c>
      <c r="G2">
        <v>73.5</v>
      </c>
      <c r="H2">
        <v>63.8</v>
      </c>
    </row>
    <row r="3" spans="1:8" x14ac:dyDescent="0.25">
      <c r="A3" s="17" t="s">
        <v>60</v>
      </c>
      <c r="B3">
        <v>0.3</v>
      </c>
      <c r="C3">
        <v>1</v>
      </c>
      <c r="D3">
        <v>0.6</v>
      </c>
      <c r="E3">
        <v>0.7</v>
      </c>
      <c r="F3">
        <v>1.3</v>
      </c>
      <c r="G3">
        <v>0.7</v>
      </c>
      <c r="H3">
        <v>2.6</v>
      </c>
    </row>
    <row r="4" spans="1:8" x14ac:dyDescent="0.25">
      <c r="A4" s="17" t="s">
        <v>23</v>
      </c>
      <c r="B4" s="1">
        <v>36</v>
      </c>
      <c r="C4" s="1"/>
      <c r="D4" s="1"/>
      <c r="E4" s="1"/>
      <c r="F4" s="1"/>
      <c r="G4" s="1"/>
      <c r="H4" s="1"/>
    </row>
    <row r="5" spans="1:8" x14ac:dyDescent="0.25">
      <c r="A5" s="17" t="s">
        <v>24</v>
      </c>
      <c r="B5" s="1">
        <f>(1/7)*(POWER(B13,2)+POWER(C13,2)+POWER(D13,2)+POWER(E13,2)+POWER(F13,2)+POWER(G13,2)+POWER(H13,2))</f>
        <v>55.954285714285717</v>
      </c>
      <c r="C5" s="1"/>
      <c r="D5" s="1"/>
      <c r="E5" s="1"/>
      <c r="F5" s="1"/>
      <c r="G5" s="1"/>
      <c r="H5" s="1"/>
    </row>
    <row r="6" spans="1:8" x14ac:dyDescent="0.25">
      <c r="A6" s="17" t="s">
        <v>25</v>
      </c>
      <c r="B6" s="1">
        <f>36*POWER(B8,2)</f>
        <v>3378.2400000000007</v>
      </c>
      <c r="C6" s="1"/>
      <c r="D6" s="1"/>
      <c r="E6" s="1"/>
      <c r="F6" s="1"/>
      <c r="G6" s="1"/>
      <c r="H6" s="1"/>
    </row>
    <row r="7" spans="1:8" x14ac:dyDescent="0.25">
      <c r="A7" s="17" t="s">
        <v>26</v>
      </c>
      <c r="B7" s="1">
        <f>(1/7)*(B2+C2+D2+E2+F2+G2+H2)</f>
        <v>74.199999999999989</v>
      </c>
      <c r="C7" s="1"/>
      <c r="D7" s="1"/>
      <c r="E7" s="1"/>
      <c r="F7" s="1"/>
      <c r="G7" s="1"/>
      <c r="H7" s="1"/>
    </row>
    <row r="8" spans="1:8" x14ac:dyDescent="0.25">
      <c r="A8" s="17" t="s">
        <v>27</v>
      </c>
      <c r="B8" s="1">
        <f>SQRT((POWER(B2-B7,2)+POWER(C2-B7,2)+POWER(D2-B7,2)+POWER(E2-B7,2)+POWER(F2-B7,2)+POWER(G2-B7,2)+POWER(H2-B7,2))/(6))</f>
        <v>9.6871048306498686</v>
      </c>
      <c r="C8" s="1"/>
      <c r="D8" s="1"/>
      <c r="E8" s="1"/>
      <c r="F8" s="1"/>
      <c r="G8" s="1"/>
      <c r="H8" s="1"/>
    </row>
    <row r="9" spans="1:8" x14ac:dyDescent="0.25">
      <c r="A9" s="17" t="s">
        <v>28</v>
      </c>
      <c r="B9" s="1">
        <f>B6/B5</f>
        <v>60.375000000000007</v>
      </c>
      <c r="C9" s="1"/>
      <c r="D9" s="1"/>
      <c r="E9" s="1"/>
      <c r="F9" s="1"/>
      <c r="G9" s="1"/>
      <c r="H9" s="1"/>
    </row>
    <row r="10" spans="1:8" x14ac:dyDescent="0.25">
      <c r="A10" s="17" t="s">
        <v>29</v>
      </c>
      <c r="B10" s="1">
        <v>6</v>
      </c>
      <c r="C10" s="1"/>
      <c r="D10" s="1"/>
      <c r="E10" s="1"/>
      <c r="F10" s="1"/>
      <c r="G10" s="1"/>
      <c r="H10" s="1"/>
    </row>
    <row r="11" spans="1:8" x14ac:dyDescent="0.25">
      <c r="A11" s="17" t="s">
        <v>30</v>
      </c>
      <c r="B11" s="1">
        <v>245</v>
      </c>
      <c r="C11" s="1"/>
      <c r="D11" s="1"/>
      <c r="E11" s="1"/>
      <c r="F11" s="1"/>
      <c r="G11" s="1"/>
      <c r="H11" s="1"/>
    </row>
    <row r="12" spans="1:8" x14ac:dyDescent="0.25">
      <c r="A12" s="17" t="s">
        <v>31</v>
      </c>
      <c r="B12" s="1"/>
      <c r="C12" s="1"/>
      <c r="D12" s="1"/>
      <c r="E12" s="1"/>
      <c r="F12" s="1"/>
      <c r="G12" s="1"/>
      <c r="H12" s="1"/>
    </row>
    <row r="13" spans="1:8" x14ac:dyDescent="0.25">
      <c r="A13" s="17" t="s">
        <v>4</v>
      </c>
      <c r="B13">
        <f>B3*SQRT($B$4)</f>
        <v>1.7999999999999998</v>
      </c>
      <c r="C13">
        <f t="shared" ref="C13:G13" si="0">C3*SQRT($B$4)</f>
        <v>6</v>
      </c>
      <c r="D13">
        <f t="shared" si="0"/>
        <v>3.5999999999999996</v>
      </c>
      <c r="E13">
        <f t="shared" si="0"/>
        <v>4.1999999999999993</v>
      </c>
      <c r="F13">
        <f t="shared" si="0"/>
        <v>7.8000000000000007</v>
      </c>
      <c r="G13">
        <f t="shared" si="0"/>
        <v>4.1999999999999993</v>
      </c>
      <c r="H13">
        <f>H3*SQRT($B$4)</f>
        <v>15.600000000000001</v>
      </c>
    </row>
  </sheetData>
  <mergeCells count="9">
    <mergeCell ref="B10:H10"/>
    <mergeCell ref="B11:H11"/>
    <mergeCell ref="B12:H12"/>
    <mergeCell ref="B4:H4"/>
    <mergeCell ref="B5:H5"/>
    <mergeCell ref="B6:H6"/>
    <mergeCell ref="B7:H7"/>
    <mergeCell ref="B8:H8"/>
    <mergeCell ref="B9:H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9" sqref="B9:E9"/>
    </sheetView>
  </sheetViews>
  <sheetFormatPr defaultRowHeight="15" x14ac:dyDescent="0.25"/>
  <cols>
    <col min="1" max="1" width="25" bestFit="1" customWidth="1"/>
    <col min="2" max="2" width="11" bestFit="1" customWidth="1"/>
    <col min="3" max="3" width="5.5703125" bestFit="1" customWidth="1"/>
    <col min="4" max="4" width="9.5703125" bestFit="1" customWidth="1"/>
  </cols>
  <sheetData>
    <row r="1" spans="1:5" x14ac:dyDescent="0.25">
      <c r="A1" t="s">
        <v>61</v>
      </c>
      <c r="B1" t="s">
        <v>65</v>
      </c>
      <c r="C1" t="s">
        <v>66</v>
      </c>
      <c r="D1" t="s">
        <v>60</v>
      </c>
      <c r="E1" t="s">
        <v>4</v>
      </c>
    </row>
    <row r="2" spans="1:5" x14ac:dyDescent="0.25">
      <c r="A2" t="s">
        <v>34</v>
      </c>
      <c r="B2">
        <v>30</v>
      </c>
      <c r="C2">
        <v>15</v>
      </c>
      <c r="D2">
        <v>1</v>
      </c>
      <c r="E2">
        <f>D2*SQRT(B2)</f>
        <v>5.4772255750516612</v>
      </c>
    </row>
    <row r="3" spans="1:5" x14ac:dyDescent="0.25">
      <c r="A3" t="s">
        <v>62</v>
      </c>
      <c r="B3">
        <v>13</v>
      </c>
      <c r="C3">
        <v>15</v>
      </c>
      <c r="D3">
        <v>2</v>
      </c>
      <c r="E3">
        <f t="shared" ref="E3:E5" si="0">D3*SQRT(B3)</f>
        <v>7.2111025509279782</v>
      </c>
    </row>
    <row r="4" spans="1:5" x14ac:dyDescent="0.25">
      <c r="A4" t="s">
        <v>63</v>
      </c>
      <c r="B4">
        <v>20</v>
      </c>
      <c r="C4">
        <v>9</v>
      </c>
      <c r="D4">
        <v>2</v>
      </c>
      <c r="E4">
        <f t="shared" si="0"/>
        <v>8.9442719099991592</v>
      </c>
    </row>
    <row r="5" spans="1:5" x14ac:dyDescent="0.25">
      <c r="A5" t="s">
        <v>64</v>
      </c>
      <c r="B5">
        <v>20</v>
      </c>
      <c r="C5">
        <v>7</v>
      </c>
      <c r="D5">
        <v>1</v>
      </c>
      <c r="E5">
        <f t="shared" si="0"/>
        <v>4.4721359549995796</v>
      </c>
    </row>
    <row r="6" spans="1:5" x14ac:dyDescent="0.25">
      <c r="A6" t="s">
        <v>67</v>
      </c>
      <c r="B6" s="1">
        <v>6</v>
      </c>
      <c r="C6" s="1"/>
      <c r="D6" s="1"/>
      <c r="E6" s="1"/>
    </row>
    <row r="7" spans="1:5" x14ac:dyDescent="0.25">
      <c r="A7" s="17" t="s">
        <v>53</v>
      </c>
      <c r="B7" s="1">
        <f>0.05/6</f>
        <v>8.3333333333333332E-3</v>
      </c>
      <c r="C7" s="1"/>
      <c r="D7" s="1"/>
      <c r="E7" s="1"/>
    </row>
    <row r="8" spans="1:5" x14ac:dyDescent="0.25">
      <c r="A8" t="s">
        <v>68</v>
      </c>
      <c r="B8" s="1">
        <f>(E2*E2+E3*E3+E4*E4+E5*E5)/4</f>
        <v>45.5</v>
      </c>
      <c r="C8" s="1"/>
      <c r="D8" s="1"/>
      <c r="E8" s="1"/>
    </row>
    <row r="9" spans="1:5" x14ac:dyDescent="0.25">
      <c r="A9" t="s">
        <v>69</v>
      </c>
      <c r="B9" s="1"/>
      <c r="C9" s="1"/>
      <c r="D9" s="1"/>
      <c r="E9" s="1"/>
    </row>
    <row r="10" spans="1:5" x14ac:dyDescent="0.25">
      <c r="A10" t="s">
        <v>70</v>
      </c>
      <c r="B10" s="1"/>
      <c r="C10" s="1"/>
      <c r="D10" s="1"/>
      <c r="E10" s="1"/>
    </row>
    <row r="11" spans="1:5" x14ac:dyDescent="0.25">
      <c r="A11" t="s">
        <v>71</v>
      </c>
      <c r="B11" s="1"/>
      <c r="C11" s="1"/>
      <c r="D11" s="1"/>
      <c r="E11" s="1"/>
    </row>
    <row r="12" spans="1:5" x14ac:dyDescent="0.25">
      <c r="A12" t="s">
        <v>72</v>
      </c>
      <c r="B12" s="1"/>
      <c r="C12" s="1"/>
      <c r="D12" s="1"/>
      <c r="E12" s="1"/>
    </row>
    <row r="13" spans="1:5" x14ac:dyDescent="0.25">
      <c r="A13" t="s">
        <v>73</v>
      </c>
      <c r="B13" s="1"/>
      <c r="C13" s="1"/>
      <c r="D13" s="1"/>
      <c r="E13" s="1"/>
    </row>
    <row r="14" spans="1:5" x14ac:dyDescent="0.25">
      <c r="A14" t="s">
        <v>74</v>
      </c>
      <c r="B14" s="1"/>
      <c r="C14" s="1"/>
      <c r="D14" s="1"/>
      <c r="E14" s="1"/>
    </row>
  </sheetData>
  <mergeCells count="9">
    <mergeCell ref="B12:E12"/>
    <mergeCell ref="B13:E13"/>
    <mergeCell ref="B14:E14"/>
    <mergeCell ref="B6:E6"/>
    <mergeCell ref="B7:E7"/>
    <mergeCell ref="B8:E8"/>
    <mergeCell ref="B9:E9"/>
    <mergeCell ref="B10:E10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4.1</vt:lpstr>
      <vt:lpstr>4.2</vt:lpstr>
      <vt:lpstr>4.3</vt:lpstr>
      <vt:lpstr>4.4</vt:lpstr>
      <vt:lpstr>4.5</vt:lpstr>
      <vt:lpstr>4.6</vt:lpstr>
      <vt:lpstr>4.7</vt:lpstr>
      <vt:lpstr>4.8</vt:lpstr>
      <vt:lpstr>4.9</vt:lpstr>
      <vt:lpstr>4.10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Боровков Дмитрий Евгеньевич</dc:creator>
  <cp:lastModifiedBy>Боровков Дмитрий Евгеньевич</cp:lastModifiedBy>
  <dcterms:created xsi:type="dcterms:W3CDTF">2018-10-25T09:44:30Z</dcterms:created>
  <dcterms:modified xsi:type="dcterms:W3CDTF">2018-10-25T12:47:48Z</dcterms:modified>
</cp:coreProperties>
</file>