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Marda\"/>
    </mc:Choice>
  </mc:AlternateContent>
  <xr:revisionPtr revIDLastSave="0" documentId="13_ncr:1_{C024D26D-C621-4A78-AF16-E1452834C788}" xr6:coauthVersionLast="47" xr6:coauthVersionMax="47" xr10:uidLastSave="{00000000-0000-0000-0000-000000000000}"/>
  <bookViews>
    <workbookView showSheetTabs="0" xWindow="-108" yWindow="-108" windowWidth="23256" windowHeight="12456" xr2:uid="{00000000-000D-0000-FFFF-FFFF00000000}"/>
  </bookViews>
  <sheets>
    <sheet name="Dashboard" sheetId="21" r:id="rId1"/>
    <sheet name="TotalSales" sheetId="18" r:id="rId2"/>
    <sheet name="CountryBarChart" sheetId="19" r:id="rId3"/>
    <sheet name="Top5Customers" sheetId="20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Fragmentator_Loyalty_Card">#N/A</definedName>
    <definedName name="Fragmentator_Roast_Type_Name">#N/A</definedName>
    <definedName name="Fragmentator_Size">#N/A</definedName>
    <definedName name="NatywnaOśCzasu_Order_Date">#N/A</definedName>
  </definedNames>
  <calcPr calcId="191028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N149" i="17"/>
  <c r="N178" i="17" a="1"/>
  <c r="N178" i="17" s="1"/>
  <c r="M45" i="17"/>
  <c r="M48" i="17"/>
  <c r="M130" i="17"/>
  <c r="M135" i="17"/>
  <c r="M197" i="17"/>
  <c r="M199" i="17"/>
  <c r="M233" i="17"/>
  <c r="M235" i="17"/>
  <c r="M269" i="17"/>
  <c r="M271" i="17"/>
  <c r="M305" i="17"/>
  <c r="M307" i="17"/>
  <c r="M341" i="17"/>
  <c r="M343" i="17"/>
  <c r="M379" i="17"/>
  <c r="M415" i="17"/>
  <c r="M451" i="17"/>
  <c r="M487" i="17"/>
  <c r="M523" i="17"/>
  <c r="M559" i="17"/>
  <c r="M595" i="17"/>
  <c r="M631" i="17"/>
  <c r="M667" i="17"/>
  <c r="I3" i="17"/>
  <c r="N3" i="17" s="1" a="1"/>
  <c r="N3" i="17" s="1"/>
  <c r="J3" i="17"/>
  <c r="O3" i="17" s="1" a="1"/>
  <c r="O3" i="17" s="1"/>
  <c r="K3" i="17"/>
  <c r="L3" i="17"/>
  <c r="M3" i="17" s="1"/>
  <c r="I4" i="17"/>
  <c r="N4" i="17" s="1" a="1"/>
  <c r="N4" i="17" s="1"/>
  <c r="J4" i="17"/>
  <c r="O4" i="17" s="1" a="1"/>
  <c r="O4" i="17" s="1"/>
  <c r="K4" i="17"/>
  <c r="L4" i="17"/>
  <c r="M4" i="17" s="1"/>
  <c r="I5" i="17"/>
  <c r="N5" i="17" s="1" a="1"/>
  <c r="N5" i="17" s="1"/>
  <c r="J5" i="17"/>
  <c r="O5" i="17" s="1" a="1"/>
  <c r="O5" i="17" s="1"/>
  <c r="K5" i="17"/>
  <c r="L5" i="17"/>
  <c r="M5" i="17" s="1"/>
  <c r="I6" i="17"/>
  <c r="N6" i="17" s="1" a="1"/>
  <c r="N6" i="17" s="1"/>
  <c r="J6" i="17"/>
  <c r="O6" i="17" s="1" a="1"/>
  <c r="O6" i="17" s="1"/>
  <c r="K6" i="17"/>
  <c r="L6" i="17"/>
  <c r="M6" i="17" s="1"/>
  <c r="I7" i="17"/>
  <c r="N7" i="17" s="1" a="1"/>
  <c r="N7" i="17" s="1"/>
  <c r="J7" i="17"/>
  <c r="O7" i="17" s="1" a="1"/>
  <c r="O7" i="17" s="1"/>
  <c r="K7" i="17"/>
  <c r="L7" i="17"/>
  <c r="M7" i="17" s="1"/>
  <c r="I8" i="17"/>
  <c r="N8" i="17" s="1" a="1"/>
  <c r="N8" i="17" s="1"/>
  <c r="J8" i="17"/>
  <c r="O8" i="17" s="1" a="1"/>
  <c r="O8" i="17" s="1"/>
  <c r="K8" i="17"/>
  <c r="L8" i="17"/>
  <c r="M8" i="17" s="1"/>
  <c r="I9" i="17"/>
  <c r="N9" i="17" s="1" a="1"/>
  <c r="N9" i="17" s="1"/>
  <c r="J9" i="17"/>
  <c r="O9" i="17" s="1" a="1"/>
  <c r="O9" i="17" s="1"/>
  <c r="K9" i="17"/>
  <c r="L9" i="17"/>
  <c r="M9" i="17" s="1"/>
  <c r="I10" i="17"/>
  <c r="N10" i="17" s="1" a="1"/>
  <c r="N10" i="17" s="1"/>
  <c r="J10" i="17"/>
  <c r="O10" i="17" s="1" a="1"/>
  <c r="O10" i="17" s="1"/>
  <c r="K10" i="17"/>
  <c r="L10" i="17"/>
  <c r="M10" i="17" s="1"/>
  <c r="I11" i="17"/>
  <c r="N11" i="17" s="1" a="1"/>
  <c r="N11" i="17" s="1"/>
  <c r="J11" i="17"/>
  <c r="O11" i="17" s="1" a="1"/>
  <c r="O11" i="17" s="1"/>
  <c r="K11" i="17"/>
  <c r="L11" i="17"/>
  <c r="M11" i="17" s="1"/>
  <c r="I12" i="17"/>
  <c r="N12" i="17" s="1" a="1"/>
  <c r="N12" i="17" s="1"/>
  <c r="J12" i="17"/>
  <c r="O12" i="17" s="1" a="1"/>
  <c r="O12" i="17" s="1"/>
  <c r="K12" i="17"/>
  <c r="L12" i="17"/>
  <c r="M12" i="17" s="1"/>
  <c r="I13" i="17"/>
  <c r="N13" i="17" s="1" a="1"/>
  <c r="N13" i="17" s="1"/>
  <c r="J13" i="17"/>
  <c r="O13" i="17" s="1" a="1"/>
  <c r="O13" i="17" s="1"/>
  <c r="K13" i="17"/>
  <c r="L13" i="17"/>
  <c r="M13" i="17" s="1"/>
  <c r="I14" i="17"/>
  <c r="N14" i="17" s="1" a="1"/>
  <c r="N14" i="17" s="1"/>
  <c r="J14" i="17"/>
  <c r="O14" i="17" s="1" a="1"/>
  <c r="O14" i="17" s="1"/>
  <c r="K14" i="17"/>
  <c r="L14" i="17"/>
  <c r="M14" i="17" s="1"/>
  <c r="I15" i="17"/>
  <c r="N15" i="17" s="1" a="1"/>
  <c r="N15" i="17" s="1"/>
  <c r="J15" i="17"/>
  <c r="O15" i="17" s="1" a="1"/>
  <c r="O15" i="17" s="1"/>
  <c r="K15" i="17"/>
  <c r="L15" i="17"/>
  <c r="M15" i="17" s="1"/>
  <c r="I16" i="17"/>
  <c r="N16" i="17" s="1" a="1"/>
  <c r="N16" i="17" s="1"/>
  <c r="J16" i="17"/>
  <c r="O16" i="17" s="1" a="1"/>
  <c r="O16" i="17" s="1"/>
  <c r="K16" i="17"/>
  <c r="L16" i="17"/>
  <c r="M16" i="17" s="1"/>
  <c r="I17" i="17"/>
  <c r="N17" i="17" s="1" a="1"/>
  <c r="N17" i="17" s="1"/>
  <c r="J17" i="17"/>
  <c r="O17" i="17" s="1" a="1"/>
  <c r="O17" i="17" s="1"/>
  <c r="K17" i="17"/>
  <c r="L17" i="17"/>
  <c r="M17" i="17" s="1"/>
  <c r="I18" i="17"/>
  <c r="N18" i="17" s="1" a="1"/>
  <c r="N18" i="17" s="1"/>
  <c r="J18" i="17"/>
  <c r="O18" i="17" s="1" a="1"/>
  <c r="O18" i="17" s="1"/>
  <c r="K18" i="17"/>
  <c r="L18" i="17"/>
  <c r="M18" i="17" s="1"/>
  <c r="I19" i="17"/>
  <c r="N19" i="17" s="1" a="1"/>
  <c r="N19" i="17" s="1"/>
  <c r="J19" i="17"/>
  <c r="O19" i="17" s="1" a="1"/>
  <c r="O19" i="17" s="1"/>
  <c r="K19" i="17"/>
  <c r="L19" i="17"/>
  <c r="M19" i="17" s="1"/>
  <c r="I20" i="17"/>
  <c r="N20" i="17" s="1" a="1"/>
  <c r="N20" i="17" s="1"/>
  <c r="J20" i="17"/>
  <c r="O20" i="17" s="1" a="1"/>
  <c r="O20" i="17" s="1"/>
  <c r="K20" i="17"/>
  <c r="L20" i="17"/>
  <c r="M20" i="17" s="1"/>
  <c r="I21" i="17"/>
  <c r="N21" i="17" s="1" a="1"/>
  <c r="N21" i="17" s="1"/>
  <c r="J21" i="17"/>
  <c r="O21" i="17" s="1" a="1"/>
  <c r="O21" i="17" s="1"/>
  <c r="K21" i="17"/>
  <c r="L21" i="17"/>
  <c r="M21" i="17" s="1"/>
  <c r="I22" i="17"/>
  <c r="N22" i="17" s="1" a="1"/>
  <c r="N22" i="17" s="1"/>
  <c r="J22" i="17"/>
  <c r="O22" i="17" s="1" a="1"/>
  <c r="O22" i="17" s="1"/>
  <c r="K22" i="17"/>
  <c r="L22" i="17"/>
  <c r="M22" i="17" s="1"/>
  <c r="I23" i="17"/>
  <c r="N23" i="17" s="1" a="1"/>
  <c r="N23" i="17" s="1"/>
  <c r="J23" i="17"/>
  <c r="O23" i="17" s="1" a="1"/>
  <c r="O23" i="17" s="1"/>
  <c r="K23" i="17"/>
  <c r="L23" i="17"/>
  <c r="M23" i="17" s="1"/>
  <c r="I24" i="17"/>
  <c r="N24" i="17" s="1" a="1"/>
  <c r="N24" i="17" s="1"/>
  <c r="J24" i="17"/>
  <c r="O24" i="17" s="1" a="1"/>
  <c r="O24" i="17" s="1"/>
  <c r="K24" i="17"/>
  <c r="L24" i="17"/>
  <c r="M24" i="17" s="1"/>
  <c r="I25" i="17"/>
  <c r="N25" i="17" s="1" a="1"/>
  <c r="N25" i="17" s="1"/>
  <c r="J25" i="17"/>
  <c r="O25" i="17" s="1" a="1"/>
  <c r="O25" i="17" s="1"/>
  <c r="K25" i="17"/>
  <c r="L25" i="17"/>
  <c r="M25" i="17" s="1"/>
  <c r="I26" i="17"/>
  <c r="N26" i="17" s="1" a="1"/>
  <c r="N26" i="17" s="1"/>
  <c r="J26" i="17"/>
  <c r="O26" i="17" s="1" a="1"/>
  <c r="O26" i="17" s="1"/>
  <c r="K26" i="17"/>
  <c r="L26" i="17"/>
  <c r="M26" i="17" s="1"/>
  <c r="I27" i="17"/>
  <c r="N27" i="17" s="1" a="1"/>
  <c r="N27" i="17" s="1"/>
  <c r="J27" i="17"/>
  <c r="O27" i="17" s="1" a="1"/>
  <c r="O27" i="17" s="1"/>
  <c r="K27" i="17"/>
  <c r="L27" i="17"/>
  <c r="M27" i="17" s="1"/>
  <c r="I28" i="17"/>
  <c r="N28" i="17" s="1" a="1"/>
  <c r="N28" i="17" s="1"/>
  <c r="J28" i="17"/>
  <c r="O28" i="17" s="1" a="1"/>
  <c r="O28" i="17" s="1"/>
  <c r="K28" i="17"/>
  <c r="L28" i="17"/>
  <c r="M28" i="17" s="1"/>
  <c r="I29" i="17"/>
  <c r="N29" i="17" s="1" a="1"/>
  <c r="N29" i="17" s="1"/>
  <c r="J29" i="17"/>
  <c r="O29" i="17" s="1" a="1"/>
  <c r="O29" i="17" s="1"/>
  <c r="K29" i="17"/>
  <c r="L29" i="17"/>
  <c r="M29" i="17" s="1"/>
  <c r="I30" i="17"/>
  <c r="N30" i="17" s="1" a="1"/>
  <c r="N30" i="17" s="1"/>
  <c r="J30" i="17"/>
  <c r="O30" i="17" s="1" a="1"/>
  <c r="O30" i="17" s="1"/>
  <c r="K30" i="17"/>
  <c r="L30" i="17"/>
  <c r="M30" i="17" s="1"/>
  <c r="I31" i="17"/>
  <c r="N31" i="17" s="1" a="1"/>
  <c r="N31" i="17" s="1"/>
  <c r="J31" i="17"/>
  <c r="O31" i="17" s="1" a="1"/>
  <c r="O31" i="17" s="1"/>
  <c r="K31" i="17"/>
  <c r="L31" i="17"/>
  <c r="M31" i="17" s="1"/>
  <c r="I32" i="17"/>
  <c r="N32" i="17" s="1" a="1"/>
  <c r="N32" i="17" s="1"/>
  <c r="J32" i="17"/>
  <c r="O32" i="17" s="1" a="1"/>
  <c r="O32" i="17" s="1"/>
  <c r="K32" i="17"/>
  <c r="L32" i="17"/>
  <c r="M32" i="17" s="1"/>
  <c r="I33" i="17"/>
  <c r="N33" i="17" s="1" a="1"/>
  <c r="N33" i="17" s="1"/>
  <c r="J33" i="17"/>
  <c r="O33" i="17" s="1" a="1"/>
  <c r="O33" i="17" s="1"/>
  <c r="K33" i="17"/>
  <c r="L33" i="17"/>
  <c r="M33" i="17" s="1"/>
  <c r="I34" i="17"/>
  <c r="N34" i="17" s="1" a="1"/>
  <c r="N34" i="17" s="1"/>
  <c r="J34" i="17"/>
  <c r="O34" i="17" s="1" a="1"/>
  <c r="O34" i="17" s="1"/>
  <c r="K34" i="17"/>
  <c r="L34" i="17"/>
  <c r="M34" i="17" s="1"/>
  <c r="I35" i="17"/>
  <c r="N35" i="17" s="1" a="1"/>
  <c r="N35" i="17" s="1"/>
  <c r="J35" i="17"/>
  <c r="O35" i="17" s="1" a="1"/>
  <c r="O35" i="17" s="1"/>
  <c r="K35" i="17"/>
  <c r="L35" i="17"/>
  <c r="M35" i="17" s="1"/>
  <c r="I36" i="17"/>
  <c r="N36" i="17" s="1" a="1"/>
  <c r="N36" i="17" s="1"/>
  <c r="J36" i="17"/>
  <c r="O36" i="17" s="1" a="1"/>
  <c r="O36" i="17" s="1"/>
  <c r="K36" i="17"/>
  <c r="L36" i="17"/>
  <c r="M36" i="17" s="1"/>
  <c r="I37" i="17"/>
  <c r="N37" i="17" s="1" a="1"/>
  <c r="N37" i="17" s="1"/>
  <c r="J37" i="17"/>
  <c r="O37" i="17" s="1" a="1"/>
  <c r="O37" i="17" s="1"/>
  <c r="K37" i="17"/>
  <c r="L37" i="17"/>
  <c r="M37" i="17" s="1"/>
  <c r="I38" i="17"/>
  <c r="N38" i="17" s="1" a="1"/>
  <c r="N38" i="17" s="1"/>
  <c r="J38" i="17"/>
  <c r="O38" i="17" s="1" a="1"/>
  <c r="O38" i="17" s="1"/>
  <c r="K38" i="17"/>
  <c r="L38" i="17"/>
  <c r="M38" i="17" s="1"/>
  <c r="I39" i="17"/>
  <c r="N39" i="17" s="1" a="1"/>
  <c r="N39" i="17" s="1"/>
  <c r="J39" i="17"/>
  <c r="O39" i="17" s="1" a="1"/>
  <c r="O39" i="17" s="1"/>
  <c r="K39" i="17"/>
  <c r="L39" i="17"/>
  <c r="M39" i="17" s="1"/>
  <c r="I40" i="17"/>
  <c r="N40" i="17" s="1" a="1"/>
  <c r="N40" i="17" s="1"/>
  <c r="J40" i="17"/>
  <c r="O40" i="17" s="1" a="1"/>
  <c r="O40" i="17" s="1"/>
  <c r="K40" i="17"/>
  <c r="L40" i="17"/>
  <c r="M40" i="17" s="1"/>
  <c r="I41" i="17"/>
  <c r="N41" i="17" s="1" a="1"/>
  <c r="N41" i="17" s="1"/>
  <c r="J41" i="17"/>
  <c r="O41" i="17" s="1" a="1"/>
  <c r="O41" i="17" s="1"/>
  <c r="K41" i="17"/>
  <c r="L41" i="17"/>
  <c r="M41" i="17" s="1"/>
  <c r="I42" i="17"/>
  <c r="N42" i="17" s="1" a="1"/>
  <c r="N42" i="17" s="1"/>
  <c r="J42" i="17"/>
  <c r="O42" i="17" s="1" a="1"/>
  <c r="O42" i="17" s="1"/>
  <c r="K42" i="17"/>
  <c r="L42" i="17"/>
  <c r="M42" i="17" s="1"/>
  <c r="I43" i="17"/>
  <c r="N43" i="17" s="1" a="1"/>
  <c r="N43" i="17" s="1"/>
  <c r="J43" i="17"/>
  <c r="O43" i="17" s="1" a="1"/>
  <c r="O43" i="17" s="1"/>
  <c r="K43" i="17"/>
  <c r="L43" i="17"/>
  <c r="M43" i="17" s="1"/>
  <c r="I44" i="17"/>
  <c r="N44" i="17" s="1" a="1"/>
  <c r="N44" i="17" s="1"/>
  <c r="J44" i="17"/>
  <c r="O44" i="17" s="1" a="1"/>
  <c r="O44" i="17" s="1"/>
  <c r="K44" i="17"/>
  <c r="L44" i="17"/>
  <c r="M44" i="17" s="1"/>
  <c r="I45" i="17"/>
  <c r="N45" i="17" s="1" a="1"/>
  <c r="N45" i="17" s="1"/>
  <c r="J45" i="17"/>
  <c r="O45" i="17" s="1" a="1"/>
  <c r="O45" i="17" s="1"/>
  <c r="K45" i="17"/>
  <c r="L45" i="17"/>
  <c r="I46" i="17"/>
  <c r="N46" i="17" s="1" a="1"/>
  <c r="N46" i="17" s="1"/>
  <c r="J46" i="17"/>
  <c r="O46" i="17" s="1" a="1"/>
  <c r="O46" i="17" s="1"/>
  <c r="K46" i="17"/>
  <c r="L46" i="17"/>
  <c r="M46" i="17" s="1"/>
  <c r="I47" i="17"/>
  <c r="N47" i="17" s="1" a="1"/>
  <c r="N47" i="17" s="1"/>
  <c r="J47" i="17"/>
  <c r="O47" i="17" s="1" a="1"/>
  <c r="O47" i="17" s="1"/>
  <c r="K47" i="17"/>
  <c r="L47" i="17"/>
  <c r="M47" i="17" s="1"/>
  <c r="I48" i="17"/>
  <c r="N48" i="17" s="1" a="1"/>
  <c r="N48" i="17" s="1"/>
  <c r="J48" i="17"/>
  <c r="O48" i="17" s="1" a="1"/>
  <c r="O48" i="17" s="1"/>
  <c r="K48" i="17"/>
  <c r="L48" i="17"/>
  <c r="I49" i="17"/>
  <c r="N49" i="17" s="1" a="1"/>
  <c r="N49" i="17" s="1"/>
  <c r="J49" i="17"/>
  <c r="O49" i="17" s="1" a="1"/>
  <c r="O49" i="17" s="1"/>
  <c r="K49" i="17"/>
  <c r="L49" i="17"/>
  <c r="M49" i="17" s="1"/>
  <c r="I50" i="17"/>
  <c r="N50" i="17" s="1" a="1"/>
  <c r="N50" i="17" s="1"/>
  <c r="J50" i="17"/>
  <c r="O50" i="17" s="1" a="1"/>
  <c r="O50" i="17" s="1"/>
  <c r="K50" i="17"/>
  <c r="L50" i="17"/>
  <c r="M50" i="17" s="1"/>
  <c r="I51" i="17"/>
  <c r="N51" i="17" s="1" a="1"/>
  <c r="N51" i="17" s="1"/>
  <c r="J51" i="17"/>
  <c r="O51" i="17" s="1" a="1"/>
  <c r="O51" i="17" s="1"/>
  <c r="K51" i="17"/>
  <c r="L51" i="17"/>
  <c r="M51" i="17" s="1"/>
  <c r="I52" i="17"/>
  <c r="N52" i="17" s="1" a="1"/>
  <c r="N52" i="17" s="1"/>
  <c r="J52" i="17"/>
  <c r="O52" i="17" s="1" a="1"/>
  <c r="O52" i="17" s="1"/>
  <c r="K52" i="17"/>
  <c r="L52" i="17"/>
  <c r="M52" i="17" s="1"/>
  <c r="I53" i="17"/>
  <c r="N53" i="17" s="1" a="1"/>
  <c r="N53" i="17" s="1"/>
  <c r="J53" i="17"/>
  <c r="O53" i="17" s="1" a="1"/>
  <c r="O53" i="17" s="1"/>
  <c r="K53" i="17"/>
  <c r="L53" i="17"/>
  <c r="M53" i="17" s="1"/>
  <c r="I54" i="17"/>
  <c r="N54" i="17" s="1" a="1"/>
  <c r="N54" i="17" s="1"/>
  <c r="J54" i="17"/>
  <c r="O54" i="17" s="1" a="1"/>
  <c r="O54" i="17" s="1"/>
  <c r="K54" i="17"/>
  <c r="L54" i="17"/>
  <c r="M54" i="17" s="1"/>
  <c r="I55" i="17"/>
  <c r="N55" i="17" s="1" a="1"/>
  <c r="N55" i="17" s="1"/>
  <c r="J55" i="17"/>
  <c r="O55" i="17" s="1" a="1"/>
  <c r="O55" i="17" s="1"/>
  <c r="K55" i="17"/>
  <c r="L55" i="17"/>
  <c r="M55" i="17" s="1"/>
  <c r="I56" i="17"/>
  <c r="N56" i="17" s="1" a="1"/>
  <c r="N56" i="17" s="1"/>
  <c r="J56" i="17"/>
  <c r="O56" i="17" s="1" a="1"/>
  <c r="O56" i="17" s="1"/>
  <c r="K56" i="17"/>
  <c r="L56" i="17"/>
  <c r="M56" i="17" s="1"/>
  <c r="I57" i="17"/>
  <c r="N57" i="17" s="1" a="1"/>
  <c r="N57" i="17" s="1"/>
  <c r="J57" i="17"/>
  <c r="O57" i="17" s="1" a="1"/>
  <c r="O57" i="17" s="1"/>
  <c r="K57" i="17"/>
  <c r="L57" i="17"/>
  <c r="M57" i="17" s="1"/>
  <c r="I58" i="17"/>
  <c r="N58" i="17" s="1" a="1"/>
  <c r="N58" i="17" s="1"/>
  <c r="J58" i="17"/>
  <c r="O58" i="17" s="1" a="1"/>
  <c r="O58" i="17" s="1"/>
  <c r="K58" i="17"/>
  <c r="L58" i="17"/>
  <c r="M58" i="17" s="1"/>
  <c r="I59" i="17"/>
  <c r="N59" i="17" s="1" a="1"/>
  <c r="N59" i="17" s="1"/>
  <c r="J59" i="17"/>
  <c r="O59" i="17" s="1" a="1"/>
  <c r="O59" i="17" s="1"/>
  <c r="K59" i="17"/>
  <c r="L59" i="17"/>
  <c r="M59" i="17" s="1"/>
  <c r="I60" i="17"/>
  <c r="N60" i="17" s="1" a="1"/>
  <c r="N60" i="17" s="1"/>
  <c r="J60" i="17"/>
  <c r="O60" i="17" s="1" a="1"/>
  <c r="O60" i="17" s="1"/>
  <c r="K60" i="17"/>
  <c r="L60" i="17"/>
  <c r="M60" i="17" s="1"/>
  <c r="I61" i="17"/>
  <c r="N61" i="17" s="1" a="1"/>
  <c r="N61" i="17" s="1"/>
  <c r="J61" i="17"/>
  <c r="O61" i="17" s="1" a="1"/>
  <c r="O61" i="17" s="1"/>
  <c r="K61" i="17"/>
  <c r="L61" i="17"/>
  <c r="M61" i="17" s="1"/>
  <c r="I62" i="17"/>
  <c r="N62" i="17" s="1" a="1"/>
  <c r="N62" i="17" s="1"/>
  <c r="J62" i="17"/>
  <c r="O62" i="17" s="1" a="1"/>
  <c r="O62" i="17" s="1"/>
  <c r="K62" i="17"/>
  <c r="L62" i="17"/>
  <c r="M62" i="17" s="1"/>
  <c r="I63" i="17"/>
  <c r="N63" i="17" s="1" a="1"/>
  <c r="N63" i="17" s="1"/>
  <c r="J63" i="17"/>
  <c r="O63" i="17" s="1" a="1"/>
  <c r="O63" i="17" s="1"/>
  <c r="K63" i="17"/>
  <c r="L63" i="17"/>
  <c r="M63" i="17" s="1"/>
  <c r="I64" i="17"/>
  <c r="N64" i="17" s="1" a="1"/>
  <c r="N64" i="17" s="1"/>
  <c r="J64" i="17"/>
  <c r="O64" i="17" s="1" a="1"/>
  <c r="O64" i="17" s="1"/>
  <c r="K64" i="17"/>
  <c r="L64" i="17"/>
  <c r="M64" i="17" s="1"/>
  <c r="I65" i="17"/>
  <c r="N65" i="17" s="1" a="1"/>
  <c r="N65" i="17" s="1"/>
  <c r="J65" i="17"/>
  <c r="O65" i="17" s="1" a="1"/>
  <c r="O65" i="17" s="1"/>
  <c r="K65" i="17"/>
  <c r="L65" i="17"/>
  <c r="M65" i="17" s="1"/>
  <c r="I66" i="17"/>
  <c r="N66" i="17" s="1" a="1"/>
  <c r="N66" i="17" s="1"/>
  <c r="J66" i="17"/>
  <c r="O66" i="17" s="1" a="1"/>
  <c r="O66" i="17" s="1"/>
  <c r="K66" i="17"/>
  <c r="L66" i="17"/>
  <c r="M66" i="17" s="1"/>
  <c r="I67" i="17"/>
  <c r="N67" i="17" s="1" a="1"/>
  <c r="N67" i="17" s="1"/>
  <c r="J67" i="17"/>
  <c r="O67" i="17" s="1" a="1"/>
  <c r="O67" i="17" s="1"/>
  <c r="K67" i="17"/>
  <c r="L67" i="17"/>
  <c r="M67" i="17" s="1"/>
  <c r="I68" i="17"/>
  <c r="N68" i="17" s="1" a="1"/>
  <c r="N68" i="17" s="1"/>
  <c r="J68" i="17"/>
  <c r="O68" i="17" s="1" a="1"/>
  <c r="O68" i="17" s="1"/>
  <c r="K68" i="17"/>
  <c r="L68" i="17"/>
  <c r="M68" i="17" s="1"/>
  <c r="I69" i="17"/>
  <c r="N69" i="17" s="1" a="1"/>
  <c r="N69" i="17" s="1"/>
  <c r="J69" i="17"/>
  <c r="O69" i="17" s="1" a="1"/>
  <c r="O69" i="17" s="1"/>
  <c r="K69" i="17"/>
  <c r="L69" i="17"/>
  <c r="M69" i="17" s="1"/>
  <c r="I70" i="17"/>
  <c r="N70" i="17" s="1" a="1"/>
  <c r="N70" i="17" s="1"/>
  <c r="J70" i="17"/>
  <c r="O70" i="17" s="1" a="1"/>
  <c r="O70" i="17" s="1"/>
  <c r="K70" i="17"/>
  <c r="L70" i="17"/>
  <c r="M70" i="17" s="1"/>
  <c r="I71" i="17"/>
  <c r="N71" i="17" s="1" a="1"/>
  <c r="N71" i="17" s="1"/>
  <c r="J71" i="17"/>
  <c r="O71" i="17" s="1" a="1"/>
  <c r="O71" i="17" s="1"/>
  <c r="K71" i="17"/>
  <c r="L71" i="17"/>
  <c r="M71" i="17" s="1"/>
  <c r="I72" i="17"/>
  <c r="N72" i="17" s="1" a="1"/>
  <c r="N72" i="17" s="1"/>
  <c r="J72" i="17"/>
  <c r="O72" i="17" s="1" a="1"/>
  <c r="O72" i="17" s="1"/>
  <c r="K72" i="17"/>
  <c r="L72" i="17"/>
  <c r="M72" i="17" s="1"/>
  <c r="I73" i="17"/>
  <c r="N73" i="17" s="1" a="1"/>
  <c r="N73" i="17" s="1"/>
  <c r="J73" i="17"/>
  <c r="O73" i="17" s="1" a="1"/>
  <c r="O73" i="17" s="1"/>
  <c r="K73" i="17"/>
  <c r="L73" i="17"/>
  <c r="M73" i="17" s="1"/>
  <c r="I74" i="17"/>
  <c r="N74" i="17" s="1" a="1"/>
  <c r="N74" i="17" s="1"/>
  <c r="J74" i="17"/>
  <c r="O74" i="17" s="1" a="1"/>
  <c r="O74" i="17" s="1"/>
  <c r="K74" i="17"/>
  <c r="L74" i="17"/>
  <c r="M74" i="17" s="1"/>
  <c r="I75" i="17"/>
  <c r="N75" i="17" s="1" a="1"/>
  <c r="N75" i="17" s="1"/>
  <c r="J75" i="17"/>
  <c r="O75" i="17" s="1" a="1"/>
  <c r="O75" i="17" s="1"/>
  <c r="K75" i="17"/>
  <c r="L75" i="17"/>
  <c r="M75" i="17" s="1"/>
  <c r="I76" i="17"/>
  <c r="N76" i="17" s="1" a="1"/>
  <c r="N76" i="17" s="1"/>
  <c r="J76" i="17"/>
  <c r="O76" i="17" s="1" a="1"/>
  <c r="O76" i="17" s="1"/>
  <c r="K76" i="17"/>
  <c r="L76" i="17"/>
  <c r="M76" i="17" s="1"/>
  <c r="I77" i="17"/>
  <c r="N77" i="17" s="1" a="1"/>
  <c r="N77" i="17" s="1"/>
  <c r="J77" i="17"/>
  <c r="O77" i="17" s="1" a="1"/>
  <c r="O77" i="17" s="1"/>
  <c r="K77" i="17"/>
  <c r="L77" i="17"/>
  <c r="M77" i="17" s="1"/>
  <c r="I78" i="17"/>
  <c r="N78" i="17" s="1" a="1"/>
  <c r="N78" i="17" s="1"/>
  <c r="J78" i="17"/>
  <c r="O78" i="17" s="1" a="1"/>
  <c r="O78" i="17" s="1"/>
  <c r="K78" i="17"/>
  <c r="L78" i="17"/>
  <c r="M78" i="17" s="1"/>
  <c r="I79" i="17"/>
  <c r="N79" i="17" s="1" a="1"/>
  <c r="N79" i="17" s="1"/>
  <c r="J79" i="17"/>
  <c r="O79" i="17" s="1" a="1"/>
  <c r="O79" i="17" s="1"/>
  <c r="K79" i="17"/>
  <c r="L79" i="17"/>
  <c r="M79" i="17" s="1"/>
  <c r="I80" i="17"/>
  <c r="N80" i="17" s="1" a="1"/>
  <c r="N80" i="17" s="1"/>
  <c r="J80" i="17"/>
  <c r="O80" i="17" s="1" a="1"/>
  <c r="O80" i="17" s="1"/>
  <c r="K80" i="17"/>
  <c r="L80" i="17"/>
  <c r="M80" i="17" s="1"/>
  <c r="I81" i="17"/>
  <c r="N81" i="17" s="1" a="1"/>
  <c r="N81" i="17" s="1"/>
  <c r="J81" i="17"/>
  <c r="O81" i="17" s="1" a="1"/>
  <c r="O81" i="17" s="1"/>
  <c r="K81" i="17"/>
  <c r="L81" i="17"/>
  <c r="M81" i="17" s="1"/>
  <c r="I82" i="17"/>
  <c r="N82" i="17" s="1" a="1"/>
  <c r="N82" i="17" s="1"/>
  <c r="J82" i="17"/>
  <c r="O82" i="17" s="1" a="1"/>
  <c r="O82" i="17" s="1"/>
  <c r="K82" i="17"/>
  <c r="L82" i="17"/>
  <c r="M82" i="17" s="1"/>
  <c r="I83" i="17"/>
  <c r="N83" i="17" s="1" a="1"/>
  <c r="N83" i="17" s="1"/>
  <c r="J83" i="17"/>
  <c r="O83" i="17" s="1" a="1"/>
  <c r="O83" i="17" s="1"/>
  <c r="K83" i="17"/>
  <c r="L83" i="17"/>
  <c r="M83" i="17" s="1"/>
  <c r="I84" i="17"/>
  <c r="N84" i="17" s="1" a="1"/>
  <c r="N84" i="17" s="1"/>
  <c r="J84" i="17"/>
  <c r="O84" i="17" s="1" a="1"/>
  <c r="O84" i="17" s="1"/>
  <c r="K84" i="17"/>
  <c r="L84" i="17"/>
  <c r="M84" i="17" s="1"/>
  <c r="I85" i="17"/>
  <c r="N85" i="17" s="1" a="1"/>
  <c r="N85" i="17" s="1"/>
  <c r="J85" i="17"/>
  <c r="O85" i="17" s="1" a="1"/>
  <c r="O85" i="17" s="1"/>
  <c r="K85" i="17"/>
  <c r="L85" i="17"/>
  <c r="M85" i="17" s="1"/>
  <c r="I86" i="17"/>
  <c r="N86" i="17" s="1" a="1"/>
  <c r="N86" i="17" s="1"/>
  <c r="J86" i="17"/>
  <c r="O86" i="17" s="1" a="1"/>
  <c r="O86" i="17" s="1"/>
  <c r="K86" i="17"/>
  <c r="L86" i="17"/>
  <c r="M86" i="17" s="1"/>
  <c r="I87" i="17"/>
  <c r="N87" i="17" s="1" a="1"/>
  <c r="N87" i="17" s="1"/>
  <c r="J87" i="17"/>
  <c r="O87" i="17" s="1" a="1"/>
  <c r="O87" i="17" s="1"/>
  <c r="K87" i="17"/>
  <c r="L87" i="17"/>
  <c r="M87" i="17" s="1"/>
  <c r="I88" i="17"/>
  <c r="N88" i="17" s="1" a="1"/>
  <c r="N88" i="17" s="1"/>
  <c r="J88" i="17"/>
  <c r="O88" i="17" s="1" a="1"/>
  <c r="O88" i="17" s="1"/>
  <c r="K88" i="17"/>
  <c r="L88" i="17"/>
  <c r="M88" i="17" s="1"/>
  <c r="I89" i="17"/>
  <c r="N89" i="17" s="1" a="1"/>
  <c r="N89" i="17" s="1"/>
  <c r="J89" i="17"/>
  <c r="O89" i="17" s="1" a="1"/>
  <c r="O89" i="17" s="1"/>
  <c r="K89" i="17"/>
  <c r="L89" i="17"/>
  <c r="M89" i="17" s="1"/>
  <c r="I90" i="17"/>
  <c r="N90" i="17" s="1" a="1"/>
  <c r="N90" i="17" s="1"/>
  <c r="J90" i="17"/>
  <c r="O90" i="17" s="1" a="1"/>
  <c r="O90" i="17" s="1"/>
  <c r="K90" i="17"/>
  <c r="L90" i="17"/>
  <c r="M90" i="17" s="1"/>
  <c r="I91" i="17"/>
  <c r="N91" i="17" s="1" a="1"/>
  <c r="N91" i="17" s="1"/>
  <c r="J91" i="17"/>
  <c r="O91" i="17" s="1" a="1"/>
  <c r="O91" i="17" s="1"/>
  <c r="K91" i="17"/>
  <c r="L91" i="17"/>
  <c r="M91" i="17" s="1"/>
  <c r="I92" i="17"/>
  <c r="N92" i="17" s="1" a="1"/>
  <c r="N92" i="17" s="1"/>
  <c r="J92" i="17"/>
  <c r="O92" i="17" s="1" a="1"/>
  <c r="O92" i="17" s="1"/>
  <c r="K92" i="17"/>
  <c r="L92" i="17"/>
  <c r="M92" i="17" s="1"/>
  <c r="I93" i="17"/>
  <c r="N93" i="17" s="1" a="1"/>
  <c r="N93" i="17" s="1"/>
  <c r="J93" i="17"/>
  <c r="O93" i="17" s="1" a="1"/>
  <c r="O93" i="17" s="1"/>
  <c r="K93" i="17"/>
  <c r="L93" i="17"/>
  <c r="M93" i="17" s="1"/>
  <c r="I94" i="17"/>
  <c r="N94" i="17" s="1" a="1"/>
  <c r="N94" i="17" s="1"/>
  <c r="J94" i="17"/>
  <c r="O94" i="17" s="1" a="1"/>
  <c r="O94" i="17" s="1"/>
  <c r="K94" i="17"/>
  <c r="L94" i="17"/>
  <c r="M94" i="17" s="1"/>
  <c r="I95" i="17"/>
  <c r="N95" i="17" s="1" a="1"/>
  <c r="N95" i="17" s="1"/>
  <c r="J95" i="17"/>
  <c r="O95" i="17" s="1" a="1"/>
  <c r="O95" i="17" s="1"/>
  <c r="K95" i="17"/>
  <c r="L95" i="17"/>
  <c r="M95" i="17" s="1"/>
  <c r="I96" i="17"/>
  <c r="N96" i="17" s="1" a="1"/>
  <c r="N96" i="17" s="1"/>
  <c r="J96" i="17"/>
  <c r="O96" i="17" s="1" a="1"/>
  <c r="O96" i="17" s="1"/>
  <c r="K96" i="17"/>
  <c r="L96" i="17"/>
  <c r="M96" i="17" s="1"/>
  <c r="I97" i="17"/>
  <c r="N97" i="17" s="1" a="1"/>
  <c r="N97" i="17" s="1"/>
  <c r="J97" i="17"/>
  <c r="O97" i="17" s="1" a="1"/>
  <c r="O97" i="17" s="1"/>
  <c r="K97" i="17"/>
  <c r="L97" i="17"/>
  <c r="M97" i="17" s="1"/>
  <c r="I98" i="17"/>
  <c r="N98" i="17" s="1" a="1"/>
  <c r="N98" i="17" s="1"/>
  <c r="J98" i="17"/>
  <c r="O98" i="17" s="1" a="1"/>
  <c r="O98" i="17" s="1"/>
  <c r="K98" i="17"/>
  <c r="L98" i="17"/>
  <c r="M98" i="17" s="1"/>
  <c r="I99" i="17"/>
  <c r="N99" i="17" s="1" a="1"/>
  <c r="N99" i="17" s="1"/>
  <c r="J99" i="17"/>
  <c r="O99" i="17" s="1" a="1"/>
  <c r="O99" i="17" s="1"/>
  <c r="K99" i="17"/>
  <c r="L99" i="17"/>
  <c r="M99" i="17" s="1"/>
  <c r="I100" i="17"/>
  <c r="N100" i="17" s="1" a="1"/>
  <c r="N100" i="17" s="1"/>
  <c r="J100" i="17"/>
  <c r="O100" i="17" s="1" a="1"/>
  <c r="O100" i="17" s="1"/>
  <c r="K100" i="17"/>
  <c r="L100" i="17"/>
  <c r="M100" i="17" s="1"/>
  <c r="I101" i="17"/>
  <c r="N101" i="17" s="1" a="1"/>
  <c r="N101" i="17" s="1"/>
  <c r="J101" i="17"/>
  <c r="O101" i="17" s="1" a="1"/>
  <c r="O101" i="17" s="1"/>
  <c r="K101" i="17"/>
  <c r="L101" i="17"/>
  <c r="M101" i="17" s="1"/>
  <c r="I102" i="17"/>
  <c r="N102" i="17" s="1" a="1"/>
  <c r="N102" i="17" s="1"/>
  <c r="J102" i="17"/>
  <c r="O102" i="17" s="1" a="1"/>
  <c r="O102" i="17" s="1"/>
  <c r="K102" i="17"/>
  <c r="L102" i="17"/>
  <c r="M102" i="17" s="1"/>
  <c r="I103" i="17"/>
  <c r="N103" i="17" s="1" a="1"/>
  <c r="N103" i="17" s="1"/>
  <c r="J103" i="17"/>
  <c r="O103" i="17" s="1" a="1"/>
  <c r="O103" i="17" s="1"/>
  <c r="K103" i="17"/>
  <c r="L103" i="17"/>
  <c r="M103" i="17" s="1"/>
  <c r="I104" i="17"/>
  <c r="N104" i="17" s="1" a="1"/>
  <c r="N104" i="17" s="1"/>
  <c r="J104" i="17"/>
  <c r="O104" i="17" s="1" a="1"/>
  <c r="O104" i="17" s="1"/>
  <c r="K104" i="17"/>
  <c r="L104" i="17"/>
  <c r="M104" i="17" s="1"/>
  <c r="I105" i="17"/>
  <c r="N105" i="17" s="1" a="1"/>
  <c r="N105" i="17" s="1"/>
  <c r="J105" i="17"/>
  <c r="O105" i="17" s="1" a="1"/>
  <c r="O105" i="17" s="1"/>
  <c r="K105" i="17"/>
  <c r="L105" i="17"/>
  <c r="M105" i="17" s="1"/>
  <c r="I106" i="17"/>
  <c r="N106" i="17" s="1" a="1"/>
  <c r="N106" i="17" s="1"/>
  <c r="J106" i="17"/>
  <c r="O106" i="17" s="1" a="1"/>
  <c r="O106" i="17" s="1"/>
  <c r="K106" i="17"/>
  <c r="L106" i="17"/>
  <c r="M106" i="17" s="1"/>
  <c r="I107" i="17"/>
  <c r="N107" i="17" s="1" a="1"/>
  <c r="N107" i="17" s="1"/>
  <c r="J107" i="17"/>
  <c r="O107" i="17" s="1" a="1"/>
  <c r="O107" i="17" s="1"/>
  <c r="K107" i="17"/>
  <c r="L107" i="17"/>
  <c r="M107" i="17" s="1"/>
  <c r="I108" i="17"/>
  <c r="N108" i="17" s="1" a="1"/>
  <c r="N108" i="17" s="1"/>
  <c r="J108" i="17"/>
  <c r="O108" i="17" s="1" a="1"/>
  <c r="O108" i="17" s="1"/>
  <c r="K108" i="17"/>
  <c r="L108" i="17"/>
  <c r="M108" i="17" s="1"/>
  <c r="I109" i="17"/>
  <c r="N109" i="17" s="1" a="1"/>
  <c r="N109" i="17" s="1"/>
  <c r="J109" i="17"/>
  <c r="O109" i="17" s="1" a="1"/>
  <c r="O109" i="17" s="1"/>
  <c r="K109" i="17"/>
  <c r="L109" i="17"/>
  <c r="M109" i="17" s="1"/>
  <c r="I110" i="17"/>
  <c r="N110" i="17" s="1" a="1"/>
  <c r="N110" i="17" s="1"/>
  <c r="J110" i="17"/>
  <c r="O110" i="17" s="1" a="1"/>
  <c r="O110" i="17" s="1"/>
  <c r="K110" i="17"/>
  <c r="L110" i="17"/>
  <c r="M110" i="17" s="1"/>
  <c r="I111" i="17"/>
  <c r="N111" i="17" s="1" a="1"/>
  <c r="N111" i="17" s="1"/>
  <c r="J111" i="17"/>
  <c r="O111" i="17" s="1" a="1"/>
  <c r="O111" i="17" s="1"/>
  <c r="K111" i="17"/>
  <c r="L111" i="17"/>
  <c r="M111" i="17" s="1"/>
  <c r="I112" i="17"/>
  <c r="N112" i="17" s="1" a="1"/>
  <c r="N112" i="17" s="1"/>
  <c r="J112" i="17"/>
  <c r="O112" i="17" s="1" a="1"/>
  <c r="O112" i="17" s="1"/>
  <c r="K112" i="17"/>
  <c r="L112" i="17"/>
  <c r="M112" i="17" s="1"/>
  <c r="I113" i="17"/>
  <c r="N113" i="17" s="1" a="1"/>
  <c r="N113" i="17" s="1"/>
  <c r="J113" i="17"/>
  <c r="O113" i="17" s="1" a="1"/>
  <c r="O113" i="17" s="1"/>
  <c r="K113" i="17"/>
  <c r="L113" i="17"/>
  <c r="M113" i="17" s="1"/>
  <c r="I114" i="17"/>
  <c r="N114" i="17" s="1" a="1"/>
  <c r="N114" i="17" s="1"/>
  <c r="J114" i="17"/>
  <c r="O114" i="17" s="1" a="1"/>
  <c r="O114" i="17" s="1"/>
  <c r="K114" i="17"/>
  <c r="L114" i="17"/>
  <c r="M114" i="17" s="1"/>
  <c r="I115" i="17"/>
  <c r="N115" i="17" s="1" a="1"/>
  <c r="N115" i="17" s="1"/>
  <c r="J115" i="17"/>
  <c r="O115" i="17" s="1" a="1"/>
  <c r="O115" i="17" s="1"/>
  <c r="K115" i="17"/>
  <c r="L115" i="17"/>
  <c r="M115" i="17" s="1"/>
  <c r="I116" i="17"/>
  <c r="N116" i="17" s="1" a="1"/>
  <c r="N116" i="17" s="1"/>
  <c r="J116" i="17"/>
  <c r="O116" i="17" s="1" a="1"/>
  <c r="O116" i="17" s="1"/>
  <c r="K116" i="17"/>
  <c r="L116" i="17"/>
  <c r="M116" i="17" s="1"/>
  <c r="I117" i="17"/>
  <c r="N117" i="17" s="1" a="1"/>
  <c r="N117" i="17" s="1"/>
  <c r="J117" i="17"/>
  <c r="O117" i="17" s="1" a="1"/>
  <c r="O117" i="17" s="1"/>
  <c r="K117" i="17"/>
  <c r="L117" i="17"/>
  <c r="M117" i="17" s="1"/>
  <c r="I118" i="17"/>
  <c r="N118" i="17" s="1" a="1"/>
  <c r="N118" i="17" s="1"/>
  <c r="J118" i="17"/>
  <c r="O118" i="17" s="1" a="1"/>
  <c r="O118" i="17" s="1"/>
  <c r="K118" i="17"/>
  <c r="L118" i="17"/>
  <c r="M118" i="17" s="1"/>
  <c r="I119" i="17"/>
  <c r="N119" i="17" s="1" a="1"/>
  <c r="N119" i="17" s="1"/>
  <c r="J119" i="17"/>
  <c r="O119" i="17" s="1" a="1"/>
  <c r="O119" i="17" s="1"/>
  <c r="K119" i="17"/>
  <c r="L119" i="17"/>
  <c r="M119" i="17" s="1"/>
  <c r="I120" i="17"/>
  <c r="N120" i="17" s="1" a="1"/>
  <c r="N120" i="17" s="1"/>
  <c r="J120" i="17"/>
  <c r="O120" i="17" s="1" a="1"/>
  <c r="O120" i="17" s="1"/>
  <c r="K120" i="17"/>
  <c r="L120" i="17"/>
  <c r="M120" i="17" s="1"/>
  <c r="I121" i="17"/>
  <c r="N121" i="17" s="1" a="1"/>
  <c r="N121" i="17" s="1"/>
  <c r="J121" i="17"/>
  <c r="O121" i="17" s="1" a="1"/>
  <c r="O121" i="17" s="1"/>
  <c r="K121" i="17"/>
  <c r="L121" i="17"/>
  <c r="M121" i="17" s="1"/>
  <c r="I122" i="17"/>
  <c r="N122" i="17" s="1" a="1"/>
  <c r="N122" i="17" s="1"/>
  <c r="J122" i="17"/>
  <c r="O122" i="17" s="1" a="1"/>
  <c r="O122" i="17" s="1"/>
  <c r="K122" i="17"/>
  <c r="L122" i="17"/>
  <c r="M122" i="17" s="1"/>
  <c r="I123" i="17"/>
  <c r="N123" i="17" s="1" a="1"/>
  <c r="N123" i="17" s="1"/>
  <c r="J123" i="17"/>
  <c r="O123" i="17" s="1" a="1"/>
  <c r="O123" i="17" s="1"/>
  <c r="K123" i="17"/>
  <c r="L123" i="17"/>
  <c r="M123" i="17" s="1"/>
  <c r="I124" i="17"/>
  <c r="N124" i="17" s="1" a="1"/>
  <c r="N124" i="17" s="1"/>
  <c r="J124" i="17"/>
  <c r="O124" i="17" s="1" a="1"/>
  <c r="O124" i="17" s="1"/>
  <c r="K124" i="17"/>
  <c r="L124" i="17"/>
  <c r="M124" i="17" s="1"/>
  <c r="I125" i="17"/>
  <c r="N125" i="17" s="1" a="1"/>
  <c r="N125" i="17" s="1"/>
  <c r="J125" i="17"/>
  <c r="O125" i="17" s="1" a="1"/>
  <c r="O125" i="17" s="1"/>
  <c r="K125" i="17"/>
  <c r="L125" i="17"/>
  <c r="M125" i="17" s="1"/>
  <c r="I126" i="17"/>
  <c r="N126" i="17" s="1" a="1"/>
  <c r="N126" i="17" s="1"/>
  <c r="J126" i="17"/>
  <c r="O126" i="17" s="1" a="1"/>
  <c r="O126" i="17" s="1"/>
  <c r="K126" i="17"/>
  <c r="L126" i="17"/>
  <c r="M126" i="17" s="1"/>
  <c r="I127" i="17"/>
  <c r="N127" i="17" s="1" a="1"/>
  <c r="N127" i="17" s="1"/>
  <c r="J127" i="17"/>
  <c r="O127" i="17" s="1" a="1"/>
  <c r="O127" i="17" s="1"/>
  <c r="K127" i="17"/>
  <c r="L127" i="17"/>
  <c r="M127" i="17" s="1"/>
  <c r="I128" i="17"/>
  <c r="N128" i="17" s="1" a="1"/>
  <c r="N128" i="17" s="1"/>
  <c r="J128" i="17"/>
  <c r="O128" i="17" s="1" a="1"/>
  <c r="O128" i="17" s="1"/>
  <c r="K128" i="17"/>
  <c r="L128" i="17"/>
  <c r="M128" i="17" s="1"/>
  <c r="I129" i="17"/>
  <c r="N129" i="17" s="1" a="1"/>
  <c r="N129" i="17" s="1"/>
  <c r="J129" i="17"/>
  <c r="O129" i="17" s="1" a="1"/>
  <c r="O129" i="17" s="1"/>
  <c r="K129" i="17"/>
  <c r="L129" i="17"/>
  <c r="M129" i="17" s="1"/>
  <c r="I130" i="17"/>
  <c r="N130" i="17" s="1" a="1"/>
  <c r="N130" i="17" s="1"/>
  <c r="J130" i="17"/>
  <c r="O130" i="17" s="1" a="1"/>
  <c r="O130" i="17" s="1"/>
  <c r="K130" i="17"/>
  <c r="L130" i="17"/>
  <c r="I131" i="17"/>
  <c r="N131" i="17" s="1" a="1"/>
  <c r="N131" i="17" s="1"/>
  <c r="J131" i="17"/>
  <c r="O131" i="17" s="1" a="1"/>
  <c r="O131" i="17" s="1"/>
  <c r="K131" i="17"/>
  <c r="L131" i="17"/>
  <c r="M131" i="17" s="1"/>
  <c r="I132" i="17"/>
  <c r="N132" i="17" s="1" a="1"/>
  <c r="N132" i="17" s="1"/>
  <c r="J132" i="17"/>
  <c r="O132" i="17" s="1" a="1"/>
  <c r="O132" i="17" s="1"/>
  <c r="K132" i="17"/>
  <c r="L132" i="17"/>
  <c r="M132" i="17" s="1"/>
  <c r="I133" i="17"/>
  <c r="N133" i="17" s="1" a="1"/>
  <c r="N133" i="17" s="1"/>
  <c r="J133" i="17"/>
  <c r="O133" i="17" s="1" a="1"/>
  <c r="O133" i="17" s="1"/>
  <c r="K133" i="17"/>
  <c r="L133" i="17"/>
  <c r="M133" i="17" s="1"/>
  <c r="I134" i="17"/>
  <c r="N134" i="17" s="1" a="1"/>
  <c r="N134" i="17" s="1"/>
  <c r="J134" i="17"/>
  <c r="O134" i="17" s="1" a="1"/>
  <c r="O134" i="17" s="1"/>
  <c r="K134" i="17"/>
  <c r="L134" i="17"/>
  <c r="M134" i="17" s="1"/>
  <c r="I135" i="17"/>
  <c r="N135" i="17" s="1" a="1"/>
  <c r="N135" i="17" s="1"/>
  <c r="J135" i="17"/>
  <c r="O135" i="17" s="1" a="1"/>
  <c r="O135" i="17" s="1"/>
  <c r="K135" i="17"/>
  <c r="L135" i="17"/>
  <c r="I136" i="17"/>
  <c r="N136" i="17" s="1" a="1"/>
  <c r="N136" i="17" s="1"/>
  <c r="J136" i="17"/>
  <c r="O136" i="17" s="1" a="1"/>
  <c r="O136" i="17" s="1"/>
  <c r="K136" i="17"/>
  <c r="L136" i="17"/>
  <c r="M136" i="17" s="1"/>
  <c r="I137" i="17"/>
  <c r="N137" i="17" s="1" a="1"/>
  <c r="N137" i="17" s="1"/>
  <c r="J137" i="17"/>
  <c r="O137" i="17" s="1" a="1"/>
  <c r="O137" i="17" s="1"/>
  <c r="K137" i="17"/>
  <c r="L137" i="17"/>
  <c r="M137" i="17" s="1"/>
  <c r="I138" i="17"/>
  <c r="N138" i="17" s="1" a="1"/>
  <c r="N138" i="17" s="1"/>
  <c r="J138" i="17"/>
  <c r="O138" i="17" s="1" a="1"/>
  <c r="O138" i="17" s="1"/>
  <c r="K138" i="17"/>
  <c r="L138" i="17"/>
  <c r="M138" i="17" s="1"/>
  <c r="I139" i="17"/>
  <c r="N139" i="17" s="1" a="1"/>
  <c r="N139" i="17" s="1"/>
  <c r="J139" i="17"/>
  <c r="O139" i="17" s="1" a="1"/>
  <c r="O139" i="17" s="1"/>
  <c r="K139" i="17"/>
  <c r="L139" i="17"/>
  <c r="M139" i="17" s="1"/>
  <c r="I140" i="17"/>
  <c r="N140" i="17" s="1" a="1"/>
  <c r="N140" i="17" s="1"/>
  <c r="J140" i="17"/>
  <c r="O140" i="17" s="1" a="1"/>
  <c r="O140" i="17" s="1"/>
  <c r="K140" i="17"/>
  <c r="L140" i="17"/>
  <c r="M140" i="17" s="1"/>
  <c r="I141" i="17"/>
  <c r="N141" i="17" s="1" a="1"/>
  <c r="N141" i="17" s="1"/>
  <c r="J141" i="17"/>
  <c r="O141" i="17" s="1" a="1"/>
  <c r="O141" i="17" s="1"/>
  <c r="K141" i="17"/>
  <c r="L141" i="17"/>
  <c r="M141" i="17" s="1"/>
  <c r="I142" i="17"/>
  <c r="N142" i="17" s="1" a="1"/>
  <c r="N142" i="17" s="1"/>
  <c r="J142" i="17"/>
  <c r="O142" i="17" s="1" a="1"/>
  <c r="O142" i="17" s="1"/>
  <c r="K142" i="17"/>
  <c r="L142" i="17"/>
  <c r="M142" i="17" s="1"/>
  <c r="I143" i="17"/>
  <c r="N143" i="17" s="1" a="1"/>
  <c r="N143" i="17" s="1"/>
  <c r="J143" i="17"/>
  <c r="O143" i="17" s="1" a="1"/>
  <c r="O143" i="17" s="1"/>
  <c r="K143" i="17"/>
  <c r="L143" i="17"/>
  <c r="M143" i="17" s="1"/>
  <c r="I144" i="17"/>
  <c r="N144" i="17" s="1" a="1"/>
  <c r="N144" i="17" s="1"/>
  <c r="J144" i="17"/>
  <c r="O144" i="17" s="1" a="1"/>
  <c r="O144" i="17" s="1"/>
  <c r="K144" i="17"/>
  <c r="L144" i="17"/>
  <c r="M144" i="17" s="1"/>
  <c r="I145" i="17"/>
  <c r="N145" i="17" s="1" a="1"/>
  <c r="N145" i="17" s="1"/>
  <c r="J145" i="17"/>
  <c r="O145" i="17" s="1" a="1"/>
  <c r="O145" i="17" s="1"/>
  <c r="K145" i="17"/>
  <c r="L145" i="17"/>
  <c r="M145" i="17" s="1"/>
  <c r="I146" i="17"/>
  <c r="N146" i="17" s="1" a="1"/>
  <c r="N146" i="17" s="1"/>
  <c r="J146" i="17"/>
  <c r="O146" i="17" s="1" a="1"/>
  <c r="O146" i="17" s="1"/>
  <c r="K146" i="17"/>
  <c r="L146" i="17"/>
  <c r="M146" i="17" s="1"/>
  <c r="I147" i="17"/>
  <c r="N147" i="17" s="1" a="1"/>
  <c r="N147" i="17" s="1"/>
  <c r="J147" i="17"/>
  <c r="O147" i="17" s="1" a="1"/>
  <c r="O147" i="17" s="1"/>
  <c r="K147" i="17"/>
  <c r="L147" i="17"/>
  <c r="M147" i="17" s="1"/>
  <c r="I148" i="17"/>
  <c r="N148" i="17" s="1" a="1"/>
  <c r="N148" i="17" s="1"/>
  <c r="J148" i="17"/>
  <c r="O148" i="17" s="1" a="1"/>
  <c r="O148" i="17" s="1"/>
  <c r="K148" i="17"/>
  <c r="L148" i="17"/>
  <c r="M148" i="17" s="1"/>
  <c r="I149" i="17"/>
  <c r="N149" i="17" s="1" a="1"/>
  <c r="J149" i="17"/>
  <c r="O149" i="17" s="1" a="1"/>
  <c r="O149" i="17" s="1"/>
  <c r="K149" i="17"/>
  <c r="L149" i="17"/>
  <c r="M149" i="17" s="1"/>
  <c r="I150" i="17"/>
  <c r="N150" i="17" s="1" a="1"/>
  <c r="N150" i="17" s="1"/>
  <c r="J150" i="17"/>
  <c r="O150" i="17" s="1" a="1"/>
  <c r="O150" i="17" s="1"/>
  <c r="K150" i="17"/>
  <c r="L150" i="17"/>
  <c r="M150" i="17" s="1"/>
  <c r="I151" i="17"/>
  <c r="N151" i="17" s="1" a="1"/>
  <c r="N151" i="17" s="1"/>
  <c r="J151" i="17"/>
  <c r="O151" i="17" s="1" a="1"/>
  <c r="O151" i="17" s="1"/>
  <c r="K151" i="17"/>
  <c r="L151" i="17"/>
  <c r="M151" i="17" s="1"/>
  <c r="I152" i="17"/>
  <c r="N152" i="17" s="1" a="1"/>
  <c r="N152" i="17" s="1"/>
  <c r="J152" i="17"/>
  <c r="O152" i="17" s="1" a="1"/>
  <c r="O152" i="17" s="1"/>
  <c r="K152" i="17"/>
  <c r="L152" i="17"/>
  <c r="M152" i="17" s="1"/>
  <c r="I153" i="17"/>
  <c r="N153" i="17" s="1" a="1"/>
  <c r="N153" i="17" s="1"/>
  <c r="J153" i="17"/>
  <c r="O153" i="17" s="1" a="1"/>
  <c r="O153" i="17" s="1"/>
  <c r="K153" i="17"/>
  <c r="L153" i="17"/>
  <c r="M153" i="17" s="1"/>
  <c r="I154" i="17"/>
  <c r="N154" i="17" s="1" a="1"/>
  <c r="N154" i="17" s="1"/>
  <c r="J154" i="17"/>
  <c r="O154" i="17" s="1" a="1"/>
  <c r="O154" i="17" s="1"/>
  <c r="K154" i="17"/>
  <c r="L154" i="17"/>
  <c r="M154" i="17" s="1"/>
  <c r="I155" i="17"/>
  <c r="N155" i="17" s="1" a="1"/>
  <c r="N155" i="17" s="1"/>
  <c r="J155" i="17"/>
  <c r="O155" i="17" s="1" a="1"/>
  <c r="O155" i="17" s="1"/>
  <c r="K155" i="17"/>
  <c r="L155" i="17"/>
  <c r="M155" i="17" s="1"/>
  <c r="I156" i="17"/>
  <c r="N156" i="17" s="1" a="1"/>
  <c r="N156" i="17" s="1"/>
  <c r="J156" i="17"/>
  <c r="O156" i="17" s="1" a="1"/>
  <c r="O156" i="17" s="1"/>
  <c r="K156" i="17"/>
  <c r="L156" i="17"/>
  <c r="M156" i="17" s="1"/>
  <c r="I157" i="17"/>
  <c r="N157" i="17" s="1" a="1"/>
  <c r="N157" i="17" s="1"/>
  <c r="J157" i="17"/>
  <c r="O157" i="17" s="1" a="1"/>
  <c r="O157" i="17" s="1"/>
  <c r="K157" i="17"/>
  <c r="L157" i="17"/>
  <c r="M157" i="17" s="1"/>
  <c r="I158" i="17"/>
  <c r="N158" i="17" s="1" a="1"/>
  <c r="N158" i="17" s="1"/>
  <c r="J158" i="17"/>
  <c r="O158" i="17" s="1" a="1"/>
  <c r="O158" i="17" s="1"/>
  <c r="K158" i="17"/>
  <c r="L158" i="17"/>
  <c r="M158" i="17" s="1"/>
  <c r="I159" i="17"/>
  <c r="N159" i="17" s="1" a="1"/>
  <c r="N159" i="17" s="1"/>
  <c r="J159" i="17"/>
  <c r="O159" i="17" s="1" a="1"/>
  <c r="O159" i="17" s="1"/>
  <c r="K159" i="17"/>
  <c r="L159" i="17"/>
  <c r="M159" i="17" s="1"/>
  <c r="I160" i="17"/>
  <c r="N160" i="17" s="1" a="1"/>
  <c r="N160" i="17" s="1"/>
  <c r="J160" i="17"/>
  <c r="O160" i="17" s="1" a="1"/>
  <c r="O160" i="17" s="1"/>
  <c r="K160" i="17"/>
  <c r="L160" i="17"/>
  <c r="M160" i="17" s="1"/>
  <c r="I161" i="17"/>
  <c r="N161" i="17" s="1" a="1"/>
  <c r="N161" i="17" s="1"/>
  <c r="J161" i="17"/>
  <c r="O161" i="17" s="1" a="1"/>
  <c r="O161" i="17" s="1"/>
  <c r="K161" i="17"/>
  <c r="L161" i="17"/>
  <c r="M161" i="17" s="1"/>
  <c r="I162" i="17"/>
  <c r="N162" i="17" s="1" a="1"/>
  <c r="N162" i="17" s="1"/>
  <c r="J162" i="17"/>
  <c r="O162" i="17" s="1" a="1"/>
  <c r="O162" i="17" s="1"/>
  <c r="K162" i="17"/>
  <c r="L162" i="17"/>
  <c r="M162" i="17" s="1"/>
  <c r="I163" i="17"/>
  <c r="N163" i="17" s="1" a="1"/>
  <c r="N163" i="17" s="1"/>
  <c r="J163" i="17"/>
  <c r="O163" i="17" s="1" a="1"/>
  <c r="O163" i="17" s="1"/>
  <c r="K163" i="17"/>
  <c r="L163" i="17"/>
  <c r="M163" i="17" s="1"/>
  <c r="I164" i="17"/>
  <c r="N164" i="17" s="1" a="1"/>
  <c r="N164" i="17" s="1"/>
  <c r="J164" i="17"/>
  <c r="O164" i="17" s="1" a="1"/>
  <c r="O164" i="17" s="1"/>
  <c r="K164" i="17"/>
  <c r="L164" i="17"/>
  <c r="M164" i="17" s="1"/>
  <c r="I165" i="17"/>
  <c r="N165" i="17" s="1" a="1"/>
  <c r="N165" i="17" s="1"/>
  <c r="J165" i="17"/>
  <c r="O165" i="17" s="1" a="1"/>
  <c r="O165" i="17" s="1"/>
  <c r="K165" i="17"/>
  <c r="L165" i="17"/>
  <c r="M165" i="17" s="1"/>
  <c r="I166" i="17"/>
  <c r="N166" i="17" s="1" a="1"/>
  <c r="N166" i="17" s="1"/>
  <c r="J166" i="17"/>
  <c r="O166" i="17" s="1" a="1"/>
  <c r="O166" i="17" s="1"/>
  <c r="K166" i="17"/>
  <c r="L166" i="17"/>
  <c r="M166" i="17" s="1"/>
  <c r="I167" i="17"/>
  <c r="N167" i="17" s="1" a="1"/>
  <c r="N167" i="17" s="1"/>
  <c r="J167" i="17"/>
  <c r="O167" i="17" s="1" a="1"/>
  <c r="O167" i="17" s="1"/>
  <c r="K167" i="17"/>
  <c r="L167" i="17"/>
  <c r="M167" i="17" s="1"/>
  <c r="I168" i="17"/>
  <c r="N168" i="17" s="1" a="1"/>
  <c r="N168" i="17" s="1"/>
  <c r="J168" i="17"/>
  <c r="O168" i="17" s="1" a="1"/>
  <c r="O168" i="17" s="1"/>
  <c r="K168" i="17"/>
  <c r="L168" i="17"/>
  <c r="M168" i="17" s="1"/>
  <c r="I169" i="17"/>
  <c r="N169" i="17" s="1" a="1"/>
  <c r="N169" i="17" s="1"/>
  <c r="J169" i="17"/>
  <c r="O169" i="17" s="1" a="1"/>
  <c r="O169" i="17" s="1"/>
  <c r="K169" i="17"/>
  <c r="L169" i="17"/>
  <c r="M169" i="17" s="1"/>
  <c r="I170" i="17"/>
  <c r="N170" i="17" s="1" a="1"/>
  <c r="N170" i="17" s="1"/>
  <c r="J170" i="17"/>
  <c r="O170" i="17" s="1" a="1"/>
  <c r="O170" i="17" s="1"/>
  <c r="K170" i="17"/>
  <c r="L170" i="17"/>
  <c r="M170" i="17" s="1"/>
  <c r="I171" i="17"/>
  <c r="N171" i="17" s="1" a="1"/>
  <c r="N171" i="17" s="1"/>
  <c r="J171" i="17"/>
  <c r="O171" i="17" s="1" a="1"/>
  <c r="O171" i="17" s="1"/>
  <c r="K171" i="17"/>
  <c r="L171" i="17"/>
  <c r="M171" i="17" s="1"/>
  <c r="I172" i="17"/>
  <c r="N172" i="17" s="1" a="1"/>
  <c r="N172" i="17" s="1"/>
  <c r="J172" i="17"/>
  <c r="O172" i="17" s="1" a="1"/>
  <c r="O172" i="17" s="1"/>
  <c r="K172" i="17"/>
  <c r="L172" i="17"/>
  <c r="M172" i="17" s="1"/>
  <c r="I173" i="17"/>
  <c r="N173" i="17" s="1" a="1"/>
  <c r="N173" i="17" s="1"/>
  <c r="J173" i="17"/>
  <c r="O173" i="17" s="1" a="1"/>
  <c r="O173" i="17" s="1"/>
  <c r="K173" i="17"/>
  <c r="L173" i="17"/>
  <c r="M173" i="17" s="1"/>
  <c r="I174" i="17"/>
  <c r="N174" i="17" s="1" a="1"/>
  <c r="N174" i="17" s="1"/>
  <c r="J174" i="17"/>
  <c r="O174" i="17" s="1" a="1"/>
  <c r="O174" i="17" s="1"/>
  <c r="K174" i="17"/>
  <c r="L174" i="17"/>
  <c r="M174" i="17" s="1"/>
  <c r="I175" i="17"/>
  <c r="N175" i="17" s="1" a="1"/>
  <c r="N175" i="17" s="1"/>
  <c r="J175" i="17"/>
  <c r="O175" i="17" s="1" a="1"/>
  <c r="O175" i="17" s="1"/>
  <c r="K175" i="17"/>
  <c r="L175" i="17"/>
  <c r="M175" i="17" s="1"/>
  <c r="I176" i="17"/>
  <c r="N176" i="17" s="1" a="1"/>
  <c r="N176" i="17" s="1"/>
  <c r="J176" i="17"/>
  <c r="O176" i="17" s="1" a="1"/>
  <c r="O176" i="17" s="1"/>
  <c r="K176" i="17"/>
  <c r="L176" i="17"/>
  <c r="M176" i="17" s="1"/>
  <c r="I177" i="17"/>
  <c r="N177" i="17" s="1" a="1"/>
  <c r="N177" i="17" s="1"/>
  <c r="J177" i="17"/>
  <c r="O177" i="17" s="1" a="1"/>
  <c r="O177" i="17" s="1"/>
  <c r="K177" i="17"/>
  <c r="L177" i="17"/>
  <c r="M177" i="17" s="1"/>
  <c r="I178" i="17"/>
  <c r="J178" i="17"/>
  <c r="O178" i="17" s="1" a="1"/>
  <c r="O178" i="17" s="1"/>
  <c r="K178" i="17"/>
  <c r="L178" i="17"/>
  <c r="M178" i="17" s="1"/>
  <c r="I179" i="17"/>
  <c r="N179" i="17" s="1" a="1"/>
  <c r="N179" i="17" s="1"/>
  <c r="J179" i="17"/>
  <c r="O179" i="17" s="1" a="1"/>
  <c r="O179" i="17" s="1"/>
  <c r="K179" i="17"/>
  <c r="L179" i="17"/>
  <c r="M179" i="17" s="1"/>
  <c r="I180" i="17"/>
  <c r="N180" i="17" s="1" a="1"/>
  <c r="N180" i="17" s="1"/>
  <c r="J180" i="17"/>
  <c r="O180" i="17" s="1" a="1"/>
  <c r="O180" i="17" s="1"/>
  <c r="K180" i="17"/>
  <c r="L180" i="17"/>
  <c r="M180" i="17" s="1"/>
  <c r="I181" i="17"/>
  <c r="N181" i="17" s="1" a="1"/>
  <c r="N181" i="17" s="1"/>
  <c r="J181" i="17"/>
  <c r="O181" i="17" s="1" a="1"/>
  <c r="O181" i="17" s="1"/>
  <c r="K181" i="17"/>
  <c r="L181" i="17"/>
  <c r="M181" i="17" s="1"/>
  <c r="I182" i="17"/>
  <c r="N182" i="17" s="1" a="1"/>
  <c r="N182" i="17" s="1"/>
  <c r="J182" i="17"/>
  <c r="O182" i="17" s="1" a="1"/>
  <c r="O182" i="17" s="1"/>
  <c r="K182" i="17"/>
  <c r="L182" i="17"/>
  <c r="M182" i="17" s="1"/>
  <c r="I183" i="17"/>
  <c r="N183" i="17" s="1" a="1"/>
  <c r="N183" i="17" s="1"/>
  <c r="J183" i="17"/>
  <c r="O183" i="17" s="1" a="1"/>
  <c r="O183" i="17" s="1"/>
  <c r="K183" i="17"/>
  <c r="L183" i="17"/>
  <c r="M183" i="17" s="1"/>
  <c r="I184" i="17"/>
  <c r="N184" i="17" s="1" a="1"/>
  <c r="N184" i="17" s="1"/>
  <c r="J184" i="17"/>
  <c r="O184" i="17" s="1" a="1"/>
  <c r="O184" i="17" s="1"/>
  <c r="K184" i="17"/>
  <c r="L184" i="17"/>
  <c r="M184" i="17" s="1"/>
  <c r="I185" i="17"/>
  <c r="N185" i="17" s="1" a="1"/>
  <c r="N185" i="17" s="1"/>
  <c r="J185" i="17"/>
  <c r="O185" i="17" s="1" a="1"/>
  <c r="O185" i="17" s="1"/>
  <c r="K185" i="17"/>
  <c r="L185" i="17"/>
  <c r="M185" i="17" s="1"/>
  <c r="I186" i="17"/>
  <c r="N186" i="17" s="1" a="1"/>
  <c r="N186" i="17" s="1"/>
  <c r="J186" i="17"/>
  <c r="O186" i="17" s="1" a="1"/>
  <c r="O186" i="17" s="1"/>
  <c r="K186" i="17"/>
  <c r="L186" i="17"/>
  <c r="M186" i="17" s="1"/>
  <c r="I187" i="17"/>
  <c r="N187" i="17" s="1" a="1"/>
  <c r="N187" i="17" s="1"/>
  <c r="J187" i="17"/>
  <c r="O187" i="17" s="1" a="1"/>
  <c r="O187" i="17" s="1"/>
  <c r="K187" i="17"/>
  <c r="L187" i="17"/>
  <c r="M187" i="17" s="1"/>
  <c r="I188" i="17"/>
  <c r="N188" i="17" s="1" a="1"/>
  <c r="N188" i="17" s="1"/>
  <c r="J188" i="17"/>
  <c r="O188" i="17" s="1" a="1"/>
  <c r="O188" i="17" s="1"/>
  <c r="K188" i="17"/>
  <c r="L188" i="17"/>
  <c r="M188" i="17" s="1"/>
  <c r="I189" i="17"/>
  <c r="N189" i="17" s="1" a="1"/>
  <c r="N189" i="17" s="1"/>
  <c r="J189" i="17"/>
  <c r="O189" i="17" s="1" a="1"/>
  <c r="O189" i="17" s="1"/>
  <c r="K189" i="17"/>
  <c r="L189" i="17"/>
  <c r="M189" i="17" s="1"/>
  <c r="I190" i="17"/>
  <c r="N190" i="17" s="1" a="1"/>
  <c r="N190" i="17" s="1"/>
  <c r="J190" i="17"/>
  <c r="O190" i="17" s="1" a="1"/>
  <c r="O190" i="17" s="1"/>
  <c r="K190" i="17"/>
  <c r="L190" i="17"/>
  <c r="M190" i="17" s="1"/>
  <c r="I191" i="17"/>
  <c r="N191" i="17" s="1" a="1"/>
  <c r="N191" i="17" s="1"/>
  <c r="J191" i="17"/>
  <c r="O191" i="17" s="1" a="1"/>
  <c r="O191" i="17" s="1"/>
  <c r="K191" i="17"/>
  <c r="L191" i="17"/>
  <c r="M191" i="17" s="1"/>
  <c r="I192" i="17"/>
  <c r="N192" i="17" s="1" a="1"/>
  <c r="N192" i="17" s="1"/>
  <c r="J192" i="17"/>
  <c r="O192" i="17" s="1" a="1"/>
  <c r="O192" i="17" s="1"/>
  <c r="K192" i="17"/>
  <c r="L192" i="17"/>
  <c r="M192" i="17" s="1"/>
  <c r="I193" i="17"/>
  <c r="N193" i="17" s="1" a="1"/>
  <c r="N193" i="17" s="1"/>
  <c r="J193" i="17"/>
  <c r="O193" i="17" s="1" a="1"/>
  <c r="O193" i="17" s="1"/>
  <c r="K193" i="17"/>
  <c r="L193" i="17"/>
  <c r="M193" i="17" s="1"/>
  <c r="I194" i="17"/>
  <c r="N194" i="17" s="1" a="1"/>
  <c r="N194" i="17" s="1"/>
  <c r="J194" i="17"/>
  <c r="O194" i="17" s="1" a="1"/>
  <c r="O194" i="17" s="1"/>
  <c r="K194" i="17"/>
  <c r="L194" i="17"/>
  <c r="M194" i="17" s="1"/>
  <c r="I195" i="17"/>
  <c r="N195" i="17" s="1" a="1"/>
  <c r="N195" i="17" s="1"/>
  <c r="J195" i="17"/>
  <c r="O195" i="17" s="1" a="1"/>
  <c r="O195" i="17" s="1"/>
  <c r="K195" i="17"/>
  <c r="L195" i="17"/>
  <c r="M195" i="17" s="1"/>
  <c r="I196" i="17"/>
  <c r="N196" i="17" s="1" a="1"/>
  <c r="N196" i="17" s="1"/>
  <c r="J196" i="17"/>
  <c r="O196" i="17" s="1" a="1"/>
  <c r="O196" i="17" s="1"/>
  <c r="K196" i="17"/>
  <c r="L196" i="17"/>
  <c r="M196" i="17" s="1"/>
  <c r="I197" i="17"/>
  <c r="N197" i="17" s="1" a="1"/>
  <c r="N197" i="17" s="1"/>
  <c r="J197" i="17"/>
  <c r="O197" i="17" s="1" a="1"/>
  <c r="O197" i="17" s="1"/>
  <c r="K197" i="17"/>
  <c r="L197" i="17"/>
  <c r="I198" i="17"/>
  <c r="N198" i="17" s="1" a="1"/>
  <c r="N198" i="17" s="1"/>
  <c r="J198" i="17"/>
  <c r="O198" i="17" s="1" a="1"/>
  <c r="O198" i="17" s="1"/>
  <c r="K198" i="17"/>
  <c r="L198" i="17"/>
  <c r="M198" i="17" s="1"/>
  <c r="I199" i="17"/>
  <c r="N199" i="17" s="1" a="1"/>
  <c r="N199" i="17" s="1"/>
  <c r="J199" i="17"/>
  <c r="O199" i="17" s="1" a="1"/>
  <c r="O199" i="17" s="1"/>
  <c r="K199" i="17"/>
  <c r="L199" i="17"/>
  <c r="I200" i="17"/>
  <c r="N200" i="17" s="1" a="1"/>
  <c r="N200" i="17" s="1"/>
  <c r="J200" i="17"/>
  <c r="O200" i="17" s="1" a="1"/>
  <c r="O200" i="17" s="1"/>
  <c r="K200" i="17"/>
  <c r="L200" i="17"/>
  <c r="M200" i="17" s="1"/>
  <c r="I201" i="17"/>
  <c r="N201" i="17" s="1" a="1"/>
  <c r="N201" i="17" s="1"/>
  <c r="J201" i="17"/>
  <c r="O201" i="17" s="1" a="1"/>
  <c r="O201" i="17" s="1"/>
  <c r="K201" i="17"/>
  <c r="L201" i="17"/>
  <c r="M201" i="17" s="1"/>
  <c r="I202" i="17"/>
  <c r="N202" i="17" s="1" a="1"/>
  <c r="N202" i="17" s="1"/>
  <c r="J202" i="17"/>
  <c r="O202" i="17" s="1" a="1"/>
  <c r="O202" i="17" s="1"/>
  <c r="K202" i="17"/>
  <c r="L202" i="17"/>
  <c r="M202" i="17" s="1"/>
  <c r="I203" i="17"/>
  <c r="N203" i="17" s="1" a="1"/>
  <c r="N203" i="17" s="1"/>
  <c r="J203" i="17"/>
  <c r="O203" i="17" s="1" a="1"/>
  <c r="O203" i="17" s="1"/>
  <c r="K203" i="17"/>
  <c r="L203" i="17"/>
  <c r="M203" i="17" s="1"/>
  <c r="I204" i="17"/>
  <c r="N204" i="17" s="1" a="1"/>
  <c r="N204" i="17" s="1"/>
  <c r="J204" i="17"/>
  <c r="O204" i="17" s="1" a="1"/>
  <c r="O204" i="17" s="1"/>
  <c r="K204" i="17"/>
  <c r="L204" i="17"/>
  <c r="M204" i="17" s="1"/>
  <c r="I205" i="17"/>
  <c r="N205" i="17" s="1" a="1"/>
  <c r="N205" i="17" s="1"/>
  <c r="J205" i="17"/>
  <c r="O205" i="17" s="1" a="1"/>
  <c r="O205" i="17" s="1"/>
  <c r="K205" i="17"/>
  <c r="L205" i="17"/>
  <c r="M205" i="17" s="1"/>
  <c r="I206" i="17"/>
  <c r="N206" i="17" s="1" a="1"/>
  <c r="N206" i="17" s="1"/>
  <c r="J206" i="17"/>
  <c r="O206" i="17" s="1" a="1"/>
  <c r="O206" i="17" s="1"/>
  <c r="K206" i="17"/>
  <c r="L206" i="17"/>
  <c r="M206" i="17" s="1"/>
  <c r="I207" i="17"/>
  <c r="N207" i="17" s="1" a="1"/>
  <c r="N207" i="17" s="1"/>
  <c r="J207" i="17"/>
  <c r="O207" i="17" s="1" a="1"/>
  <c r="O207" i="17" s="1"/>
  <c r="K207" i="17"/>
  <c r="L207" i="17"/>
  <c r="M207" i="17" s="1"/>
  <c r="I208" i="17"/>
  <c r="N208" i="17" s="1" a="1"/>
  <c r="N208" i="17" s="1"/>
  <c r="J208" i="17"/>
  <c r="O208" i="17" s="1" a="1"/>
  <c r="O208" i="17" s="1"/>
  <c r="K208" i="17"/>
  <c r="L208" i="17"/>
  <c r="M208" i="17" s="1"/>
  <c r="I209" i="17"/>
  <c r="N209" i="17" s="1" a="1"/>
  <c r="N209" i="17" s="1"/>
  <c r="J209" i="17"/>
  <c r="O209" i="17" s="1" a="1"/>
  <c r="O209" i="17" s="1"/>
  <c r="K209" i="17"/>
  <c r="L209" i="17"/>
  <c r="M209" i="17" s="1"/>
  <c r="I210" i="17"/>
  <c r="N210" i="17" s="1" a="1"/>
  <c r="N210" i="17" s="1"/>
  <c r="J210" i="17"/>
  <c r="O210" i="17" s="1" a="1"/>
  <c r="O210" i="17" s="1"/>
  <c r="K210" i="17"/>
  <c r="L210" i="17"/>
  <c r="M210" i="17" s="1"/>
  <c r="I211" i="17"/>
  <c r="N211" i="17" s="1" a="1"/>
  <c r="N211" i="17" s="1"/>
  <c r="J211" i="17"/>
  <c r="O211" i="17" s="1" a="1"/>
  <c r="O211" i="17" s="1"/>
  <c r="K211" i="17"/>
  <c r="L211" i="17"/>
  <c r="M211" i="17" s="1"/>
  <c r="I212" i="17"/>
  <c r="N212" i="17" s="1" a="1"/>
  <c r="N212" i="17" s="1"/>
  <c r="J212" i="17"/>
  <c r="O212" i="17" s="1" a="1"/>
  <c r="O212" i="17" s="1"/>
  <c r="K212" i="17"/>
  <c r="L212" i="17"/>
  <c r="M212" i="17" s="1"/>
  <c r="I213" i="17"/>
  <c r="N213" i="17" s="1" a="1"/>
  <c r="N213" i="17" s="1"/>
  <c r="J213" i="17"/>
  <c r="O213" i="17" s="1" a="1"/>
  <c r="O213" i="17" s="1"/>
  <c r="K213" i="17"/>
  <c r="L213" i="17"/>
  <c r="M213" i="17" s="1"/>
  <c r="I214" i="17"/>
  <c r="N214" i="17" s="1" a="1"/>
  <c r="N214" i="17" s="1"/>
  <c r="J214" i="17"/>
  <c r="O214" i="17" s="1" a="1"/>
  <c r="O214" i="17" s="1"/>
  <c r="K214" i="17"/>
  <c r="L214" i="17"/>
  <c r="M214" i="17" s="1"/>
  <c r="I215" i="17"/>
  <c r="N215" i="17" s="1" a="1"/>
  <c r="N215" i="17" s="1"/>
  <c r="J215" i="17"/>
  <c r="O215" i="17" s="1" a="1"/>
  <c r="O215" i="17" s="1"/>
  <c r="K215" i="17"/>
  <c r="L215" i="17"/>
  <c r="M215" i="17" s="1"/>
  <c r="I216" i="17"/>
  <c r="N216" i="17" s="1" a="1"/>
  <c r="N216" i="17" s="1"/>
  <c r="J216" i="17"/>
  <c r="O216" i="17" s="1" a="1"/>
  <c r="O216" i="17" s="1"/>
  <c r="K216" i="17"/>
  <c r="L216" i="17"/>
  <c r="M216" i="17" s="1"/>
  <c r="I217" i="17"/>
  <c r="N217" i="17" s="1" a="1"/>
  <c r="N217" i="17" s="1"/>
  <c r="J217" i="17"/>
  <c r="O217" i="17" s="1" a="1"/>
  <c r="O217" i="17" s="1"/>
  <c r="K217" i="17"/>
  <c r="L217" i="17"/>
  <c r="M217" i="17" s="1"/>
  <c r="I218" i="17"/>
  <c r="N218" i="17" s="1" a="1"/>
  <c r="N218" i="17" s="1"/>
  <c r="J218" i="17"/>
  <c r="O218" i="17" s="1" a="1"/>
  <c r="O218" i="17" s="1"/>
  <c r="K218" i="17"/>
  <c r="L218" i="17"/>
  <c r="M218" i="17" s="1"/>
  <c r="I219" i="17"/>
  <c r="N219" i="17" s="1" a="1"/>
  <c r="N219" i="17" s="1"/>
  <c r="J219" i="17"/>
  <c r="O219" i="17" s="1" a="1"/>
  <c r="O219" i="17" s="1"/>
  <c r="K219" i="17"/>
  <c r="L219" i="17"/>
  <c r="M219" i="17" s="1"/>
  <c r="I220" i="17"/>
  <c r="N220" i="17" s="1" a="1"/>
  <c r="N220" i="17" s="1"/>
  <c r="J220" i="17"/>
  <c r="O220" i="17" s="1" a="1"/>
  <c r="O220" i="17" s="1"/>
  <c r="K220" i="17"/>
  <c r="L220" i="17"/>
  <c r="M220" i="17" s="1"/>
  <c r="I221" i="17"/>
  <c r="N221" i="17" s="1" a="1"/>
  <c r="N221" i="17" s="1"/>
  <c r="J221" i="17"/>
  <c r="O221" i="17" s="1" a="1"/>
  <c r="O221" i="17" s="1"/>
  <c r="K221" i="17"/>
  <c r="L221" i="17"/>
  <c r="M221" i="17" s="1"/>
  <c r="I222" i="17"/>
  <c r="N222" i="17" s="1" a="1"/>
  <c r="N222" i="17" s="1"/>
  <c r="J222" i="17"/>
  <c r="O222" i="17" s="1" a="1"/>
  <c r="O222" i="17" s="1"/>
  <c r="K222" i="17"/>
  <c r="L222" i="17"/>
  <c r="M222" i="17" s="1"/>
  <c r="I223" i="17"/>
  <c r="N223" i="17" s="1" a="1"/>
  <c r="N223" i="17" s="1"/>
  <c r="J223" i="17"/>
  <c r="O223" i="17" s="1" a="1"/>
  <c r="O223" i="17" s="1"/>
  <c r="K223" i="17"/>
  <c r="L223" i="17"/>
  <c r="M223" i="17" s="1"/>
  <c r="I224" i="17"/>
  <c r="N224" i="17" s="1" a="1"/>
  <c r="N224" i="17" s="1"/>
  <c r="J224" i="17"/>
  <c r="O224" i="17" s="1" a="1"/>
  <c r="O224" i="17" s="1"/>
  <c r="K224" i="17"/>
  <c r="L224" i="17"/>
  <c r="M224" i="17" s="1"/>
  <c r="I225" i="17"/>
  <c r="N225" i="17" s="1" a="1"/>
  <c r="N225" i="17" s="1"/>
  <c r="J225" i="17"/>
  <c r="O225" i="17" s="1" a="1"/>
  <c r="O225" i="17" s="1"/>
  <c r="K225" i="17"/>
  <c r="L225" i="17"/>
  <c r="M225" i="17" s="1"/>
  <c r="I226" i="17"/>
  <c r="N226" i="17" s="1" a="1"/>
  <c r="N226" i="17" s="1"/>
  <c r="J226" i="17"/>
  <c r="O226" i="17" s="1" a="1"/>
  <c r="O226" i="17" s="1"/>
  <c r="K226" i="17"/>
  <c r="L226" i="17"/>
  <c r="M226" i="17" s="1"/>
  <c r="I227" i="17"/>
  <c r="N227" i="17" s="1" a="1"/>
  <c r="N227" i="17" s="1"/>
  <c r="J227" i="17"/>
  <c r="O227" i="17" s="1" a="1"/>
  <c r="O227" i="17" s="1"/>
  <c r="K227" i="17"/>
  <c r="L227" i="17"/>
  <c r="M227" i="17" s="1"/>
  <c r="I228" i="17"/>
  <c r="N228" i="17" s="1" a="1"/>
  <c r="N228" i="17" s="1"/>
  <c r="J228" i="17"/>
  <c r="O228" i="17" s="1" a="1"/>
  <c r="O228" i="17" s="1"/>
  <c r="K228" i="17"/>
  <c r="L228" i="17"/>
  <c r="M228" i="17" s="1"/>
  <c r="I229" i="17"/>
  <c r="N229" i="17" s="1" a="1"/>
  <c r="N229" i="17" s="1"/>
  <c r="J229" i="17"/>
  <c r="O229" i="17" s="1" a="1"/>
  <c r="O229" i="17" s="1"/>
  <c r="K229" i="17"/>
  <c r="L229" i="17"/>
  <c r="M229" i="17" s="1"/>
  <c r="I230" i="17"/>
  <c r="N230" i="17" s="1" a="1"/>
  <c r="N230" i="17" s="1"/>
  <c r="J230" i="17"/>
  <c r="O230" i="17" s="1" a="1"/>
  <c r="O230" i="17" s="1"/>
  <c r="K230" i="17"/>
  <c r="L230" i="17"/>
  <c r="M230" i="17" s="1"/>
  <c r="I231" i="17"/>
  <c r="N231" i="17" s="1" a="1"/>
  <c r="N231" i="17" s="1"/>
  <c r="J231" i="17"/>
  <c r="O231" i="17" s="1" a="1"/>
  <c r="O231" i="17" s="1"/>
  <c r="K231" i="17"/>
  <c r="L231" i="17"/>
  <c r="M231" i="17" s="1"/>
  <c r="I232" i="17"/>
  <c r="N232" i="17" s="1" a="1"/>
  <c r="N232" i="17" s="1"/>
  <c r="J232" i="17"/>
  <c r="O232" i="17" s="1" a="1"/>
  <c r="O232" i="17" s="1"/>
  <c r="K232" i="17"/>
  <c r="L232" i="17"/>
  <c r="M232" i="17" s="1"/>
  <c r="I233" i="17"/>
  <c r="N233" i="17" s="1" a="1"/>
  <c r="N233" i="17" s="1"/>
  <c r="J233" i="17"/>
  <c r="O233" i="17" s="1" a="1"/>
  <c r="O233" i="17" s="1"/>
  <c r="K233" i="17"/>
  <c r="L233" i="17"/>
  <c r="I234" i="17"/>
  <c r="N234" i="17" s="1" a="1"/>
  <c r="N234" i="17" s="1"/>
  <c r="J234" i="17"/>
  <c r="O234" i="17" s="1" a="1"/>
  <c r="O234" i="17" s="1"/>
  <c r="K234" i="17"/>
  <c r="L234" i="17"/>
  <c r="M234" i="17" s="1"/>
  <c r="I235" i="17"/>
  <c r="N235" i="17" s="1" a="1"/>
  <c r="N235" i="17" s="1"/>
  <c r="J235" i="17"/>
  <c r="O235" i="17" s="1" a="1"/>
  <c r="O235" i="17" s="1"/>
  <c r="K235" i="17"/>
  <c r="L235" i="17"/>
  <c r="I236" i="17"/>
  <c r="N236" i="17" s="1" a="1"/>
  <c r="N236" i="17" s="1"/>
  <c r="J236" i="17"/>
  <c r="O236" i="17" s="1" a="1"/>
  <c r="O236" i="17" s="1"/>
  <c r="K236" i="17"/>
  <c r="L236" i="17"/>
  <c r="M236" i="17" s="1"/>
  <c r="I237" i="17"/>
  <c r="N237" i="17" s="1" a="1"/>
  <c r="N237" i="17" s="1"/>
  <c r="J237" i="17"/>
  <c r="O237" i="17" s="1" a="1"/>
  <c r="O237" i="17" s="1"/>
  <c r="K237" i="17"/>
  <c r="L237" i="17"/>
  <c r="M237" i="17" s="1"/>
  <c r="I238" i="17"/>
  <c r="N238" i="17" s="1" a="1"/>
  <c r="N238" i="17" s="1"/>
  <c r="J238" i="17"/>
  <c r="O238" i="17" s="1" a="1"/>
  <c r="O238" i="17" s="1"/>
  <c r="K238" i="17"/>
  <c r="L238" i="17"/>
  <c r="M238" i="17" s="1"/>
  <c r="I239" i="17"/>
  <c r="N239" i="17" s="1" a="1"/>
  <c r="N239" i="17" s="1"/>
  <c r="J239" i="17"/>
  <c r="O239" i="17" s="1" a="1"/>
  <c r="O239" i="17" s="1"/>
  <c r="K239" i="17"/>
  <c r="L239" i="17"/>
  <c r="M239" i="17" s="1"/>
  <c r="I240" i="17"/>
  <c r="N240" i="17" s="1" a="1"/>
  <c r="N240" i="17" s="1"/>
  <c r="J240" i="17"/>
  <c r="O240" i="17" s="1" a="1"/>
  <c r="O240" i="17" s="1"/>
  <c r="K240" i="17"/>
  <c r="L240" i="17"/>
  <c r="M240" i="17" s="1"/>
  <c r="I241" i="17"/>
  <c r="N241" i="17" s="1" a="1"/>
  <c r="N241" i="17" s="1"/>
  <c r="J241" i="17"/>
  <c r="O241" i="17" s="1" a="1"/>
  <c r="O241" i="17" s="1"/>
  <c r="K241" i="17"/>
  <c r="L241" i="17"/>
  <c r="M241" i="17" s="1"/>
  <c r="I242" i="17"/>
  <c r="N242" i="17" s="1" a="1"/>
  <c r="N242" i="17" s="1"/>
  <c r="J242" i="17"/>
  <c r="O242" i="17" s="1" a="1"/>
  <c r="O242" i="17" s="1"/>
  <c r="K242" i="17"/>
  <c r="L242" i="17"/>
  <c r="M242" i="17" s="1"/>
  <c r="I243" i="17"/>
  <c r="N243" i="17" s="1" a="1"/>
  <c r="N243" i="17" s="1"/>
  <c r="J243" i="17"/>
  <c r="O243" i="17" s="1" a="1"/>
  <c r="O243" i="17" s="1"/>
  <c r="K243" i="17"/>
  <c r="L243" i="17"/>
  <c r="M243" i="17" s="1"/>
  <c r="I244" i="17"/>
  <c r="N244" i="17" s="1" a="1"/>
  <c r="N244" i="17" s="1"/>
  <c r="J244" i="17"/>
  <c r="O244" i="17" s="1" a="1"/>
  <c r="O244" i="17" s="1"/>
  <c r="K244" i="17"/>
  <c r="L244" i="17"/>
  <c r="M244" i="17" s="1"/>
  <c r="I245" i="17"/>
  <c r="N245" i="17" s="1" a="1"/>
  <c r="N245" i="17" s="1"/>
  <c r="J245" i="17"/>
  <c r="O245" i="17" s="1" a="1"/>
  <c r="O245" i="17" s="1"/>
  <c r="K245" i="17"/>
  <c r="L245" i="17"/>
  <c r="M245" i="17" s="1"/>
  <c r="I246" i="17"/>
  <c r="N246" i="17" s="1" a="1"/>
  <c r="N246" i="17" s="1"/>
  <c r="J246" i="17"/>
  <c r="O246" i="17" s="1" a="1"/>
  <c r="O246" i="17" s="1"/>
  <c r="K246" i="17"/>
  <c r="L246" i="17"/>
  <c r="M246" i="17" s="1"/>
  <c r="I247" i="17"/>
  <c r="N247" i="17" s="1" a="1"/>
  <c r="N247" i="17" s="1"/>
  <c r="J247" i="17"/>
  <c r="O247" i="17" s="1" a="1"/>
  <c r="O247" i="17" s="1"/>
  <c r="K247" i="17"/>
  <c r="L247" i="17"/>
  <c r="M247" i="17" s="1"/>
  <c r="I248" i="17"/>
  <c r="N248" i="17" s="1" a="1"/>
  <c r="N248" i="17" s="1"/>
  <c r="J248" i="17"/>
  <c r="O248" i="17" s="1" a="1"/>
  <c r="O248" i="17" s="1"/>
  <c r="K248" i="17"/>
  <c r="L248" i="17"/>
  <c r="M248" i="17" s="1"/>
  <c r="I249" i="17"/>
  <c r="N249" i="17" s="1" a="1"/>
  <c r="N249" i="17" s="1"/>
  <c r="J249" i="17"/>
  <c r="O249" i="17" s="1" a="1"/>
  <c r="O249" i="17" s="1"/>
  <c r="K249" i="17"/>
  <c r="L249" i="17"/>
  <c r="M249" i="17" s="1"/>
  <c r="I250" i="17"/>
  <c r="N250" i="17" s="1" a="1"/>
  <c r="N250" i="17" s="1"/>
  <c r="J250" i="17"/>
  <c r="O250" i="17" s="1" a="1"/>
  <c r="O250" i="17" s="1"/>
  <c r="K250" i="17"/>
  <c r="L250" i="17"/>
  <c r="M250" i="17" s="1"/>
  <c r="I251" i="17"/>
  <c r="N251" i="17" s="1" a="1"/>
  <c r="N251" i="17" s="1"/>
  <c r="J251" i="17"/>
  <c r="O251" i="17" s="1" a="1"/>
  <c r="O251" i="17" s="1"/>
  <c r="K251" i="17"/>
  <c r="L251" i="17"/>
  <c r="M251" i="17" s="1"/>
  <c r="I252" i="17"/>
  <c r="N252" i="17" s="1" a="1"/>
  <c r="N252" i="17" s="1"/>
  <c r="J252" i="17"/>
  <c r="O252" i="17" s="1" a="1"/>
  <c r="O252" i="17" s="1"/>
  <c r="K252" i="17"/>
  <c r="L252" i="17"/>
  <c r="M252" i="17" s="1"/>
  <c r="I253" i="17"/>
  <c r="N253" i="17" s="1" a="1"/>
  <c r="N253" i="17" s="1"/>
  <c r="J253" i="17"/>
  <c r="O253" i="17" s="1" a="1"/>
  <c r="O253" i="17" s="1"/>
  <c r="K253" i="17"/>
  <c r="L253" i="17"/>
  <c r="M253" i="17" s="1"/>
  <c r="I254" i="17"/>
  <c r="N254" i="17" s="1" a="1"/>
  <c r="N254" i="17" s="1"/>
  <c r="J254" i="17"/>
  <c r="O254" i="17" s="1" a="1"/>
  <c r="O254" i="17" s="1"/>
  <c r="K254" i="17"/>
  <c r="L254" i="17"/>
  <c r="M254" i="17" s="1"/>
  <c r="I255" i="17"/>
  <c r="N255" i="17" s="1" a="1"/>
  <c r="N255" i="17" s="1"/>
  <c r="J255" i="17"/>
  <c r="O255" i="17" s="1" a="1"/>
  <c r="O255" i="17" s="1"/>
  <c r="K255" i="17"/>
  <c r="L255" i="17"/>
  <c r="M255" i="17" s="1"/>
  <c r="I256" i="17"/>
  <c r="N256" i="17" s="1" a="1"/>
  <c r="N256" i="17" s="1"/>
  <c r="J256" i="17"/>
  <c r="O256" i="17" s="1" a="1"/>
  <c r="O256" i="17" s="1"/>
  <c r="K256" i="17"/>
  <c r="L256" i="17"/>
  <c r="M256" i="17" s="1"/>
  <c r="I257" i="17"/>
  <c r="N257" i="17" s="1" a="1"/>
  <c r="N257" i="17" s="1"/>
  <c r="J257" i="17"/>
  <c r="O257" i="17" s="1" a="1"/>
  <c r="O257" i="17" s="1"/>
  <c r="K257" i="17"/>
  <c r="L257" i="17"/>
  <c r="M257" i="17" s="1"/>
  <c r="I258" i="17"/>
  <c r="N258" i="17" s="1" a="1"/>
  <c r="N258" i="17" s="1"/>
  <c r="J258" i="17"/>
  <c r="O258" i="17" s="1" a="1"/>
  <c r="O258" i="17" s="1"/>
  <c r="K258" i="17"/>
  <c r="L258" i="17"/>
  <c r="M258" i="17" s="1"/>
  <c r="I259" i="17"/>
  <c r="N259" i="17" s="1" a="1"/>
  <c r="N259" i="17" s="1"/>
  <c r="J259" i="17"/>
  <c r="O259" i="17" s="1" a="1"/>
  <c r="O259" i="17" s="1"/>
  <c r="K259" i="17"/>
  <c r="L259" i="17"/>
  <c r="M259" i="17" s="1"/>
  <c r="I260" i="17"/>
  <c r="N260" i="17" s="1" a="1"/>
  <c r="N260" i="17" s="1"/>
  <c r="J260" i="17"/>
  <c r="O260" i="17" s="1" a="1"/>
  <c r="O260" i="17" s="1"/>
  <c r="K260" i="17"/>
  <c r="L260" i="17"/>
  <c r="M260" i="17" s="1"/>
  <c r="I261" i="17"/>
  <c r="N261" i="17" s="1" a="1"/>
  <c r="N261" i="17" s="1"/>
  <c r="J261" i="17"/>
  <c r="O261" i="17" s="1" a="1"/>
  <c r="O261" i="17" s="1"/>
  <c r="K261" i="17"/>
  <c r="L261" i="17"/>
  <c r="M261" i="17" s="1"/>
  <c r="I262" i="17"/>
  <c r="N262" i="17" s="1" a="1"/>
  <c r="N262" i="17" s="1"/>
  <c r="J262" i="17"/>
  <c r="O262" i="17" s="1" a="1"/>
  <c r="O262" i="17" s="1"/>
  <c r="K262" i="17"/>
  <c r="L262" i="17"/>
  <c r="M262" i="17" s="1"/>
  <c r="I263" i="17"/>
  <c r="N263" i="17" s="1" a="1"/>
  <c r="N263" i="17" s="1"/>
  <c r="J263" i="17"/>
  <c r="O263" i="17" s="1" a="1"/>
  <c r="O263" i="17" s="1"/>
  <c r="K263" i="17"/>
  <c r="L263" i="17"/>
  <c r="M263" i="17" s="1"/>
  <c r="I264" i="17"/>
  <c r="N264" i="17" s="1" a="1"/>
  <c r="N264" i="17" s="1"/>
  <c r="J264" i="17"/>
  <c r="O264" i="17" s="1" a="1"/>
  <c r="O264" i="17" s="1"/>
  <c r="K264" i="17"/>
  <c r="L264" i="17"/>
  <c r="M264" i="17" s="1"/>
  <c r="I265" i="17"/>
  <c r="N265" i="17" s="1" a="1"/>
  <c r="N265" i="17" s="1"/>
  <c r="J265" i="17"/>
  <c r="O265" i="17" s="1" a="1"/>
  <c r="O265" i="17" s="1"/>
  <c r="K265" i="17"/>
  <c r="L265" i="17"/>
  <c r="M265" i="17" s="1"/>
  <c r="I266" i="17"/>
  <c r="N266" i="17" s="1" a="1"/>
  <c r="N266" i="17" s="1"/>
  <c r="J266" i="17"/>
  <c r="O266" i="17" s="1" a="1"/>
  <c r="O266" i="17" s="1"/>
  <c r="K266" i="17"/>
  <c r="L266" i="17"/>
  <c r="M266" i="17" s="1"/>
  <c r="I267" i="17"/>
  <c r="N267" i="17" s="1" a="1"/>
  <c r="N267" i="17" s="1"/>
  <c r="J267" i="17"/>
  <c r="O267" i="17" s="1" a="1"/>
  <c r="O267" i="17" s="1"/>
  <c r="K267" i="17"/>
  <c r="L267" i="17"/>
  <c r="M267" i="17" s="1"/>
  <c r="I268" i="17"/>
  <c r="N268" i="17" s="1" a="1"/>
  <c r="N268" i="17" s="1"/>
  <c r="J268" i="17"/>
  <c r="O268" i="17" s="1" a="1"/>
  <c r="O268" i="17" s="1"/>
  <c r="K268" i="17"/>
  <c r="L268" i="17"/>
  <c r="M268" i="17" s="1"/>
  <c r="I269" i="17"/>
  <c r="N269" i="17" s="1" a="1"/>
  <c r="N269" i="17" s="1"/>
  <c r="J269" i="17"/>
  <c r="O269" i="17" s="1" a="1"/>
  <c r="O269" i="17" s="1"/>
  <c r="K269" i="17"/>
  <c r="L269" i="17"/>
  <c r="I270" i="17"/>
  <c r="N270" i="17" s="1" a="1"/>
  <c r="N270" i="17" s="1"/>
  <c r="J270" i="17"/>
  <c r="O270" i="17" s="1" a="1"/>
  <c r="O270" i="17" s="1"/>
  <c r="K270" i="17"/>
  <c r="L270" i="17"/>
  <c r="M270" i="17" s="1"/>
  <c r="I271" i="17"/>
  <c r="N271" i="17" s="1" a="1"/>
  <c r="N271" i="17" s="1"/>
  <c r="J271" i="17"/>
  <c r="O271" i="17" s="1" a="1"/>
  <c r="O271" i="17" s="1"/>
  <c r="K271" i="17"/>
  <c r="L271" i="17"/>
  <c r="I272" i="17"/>
  <c r="N272" i="17" s="1" a="1"/>
  <c r="N272" i="17" s="1"/>
  <c r="J272" i="17"/>
  <c r="O272" i="17" s="1" a="1"/>
  <c r="O272" i="17" s="1"/>
  <c r="K272" i="17"/>
  <c r="L272" i="17"/>
  <c r="M272" i="17" s="1"/>
  <c r="I273" i="17"/>
  <c r="N273" i="17" s="1" a="1"/>
  <c r="N273" i="17" s="1"/>
  <c r="J273" i="17"/>
  <c r="O273" i="17" s="1" a="1"/>
  <c r="O273" i="17" s="1"/>
  <c r="K273" i="17"/>
  <c r="L273" i="17"/>
  <c r="M273" i="17" s="1"/>
  <c r="I274" i="17"/>
  <c r="N274" i="17" s="1" a="1"/>
  <c r="N274" i="17" s="1"/>
  <c r="J274" i="17"/>
  <c r="O274" i="17" s="1" a="1"/>
  <c r="O274" i="17" s="1"/>
  <c r="K274" i="17"/>
  <c r="L274" i="17"/>
  <c r="M274" i="17" s="1"/>
  <c r="I275" i="17"/>
  <c r="N275" i="17" s="1" a="1"/>
  <c r="N275" i="17" s="1"/>
  <c r="J275" i="17"/>
  <c r="O275" i="17" s="1" a="1"/>
  <c r="O275" i="17" s="1"/>
  <c r="K275" i="17"/>
  <c r="L275" i="17"/>
  <c r="M275" i="17" s="1"/>
  <c r="I276" i="17"/>
  <c r="N276" i="17" s="1" a="1"/>
  <c r="N276" i="17" s="1"/>
  <c r="J276" i="17"/>
  <c r="O276" i="17" s="1" a="1"/>
  <c r="O276" i="17" s="1"/>
  <c r="K276" i="17"/>
  <c r="L276" i="17"/>
  <c r="M276" i="17" s="1"/>
  <c r="I277" i="17"/>
  <c r="N277" i="17" s="1" a="1"/>
  <c r="N277" i="17" s="1"/>
  <c r="J277" i="17"/>
  <c r="O277" i="17" s="1" a="1"/>
  <c r="O277" i="17" s="1"/>
  <c r="K277" i="17"/>
  <c r="L277" i="17"/>
  <c r="M277" i="17" s="1"/>
  <c r="I278" i="17"/>
  <c r="N278" i="17" s="1" a="1"/>
  <c r="N278" i="17" s="1"/>
  <c r="J278" i="17"/>
  <c r="O278" i="17" s="1" a="1"/>
  <c r="O278" i="17" s="1"/>
  <c r="K278" i="17"/>
  <c r="L278" i="17"/>
  <c r="M278" i="17" s="1"/>
  <c r="I279" i="17"/>
  <c r="N279" i="17" s="1" a="1"/>
  <c r="N279" i="17" s="1"/>
  <c r="J279" i="17"/>
  <c r="O279" i="17" s="1" a="1"/>
  <c r="O279" i="17" s="1"/>
  <c r="K279" i="17"/>
  <c r="L279" i="17"/>
  <c r="M279" i="17" s="1"/>
  <c r="I280" i="17"/>
  <c r="N280" i="17" s="1" a="1"/>
  <c r="N280" i="17" s="1"/>
  <c r="J280" i="17"/>
  <c r="O280" i="17" s="1" a="1"/>
  <c r="O280" i="17" s="1"/>
  <c r="K280" i="17"/>
  <c r="L280" i="17"/>
  <c r="M280" i="17" s="1"/>
  <c r="I281" i="17"/>
  <c r="N281" i="17" s="1" a="1"/>
  <c r="N281" i="17" s="1"/>
  <c r="J281" i="17"/>
  <c r="O281" i="17" s="1" a="1"/>
  <c r="O281" i="17" s="1"/>
  <c r="K281" i="17"/>
  <c r="L281" i="17"/>
  <c r="M281" i="17" s="1"/>
  <c r="I282" i="17"/>
  <c r="N282" i="17" s="1" a="1"/>
  <c r="N282" i="17" s="1"/>
  <c r="J282" i="17"/>
  <c r="O282" i="17" s="1" a="1"/>
  <c r="O282" i="17" s="1"/>
  <c r="K282" i="17"/>
  <c r="L282" i="17"/>
  <c r="M282" i="17" s="1"/>
  <c r="I283" i="17"/>
  <c r="N283" i="17" s="1" a="1"/>
  <c r="N283" i="17" s="1"/>
  <c r="J283" i="17"/>
  <c r="O283" i="17" s="1" a="1"/>
  <c r="O283" i="17" s="1"/>
  <c r="K283" i="17"/>
  <c r="L283" i="17"/>
  <c r="M283" i="17" s="1"/>
  <c r="I284" i="17"/>
  <c r="N284" i="17" s="1" a="1"/>
  <c r="N284" i="17" s="1"/>
  <c r="J284" i="17"/>
  <c r="O284" i="17" s="1" a="1"/>
  <c r="O284" i="17" s="1"/>
  <c r="K284" i="17"/>
  <c r="L284" i="17"/>
  <c r="M284" i="17" s="1"/>
  <c r="I285" i="17"/>
  <c r="N285" i="17" s="1" a="1"/>
  <c r="N285" i="17" s="1"/>
  <c r="J285" i="17"/>
  <c r="O285" i="17" s="1" a="1"/>
  <c r="O285" i="17" s="1"/>
  <c r="K285" i="17"/>
  <c r="L285" i="17"/>
  <c r="M285" i="17" s="1"/>
  <c r="I286" i="17"/>
  <c r="N286" i="17" s="1" a="1"/>
  <c r="N286" i="17" s="1"/>
  <c r="J286" i="17"/>
  <c r="O286" i="17" s="1" a="1"/>
  <c r="O286" i="17" s="1"/>
  <c r="K286" i="17"/>
  <c r="L286" i="17"/>
  <c r="M286" i="17" s="1"/>
  <c r="I287" i="17"/>
  <c r="N287" i="17" s="1" a="1"/>
  <c r="N287" i="17" s="1"/>
  <c r="J287" i="17"/>
  <c r="O287" i="17" s="1" a="1"/>
  <c r="O287" i="17" s="1"/>
  <c r="K287" i="17"/>
  <c r="L287" i="17"/>
  <c r="M287" i="17" s="1"/>
  <c r="I288" i="17"/>
  <c r="N288" i="17" s="1" a="1"/>
  <c r="N288" i="17" s="1"/>
  <c r="J288" i="17"/>
  <c r="O288" i="17" s="1" a="1"/>
  <c r="O288" i="17" s="1"/>
  <c r="K288" i="17"/>
  <c r="L288" i="17"/>
  <c r="M288" i="17" s="1"/>
  <c r="I289" i="17"/>
  <c r="N289" i="17" s="1" a="1"/>
  <c r="N289" i="17" s="1"/>
  <c r="J289" i="17"/>
  <c r="O289" i="17" s="1" a="1"/>
  <c r="O289" i="17" s="1"/>
  <c r="K289" i="17"/>
  <c r="L289" i="17"/>
  <c r="M289" i="17" s="1"/>
  <c r="I290" i="17"/>
  <c r="N290" i="17" s="1" a="1"/>
  <c r="N290" i="17" s="1"/>
  <c r="J290" i="17"/>
  <c r="O290" i="17" s="1" a="1"/>
  <c r="O290" i="17" s="1"/>
  <c r="K290" i="17"/>
  <c r="L290" i="17"/>
  <c r="M290" i="17" s="1"/>
  <c r="I291" i="17"/>
  <c r="N291" i="17" s="1" a="1"/>
  <c r="N291" i="17" s="1"/>
  <c r="J291" i="17"/>
  <c r="O291" i="17" s="1" a="1"/>
  <c r="O291" i="17" s="1"/>
  <c r="K291" i="17"/>
  <c r="L291" i="17"/>
  <c r="M291" i="17" s="1"/>
  <c r="I292" i="17"/>
  <c r="N292" i="17" s="1" a="1"/>
  <c r="N292" i="17" s="1"/>
  <c r="J292" i="17"/>
  <c r="O292" i="17" s="1" a="1"/>
  <c r="O292" i="17" s="1"/>
  <c r="K292" i="17"/>
  <c r="L292" i="17"/>
  <c r="M292" i="17" s="1"/>
  <c r="I293" i="17"/>
  <c r="N293" i="17" s="1" a="1"/>
  <c r="N293" i="17" s="1"/>
  <c r="J293" i="17"/>
  <c r="O293" i="17" s="1" a="1"/>
  <c r="O293" i="17" s="1"/>
  <c r="K293" i="17"/>
  <c r="L293" i="17"/>
  <c r="M293" i="17" s="1"/>
  <c r="I294" i="17"/>
  <c r="N294" i="17" s="1" a="1"/>
  <c r="N294" i="17" s="1"/>
  <c r="J294" i="17"/>
  <c r="O294" i="17" s="1" a="1"/>
  <c r="O294" i="17" s="1"/>
  <c r="K294" i="17"/>
  <c r="L294" i="17"/>
  <c r="M294" i="17" s="1"/>
  <c r="I295" i="17"/>
  <c r="N295" i="17" s="1" a="1"/>
  <c r="N295" i="17" s="1"/>
  <c r="J295" i="17"/>
  <c r="O295" i="17" s="1" a="1"/>
  <c r="O295" i="17" s="1"/>
  <c r="K295" i="17"/>
  <c r="L295" i="17"/>
  <c r="M295" i="17" s="1"/>
  <c r="I296" i="17"/>
  <c r="N296" i="17" s="1" a="1"/>
  <c r="N296" i="17" s="1"/>
  <c r="J296" i="17"/>
  <c r="O296" i="17" s="1" a="1"/>
  <c r="O296" i="17" s="1"/>
  <c r="K296" i="17"/>
  <c r="L296" i="17"/>
  <c r="M296" i="17" s="1"/>
  <c r="I297" i="17"/>
  <c r="N297" i="17" s="1" a="1"/>
  <c r="N297" i="17" s="1"/>
  <c r="J297" i="17"/>
  <c r="O297" i="17" s="1" a="1"/>
  <c r="O297" i="17" s="1"/>
  <c r="K297" i="17"/>
  <c r="L297" i="17"/>
  <c r="M297" i="17" s="1"/>
  <c r="I298" i="17"/>
  <c r="N298" i="17" s="1" a="1"/>
  <c r="N298" i="17" s="1"/>
  <c r="J298" i="17"/>
  <c r="O298" i="17" s="1" a="1"/>
  <c r="O298" i="17" s="1"/>
  <c r="K298" i="17"/>
  <c r="L298" i="17"/>
  <c r="M298" i="17" s="1"/>
  <c r="I299" i="17"/>
  <c r="N299" i="17" s="1" a="1"/>
  <c r="N299" i="17" s="1"/>
  <c r="J299" i="17"/>
  <c r="O299" i="17" s="1" a="1"/>
  <c r="O299" i="17" s="1"/>
  <c r="K299" i="17"/>
  <c r="L299" i="17"/>
  <c r="M299" i="17" s="1"/>
  <c r="I300" i="17"/>
  <c r="N300" i="17" s="1" a="1"/>
  <c r="N300" i="17" s="1"/>
  <c r="J300" i="17"/>
  <c r="O300" i="17" s="1" a="1"/>
  <c r="O300" i="17" s="1"/>
  <c r="K300" i="17"/>
  <c r="L300" i="17"/>
  <c r="M300" i="17" s="1"/>
  <c r="I301" i="17"/>
  <c r="N301" i="17" s="1" a="1"/>
  <c r="N301" i="17" s="1"/>
  <c r="J301" i="17"/>
  <c r="O301" i="17" s="1" a="1"/>
  <c r="O301" i="17" s="1"/>
  <c r="K301" i="17"/>
  <c r="L301" i="17"/>
  <c r="M301" i="17" s="1"/>
  <c r="I302" i="17"/>
  <c r="N302" i="17" s="1" a="1"/>
  <c r="N302" i="17" s="1"/>
  <c r="J302" i="17"/>
  <c r="O302" i="17" s="1" a="1"/>
  <c r="O302" i="17" s="1"/>
  <c r="K302" i="17"/>
  <c r="L302" i="17"/>
  <c r="M302" i="17" s="1"/>
  <c r="I303" i="17"/>
  <c r="N303" i="17" s="1" a="1"/>
  <c r="N303" i="17" s="1"/>
  <c r="J303" i="17"/>
  <c r="O303" i="17" s="1" a="1"/>
  <c r="O303" i="17" s="1"/>
  <c r="K303" i="17"/>
  <c r="L303" i="17"/>
  <c r="M303" i="17" s="1"/>
  <c r="I304" i="17"/>
  <c r="N304" i="17" s="1" a="1"/>
  <c r="N304" i="17" s="1"/>
  <c r="J304" i="17"/>
  <c r="O304" i="17" s="1" a="1"/>
  <c r="O304" i="17" s="1"/>
  <c r="K304" i="17"/>
  <c r="L304" i="17"/>
  <c r="M304" i="17" s="1"/>
  <c r="I305" i="17"/>
  <c r="N305" i="17" s="1" a="1"/>
  <c r="N305" i="17" s="1"/>
  <c r="J305" i="17"/>
  <c r="O305" i="17" s="1" a="1"/>
  <c r="O305" i="17" s="1"/>
  <c r="K305" i="17"/>
  <c r="L305" i="17"/>
  <c r="I306" i="17"/>
  <c r="N306" i="17" s="1" a="1"/>
  <c r="N306" i="17" s="1"/>
  <c r="J306" i="17"/>
  <c r="O306" i="17" s="1" a="1"/>
  <c r="O306" i="17" s="1"/>
  <c r="K306" i="17"/>
  <c r="L306" i="17"/>
  <c r="M306" i="17" s="1"/>
  <c r="I307" i="17"/>
  <c r="N307" i="17" s="1" a="1"/>
  <c r="N307" i="17" s="1"/>
  <c r="J307" i="17"/>
  <c r="O307" i="17" s="1" a="1"/>
  <c r="O307" i="17" s="1"/>
  <c r="K307" i="17"/>
  <c r="L307" i="17"/>
  <c r="I308" i="17"/>
  <c r="N308" i="17" s="1" a="1"/>
  <c r="N308" i="17" s="1"/>
  <c r="J308" i="17"/>
  <c r="O308" i="17" s="1" a="1"/>
  <c r="O308" i="17" s="1"/>
  <c r="K308" i="17"/>
  <c r="L308" i="17"/>
  <c r="M308" i="17" s="1"/>
  <c r="I309" i="17"/>
  <c r="N309" i="17" s="1" a="1"/>
  <c r="N309" i="17" s="1"/>
  <c r="J309" i="17"/>
  <c r="O309" i="17" s="1" a="1"/>
  <c r="O309" i="17" s="1"/>
  <c r="K309" i="17"/>
  <c r="L309" i="17"/>
  <c r="M309" i="17" s="1"/>
  <c r="I310" i="17"/>
  <c r="N310" i="17" s="1" a="1"/>
  <c r="N310" i="17" s="1"/>
  <c r="J310" i="17"/>
  <c r="O310" i="17" s="1" a="1"/>
  <c r="O310" i="17" s="1"/>
  <c r="K310" i="17"/>
  <c r="L310" i="17"/>
  <c r="M310" i="17" s="1"/>
  <c r="I311" i="17"/>
  <c r="N311" i="17" s="1" a="1"/>
  <c r="N311" i="17" s="1"/>
  <c r="J311" i="17"/>
  <c r="O311" i="17" s="1" a="1"/>
  <c r="O311" i="17" s="1"/>
  <c r="K311" i="17"/>
  <c r="L311" i="17"/>
  <c r="M311" i="17" s="1"/>
  <c r="I312" i="17"/>
  <c r="N312" i="17" s="1" a="1"/>
  <c r="N312" i="17" s="1"/>
  <c r="J312" i="17"/>
  <c r="O312" i="17" s="1" a="1"/>
  <c r="O312" i="17" s="1"/>
  <c r="K312" i="17"/>
  <c r="L312" i="17"/>
  <c r="M312" i="17" s="1"/>
  <c r="I313" i="17"/>
  <c r="N313" i="17" s="1" a="1"/>
  <c r="N313" i="17" s="1"/>
  <c r="J313" i="17"/>
  <c r="O313" i="17" s="1" a="1"/>
  <c r="O313" i="17" s="1"/>
  <c r="K313" i="17"/>
  <c r="L313" i="17"/>
  <c r="M313" i="17" s="1"/>
  <c r="I314" i="17"/>
  <c r="N314" i="17" s="1" a="1"/>
  <c r="N314" i="17" s="1"/>
  <c r="J314" i="17"/>
  <c r="O314" i="17" s="1" a="1"/>
  <c r="O314" i="17" s="1"/>
  <c r="K314" i="17"/>
  <c r="L314" i="17"/>
  <c r="M314" i="17" s="1"/>
  <c r="I315" i="17"/>
  <c r="N315" i="17" s="1" a="1"/>
  <c r="N315" i="17" s="1"/>
  <c r="J315" i="17"/>
  <c r="O315" i="17" s="1" a="1"/>
  <c r="O315" i="17" s="1"/>
  <c r="K315" i="17"/>
  <c r="L315" i="17"/>
  <c r="M315" i="17" s="1"/>
  <c r="I316" i="17"/>
  <c r="N316" i="17" s="1" a="1"/>
  <c r="N316" i="17" s="1"/>
  <c r="J316" i="17"/>
  <c r="O316" i="17" s="1" a="1"/>
  <c r="O316" i="17" s="1"/>
  <c r="K316" i="17"/>
  <c r="L316" i="17"/>
  <c r="M316" i="17" s="1"/>
  <c r="I317" i="17"/>
  <c r="N317" i="17" s="1" a="1"/>
  <c r="N317" i="17" s="1"/>
  <c r="J317" i="17"/>
  <c r="O317" i="17" s="1" a="1"/>
  <c r="O317" i="17" s="1"/>
  <c r="K317" i="17"/>
  <c r="L317" i="17"/>
  <c r="M317" i="17" s="1"/>
  <c r="I318" i="17"/>
  <c r="N318" i="17" s="1" a="1"/>
  <c r="N318" i="17" s="1"/>
  <c r="J318" i="17"/>
  <c r="O318" i="17" s="1" a="1"/>
  <c r="O318" i="17" s="1"/>
  <c r="K318" i="17"/>
  <c r="L318" i="17"/>
  <c r="M318" i="17" s="1"/>
  <c r="I319" i="17"/>
  <c r="N319" i="17" s="1" a="1"/>
  <c r="N319" i="17" s="1"/>
  <c r="J319" i="17"/>
  <c r="O319" i="17" s="1" a="1"/>
  <c r="O319" i="17" s="1"/>
  <c r="K319" i="17"/>
  <c r="L319" i="17"/>
  <c r="M319" i="17" s="1"/>
  <c r="I320" i="17"/>
  <c r="N320" i="17" s="1" a="1"/>
  <c r="N320" i="17" s="1"/>
  <c r="J320" i="17"/>
  <c r="O320" i="17" s="1" a="1"/>
  <c r="O320" i="17" s="1"/>
  <c r="K320" i="17"/>
  <c r="L320" i="17"/>
  <c r="M320" i="17" s="1"/>
  <c r="I321" i="17"/>
  <c r="N321" i="17" s="1" a="1"/>
  <c r="N321" i="17" s="1"/>
  <c r="J321" i="17"/>
  <c r="O321" i="17" s="1" a="1"/>
  <c r="O321" i="17" s="1"/>
  <c r="K321" i="17"/>
  <c r="L321" i="17"/>
  <c r="M321" i="17" s="1"/>
  <c r="I322" i="17"/>
  <c r="N322" i="17" s="1" a="1"/>
  <c r="N322" i="17" s="1"/>
  <c r="J322" i="17"/>
  <c r="O322" i="17" s="1" a="1"/>
  <c r="O322" i="17" s="1"/>
  <c r="K322" i="17"/>
  <c r="L322" i="17"/>
  <c r="M322" i="17" s="1"/>
  <c r="I323" i="17"/>
  <c r="N323" i="17" s="1" a="1"/>
  <c r="N323" i="17" s="1"/>
  <c r="J323" i="17"/>
  <c r="O323" i="17" s="1" a="1"/>
  <c r="O323" i="17" s="1"/>
  <c r="K323" i="17"/>
  <c r="L323" i="17"/>
  <c r="M323" i="17" s="1"/>
  <c r="I324" i="17"/>
  <c r="N324" i="17" s="1" a="1"/>
  <c r="N324" i="17" s="1"/>
  <c r="J324" i="17"/>
  <c r="O324" i="17" s="1" a="1"/>
  <c r="O324" i="17" s="1"/>
  <c r="K324" i="17"/>
  <c r="L324" i="17"/>
  <c r="M324" i="17" s="1"/>
  <c r="I325" i="17"/>
  <c r="N325" i="17" s="1" a="1"/>
  <c r="N325" i="17" s="1"/>
  <c r="J325" i="17"/>
  <c r="O325" i="17" s="1" a="1"/>
  <c r="O325" i="17" s="1"/>
  <c r="K325" i="17"/>
  <c r="L325" i="17"/>
  <c r="M325" i="17" s="1"/>
  <c r="I326" i="17"/>
  <c r="N326" i="17" s="1" a="1"/>
  <c r="N326" i="17" s="1"/>
  <c r="J326" i="17"/>
  <c r="O326" i="17" s="1" a="1"/>
  <c r="O326" i="17" s="1"/>
  <c r="K326" i="17"/>
  <c r="L326" i="17"/>
  <c r="M326" i="17" s="1"/>
  <c r="I327" i="17"/>
  <c r="N327" i="17" s="1" a="1"/>
  <c r="N327" i="17" s="1"/>
  <c r="J327" i="17"/>
  <c r="O327" i="17" s="1" a="1"/>
  <c r="O327" i="17" s="1"/>
  <c r="K327" i="17"/>
  <c r="L327" i="17"/>
  <c r="M327" i="17" s="1"/>
  <c r="I328" i="17"/>
  <c r="N328" i="17" s="1" a="1"/>
  <c r="N328" i="17" s="1"/>
  <c r="J328" i="17"/>
  <c r="O328" i="17" s="1" a="1"/>
  <c r="O328" i="17" s="1"/>
  <c r="K328" i="17"/>
  <c r="L328" i="17"/>
  <c r="M328" i="17" s="1"/>
  <c r="I329" i="17"/>
  <c r="N329" i="17" s="1" a="1"/>
  <c r="N329" i="17" s="1"/>
  <c r="J329" i="17"/>
  <c r="O329" i="17" s="1" a="1"/>
  <c r="O329" i="17" s="1"/>
  <c r="K329" i="17"/>
  <c r="L329" i="17"/>
  <c r="M329" i="17" s="1"/>
  <c r="I330" i="17"/>
  <c r="N330" i="17" s="1" a="1"/>
  <c r="N330" i="17" s="1"/>
  <c r="J330" i="17"/>
  <c r="O330" i="17" s="1" a="1"/>
  <c r="O330" i="17" s="1"/>
  <c r="K330" i="17"/>
  <c r="L330" i="17"/>
  <c r="M330" i="17" s="1"/>
  <c r="I331" i="17"/>
  <c r="N331" i="17" s="1" a="1"/>
  <c r="N331" i="17" s="1"/>
  <c r="J331" i="17"/>
  <c r="O331" i="17" s="1" a="1"/>
  <c r="O331" i="17" s="1"/>
  <c r="K331" i="17"/>
  <c r="L331" i="17"/>
  <c r="M331" i="17" s="1"/>
  <c r="I332" i="17"/>
  <c r="N332" i="17" s="1" a="1"/>
  <c r="N332" i="17" s="1"/>
  <c r="J332" i="17"/>
  <c r="O332" i="17" s="1" a="1"/>
  <c r="O332" i="17" s="1"/>
  <c r="K332" i="17"/>
  <c r="L332" i="17"/>
  <c r="M332" i="17" s="1"/>
  <c r="I333" i="17"/>
  <c r="N333" i="17" s="1" a="1"/>
  <c r="N333" i="17" s="1"/>
  <c r="J333" i="17"/>
  <c r="O333" i="17" s="1" a="1"/>
  <c r="O333" i="17" s="1"/>
  <c r="K333" i="17"/>
  <c r="L333" i="17"/>
  <c r="M333" i="17" s="1"/>
  <c r="I334" i="17"/>
  <c r="N334" i="17" s="1" a="1"/>
  <c r="N334" i="17" s="1"/>
  <c r="J334" i="17"/>
  <c r="O334" i="17" s="1" a="1"/>
  <c r="O334" i="17" s="1"/>
  <c r="K334" i="17"/>
  <c r="L334" i="17"/>
  <c r="M334" i="17" s="1"/>
  <c r="I335" i="17"/>
  <c r="N335" i="17" s="1" a="1"/>
  <c r="N335" i="17" s="1"/>
  <c r="J335" i="17"/>
  <c r="O335" i="17" s="1" a="1"/>
  <c r="O335" i="17" s="1"/>
  <c r="K335" i="17"/>
  <c r="L335" i="17"/>
  <c r="M335" i="17" s="1"/>
  <c r="I336" i="17"/>
  <c r="N336" i="17" s="1" a="1"/>
  <c r="N336" i="17" s="1"/>
  <c r="J336" i="17"/>
  <c r="O336" i="17" s="1" a="1"/>
  <c r="O336" i="17" s="1"/>
  <c r="K336" i="17"/>
  <c r="L336" i="17"/>
  <c r="M336" i="17" s="1"/>
  <c r="I337" i="17"/>
  <c r="N337" i="17" s="1" a="1"/>
  <c r="N337" i="17" s="1"/>
  <c r="J337" i="17"/>
  <c r="O337" i="17" s="1" a="1"/>
  <c r="O337" i="17" s="1"/>
  <c r="K337" i="17"/>
  <c r="L337" i="17"/>
  <c r="M337" i="17" s="1"/>
  <c r="I338" i="17"/>
  <c r="N338" i="17" s="1" a="1"/>
  <c r="N338" i="17" s="1"/>
  <c r="J338" i="17"/>
  <c r="O338" i="17" s="1" a="1"/>
  <c r="O338" i="17" s="1"/>
  <c r="K338" i="17"/>
  <c r="L338" i="17"/>
  <c r="M338" i="17" s="1"/>
  <c r="I339" i="17"/>
  <c r="N339" i="17" s="1" a="1"/>
  <c r="N339" i="17" s="1"/>
  <c r="J339" i="17"/>
  <c r="O339" i="17" s="1" a="1"/>
  <c r="O339" i="17" s="1"/>
  <c r="K339" i="17"/>
  <c r="L339" i="17"/>
  <c r="M339" i="17" s="1"/>
  <c r="I340" i="17"/>
  <c r="N340" i="17" s="1" a="1"/>
  <c r="N340" i="17" s="1"/>
  <c r="J340" i="17"/>
  <c r="O340" i="17" s="1" a="1"/>
  <c r="O340" i="17" s="1"/>
  <c r="K340" i="17"/>
  <c r="L340" i="17"/>
  <c r="M340" i="17" s="1"/>
  <c r="I341" i="17"/>
  <c r="N341" i="17" s="1" a="1"/>
  <c r="N341" i="17" s="1"/>
  <c r="J341" i="17"/>
  <c r="O341" i="17" s="1" a="1"/>
  <c r="O341" i="17" s="1"/>
  <c r="K341" i="17"/>
  <c r="L341" i="17"/>
  <c r="I342" i="17"/>
  <c r="N342" i="17" s="1" a="1"/>
  <c r="N342" i="17" s="1"/>
  <c r="J342" i="17"/>
  <c r="O342" i="17" s="1" a="1"/>
  <c r="O342" i="17" s="1"/>
  <c r="K342" i="17"/>
  <c r="L342" i="17"/>
  <c r="M342" i="17" s="1"/>
  <c r="I343" i="17"/>
  <c r="N343" i="17" s="1" a="1"/>
  <c r="N343" i="17" s="1"/>
  <c r="J343" i="17"/>
  <c r="O343" i="17" s="1" a="1"/>
  <c r="O343" i="17" s="1"/>
  <c r="K343" i="17"/>
  <c r="L343" i="17"/>
  <c r="I344" i="17"/>
  <c r="N344" i="17" s="1" a="1"/>
  <c r="N344" i="17" s="1"/>
  <c r="J344" i="17"/>
  <c r="O344" i="17" s="1" a="1"/>
  <c r="O344" i="17" s="1"/>
  <c r="K344" i="17"/>
  <c r="L344" i="17"/>
  <c r="M344" i="17" s="1"/>
  <c r="I345" i="17"/>
  <c r="N345" i="17" s="1" a="1"/>
  <c r="N345" i="17" s="1"/>
  <c r="J345" i="17"/>
  <c r="O345" i="17" s="1" a="1"/>
  <c r="O345" i="17" s="1"/>
  <c r="K345" i="17"/>
  <c r="L345" i="17"/>
  <c r="M345" i="17" s="1"/>
  <c r="I346" i="17"/>
  <c r="N346" i="17" s="1" a="1"/>
  <c r="N346" i="17" s="1"/>
  <c r="J346" i="17"/>
  <c r="O346" i="17" s="1" a="1"/>
  <c r="O346" i="17" s="1"/>
  <c r="K346" i="17"/>
  <c r="L346" i="17"/>
  <c r="M346" i="17" s="1"/>
  <c r="I347" i="17"/>
  <c r="N347" i="17" s="1" a="1"/>
  <c r="N347" i="17" s="1"/>
  <c r="J347" i="17"/>
  <c r="O347" i="17" s="1" a="1"/>
  <c r="O347" i="17" s="1"/>
  <c r="K347" i="17"/>
  <c r="L347" i="17"/>
  <c r="M347" i="17" s="1"/>
  <c r="I348" i="17"/>
  <c r="N348" i="17" s="1" a="1"/>
  <c r="N348" i="17" s="1"/>
  <c r="J348" i="17"/>
  <c r="O348" i="17" s="1" a="1"/>
  <c r="O348" i="17" s="1"/>
  <c r="K348" i="17"/>
  <c r="L348" i="17"/>
  <c r="M348" i="17" s="1"/>
  <c r="I349" i="17"/>
  <c r="N349" i="17" s="1" a="1"/>
  <c r="N349" i="17" s="1"/>
  <c r="J349" i="17"/>
  <c r="O349" i="17" s="1" a="1"/>
  <c r="O349" i="17" s="1"/>
  <c r="K349" i="17"/>
  <c r="L349" i="17"/>
  <c r="M349" i="17" s="1"/>
  <c r="I350" i="17"/>
  <c r="N350" i="17" s="1" a="1"/>
  <c r="N350" i="17" s="1"/>
  <c r="J350" i="17"/>
  <c r="O350" i="17" s="1" a="1"/>
  <c r="O350" i="17" s="1"/>
  <c r="K350" i="17"/>
  <c r="L350" i="17"/>
  <c r="M350" i="17" s="1"/>
  <c r="I351" i="17"/>
  <c r="N351" i="17" s="1" a="1"/>
  <c r="N351" i="17" s="1"/>
  <c r="J351" i="17"/>
  <c r="O351" i="17" s="1" a="1"/>
  <c r="O351" i="17" s="1"/>
  <c r="K351" i="17"/>
  <c r="L351" i="17"/>
  <c r="M351" i="17" s="1"/>
  <c r="I352" i="17"/>
  <c r="N352" i="17" s="1" a="1"/>
  <c r="N352" i="17" s="1"/>
  <c r="J352" i="17"/>
  <c r="O352" i="17" s="1" a="1"/>
  <c r="O352" i="17" s="1"/>
  <c r="K352" i="17"/>
  <c r="L352" i="17"/>
  <c r="M352" i="17" s="1"/>
  <c r="I353" i="17"/>
  <c r="N353" i="17" s="1" a="1"/>
  <c r="N353" i="17" s="1"/>
  <c r="J353" i="17"/>
  <c r="O353" i="17" s="1" a="1"/>
  <c r="O353" i="17" s="1"/>
  <c r="K353" i="17"/>
  <c r="L353" i="17"/>
  <c r="M353" i="17" s="1"/>
  <c r="I354" i="17"/>
  <c r="N354" i="17" s="1" a="1"/>
  <c r="N354" i="17" s="1"/>
  <c r="J354" i="17"/>
  <c r="O354" i="17" s="1" a="1"/>
  <c r="O354" i="17" s="1"/>
  <c r="K354" i="17"/>
  <c r="L354" i="17"/>
  <c r="M354" i="17" s="1"/>
  <c r="I355" i="17"/>
  <c r="N355" i="17" s="1" a="1"/>
  <c r="N355" i="17" s="1"/>
  <c r="J355" i="17"/>
  <c r="O355" i="17" s="1" a="1"/>
  <c r="O355" i="17" s="1"/>
  <c r="K355" i="17"/>
  <c r="L355" i="17"/>
  <c r="M355" i="17" s="1"/>
  <c r="I356" i="17"/>
  <c r="N356" i="17" s="1" a="1"/>
  <c r="N356" i="17" s="1"/>
  <c r="J356" i="17"/>
  <c r="O356" i="17" s="1" a="1"/>
  <c r="O356" i="17" s="1"/>
  <c r="K356" i="17"/>
  <c r="L356" i="17"/>
  <c r="M356" i="17" s="1"/>
  <c r="I357" i="17"/>
  <c r="N357" i="17" s="1" a="1"/>
  <c r="N357" i="17" s="1"/>
  <c r="J357" i="17"/>
  <c r="O357" i="17" s="1" a="1"/>
  <c r="O357" i="17" s="1"/>
  <c r="K357" i="17"/>
  <c r="L357" i="17"/>
  <c r="M357" i="17" s="1"/>
  <c r="I358" i="17"/>
  <c r="N358" i="17" s="1" a="1"/>
  <c r="N358" i="17" s="1"/>
  <c r="J358" i="17"/>
  <c r="O358" i="17" s="1" a="1"/>
  <c r="O358" i="17" s="1"/>
  <c r="K358" i="17"/>
  <c r="L358" i="17"/>
  <c r="M358" i="17" s="1"/>
  <c r="I359" i="17"/>
  <c r="N359" i="17" s="1" a="1"/>
  <c r="N359" i="17" s="1"/>
  <c r="J359" i="17"/>
  <c r="O359" i="17" s="1" a="1"/>
  <c r="O359" i="17" s="1"/>
  <c r="K359" i="17"/>
  <c r="L359" i="17"/>
  <c r="M359" i="17" s="1"/>
  <c r="I360" i="17"/>
  <c r="N360" i="17" s="1" a="1"/>
  <c r="N360" i="17" s="1"/>
  <c r="J360" i="17"/>
  <c r="O360" i="17" s="1" a="1"/>
  <c r="O360" i="17" s="1"/>
  <c r="K360" i="17"/>
  <c r="L360" i="17"/>
  <c r="M360" i="17" s="1"/>
  <c r="I361" i="17"/>
  <c r="N361" i="17" s="1" a="1"/>
  <c r="N361" i="17" s="1"/>
  <c r="J361" i="17"/>
  <c r="O361" i="17" s="1" a="1"/>
  <c r="O361" i="17" s="1"/>
  <c r="K361" i="17"/>
  <c r="L361" i="17"/>
  <c r="M361" i="17" s="1"/>
  <c r="I362" i="17"/>
  <c r="N362" i="17" s="1" a="1"/>
  <c r="N362" i="17" s="1"/>
  <c r="J362" i="17"/>
  <c r="O362" i="17" s="1" a="1"/>
  <c r="O362" i="17" s="1"/>
  <c r="K362" i="17"/>
  <c r="L362" i="17"/>
  <c r="M362" i="17" s="1"/>
  <c r="I363" i="17"/>
  <c r="N363" i="17" s="1" a="1"/>
  <c r="N363" i="17" s="1"/>
  <c r="J363" i="17"/>
  <c r="O363" i="17" s="1" a="1"/>
  <c r="O363" i="17" s="1"/>
  <c r="K363" i="17"/>
  <c r="L363" i="17"/>
  <c r="M363" i="17" s="1"/>
  <c r="I364" i="17"/>
  <c r="N364" i="17" s="1" a="1"/>
  <c r="N364" i="17" s="1"/>
  <c r="J364" i="17"/>
  <c r="O364" i="17" s="1" a="1"/>
  <c r="O364" i="17" s="1"/>
  <c r="K364" i="17"/>
  <c r="L364" i="17"/>
  <c r="M364" i="17" s="1"/>
  <c r="I365" i="17"/>
  <c r="N365" i="17" s="1" a="1"/>
  <c r="N365" i="17" s="1"/>
  <c r="J365" i="17"/>
  <c r="O365" i="17" s="1" a="1"/>
  <c r="O365" i="17" s="1"/>
  <c r="K365" i="17"/>
  <c r="L365" i="17"/>
  <c r="M365" i="17" s="1"/>
  <c r="I366" i="17"/>
  <c r="N366" i="17" s="1" a="1"/>
  <c r="N366" i="17" s="1"/>
  <c r="J366" i="17"/>
  <c r="O366" i="17" s="1" a="1"/>
  <c r="O366" i="17" s="1"/>
  <c r="K366" i="17"/>
  <c r="L366" i="17"/>
  <c r="M366" i="17" s="1"/>
  <c r="I367" i="17"/>
  <c r="N367" i="17" s="1" a="1"/>
  <c r="N367" i="17" s="1"/>
  <c r="J367" i="17"/>
  <c r="O367" i="17" s="1" a="1"/>
  <c r="O367" i="17" s="1"/>
  <c r="K367" i="17"/>
  <c r="L367" i="17"/>
  <c r="M367" i="17" s="1"/>
  <c r="I368" i="17"/>
  <c r="N368" i="17" s="1" a="1"/>
  <c r="N368" i="17" s="1"/>
  <c r="J368" i="17"/>
  <c r="O368" i="17" s="1" a="1"/>
  <c r="O368" i="17" s="1"/>
  <c r="K368" i="17"/>
  <c r="L368" i="17"/>
  <c r="M368" i="17" s="1"/>
  <c r="I369" i="17"/>
  <c r="N369" i="17" s="1" a="1"/>
  <c r="N369" i="17" s="1"/>
  <c r="J369" i="17"/>
  <c r="O369" i="17" s="1" a="1"/>
  <c r="O369" i="17" s="1"/>
  <c r="K369" i="17"/>
  <c r="L369" i="17"/>
  <c r="M369" i="17" s="1"/>
  <c r="I370" i="17"/>
  <c r="N370" i="17" s="1" a="1"/>
  <c r="N370" i="17" s="1"/>
  <c r="J370" i="17"/>
  <c r="O370" i="17" s="1" a="1"/>
  <c r="O370" i="17" s="1"/>
  <c r="K370" i="17"/>
  <c r="L370" i="17"/>
  <c r="M370" i="17" s="1"/>
  <c r="I371" i="17"/>
  <c r="N371" i="17" s="1" a="1"/>
  <c r="N371" i="17" s="1"/>
  <c r="J371" i="17"/>
  <c r="O371" i="17" s="1" a="1"/>
  <c r="O371" i="17" s="1"/>
  <c r="K371" i="17"/>
  <c r="L371" i="17"/>
  <c r="M371" i="17" s="1"/>
  <c r="I372" i="17"/>
  <c r="N372" i="17" s="1" a="1"/>
  <c r="N372" i="17" s="1"/>
  <c r="J372" i="17"/>
  <c r="O372" i="17" s="1" a="1"/>
  <c r="O372" i="17" s="1"/>
  <c r="K372" i="17"/>
  <c r="L372" i="17"/>
  <c r="M372" i="17" s="1"/>
  <c r="I373" i="17"/>
  <c r="N373" i="17" s="1" a="1"/>
  <c r="N373" i="17" s="1"/>
  <c r="J373" i="17"/>
  <c r="O373" i="17" s="1" a="1"/>
  <c r="O373" i="17" s="1"/>
  <c r="K373" i="17"/>
  <c r="L373" i="17"/>
  <c r="M373" i="17" s="1"/>
  <c r="I374" i="17"/>
  <c r="N374" i="17" s="1" a="1"/>
  <c r="N374" i="17" s="1"/>
  <c r="J374" i="17"/>
  <c r="O374" i="17" s="1" a="1"/>
  <c r="O374" i="17" s="1"/>
  <c r="K374" i="17"/>
  <c r="L374" i="17"/>
  <c r="M374" i="17" s="1"/>
  <c r="I375" i="17"/>
  <c r="N375" i="17" s="1" a="1"/>
  <c r="N375" i="17" s="1"/>
  <c r="J375" i="17"/>
  <c r="O375" i="17" s="1" a="1"/>
  <c r="O375" i="17" s="1"/>
  <c r="K375" i="17"/>
  <c r="L375" i="17"/>
  <c r="M375" i="17" s="1"/>
  <c r="I376" i="17"/>
  <c r="N376" i="17" s="1" a="1"/>
  <c r="N376" i="17" s="1"/>
  <c r="J376" i="17"/>
  <c r="O376" i="17" s="1" a="1"/>
  <c r="O376" i="17" s="1"/>
  <c r="K376" i="17"/>
  <c r="L376" i="17"/>
  <c r="M376" i="17" s="1"/>
  <c r="I377" i="17"/>
  <c r="N377" i="17" s="1" a="1"/>
  <c r="N377" i="17" s="1"/>
  <c r="J377" i="17"/>
  <c r="O377" i="17" s="1" a="1"/>
  <c r="O377" i="17" s="1"/>
  <c r="K377" i="17"/>
  <c r="L377" i="17"/>
  <c r="M377" i="17" s="1"/>
  <c r="I378" i="17"/>
  <c r="N378" i="17" s="1" a="1"/>
  <c r="N378" i="17" s="1"/>
  <c r="J378" i="17"/>
  <c r="O378" i="17" s="1" a="1"/>
  <c r="O378" i="17" s="1"/>
  <c r="K378" i="17"/>
  <c r="L378" i="17"/>
  <c r="M378" i="17" s="1"/>
  <c r="I379" i="17"/>
  <c r="N379" i="17" s="1" a="1"/>
  <c r="N379" i="17" s="1"/>
  <c r="J379" i="17"/>
  <c r="O379" i="17" s="1" a="1"/>
  <c r="O379" i="17" s="1"/>
  <c r="K379" i="17"/>
  <c r="L379" i="17"/>
  <c r="I380" i="17"/>
  <c r="N380" i="17" s="1" a="1"/>
  <c r="N380" i="17" s="1"/>
  <c r="J380" i="17"/>
  <c r="O380" i="17" s="1" a="1"/>
  <c r="O380" i="17" s="1"/>
  <c r="K380" i="17"/>
  <c r="L380" i="17"/>
  <c r="M380" i="17" s="1"/>
  <c r="I381" i="17"/>
  <c r="N381" i="17" s="1" a="1"/>
  <c r="N381" i="17" s="1"/>
  <c r="J381" i="17"/>
  <c r="O381" i="17" s="1" a="1"/>
  <c r="O381" i="17" s="1"/>
  <c r="K381" i="17"/>
  <c r="L381" i="17"/>
  <c r="M381" i="17" s="1"/>
  <c r="I382" i="17"/>
  <c r="N382" i="17" s="1" a="1"/>
  <c r="N382" i="17" s="1"/>
  <c r="J382" i="17"/>
  <c r="O382" i="17" s="1" a="1"/>
  <c r="O382" i="17" s="1"/>
  <c r="K382" i="17"/>
  <c r="L382" i="17"/>
  <c r="M382" i="17" s="1"/>
  <c r="I383" i="17"/>
  <c r="N383" i="17" s="1" a="1"/>
  <c r="N383" i="17" s="1"/>
  <c r="J383" i="17"/>
  <c r="O383" i="17" s="1" a="1"/>
  <c r="O383" i="17" s="1"/>
  <c r="K383" i="17"/>
  <c r="L383" i="17"/>
  <c r="M383" i="17" s="1"/>
  <c r="I384" i="17"/>
  <c r="N384" i="17" s="1" a="1"/>
  <c r="N384" i="17" s="1"/>
  <c r="J384" i="17"/>
  <c r="O384" i="17" s="1" a="1"/>
  <c r="O384" i="17" s="1"/>
  <c r="K384" i="17"/>
  <c r="L384" i="17"/>
  <c r="M384" i="17" s="1"/>
  <c r="I385" i="17"/>
  <c r="N385" i="17" s="1" a="1"/>
  <c r="N385" i="17" s="1"/>
  <c r="J385" i="17"/>
  <c r="O385" i="17" s="1" a="1"/>
  <c r="O385" i="17" s="1"/>
  <c r="K385" i="17"/>
  <c r="L385" i="17"/>
  <c r="M385" i="17" s="1"/>
  <c r="I386" i="17"/>
  <c r="N386" i="17" s="1" a="1"/>
  <c r="N386" i="17" s="1"/>
  <c r="J386" i="17"/>
  <c r="O386" i="17" s="1" a="1"/>
  <c r="O386" i="17" s="1"/>
  <c r="K386" i="17"/>
  <c r="L386" i="17"/>
  <c r="M386" i="17" s="1"/>
  <c r="I387" i="17"/>
  <c r="N387" i="17" s="1" a="1"/>
  <c r="N387" i="17" s="1"/>
  <c r="J387" i="17"/>
  <c r="O387" i="17" s="1" a="1"/>
  <c r="O387" i="17" s="1"/>
  <c r="K387" i="17"/>
  <c r="L387" i="17"/>
  <c r="M387" i="17" s="1"/>
  <c r="I388" i="17"/>
  <c r="N388" i="17" s="1" a="1"/>
  <c r="N388" i="17" s="1"/>
  <c r="J388" i="17"/>
  <c r="O388" i="17" s="1" a="1"/>
  <c r="O388" i="17" s="1"/>
  <c r="K388" i="17"/>
  <c r="L388" i="17"/>
  <c r="M388" i="17" s="1"/>
  <c r="I389" i="17"/>
  <c r="N389" i="17" s="1" a="1"/>
  <c r="N389" i="17" s="1"/>
  <c r="J389" i="17"/>
  <c r="O389" i="17" s="1" a="1"/>
  <c r="O389" i="17" s="1"/>
  <c r="K389" i="17"/>
  <c r="L389" i="17"/>
  <c r="M389" i="17" s="1"/>
  <c r="I390" i="17"/>
  <c r="N390" i="17" s="1" a="1"/>
  <c r="N390" i="17" s="1"/>
  <c r="J390" i="17"/>
  <c r="O390" i="17" s="1" a="1"/>
  <c r="O390" i="17" s="1"/>
  <c r="K390" i="17"/>
  <c r="L390" i="17"/>
  <c r="M390" i="17" s="1"/>
  <c r="I391" i="17"/>
  <c r="N391" i="17" s="1" a="1"/>
  <c r="N391" i="17" s="1"/>
  <c r="J391" i="17"/>
  <c r="O391" i="17" s="1" a="1"/>
  <c r="O391" i="17" s="1"/>
  <c r="K391" i="17"/>
  <c r="L391" i="17"/>
  <c r="M391" i="17" s="1"/>
  <c r="I392" i="17"/>
  <c r="N392" i="17" s="1" a="1"/>
  <c r="N392" i="17" s="1"/>
  <c r="J392" i="17"/>
  <c r="O392" i="17" s="1" a="1"/>
  <c r="O392" i="17" s="1"/>
  <c r="K392" i="17"/>
  <c r="L392" i="17"/>
  <c r="M392" i="17" s="1"/>
  <c r="I393" i="17"/>
  <c r="N393" i="17" s="1" a="1"/>
  <c r="N393" i="17" s="1"/>
  <c r="J393" i="17"/>
  <c r="O393" i="17" s="1" a="1"/>
  <c r="O393" i="17" s="1"/>
  <c r="K393" i="17"/>
  <c r="L393" i="17"/>
  <c r="M393" i="17" s="1"/>
  <c r="I394" i="17"/>
  <c r="N394" i="17" s="1" a="1"/>
  <c r="N394" i="17" s="1"/>
  <c r="J394" i="17"/>
  <c r="O394" i="17" s="1" a="1"/>
  <c r="O394" i="17" s="1"/>
  <c r="K394" i="17"/>
  <c r="L394" i="17"/>
  <c r="M394" i="17" s="1"/>
  <c r="I395" i="17"/>
  <c r="N395" i="17" s="1" a="1"/>
  <c r="N395" i="17" s="1"/>
  <c r="J395" i="17"/>
  <c r="O395" i="17" s="1" a="1"/>
  <c r="O395" i="17" s="1"/>
  <c r="K395" i="17"/>
  <c r="L395" i="17"/>
  <c r="M395" i="17" s="1"/>
  <c r="I396" i="17"/>
  <c r="N396" i="17" s="1" a="1"/>
  <c r="N396" i="17" s="1"/>
  <c r="J396" i="17"/>
  <c r="O396" i="17" s="1" a="1"/>
  <c r="O396" i="17" s="1"/>
  <c r="K396" i="17"/>
  <c r="L396" i="17"/>
  <c r="M396" i="17" s="1"/>
  <c r="I397" i="17"/>
  <c r="N397" i="17" s="1" a="1"/>
  <c r="N397" i="17" s="1"/>
  <c r="J397" i="17"/>
  <c r="O397" i="17" s="1" a="1"/>
  <c r="O397" i="17" s="1"/>
  <c r="K397" i="17"/>
  <c r="L397" i="17"/>
  <c r="M397" i="17" s="1"/>
  <c r="I398" i="17"/>
  <c r="N398" i="17" s="1" a="1"/>
  <c r="N398" i="17" s="1"/>
  <c r="J398" i="17"/>
  <c r="O398" i="17" s="1" a="1"/>
  <c r="O398" i="17" s="1"/>
  <c r="K398" i="17"/>
  <c r="L398" i="17"/>
  <c r="M398" i="17" s="1"/>
  <c r="I399" i="17"/>
  <c r="N399" i="17" s="1" a="1"/>
  <c r="N399" i="17" s="1"/>
  <c r="J399" i="17"/>
  <c r="O399" i="17" s="1" a="1"/>
  <c r="O399" i="17" s="1"/>
  <c r="K399" i="17"/>
  <c r="L399" i="17"/>
  <c r="M399" i="17" s="1"/>
  <c r="I400" i="17"/>
  <c r="N400" i="17" s="1" a="1"/>
  <c r="N400" i="17" s="1"/>
  <c r="J400" i="17"/>
  <c r="O400" i="17" s="1" a="1"/>
  <c r="O400" i="17" s="1"/>
  <c r="K400" i="17"/>
  <c r="L400" i="17"/>
  <c r="M400" i="17" s="1"/>
  <c r="I401" i="17"/>
  <c r="N401" i="17" s="1" a="1"/>
  <c r="N401" i="17" s="1"/>
  <c r="J401" i="17"/>
  <c r="O401" i="17" s="1" a="1"/>
  <c r="O401" i="17" s="1"/>
  <c r="K401" i="17"/>
  <c r="L401" i="17"/>
  <c r="M401" i="17" s="1"/>
  <c r="I402" i="17"/>
  <c r="N402" i="17" s="1" a="1"/>
  <c r="N402" i="17" s="1"/>
  <c r="J402" i="17"/>
  <c r="O402" i="17" s="1" a="1"/>
  <c r="O402" i="17" s="1"/>
  <c r="K402" i="17"/>
  <c r="L402" i="17"/>
  <c r="M402" i="17" s="1"/>
  <c r="I403" i="17"/>
  <c r="N403" i="17" s="1" a="1"/>
  <c r="N403" i="17" s="1"/>
  <c r="J403" i="17"/>
  <c r="O403" i="17" s="1" a="1"/>
  <c r="O403" i="17" s="1"/>
  <c r="K403" i="17"/>
  <c r="L403" i="17"/>
  <c r="M403" i="17" s="1"/>
  <c r="I404" i="17"/>
  <c r="N404" i="17" s="1" a="1"/>
  <c r="N404" i="17" s="1"/>
  <c r="J404" i="17"/>
  <c r="O404" i="17" s="1" a="1"/>
  <c r="O404" i="17" s="1"/>
  <c r="K404" i="17"/>
  <c r="L404" i="17"/>
  <c r="M404" i="17" s="1"/>
  <c r="I405" i="17"/>
  <c r="N405" i="17" s="1" a="1"/>
  <c r="N405" i="17" s="1"/>
  <c r="J405" i="17"/>
  <c r="O405" i="17" s="1" a="1"/>
  <c r="O405" i="17" s="1"/>
  <c r="K405" i="17"/>
  <c r="L405" i="17"/>
  <c r="M405" i="17" s="1"/>
  <c r="I406" i="17"/>
  <c r="N406" i="17" s="1" a="1"/>
  <c r="N406" i="17" s="1"/>
  <c r="J406" i="17"/>
  <c r="O406" i="17" s="1" a="1"/>
  <c r="O406" i="17" s="1"/>
  <c r="K406" i="17"/>
  <c r="L406" i="17"/>
  <c r="M406" i="17" s="1"/>
  <c r="I407" i="17"/>
  <c r="N407" i="17" s="1" a="1"/>
  <c r="N407" i="17" s="1"/>
  <c r="J407" i="17"/>
  <c r="O407" i="17" s="1" a="1"/>
  <c r="O407" i="17" s="1"/>
  <c r="K407" i="17"/>
  <c r="L407" i="17"/>
  <c r="M407" i="17" s="1"/>
  <c r="I408" i="17"/>
  <c r="N408" i="17" s="1" a="1"/>
  <c r="N408" i="17" s="1"/>
  <c r="J408" i="17"/>
  <c r="O408" i="17" s="1" a="1"/>
  <c r="O408" i="17" s="1"/>
  <c r="K408" i="17"/>
  <c r="L408" i="17"/>
  <c r="M408" i="17" s="1"/>
  <c r="I409" i="17"/>
  <c r="N409" i="17" s="1" a="1"/>
  <c r="N409" i="17" s="1"/>
  <c r="J409" i="17"/>
  <c r="O409" i="17" s="1" a="1"/>
  <c r="O409" i="17" s="1"/>
  <c r="K409" i="17"/>
  <c r="L409" i="17"/>
  <c r="M409" i="17" s="1"/>
  <c r="I410" i="17"/>
  <c r="N410" i="17" s="1" a="1"/>
  <c r="N410" i="17" s="1"/>
  <c r="J410" i="17"/>
  <c r="O410" i="17" s="1" a="1"/>
  <c r="O410" i="17" s="1"/>
  <c r="K410" i="17"/>
  <c r="L410" i="17"/>
  <c r="M410" i="17" s="1"/>
  <c r="I411" i="17"/>
  <c r="N411" i="17" s="1" a="1"/>
  <c r="N411" i="17" s="1"/>
  <c r="J411" i="17"/>
  <c r="O411" i="17" s="1" a="1"/>
  <c r="O411" i="17" s="1"/>
  <c r="K411" i="17"/>
  <c r="L411" i="17"/>
  <c r="M411" i="17" s="1"/>
  <c r="I412" i="17"/>
  <c r="N412" i="17" s="1" a="1"/>
  <c r="N412" i="17" s="1"/>
  <c r="J412" i="17"/>
  <c r="O412" i="17" s="1" a="1"/>
  <c r="O412" i="17" s="1"/>
  <c r="K412" i="17"/>
  <c r="L412" i="17"/>
  <c r="M412" i="17" s="1"/>
  <c r="I413" i="17"/>
  <c r="N413" i="17" s="1" a="1"/>
  <c r="N413" i="17" s="1"/>
  <c r="J413" i="17"/>
  <c r="O413" i="17" s="1" a="1"/>
  <c r="O413" i="17" s="1"/>
  <c r="K413" i="17"/>
  <c r="L413" i="17"/>
  <c r="M413" i="17" s="1"/>
  <c r="I414" i="17"/>
  <c r="N414" i="17" s="1" a="1"/>
  <c r="N414" i="17" s="1"/>
  <c r="J414" i="17"/>
  <c r="O414" i="17" s="1" a="1"/>
  <c r="O414" i="17" s="1"/>
  <c r="K414" i="17"/>
  <c r="L414" i="17"/>
  <c r="M414" i="17" s="1"/>
  <c r="I415" i="17"/>
  <c r="N415" i="17" s="1" a="1"/>
  <c r="N415" i="17" s="1"/>
  <c r="J415" i="17"/>
  <c r="O415" i="17" s="1" a="1"/>
  <c r="O415" i="17" s="1"/>
  <c r="K415" i="17"/>
  <c r="L415" i="17"/>
  <c r="I416" i="17"/>
  <c r="N416" i="17" s="1" a="1"/>
  <c r="N416" i="17" s="1"/>
  <c r="J416" i="17"/>
  <c r="O416" i="17" s="1" a="1"/>
  <c r="O416" i="17" s="1"/>
  <c r="K416" i="17"/>
  <c r="L416" i="17"/>
  <c r="M416" i="17" s="1"/>
  <c r="I417" i="17"/>
  <c r="N417" i="17" s="1" a="1"/>
  <c r="N417" i="17" s="1"/>
  <c r="J417" i="17"/>
  <c r="O417" i="17" s="1" a="1"/>
  <c r="O417" i="17" s="1"/>
  <c r="K417" i="17"/>
  <c r="L417" i="17"/>
  <c r="M417" i="17" s="1"/>
  <c r="I418" i="17"/>
  <c r="N418" i="17" s="1" a="1"/>
  <c r="N418" i="17" s="1"/>
  <c r="J418" i="17"/>
  <c r="O418" i="17" s="1" a="1"/>
  <c r="O418" i="17" s="1"/>
  <c r="K418" i="17"/>
  <c r="L418" i="17"/>
  <c r="M418" i="17" s="1"/>
  <c r="I419" i="17"/>
  <c r="N419" i="17" s="1" a="1"/>
  <c r="N419" i="17" s="1"/>
  <c r="J419" i="17"/>
  <c r="O419" i="17" s="1" a="1"/>
  <c r="O419" i="17" s="1"/>
  <c r="K419" i="17"/>
  <c r="L419" i="17"/>
  <c r="M419" i="17" s="1"/>
  <c r="I420" i="17"/>
  <c r="N420" i="17" s="1" a="1"/>
  <c r="N420" i="17" s="1"/>
  <c r="J420" i="17"/>
  <c r="O420" i="17" s="1" a="1"/>
  <c r="O420" i="17" s="1"/>
  <c r="K420" i="17"/>
  <c r="L420" i="17"/>
  <c r="M420" i="17" s="1"/>
  <c r="I421" i="17"/>
  <c r="N421" i="17" s="1" a="1"/>
  <c r="N421" i="17" s="1"/>
  <c r="J421" i="17"/>
  <c r="O421" i="17" s="1" a="1"/>
  <c r="O421" i="17" s="1"/>
  <c r="K421" i="17"/>
  <c r="L421" i="17"/>
  <c r="M421" i="17" s="1"/>
  <c r="I422" i="17"/>
  <c r="N422" i="17" s="1" a="1"/>
  <c r="N422" i="17" s="1"/>
  <c r="J422" i="17"/>
  <c r="O422" i="17" s="1" a="1"/>
  <c r="O422" i="17" s="1"/>
  <c r="K422" i="17"/>
  <c r="L422" i="17"/>
  <c r="M422" i="17" s="1"/>
  <c r="I423" i="17"/>
  <c r="N423" i="17" s="1" a="1"/>
  <c r="N423" i="17" s="1"/>
  <c r="J423" i="17"/>
  <c r="O423" i="17" s="1" a="1"/>
  <c r="O423" i="17" s="1"/>
  <c r="K423" i="17"/>
  <c r="L423" i="17"/>
  <c r="M423" i="17" s="1"/>
  <c r="I424" i="17"/>
  <c r="N424" i="17" s="1" a="1"/>
  <c r="N424" i="17" s="1"/>
  <c r="J424" i="17"/>
  <c r="O424" i="17" s="1" a="1"/>
  <c r="O424" i="17" s="1"/>
  <c r="K424" i="17"/>
  <c r="L424" i="17"/>
  <c r="M424" i="17" s="1"/>
  <c r="I425" i="17"/>
  <c r="N425" i="17" s="1" a="1"/>
  <c r="N425" i="17" s="1"/>
  <c r="J425" i="17"/>
  <c r="O425" i="17" s="1" a="1"/>
  <c r="O425" i="17" s="1"/>
  <c r="K425" i="17"/>
  <c r="L425" i="17"/>
  <c r="M425" i="17" s="1"/>
  <c r="I426" i="17"/>
  <c r="N426" i="17" s="1" a="1"/>
  <c r="N426" i="17" s="1"/>
  <c r="J426" i="17"/>
  <c r="O426" i="17" s="1" a="1"/>
  <c r="O426" i="17" s="1"/>
  <c r="K426" i="17"/>
  <c r="L426" i="17"/>
  <c r="M426" i="17" s="1"/>
  <c r="I427" i="17"/>
  <c r="N427" i="17" s="1" a="1"/>
  <c r="N427" i="17" s="1"/>
  <c r="J427" i="17"/>
  <c r="O427" i="17" s="1" a="1"/>
  <c r="O427" i="17" s="1"/>
  <c r="K427" i="17"/>
  <c r="L427" i="17"/>
  <c r="M427" i="17" s="1"/>
  <c r="I428" i="17"/>
  <c r="N428" i="17" s="1" a="1"/>
  <c r="N428" i="17" s="1"/>
  <c r="J428" i="17"/>
  <c r="O428" i="17" s="1" a="1"/>
  <c r="O428" i="17" s="1"/>
  <c r="K428" i="17"/>
  <c r="L428" i="17"/>
  <c r="M428" i="17" s="1"/>
  <c r="I429" i="17"/>
  <c r="N429" i="17" s="1" a="1"/>
  <c r="N429" i="17" s="1"/>
  <c r="J429" i="17"/>
  <c r="O429" i="17" s="1" a="1"/>
  <c r="O429" i="17" s="1"/>
  <c r="K429" i="17"/>
  <c r="L429" i="17"/>
  <c r="M429" i="17" s="1"/>
  <c r="I430" i="17"/>
  <c r="N430" i="17" s="1" a="1"/>
  <c r="N430" i="17" s="1"/>
  <c r="J430" i="17"/>
  <c r="O430" i="17" s="1" a="1"/>
  <c r="O430" i="17" s="1"/>
  <c r="K430" i="17"/>
  <c r="L430" i="17"/>
  <c r="M430" i="17" s="1"/>
  <c r="I431" i="17"/>
  <c r="N431" i="17" s="1" a="1"/>
  <c r="N431" i="17" s="1"/>
  <c r="J431" i="17"/>
  <c r="O431" i="17" s="1" a="1"/>
  <c r="O431" i="17" s="1"/>
  <c r="K431" i="17"/>
  <c r="L431" i="17"/>
  <c r="M431" i="17" s="1"/>
  <c r="I432" i="17"/>
  <c r="N432" i="17" s="1" a="1"/>
  <c r="N432" i="17" s="1"/>
  <c r="J432" i="17"/>
  <c r="O432" i="17" s="1" a="1"/>
  <c r="O432" i="17" s="1"/>
  <c r="K432" i="17"/>
  <c r="L432" i="17"/>
  <c r="M432" i="17" s="1"/>
  <c r="I433" i="17"/>
  <c r="N433" i="17" s="1" a="1"/>
  <c r="N433" i="17" s="1"/>
  <c r="J433" i="17"/>
  <c r="O433" i="17" s="1" a="1"/>
  <c r="O433" i="17" s="1"/>
  <c r="K433" i="17"/>
  <c r="L433" i="17"/>
  <c r="M433" i="17" s="1"/>
  <c r="I434" i="17"/>
  <c r="N434" i="17" s="1" a="1"/>
  <c r="N434" i="17" s="1"/>
  <c r="J434" i="17"/>
  <c r="O434" i="17" s="1" a="1"/>
  <c r="O434" i="17" s="1"/>
  <c r="K434" i="17"/>
  <c r="L434" i="17"/>
  <c r="M434" i="17" s="1"/>
  <c r="I435" i="17"/>
  <c r="N435" i="17" s="1" a="1"/>
  <c r="N435" i="17" s="1"/>
  <c r="J435" i="17"/>
  <c r="O435" i="17" s="1" a="1"/>
  <c r="O435" i="17" s="1"/>
  <c r="K435" i="17"/>
  <c r="L435" i="17"/>
  <c r="M435" i="17" s="1"/>
  <c r="I436" i="17"/>
  <c r="N436" i="17" s="1" a="1"/>
  <c r="N436" i="17" s="1"/>
  <c r="J436" i="17"/>
  <c r="O436" i="17" s="1" a="1"/>
  <c r="O436" i="17" s="1"/>
  <c r="K436" i="17"/>
  <c r="L436" i="17"/>
  <c r="M436" i="17" s="1"/>
  <c r="I437" i="17"/>
  <c r="N437" i="17" s="1" a="1"/>
  <c r="N437" i="17" s="1"/>
  <c r="J437" i="17"/>
  <c r="O437" i="17" s="1" a="1"/>
  <c r="O437" i="17" s="1"/>
  <c r="K437" i="17"/>
  <c r="L437" i="17"/>
  <c r="M437" i="17" s="1"/>
  <c r="I438" i="17"/>
  <c r="N438" i="17" s="1" a="1"/>
  <c r="N438" i="17" s="1"/>
  <c r="J438" i="17"/>
  <c r="O438" i="17" s="1" a="1"/>
  <c r="O438" i="17" s="1"/>
  <c r="K438" i="17"/>
  <c r="L438" i="17"/>
  <c r="M438" i="17" s="1"/>
  <c r="I439" i="17"/>
  <c r="N439" i="17" s="1" a="1"/>
  <c r="N439" i="17" s="1"/>
  <c r="J439" i="17"/>
  <c r="O439" i="17" s="1" a="1"/>
  <c r="O439" i="17" s="1"/>
  <c r="K439" i="17"/>
  <c r="L439" i="17"/>
  <c r="M439" i="17" s="1"/>
  <c r="I440" i="17"/>
  <c r="N440" i="17" s="1" a="1"/>
  <c r="N440" i="17" s="1"/>
  <c r="J440" i="17"/>
  <c r="O440" i="17" s="1" a="1"/>
  <c r="O440" i="17" s="1"/>
  <c r="K440" i="17"/>
  <c r="L440" i="17"/>
  <c r="M440" i="17" s="1"/>
  <c r="I441" i="17"/>
  <c r="N441" i="17" s="1" a="1"/>
  <c r="N441" i="17" s="1"/>
  <c r="J441" i="17"/>
  <c r="O441" i="17" s="1" a="1"/>
  <c r="O441" i="17" s="1"/>
  <c r="K441" i="17"/>
  <c r="L441" i="17"/>
  <c r="M441" i="17" s="1"/>
  <c r="I442" i="17"/>
  <c r="N442" i="17" s="1" a="1"/>
  <c r="N442" i="17" s="1"/>
  <c r="J442" i="17"/>
  <c r="O442" i="17" s="1" a="1"/>
  <c r="O442" i="17" s="1"/>
  <c r="K442" i="17"/>
  <c r="L442" i="17"/>
  <c r="M442" i="17" s="1"/>
  <c r="I443" i="17"/>
  <c r="N443" i="17" s="1" a="1"/>
  <c r="N443" i="17" s="1"/>
  <c r="J443" i="17"/>
  <c r="O443" i="17" s="1" a="1"/>
  <c r="O443" i="17" s="1"/>
  <c r="K443" i="17"/>
  <c r="L443" i="17"/>
  <c r="M443" i="17" s="1"/>
  <c r="I444" i="17"/>
  <c r="N444" i="17" s="1" a="1"/>
  <c r="N444" i="17" s="1"/>
  <c r="J444" i="17"/>
  <c r="O444" i="17" s="1" a="1"/>
  <c r="O444" i="17" s="1"/>
  <c r="K444" i="17"/>
  <c r="L444" i="17"/>
  <c r="M444" i="17" s="1"/>
  <c r="I445" i="17"/>
  <c r="N445" i="17" s="1" a="1"/>
  <c r="N445" i="17" s="1"/>
  <c r="J445" i="17"/>
  <c r="O445" i="17" s="1" a="1"/>
  <c r="O445" i="17" s="1"/>
  <c r="K445" i="17"/>
  <c r="L445" i="17"/>
  <c r="M445" i="17" s="1"/>
  <c r="I446" i="17"/>
  <c r="N446" i="17" s="1" a="1"/>
  <c r="N446" i="17" s="1"/>
  <c r="J446" i="17"/>
  <c r="O446" i="17" s="1" a="1"/>
  <c r="O446" i="17" s="1"/>
  <c r="K446" i="17"/>
  <c r="L446" i="17"/>
  <c r="M446" i="17" s="1"/>
  <c r="I447" i="17"/>
  <c r="N447" i="17" s="1" a="1"/>
  <c r="N447" i="17" s="1"/>
  <c r="J447" i="17"/>
  <c r="O447" i="17" s="1" a="1"/>
  <c r="O447" i="17" s="1"/>
  <c r="K447" i="17"/>
  <c r="L447" i="17"/>
  <c r="M447" i="17" s="1"/>
  <c r="I448" i="17"/>
  <c r="N448" i="17" s="1" a="1"/>
  <c r="N448" i="17" s="1"/>
  <c r="J448" i="17"/>
  <c r="O448" i="17" s="1" a="1"/>
  <c r="O448" i="17" s="1"/>
  <c r="K448" i="17"/>
  <c r="L448" i="17"/>
  <c r="M448" i="17" s="1"/>
  <c r="I449" i="17"/>
  <c r="N449" i="17" s="1" a="1"/>
  <c r="N449" i="17" s="1"/>
  <c r="J449" i="17"/>
  <c r="O449" i="17" s="1" a="1"/>
  <c r="O449" i="17" s="1"/>
  <c r="K449" i="17"/>
  <c r="L449" i="17"/>
  <c r="M449" i="17" s="1"/>
  <c r="I450" i="17"/>
  <c r="N450" i="17" s="1" a="1"/>
  <c r="N450" i="17" s="1"/>
  <c r="J450" i="17"/>
  <c r="O450" i="17" s="1" a="1"/>
  <c r="O450" i="17" s="1"/>
  <c r="K450" i="17"/>
  <c r="L450" i="17"/>
  <c r="M450" i="17" s="1"/>
  <c r="I451" i="17"/>
  <c r="N451" i="17" s="1" a="1"/>
  <c r="N451" i="17" s="1"/>
  <c r="J451" i="17"/>
  <c r="O451" i="17" s="1" a="1"/>
  <c r="O451" i="17" s="1"/>
  <c r="K451" i="17"/>
  <c r="L451" i="17"/>
  <c r="I452" i="17"/>
  <c r="N452" i="17" s="1" a="1"/>
  <c r="N452" i="17" s="1"/>
  <c r="J452" i="17"/>
  <c r="O452" i="17" s="1" a="1"/>
  <c r="O452" i="17" s="1"/>
  <c r="K452" i="17"/>
  <c r="L452" i="17"/>
  <c r="M452" i="17" s="1"/>
  <c r="I453" i="17"/>
  <c r="N453" i="17" s="1" a="1"/>
  <c r="N453" i="17" s="1"/>
  <c r="J453" i="17"/>
  <c r="O453" i="17" s="1" a="1"/>
  <c r="O453" i="17" s="1"/>
  <c r="K453" i="17"/>
  <c r="L453" i="17"/>
  <c r="M453" i="17" s="1"/>
  <c r="I454" i="17"/>
  <c r="N454" i="17" s="1" a="1"/>
  <c r="N454" i="17" s="1"/>
  <c r="J454" i="17"/>
  <c r="O454" i="17" s="1" a="1"/>
  <c r="O454" i="17" s="1"/>
  <c r="K454" i="17"/>
  <c r="L454" i="17"/>
  <c r="M454" i="17" s="1"/>
  <c r="I455" i="17"/>
  <c r="N455" i="17" s="1" a="1"/>
  <c r="N455" i="17" s="1"/>
  <c r="J455" i="17"/>
  <c r="O455" i="17" s="1" a="1"/>
  <c r="O455" i="17" s="1"/>
  <c r="K455" i="17"/>
  <c r="L455" i="17"/>
  <c r="M455" i="17" s="1"/>
  <c r="I456" i="17"/>
  <c r="N456" i="17" s="1" a="1"/>
  <c r="N456" i="17" s="1"/>
  <c r="J456" i="17"/>
  <c r="O456" i="17" s="1" a="1"/>
  <c r="O456" i="17" s="1"/>
  <c r="K456" i="17"/>
  <c r="L456" i="17"/>
  <c r="M456" i="17" s="1"/>
  <c r="I457" i="17"/>
  <c r="N457" i="17" s="1" a="1"/>
  <c r="N457" i="17" s="1"/>
  <c r="J457" i="17"/>
  <c r="O457" i="17" s="1" a="1"/>
  <c r="O457" i="17" s="1"/>
  <c r="K457" i="17"/>
  <c r="L457" i="17"/>
  <c r="M457" i="17" s="1"/>
  <c r="I458" i="17"/>
  <c r="N458" i="17" s="1" a="1"/>
  <c r="N458" i="17" s="1"/>
  <c r="J458" i="17"/>
  <c r="O458" i="17" s="1" a="1"/>
  <c r="O458" i="17" s="1"/>
  <c r="K458" i="17"/>
  <c r="L458" i="17"/>
  <c r="M458" i="17" s="1"/>
  <c r="I459" i="17"/>
  <c r="N459" i="17" s="1" a="1"/>
  <c r="N459" i="17" s="1"/>
  <c r="J459" i="17"/>
  <c r="O459" i="17" s="1" a="1"/>
  <c r="O459" i="17" s="1"/>
  <c r="K459" i="17"/>
  <c r="L459" i="17"/>
  <c r="M459" i="17" s="1"/>
  <c r="I460" i="17"/>
  <c r="N460" i="17" s="1" a="1"/>
  <c r="N460" i="17" s="1"/>
  <c r="J460" i="17"/>
  <c r="O460" i="17" s="1" a="1"/>
  <c r="O460" i="17" s="1"/>
  <c r="K460" i="17"/>
  <c r="L460" i="17"/>
  <c r="M460" i="17" s="1"/>
  <c r="I461" i="17"/>
  <c r="N461" i="17" s="1" a="1"/>
  <c r="N461" i="17" s="1"/>
  <c r="J461" i="17"/>
  <c r="O461" i="17" s="1" a="1"/>
  <c r="O461" i="17" s="1"/>
  <c r="K461" i="17"/>
  <c r="L461" i="17"/>
  <c r="M461" i="17" s="1"/>
  <c r="I462" i="17"/>
  <c r="N462" i="17" s="1" a="1"/>
  <c r="N462" i="17" s="1"/>
  <c r="J462" i="17"/>
  <c r="O462" i="17" s="1" a="1"/>
  <c r="O462" i="17" s="1"/>
  <c r="K462" i="17"/>
  <c r="L462" i="17"/>
  <c r="M462" i="17" s="1"/>
  <c r="I463" i="17"/>
  <c r="N463" i="17" s="1" a="1"/>
  <c r="N463" i="17" s="1"/>
  <c r="J463" i="17"/>
  <c r="O463" i="17" s="1" a="1"/>
  <c r="O463" i="17" s="1"/>
  <c r="K463" i="17"/>
  <c r="L463" i="17"/>
  <c r="M463" i="17" s="1"/>
  <c r="I464" i="17"/>
  <c r="N464" i="17" s="1" a="1"/>
  <c r="N464" i="17" s="1"/>
  <c r="J464" i="17"/>
  <c r="O464" i="17" s="1" a="1"/>
  <c r="O464" i="17" s="1"/>
  <c r="K464" i="17"/>
  <c r="L464" i="17"/>
  <c r="M464" i="17" s="1"/>
  <c r="I465" i="17"/>
  <c r="N465" i="17" s="1" a="1"/>
  <c r="N465" i="17" s="1"/>
  <c r="J465" i="17"/>
  <c r="O465" i="17" s="1" a="1"/>
  <c r="O465" i="17" s="1"/>
  <c r="K465" i="17"/>
  <c r="L465" i="17"/>
  <c r="M465" i="17" s="1"/>
  <c r="I466" i="17"/>
  <c r="N466" i="17" s="1" a="1"/>
  <c r="N466" i="17" s="1"/>
  <c r="J466" i="17"/>
  <c r="O466" i="17" s="1" a="1"/>
  <c r="O466" i="17" s="1"/>
  <c r="K466" i="17"/>
  <c r="L466" i="17"/>
  <c r="M466" i="17" s="1"/>
  <c r="I467" i="17"/>
  <c r="N467" i="17" s="1" a="1"/>
  <c r="N467" i="17" s="1"/>
  <c r="J467" i="17"/>
  <c r="O467" i="17" s="1" a="1"/>
  <c r="O467" i="17" s="1"/>
  <c r="K467" i="17"/>
  <c r="L467" i="17"/>
  <c r="M467" i="17" s="1"/>
  <c r="I468" i="17"/>
  <c r="N468" i="17" s="1" a="1"/>
  <c r="N468" i="17" s="1"/>
  <c r="J468" i="17"/>
  <c r="O468" i="17" s="1" a="1"/>
  <c r="O468" i="17" s="1"/>
  <c r="K468" i="17"/>
  <c r="L468" i="17"/>
  <c r="M468" i="17" s="1"/>
  <c r="I469" i="17"/>
  <c r="N469" i="17" s="1" a="1"/>
  <c r="N469" i="17" s="1"/>
  <c r="J469" i="17"/>
  <c r="O469" i="17" s="1" a="1"/>
  <c r="O469" i="17" s="1"/>
  <c r="K469" i="17"/>
  <c r="L469" i="17"/>
  <c r="M469" i="17" s="1"/>
  <c r="I470" i="17"/>
  <c r="N470" i="17" s="1" a="1"/>
  <c r="N470" i="17" s="1"/>
  <c r="J470" i="17"/>
  <c r="O470" i="17" s="1" a="1"/>
  <c r="O470" i="17" s="1"/>
  <c r="K470" i="17"/>
  <c r="L470" i="17"/>
  <c r="M470" i="17" s="1"/>
  <c r="I471" i="17"/>
  <c r="N471" i="17" s="1" a="1"/>
  <c r="N471" i="17" s="1"/>
  <c r="J471" i="17"/>
  <c r="O471" i="17" s="1" a="1"/>
  <c r="O471" i="17" s="1"/>
  <c r="K471" i="17"/>
  <c r="L471" i="17"/>
  <c r="M471" i="17" s="1"/>
  <c r="I472" i="17"/>
  <c r="N472" i="17" s="1" a="1"/>
  <c r="N472" i="17" s="1"/>
  <c r="J472" i="17"/>
  <c r="O472" i="17" s="1" a="1"/>
  <c r="O472" i="17" s="1"/>
  <c r="K472" i="17"/>
  <c r="L472" i="17"/>
  <c r="M472" i="17" s="1"/>
  <c r="I473" i="17"/>
  <c r="N473" i="17" s="1" a="1"/>
  <c r="N473" i="17" s="1"/>
  <c r="J473" i="17"/>
  <c r="O473" i="17" s="1" a="1"/>
  <c r="O473" i="17" s="1"/>
  <c r="K473" i="17"/>
  <c r="L473" i="17"/>
  <c r="M473" i="17" s="1"/>
  <c r="I474" i="17"/>
  <c r="N474" i="17" s="1" a="1"/>
  <c r="N474" i="17" s="1"/>
  <c r="J474" i="17"/>
  <c r="O474" i="17" s="1" a="1"/>
  <c r="O474" i="17" s="1"/>
  <c r="K474" i="17"/>
  <c r="L474" i="17"/>
  <c r="M474" i="17" s="1"/>
  <c r="I475" i="17"/>
  <c r="N475" i="17" s="1" a="1"/>
  <c r="N475" i="17" s="1"/>
  <c r="J475" i="17"/>
  <c r="O475" i="17" s="1" a="1"/>
  <c r="O475" i="17" s="1"/>
  <c r="K475" i="17"/>
  <c r="L475" i="17"/>
  <c r="M475" i="17" s="1"/>
  <c r="I476" i="17"/>
  <c r="N476" i="17" s="1" a="1"/>
  <c r="N476" i="17" s="1"/>
  <c r="J476" i="17"/>
  <c r="O476" i="17" s="1" a="1"/>
  <c r="O476" i="17" s="1"/>
  <c r="K476" i="17"/>
  <c r="L476" i="17"/>
  <c r="M476" i="17" s="1"/>
  <c r="I477" i="17"/>
  <c r="N477" i="17" s="1" a="1"/>
  <c r="N477" i="17" s="1"/>
  <c r="J477" i="17"/>
  <c r="O477" i="17" s="1" a="1"/>
  <c r="O477" i="17" s="1"/>
  <c r="K477" i="17"/>
  <c r="L477" i="17"/>
  <c r="M477" i="17" s="1"/>
  <c r="I478" i="17"/>
  <c r="N478" i="17" s="1" a="1"/>
  <c r="N478" i="17" s="1"/>
  <c r="J478" i="17"/>
  <c r="O478" i="17" s="1" a="1"/>
  <c r="O478" i="17" s="1"/>
  <c r="K478" i="17"/>
  <c r="L478" i="17"/>
  <c r="M478" i="17" s="1"/>
  <c r="I479" i="17"/>
  <c r="N479" i="17" s="1" a="1"/>
  <c r="N479" i="17" s="1"/>
  <c r="J479" i="17"/>
  <c r="O479" i="17" s="1" a="1"/>
  <c r="O479" i="17" s="1"/>
  <c r="K479" i="17"/>
  <c r="L479" i="17"/>
  <c r="M479" i="17" s="1"/>
  <c r="I480" i="17"/>
  <c r="N480" i="17" s="1" a="1"/>
  <c r="N480" i="17" s="1"/>
  <c r="J480" i="17"/>
  <c r="O480" i="17" s="1" a="1"/>
  <c r="O480" i="17" s="1"/>
  <c r="K480" i="17"/>
  <c r="L480" i="17"/>
  <c r="M480" i="17" s="1"/>
  <c r="I481" i="17"/>
  <c r="N481" i="17" s="1" a="1"/>
  <c r="N481" i="17" s="1"/>
  <c r="J481" i="17"/>
  <c r="O481" i="17" s="1" a="1"/>
  <c r="O481" i="17" s="1"/>
  <c r="K481" i="17"/>
  <c r="L481" i="17"/>
  <c r="M481" i="17" s="1"/>
  <c r="I482" i="17"/>
  <c r="N482" i="17" s="1" a="1"/>
  <c r="N482" i="17" s="1"/>
  <c r="J482" i="17"/>
  <c r="O482" i="17" s="1" a="1"/>
  <c r="O482" i="17" s="1"/>
  <c r="K482" i="17"/>
  <c r="L482" i="17"/>
  <c r="M482" i="17" s="1"/>
  <c r="I483" i="17"/>
  <c r="N483" i="17" s="1" a="1"/>
  <c r="N483" i="17" s="1"/>
  <c r="J483" i="17"/>
  <c r="O483" i="17" s="1" a="1"/>
  <c r="O483" i="17" s="1"/>
  <c r="K483" i="17"/>
  <c r="L483" i="17"/>
  <c r="M483" i="17" s="1"/>
  <c r="I484" i="17"/>
  <c r="N484" i="17" s="1" a="1"/>
  <c r="N484" i="17" s="1"/>
  <c r="J484" i="17"/>
  <c r="O484" i="17" s="1" a="1"/>
  <c r="O484" i="17" s="1"/>
  <c r="K484" i="17"/>
  <c r="L484" i="17"/>
  <c r="M484" i="17" s="1"/>
  <c r="I485" i="17"/>
  <c r="N485" i="17" s="1" a="1"/>
  <c r="N485" i="17" s="1"/>
  <c r="J485" i="17"/>
  <c r="O485" i="17" s="1" a="1"/>
  <c r="O485" i="17" s="1"/>
  <c r="K485" i="17"/>
  <c r="L485" i="17"/>
  <c r="M485" i="17" s="1"/>
  <c r="I486" i="17"/>
  <c r="N486" i="17" s="1" a="1"/>
  <c r="N486" i="17" s="1"/>
  <c r="J486" i="17"/>
  <c r="O486" i="17" s="1" a="1"/>
  <c r="O486" i="17" s="1"/>
  <c r="K486" i="17"/>
  <c r="L486" i="17"/>
  <c r="M486" i="17" s="1"/>
  <c r="I487" i="17"/>
  <c r="N487" i="17" s="1" a="1"/>
  <c r="N487" i="17" s="1"/>
  <c r="J487" i="17"/>
  <c r="O487" i="17" s="1" a="1"/>
  <c r="O487" i="17" s="1"/>
  <c r="K487" i="17"/>
  <c r="L487" i="17"/>
  <c r="I488" i="17"/>
  <c r="N488" i="17" s="1" a="1"/>
  <c r="N488" i="17" s="1"/>
  <c r="J488" i="17"/>
  <c r="O488" i="17" s="1" a="1"/>
  <c r="O488" i="17" s="1"/>
  <c r="K488" i="17"/>
  <c r="L488" i="17"/>
  <c r="M488" i="17" s="1"/>
  <c r="I489" i="17"/>
  <c r="N489" i="17" s="1" a="1"/>
  <c r="N489" i="17" s="1"/>
  <c r="J489" i="17"/>
  <c r="O489" i="17" s="1" a="1"/>
  <c r="O489" i="17" s="1"/>
  <c r="K489" i="17"/>
  <c r="L489" i="17"/>
  <c r="M489" i="17" s="1"/>
  <c r="I490" i="17"/>
  <c r="N490" i="17" s="1" a="1"/>
  <c r="N490" i="17" s="1"/>
  <c r="J490" i="17"/>
  <c r="O490" i="17" s="1" a="1"/>
  <c r="O490" i="17" s="1"/>
  <c r="K490" i="17"/>
  <c r="L490" i="17"/>
  <c r="M490" i="17" s="1"/>
  <c r="I491" i="17"/>
  <c r="N491" i="17" s="1" a="1"/>
  <c r="N491" i="17" s="1"/>
  <c r="J491" i="17"/>
  <c r="O491" i="17" s="1" a="1"/>
  <c r="O491" i="17" s="1"/>
  <c r="K491" i="17"/>
  <c r="L491" i="17"/>
  <c r="M491" i="17" s="1"/>
  <c r="I492" i="17"/>
  <c r="N492" i="17" s="1" a="1"/>
  <c r="N492" i="17" s="1"/>
  <c r="J492" i="17"/>
  <c r="O492" i="17" s="1" a="1"/>
  <c r="O492" i="17" s="1"/>
  <c r="K492" i="17"/>
  <c r="L492" i="17"/>
  <c r="M492" i="17" s="1"/>
  <c r="I493" i="17"/>
  <c r="N493" i="17" s="1" a="1"/>
  <c r="N493" i="17" s="1"/>
  <c r="J493" i="17"/>
  <c r="O493" i="17" s="1" a="1"/>
  <c r="O493" i="17" s="1"/>
  <c r="K493" i="17"/>
  <c r="L493" i="17"/>
  <c r="M493" i="17" s="1"/>
  <c r="I494" i="17"/>
  <c r="N494" i="17" s="1" a="1"/>
  <c r="N494" i="17" s="1"/>
  <c r="J494" i="17"/>
  <c r="O494" i="17" s="1" a="1"/>
  <c r="O494" i="17" s="1"/>
  <c r="K494" i="17"/>
  <c r="L494" i="17"/>
  <c r="M494" i="17" s="1"/>
  <c r="I495" i="17"/>
  <c r="N495" i="17" s="1" a="1"/>
  <c r="N495" i="17" s="1"/>
  <c r="J495" i="17"/>
  <c r="O495" i="17" s="1" a="1"/>
  <c r="O495" i="17" s="1"/>
  <c r="K495" i="17"/>
  <c r="L495" i="17"/>
  <c r="M495" i="17" s="1"/>
  <c r="I496" i="17"/>
  <c r="N496" i="17" s="1" a="1"/>
  <c r="N496" i="17" s="1"/>
  <c r="J496" i="17"/>
  <c r="O496" i="17" s="1" a="1"/>
  <c r="O496" i="17" s="1"/>
  <c r="K496" i="17"/>
  <c r="L496" i="17"/>
  <c r="M496" i="17" s="1"/>
  <c r="I497" i="17"/>
  <c r="N497" i="17" s="1" a="1"/>
  <c r="N497" i="17" s="1"/>
  <c r="J497" i="17"/>
  <c r="O497" i="17" s="1" a="1"/>
  <c r="O497" i="17" s="1"/>
  <c r="K497" i="17"/>
  <c r="L497" i="17"/>
  <c r="M497" i="17" s="1"/>
  <c r="I498" i="17"/>
  <c r="N498" i="17" s="1" a="1"/>
  <c r="N498" i="17" s="1"/>
  <c r="J498" i="17"/>
  <c r="O498" i="17" s="1" a="1"/>
  <c r="O498" i="17" s="1"/>
  <c r="K498" i="17"/>
  <c r="L498" i="17"/>
  <c r="M498" i="17" s="1"/>
  <c r="I499" i="17"/>
  <c r="N499" i="17" s="1" a="1"/>
  <c r="N499" i="17" s="1"/>
  <c r="J499" i="17"/>
  <c r="O499" i="17" s="1" a="1"/>
  <c r="O499" i="17" s="1"/>
  <c r="K499" i="17"/>
  <c r="L499" i="17"/>
  <c r="M499" i="17" s="1"/>
  <c r="I500" i="17"/>
  <c r="N500" i="17" s="1" a="1"/>
  <c r="N500" i="17" s="1"/>
  <c r="J500" i="17"/>
  <c r="O500" i="17" s="1" a="1"/>
  <c r="O500" i="17" s="1"/>
  <c r="K500" i="17"/>
  <c r="L500" i="17"/>
  <c r="M500" i="17" s="1"/>
  <c r="I501" i="17"/>
  <c r="N501" i="17" s="1" a="1"/>
  <c r="N501" i="17" s="1"/>
  <c r="J501" i="17"/>
  <c r="O501" i="17" s="1" a="1"/>
  <c r="O501" i="17" s="1"/>
  <c r="K501" i="17"/>
  <c r="L501" i="17"/>
  <c r="M501" i="17" s="1"/>
  <c r="I502" i="17"/>
  <c r="N502" i="17" s="1" a="1"/>
  <c r="N502" i="17" s="1"/>
  <c r="J502" i="17"/>
  <c r="O502" i="17" s="1" a="1"/>
  <c r="O502" i="17" s="1"/>
  <c r="K502" i="17"/>
  <c r="L502" i="17"/>
  <c r="M502" i="17" s="1"/>
  <c r="I503" i="17"/>
  <c r="N503" i="17" s="1" a="1"/>
  <c r="N503" i="17" s="1"/>
  <c r="J503" i="17"/>
  <c r="O503" i="17" s="1" a="1"/>
  <c r="O503" i="17" s="1"/>
  <c r="K503" i="17"/>
  <c r="L503" i="17"/>
  <c r="M503" i="17" s="1"/>
  <c r="I504" i="17"/>
  <c r="N504" i="17" s="1" a="1"/>
  <c r="N504" i="17" s="1"/>
  <c r="J504" i="17"/>
  <c r="O504" i="17" s="1" a="1"/>
  <c r="O504" i="17" s="1"/>
  <c r="K504" i="17"/>
  <c r="L504" i="17"/>
  <c r="M504" i="17" s="1"/>
  <c r="I505" i="17"/>
  <c r="N505" i="17" s="1" a="1"/>
  <c r="N505" i="17" s="1"/>
  <c r="J505" i="17"/>
  <c r="O505" i="17" s="1" a="1"/>
  <c r="O505" i="17" s="1"/>
  <c r="K505" i="17"/>
  <c r="L505" i="17"/>
  <c r="M505" i="17" s="1"/>
  <c r="I506" i="17"/>
  <c r="N506" i="17" s="1" a="1"/>
  <c r="N506" i="17" s="1"/>
  <c r="J506" i="17"/>
  <c r="O506" i="17" s="1" a="1"/>
  <c r="O506" i="17" s="1"/>
  <c r="K506" i="17"/>
  <c r="L506" i="17"/>
  <c r="M506" i="17" s="1"/>
  <c r="I507" i="17"/>
  <c r="N507" i="17" s="1" a="1"/>
  <c r="N507" i="17" s="1"/>
  <c r="J507" i="17"/>
  <c r="O507" i="17" s="1" a="1"/>
  <c r="O507" i="17" s="1"/>
  <c r="K507" i="17"/>
  <c r="L507" i="17"/>
  <c r="M507" i="17" s="1"/>
  <c r="I508" i="17"/>
  <c r="N508" i="17" s="1" a="1"/>
  <c r="N508" i="17" s="1"/>
  <c r="J508" i="17"/>
  <c r="O508" i="17" s="1" a="1"/>
  <c r="O508" i="17" s="1"/>
  <c r="K508" i="17"/>
  <c r="L508" i="17"/>
  <c r="M508" i="17" s="1"/>
  <c r="I509" i="17"/>
  <c r="N509" i="17" s="1" a="1"/>
  <c r="N509" i="17" s="1"/>
  <c r="J509" i="17"/>
  <c r="O509" i="17" s="1" a="1"/>
  <c r="O509" i="17" s="1"/>
  <c r="K509" i="17"/>
  <c r="L509" i="17"/>
  <c r="M509" i="17" s="1"/>
  <c r="I510" i="17"/>
  <c r="N510" i="17" s="1" a="1"/>
  <c r="N510" i="17" s="1"/>
  <c r="J510" i="17"/>
  <c r="O510" i="17" s="1" a="1"/>
  <c r="O510" i="17" s="1"/>
  <c r="K510" i="17"/>
  <c r="L510" i="17"/>
  <c r="M510" i="17" s="1"/>
  <c r="I511" i="17"/>
  <c r="N511" i="17" s="1" a="1"/>
  <c r="N511" i="17" s="1"/>
  <c r="J511" i="17"/>
  <c r="O511" i="17" s="1" a="1"/>
  <c r="O511" i="17" s="1"/>
  <c r="K511" i="17"/>
  <c r="L511" i="17"/>
  <c r="M511" i="17" s="1"/>
  <c r="I512" i="17"/>
  <c r="N512" i="17" s="1" a="1"/>
  <c r="N512" i="17" s="1"/>
  <c r="J512" i="17"/>
  <c r="O512" i="17" s="1" a="1"/>
  <c r="O512" i="17" s="1"/>
  <c r="K512" i="17"/>
  <c r="L512" i="17"/>
  <c r="M512" i="17" s="1"/>
  <c r="I513" i="17"/>
  <c r="N513" i="17" s="1" a="1"/>
  <c r="N513" i="17" s="1"/>
  <c r="J513" i="17"/>
  <c r="O513" i="17" s="1" a="1"/>
  <c r="O513" i="17" s="1"/>
  <c r="K513" i="17"/>
  <c r="L513" i="17"/>
  <c r="M513" i="17" s="1"/>
  <c r="I514" i="17"/>
  <c r="N514" i="17" s="1" a="1"/>
  <c r="N514" i="17" s="1"/>
  <c r="J514" i="17"/>
  <c r="O514" i="17" s="1" a="1"/>
  <c r="O514" i="17" s="1"/>
  <c r="K514" i="17"/>
  <c r="L514" i="17"/>
  <c r="M514" i="17" s="1"/>
  <c r="I515" i="17"/>
  <c r="N515" i="17" s="1" a="1"/>
  <c r="N515" i="17" s="1"/>
  <c r="J515" i="17"/>
  <c r="O515" i="17" s="1" a="1"/>
  <c r="O515" i="17" s="1"/>
  <c r="K515" i="17"/>
  <c r="L515" i="17"/>
  <c r="M515" i="17" s="1"/>
  <c r="I516" i="17"/>
  <c r="N516" i="17" s="1" a="1"/>
  <c r="N516" i="17" s="1"/>
  <c r="J516" i="17"/>
  <c r="O516" i="17" s="1" a="1"/>
  <c r="O516" i="17" s="1"/>
  <c r="K516" i="17"/>
  <c r="L516" i="17"/>
  <c r="M516" i="17" s="1"/>
  <c r="I517" i="17"/>
  <c r="N517" i="17" s="1" a="1"/>
  <c r="N517" i="17" s="1"/>
  <c r="J517" i="17"/>
  <c r="O517" i="17" s="1" a="1"/>
  <c r="O517" i="17" s="1"/>
  <c r="K517" i="17"/>
  <c r="L517" i="17"/>
  <c r="M517" i="17" s="1"/>
  <c r="I518" i="17"/>
  <c r="N518" i="17" s="1" a="1"/>
  <c r="N518" i="17" s="1"/>
  <c r="J518" i="17"/>
  <c r="O518" i="17" s="1" a="1"/>
  <c r="O518" i="17" s="1"/>
  <c r="K518" i="17"/>
  <c r="L518" i="17"/>
  <c r="M518" i="17" s="1"/>
  <c r="I519" i="17"/>
  <c r="N519" i="17" s="1" a="1"/>
  <c r="N519" i="17" s="1"/>
  <c r="J519" i="17"/>
  <c r="O519" i="17" s="1" a="1"/>
  <c r="O519" i="17" s="1"/>
  <c r="K519" i="17"/>
  <c r="L519" i="17"/>
  <c r="M519" i="17" s="1"/>
  <c r="I520" i="17"/>
  <c r="N520" i="17" s="1" a="1"/>
  <c r="N520" i="17" s="1"/>
  <c r="J520" i="17"/>
  <c r="O520" i="17" s="1" a="1"/>
  <c r="O520" i="17" s="1"/>
  <c r="K520" i="17"/>
  <c r="L520" i="17"/>
  <c r="M520" i="17" s="1"/>
  <c r="I521" i="17"/>
  <c r="N521" i="17" s="1" a="1"/>
  <c r="N521" i="17" s="1"/>
  <c r="J521" i="17"/>
  <c r="O521" i="17" s="1" a="1"/>
  <c r="O521" i="17" s="1"/>
  <c r="K521" i="17"/>
  <c r="L521" i="17"/>
  <c r="M521" i="17" s="1"/>
  <c r="I522" i="17"/>
  <c r="N522" i="17" s="1" a="1"/>
  <c r="N522" i="17" s="1"/>
  <c r="J522" i="17"/>
  <c r="O522" i="17" s="1" a="1"/>
  <c r="O522" i="17" s="1"/>
  <c r="K522" i="17"/>
  <c r="L522" i="17"/>
  <c r="M522" i="17" s="1"/>
  <c r="I523" i="17"/>
  <c r="N523" i="17" s="1" a="1"/>
  <c r="N523" i="17" s="1"/>
  <c r="J523" i="17"/>
  <c r="O523" i="17" s="1" a="1"/>
  <c r="O523" i="17" s="1"/>
  <c r="K523" i="17"/>
  <c r="L523" i="17"/>
  <c r="I524" i="17"/>
  <c r="N524" i="17" s="1" a="1"/>
  <c r="N524" i="17" s="1"/>
  <c r="J524" i="17"/>
  <c r="O524" i="17" s="1" a="1"/>
  <c r="O524" i="17" s="1"/>
  <c r="K524" i="17"/>
  <c r="L524" i="17"/>
  <c r="M524" i="17" s="1"/>
  <c r="I525" i="17"/>
  <c r="N525" i="17" s="1" a="1"/>
  <c r="N525" i="17" s="1"/>
  <c r="J525" i="17"/>
  <c r="O525" i="17" s="1" a="1"/>
  <c r="O525" i="17" s="1"/>
  <c r="K525" i="17"/>
  <c r="L525" i="17"/>
  <c r="M525" i="17" s="1"/>
  <c r="I526" i="17"/>
  <c r="N526" i="17" s="1" a="1"/>
  <c r="N526" i="17" s="1"/>
  <c r="J526" i="17"/>
  <c r="O526" i="17" s="1" a="1"/>
  <c r="O526" i="17" s="1"/>
  <c r="K526" i="17"/>
  <c r="L526" i="17"/>
  <c r="M526" i="17" s="1"/>
  <c r="I527" i="17"/>
  <c r="N527" i="17" s="1" a="1"/>
  <c r="N527" i="17" s="1"/>
  <c r="J527" i="17"/>
  <c r="O527" i="17" s="1" a="1"/>
  <c r="O527" i="17" s="1"/>
  <c r="K527" i="17"/>
  <c r="L527" i="17"/>
  <c r="M527" i="17" s="1"/>
  <c r="I528" i="17"/>
  <c r="N528" i="17" s="1" a="1"/>
  <c r="N528" i="17" s="1"/>
  <c r="J528" i="17"/>
  <c r="O528" i="17" s="1" a="1"/>
  <c r="O528" i="17" s="1"/>
  <c r="K528" i="17"/>
  <c r="L528" i="17"/>
  <c r="M528" i="17" s="1"/>
  <c r="I529" i="17"/>
  <c r="N529" i="17" s="1" a="1"/>
  <c r="N529" i="17" s="1"/>
  <c r="J529" i="17"/>
  <c r="O529" i="17" s="1" a="1"/>
  <c r="O529" i="17" s="1"/>
  <c r="K529" i="17"/>
  <c r="L529" i="17"/>
  <c r="M529" i="17" s="1"/>
  <c r="I530" i="17"/>
  <c r="N530" i="17" s="1" a="1"/>
  <c r="N530" i="17" s="1"/>
  <c r="J530" i="17"/>
  <c r="O530" i="17" s="1" a="1"/>
  <c r="O530" i="17" s="1"/>
  <c r="K530" i="17"/>
  <c r="L530" i="17"/>
  <c r="M530" i="17" s="1"/>
  <c r="I531" i="17"/>
  <c r="N531" i="17" s="1" a="1"/>
  <c r="N531" i="17" s="1"/>
  <c r="J531" i="17"/>
  <c r="O531" i="17" s="1" a="1"/>
  <c r="O531" i="17" s="1"/>
  <c r="K531" i="17"/>
  <c r="L531" i="17"/>
  <c r="M531" i="17" s="1"/>
  <c r="I532" i="17"/>
  <c r="N532" i="17" s="1" a="1"/>
  <c r="N532" i="17" s="1"/>
  <c r="J532" i="17"/>
  <c r="O532" i="17" s="1" a="1"/>
  <c r="O532" i="17" s="1"/>
  <c r="K532" i="17"/>
  <c r="L532" i="17"/>
  <c r="M532" i="17" s="1"/>
  <c r="I533" i="17"/>
  <c r="N533" i="17" s="1" a="1"/>
  <c r="N533" i="17" s="1"/>
  <c r="J533" i="17"/>
  <c r="O533" i="17" s="1" a="1"/>
  <c r="O533" i="17" s="1"/>
  <c r="K533" i="17"/>
  <c r="L533" i="17"/>
  <c r="M533" i="17" s="1"/>
  <c r="I534" i="17"/>
  <c r="N534" i="17" s="1" a="1"/>
  <c r="N534" i="17" s="1"/>
  <c r="J534" i="17"/>
  <c r="O534" i="17" s="1" a="1"/>
  <c r="O534" i="17" s="1"/>
  <c r="K534" i="17"/>
  <c r="L534" i="17"/>
  <c r="M534" i="17" s="1"/>
  <c r="I535" i="17"/>
  <c r="N535" i="17" s="1" a="1"/>
  <c r="N535" i="17" s="1"/>
  <c r="J535" i="17"/>
  <c r="O535" i="17" s="1" a="1"/>
  <c r="O535" i="17" s="1"/>
  <c r="K535" i="17"/>
  <c r="L535" i="17"/>
  <c r="M535" i="17" s="1"/>
  <c r="I536" i="17"/>
  <c r="N536" i="17" s="1" a="1"/>
  <c r="N536" i="17" s="1"/>
  <c r="J536" i="17"/>
  <c r="O536" i="17" s="1" a="1"/>
  <c r="O536" i="17" s="1"/>
  <c r="K536" i="17"/>
  <c r="L536" i="17"/>
  <c r="M536" i="17" s="1"/>
  <c r="I537" i="17"/>
  <c r="N537" i="17" s="1" a="1"/>
  <c r="N537" i="17" s="1"/>
  <c r="J537" i="17"/>
  <c r="O537" i="17" s="1" a="1"/>
  <c r="O537" i="17" s="1"/>
  <c r="K537" i="17"/>
  <c r="L537" i="17"/>
  <c r="M537" i="17" s="1"/>
  <c r="I538" i="17"/>
  <c r="N538" i="17" s="1" a="1"/>
  <c r="N538" i="17" s="1"/>
  <c r="J538" i="17"/>
  <c r="O538" i="17" s="1" a="1"/>
  <c r="O538" i="17" s="1"/>
  <c r="K538" i="17"/>
  <c r="L538" i="17"/>
  <c r="M538" i="17" s="1"/>
  <c r="I539" i="17"/>
  <c r="N539" i="17" s="1" a="1"/>
  <c r="N539" i="17" s="1"/>
  <c r="J539" i="17"/>
  <c r="O539" i="17" s="1" a="1"/>
  <c r="O539" i="17" s="1"/>
  <c r="K539" i="17"/>
  <c r="L539" i="17"/>
  <c r="M539" i="17" s="1"/>
  <c r="I540" i="17"/>
  <c r="N540" i="17" s="1" a="1"/>
  <c r="N540" i="17" s="1"/>
  <c r="J540" i="17"/>
  <c r="O540" i="17" s="1" a="1"/>
  <c r="O540" i="17" s="1"/>
  <c r="K540" i="17"/>
  <c r="L540" i="17"/>
  <c r="M540" i="17" s="1"/>
  <c r="I541" i="17"/>
  <c r="N541" i="17" s="1" a="1"/>
  <c r="N541" i="17" s="1"/>
  <c r="J541" i="17"/>
  <c r="O541" i="17" s="1" a="1"/>
  <c r="O541" i="17" s="1"/>
  <c r="K541" i="17"/>
  <c r="L541" i="17"/>
  <c r="M541" i="17" s="1"/>
  <c r="I542" i="17"/>
  <c r="N542" i="17" s="1" a="1"/>
  <c r="N542" i="17" s="1"/>
  <c r="J542" i="17"/>
  <c r="O542" i="17" s="1" a="1"/>
  <c r="O542" i="17" s="1"/>
  <c r="K542" i="17"/>
  <c r="L542" i="17"/>
  <c r="M542" i="17" s="1"/>
  <c r="I543" i="17"/>
  <c r="N543" i="17" s="1" a="1"/>
  <c r="N543" i="17" s="1"/>
  <c r="J543" i="17"/>
  <c r="O543" i="17" s="1" a="1"/>
  <c r="O543" i="17" s="1"/>
  <c r="K543" i="17"/>
  <c r="L543" i="17"/>
  <c r="M543" i="17" s="1"/>
  <c r="I544" i="17"/>
  <c r="N544" i="17" s="1" a="1"/>
  <c r="N544" i="17" s="1"/>
  <c r="J544" i="17"/>
  <c r="O544" i="17" s="1" a="1"/>
  <c r="O544" i="17" s="1"/>
  <c r="K544" i="17"/>
  <c r="L544" i="17"/>
  <c r="M544" i="17" s="1"/>
  <c r="I545" i="17"/>
  <c r="N545" i="17" s="1" a="1"/>
  <c r="N545" i="17" s="1"/>
  <c r="J545" i="17"/>
  <c r="O545" i="17" s="1" a="1"/>
  <c r="O545" i="17" s="1"/>
  <c r="K545" i="17"/>
  <c r="L545" i="17"/>
  <c r="M545" i="17" s="1"/>
  <c r="I546" i="17"/>
  <c r="N546" i="17" s="1" a="1"/>
  <c r="N546" i="17" s="1"/>
  <c r="J546" i="17"/>
  <c r="O546" i="17" s="1" a="1"/>
  <c r="O546" i="17" s="1"/>
  <c r="K546" i="17"/>
  <c r="L546" i="17"/>
  <c r="M546" i="17" s="1"/>
  <c r="I547" i="17"/>
  <c r="N547" i="17" s="1" a="1"/>
  <c r="N547" i="17" s="1"/>
  <c r="J547" i="17"/>
  <c r="O547" i="17" s="1" a="1"/>
  <c r="O547" i="17" s="1"/>
  <c r="K547" i="17"/>
  <c r="L547" i="17"/>
  <c r="M547" i="17" s="1"/>
  <c r="I548" i="17"/>
  <c r="N548" i="17" s="1" a="1"/>
  <c r="N548" i="17" s="1"/>
  <c r="J548" i="17"/>
  <c r="O548" i="17" s="1" a="1"/>
  <c r="O548" i="17" s="1"/>
  <c r="K548" i="17"/>
  <c r="L548" i="17"/>
  <c r="M548" i="17" s="1"/>
  <c r="I549" i="17"/>
  <c r="N549" i="17" s="1" a="1"/>
  <c r="N549" i="17" s="1"/>
  <c r="J549" i="17"/>
  <c r="O549" i="17" s="1" a="1"/>
  <c r="O549" i="17" s="1"/>
  <c r="K549" i="17"/>
  <c r="L549" i="17"/>
  <c r="M549" i="17" s="1"/>
  <c r="I550" i="17"/>
  <c r="N550" i="17" s="1" a="1"/>
  <c r="N550" i="17" s="1"/>
  <c r="J550" i="17"/>
  <c r="O550" i="17" s="1" a="1"/>
  <c r="O550" i="17" s="1"/>
  <c r="K550" i="17"/>
  <c r="L550" i="17"/>
  <c r="M550" i="17" s="1"/>
  <c r="I551" i="17"/>
  <c r="N551" i="17" s="1" a="1"/>
  <c r="N551" i="17" s="1"/>
  <c r="J551" i="17"/>
  <c r="O551" i="17" s="1" a="1"/>
  <c r="O551" i="17" s="1"/>
  <c r="K551" i="17"/>
  <c r="L551" i="17"/>
  <c r="M551" i="17" s="1"/>
  <c r="I552" i="17"/>
  <c r="N552" i="17" s="1" a="1"/>
  <c r="N552" i="17" s="1"/>
  <c r="J552" i="17"/>
  <c r="O552" i="17" s="1" a="1"/>
  <c r="O552" i="17" s="1"/>
  <c r="K552" i="17"/>
  <c r="L552" i="17"/>
  <c r="M552" i="17" s="1"/>
  <c r="I553" i="17"/>
  <c r="N553" i="17" s="1" a="1"/>
  <c r="N553" i="17" s="1"/>
  <c r="J553" i="17"/>
  <c r="O553" i="17" s="1" a="1"/>
  <c r="O553" i="17" s="1"/>
  <c r="K553" i="17"/>
  <c r="L553" i="17"/>
  <c r="M553" i="17" s="1"/>
  <c r="I554" i="17"/>
  <c r="N554" i="17" s="1" a="1"/>
  <c r="N554" i="17" s="1"/>
  <c r="J554" i="17"/>
  <c r="O554" i="17" s="1" a="1"/>
  <c r="O554" i="17" s="1"/>
  <c r="K554" i="17"/>
  <c r="L554" i="17"/>
  <c r="M554" i="17" s="1"/>
  <c r="I555" i="17"/>
  <c r="N555" i="17" s="1" a="1"/>
  <c r="N555" i="17" s="1"/>
  <c r="J555" i="17"/>
  <c r="O555" i="17" s="1" a="1"/>
  <c r="O555" i="17" s="1"/>
  <c r="K555" i="17"/>
  <c r="L555" i="17"/>
  <c r="M555" i="17" s="1"/>
  <c r="I556" i="17"/>
  <c r="N556" i="17" s="1" a="1"/>
  <c r="N556" i="17" s="1"/>
  <c r="J556" i="17"/>
  <c r="O556" i="17" s="1" a="1"/>
  <c r="O556" i="17" s="1"/>
  <c r="K556" i="17"/>
  <c r="L556" i="17"/>
  <c r="M556" i="17" s="1"/>
  <c r="I557" i="17"/>
  <c r="N557" i="17" s="1" a="1"/>
  <c r="N557" i="17" s="1"/>
  <c r="J557" i="17"/>
  <c r="O557" i="17" s="1" a="1"/>
  <c r="O557" i="17" s="1"/>
  <c r="K557" i="17"/>
  <c r="L557" i="17"/>
  <c r="M557" i="17" s="1"/>
  <c r="I558" i="17"/>
  <c r="N558" i="17" s="1" a="1"/>
  <c r="N558" i="17" s="1"/>
  <c r="J558" i="17"/>
  <c r="O558" i="17" s="1" a="1"/>
  <c r="O558" i="17" s="1"/>
  <c r="K558" i="17"/>
  <c r="L558" i="17"/>
  <c r="M558" i="17" s="1"/>
  <c r="I559" i="17"/>
  <c r="N559" i="17" s="1" a="1"/>
  <c r="N559" i="17" s="1"/>
  <c r="J559" i="17"/>
  <c r="O559" i="17" s="1" a="1"/>
  <c r="O559" i="17" s="1"/>
  <c r="K559" i="17"/>
  <c r="L559" i="17"/>
  <c r="I560" i="17"/>
  <c r="N560" i="17" s="1" a="1"/>
  <c r="N560" i="17" s="1"/>
  <c r="J560" i="17"/>
  <c r="O560" i="17" s="1" a="1"/>
  <c r="O560" i="17" s="1"/>
  <c r="K560" i="17"/>
  <c r="L560" i="17"/>
  <c r="M560" i="17" s="1"/>
  <c r="I561" i="17"/>
  <c r="N561" i="17" s="1" a="1"/>
  <c r="N561" i="17" s="1"/>
  <c r="J561" i="17"/>
  <c r="O561" i="17" s="1" a="1"/>
  <c r="O561" i="17" s="1"/>
  <c r="K561" i="17"/>
  <c r="L561" i="17"/>
  <c r="M561" i="17" s="1"/>
  <c r="I562" i="17"/>
  <c r="N562" i="17" s="1" a="1"/>
  <c r="N562" i="17" s="1"/>
  <c r="J562" i="17"/>
  <c r="O562" i="17" s="1" a="1"/>
  <c r="O562" i="17" s="1"/>
  <c r="K562" i="17"/>
  <c r="L562" i="17"/>
  <c r="M562" i="17" s="1"/>
  <c r="I563" i="17"/>
  <c r="N563" i="17" s="1" a="1"/>
  <c r="N563" i="17" s="1"/>
  <c r="J563" i="17"/>
  <c r="O563" i="17" s="1" a="1"/>
  <c r="O563" i="17" s="1"/>
  <c r="K563" i="17"/>
  <c r="L563" i="17"/>
  <c r="M563" i="17" s="1"/>
  <c r="I564" i="17"/>
  <c r="N564" i="17" s="1" a="1"/>
  <c r="N564" i="17" s="1"/>
  <c r="J564" i="17"/>
  <c r="O564" i="17" s="1" a="1"/>
  <c r="O564" i="17" s="1"/>
  <c r="K564" i="17"/>
  <c r="L564" i="17"/>
  <c r="M564" i="17" s="1"/>
  <c r="I565" i="17"/>
  <c r="N565" i="17" s="1" a="1"/>
  <c r="N565" i="17" s="1"/>
  <c r="J565" i="17"/>
  <c r="O565" i="17" s="1" a="1"/>
  <c r="O565" i="17" s="1"/>
  <c r="K565" i="17"/>
  <c r="L565" i="17"/>
  <c r="M565" i="17" s="1"/>
  <c r="I566" i="17"/>
  <c r="N566" i="17" s="1" a="1"/>
  <c r="N566" i="17" s="1"/>
  <c r="J566" i="17"/>
  <c r="O566" i="17" s="1" a="1"/>
  <c r="O566" i="17" s="1"/>
  <c r="K566" i="17"/>
  <c r="L566" i="17"/>
  <c r="M566" i="17" s="1"/>
  <c r="I567" i="17"/>
  <c r="N567" i="17" s="1" a="1"/>
  <c r="N567" i="17" s="1"/>
  <c r="J567" i="17"/>
  <c r="O567" i="17" s="1" a="1"/>
  <c r="O567" i="17" s="1"/>
  <c r="K567" i="17"/>
  <c r="L567" i="17"/>
  <c r="M567" i="17" s="1"/>
  <c r="I568" i="17"/>
  <c r="N568" i="17" s="1" a="1"/>
  <c r="N568" i="17" s="1"/>
  <c r="J568" i="17"/>
  <c r="O568" i="17" s="1" a="1"/>
  <c r="O568" i="17" s="1"/>
  <c r="K568" i="17"/>
  <c r="L568" i="17"/>
  <c r="M568" i="17" s="1"/>
  <c r="I569" i="17"/>
  <c r="N569" i="17" s="1" a="1"/>
  <c r="N569" i="17" s="1"/>
  <c r="J569" i="17"/>
  <c r="O569" i="17" s="1" a="1"/>
  <c r="O569" i="17" s="1"/>
  <c r="K569" i="17"/>
  <c r="L569" i="17"/>
  <c r="M569" i="17" s="1"/>
  <c r="I570" i="17"/>
  <c r="N570" i="17" s="1" a="1"/>
  <c r="N570" i="17" s="1"/>
  <c r="J570" i="17"/>
  <c r="O570" i="17" s="1" a="1"/>
  <c r="O570" i="17" s="1"/>
  <c r="K570" i="17"/>
  <c r="L570" i="17"/>
  <c r="M570" i="17" s="1"/>
  <c r="I571" i="17"/>
  <c r="N571" i="17" s="1" a="1"/>
  <c r="N571" i="17" s="1"/>
  <c r="J571" i="17"/>
  <c r="O571" i="17" s="1" a="1"/>
  <c r="O571" i="17" s="1"/>
  <c r="K571" i="17"/>
  <c r="L571" i="17"/>
  <c r="M571" i="17" s="1"/>
  <c r="I572" i="17"/>
  <c r="N572" i="17" s="1" a="1"/>
  <c r="N572" i="17" s="1"/>
  <c r="J572" i="17"/>
  <c r="O572" i="17" s="1" a="1"/>
  <c r="O572" i="17" s="1"/>
  <c r="K572" i="17"/>
  <c r="L572" i="17"/>
  <c r="M572" i="17" s="1"/>
  <c r="I573" i="17"/>
  <c r="N573" i="17" s="1" a="1"/>
  <c r="N573" i="17" s="1"/>
  <c r="J573" i="17"/>
  <c r="O573" i="17" s="1" a="1"/>
  <c r="O573" i="17" s="1"/>
  <c r="K573" i="17"/>
  <c r="L573" i="17"/>
  <c r="M573" i="17" s="1"/>
  <c r="I574" i="17"/>
  <c r="N574" i="17" s="1" a="1"/>
  <c r="N574" i="17" s="1"/>
  <c r="J574" i="17"/>
  <c r="O574" i="17" s="1" a="1"/>
  <c r="O574" i="17" s="1"/>
  <c r="K574" i="17"/>
  <c r="L574" i="17"/>
  <c r="M574" i="17" s="1"/>
  <c r="I575" i="17"/>
  <c r="N575" i="17" s="1" a="1"/>
  <c r="N575" i="17" s="1"/>
  <c r="J575" i="17"/>
  <c r="O575" i="17" s="1" a="1"/>
  <c r="O575" i="17" s="1"/>
  <c r="K575" i="17"/>
  <c r="L575" i="17"/>
  <c r="M575" i="17" s="1"/>
  <c r="I576" i="17"/>
  <c r="N576" i="17" s="1" a="1"/>
  <c r="N576" i="17" s="1"/>
  <c r="J576" i="17"/>
  <c r="O576" i="17" s="1" a="1"/>
  <c r="O576" i="17" s="1"/>
  <c r="K576" i="17"/>
  <c r="L576" i="17"/>
  <c r="M576" i="17" s="1"/>
  <c r="I577" i="17"/>
  <c r="N577" i="17" s="1" a="1"/>
  <c r="N577" i="17" s="1"/>
  <c r="J577" i="17"/>
  <c r="O577" i="17" s="1" a="1"/>
  <c r="O577" i="17" s="1"/>
  <c r="K577" i="17"/>
  <c r="L577" i="17"/>
  <c r="M577" i="17" s="1"/>
  <c r="I578" i="17"/>
  <c r="N578" i="17" s="1" a="1"/>
  <c r="N578" i="17" s="1"/>
  <c r="J578" i="17"/>
  <c r="O578" i="17" s="1" a="1"/>
  <c r="O578" i="17" s="1"/>
  <c r="K578" i="17"/>
  <c r="L578" i="17"/>
  <c r="M578" i="17" s="1"/>
  <c r="I579" i="17"/>
  <c r="N579" i="17" s="1" a="1"/>
  <c r="N579" i="17" s="1"/>
  <c r="J579" i="17"/>
  <c r="O579" i="17" s="1" a="1"/>
  <c r="O579" i="17" s="1"/>
  <c r="K579" i="17"/>
  <c r="L579" i="17"/>
  <c r="M579" i="17" s="1"/>
  <c r="I580" i="17"/>
  <c r="N580" i="17" s="1" a="1"/>
  <c r="N580" i="17" s="1"/>
  <c r="J580" i="17"/>
  <c r="O580" i="17" s="1" a="1"/>
  <c r="O580" i="17" s="1"/>
  <c r="K580" i="17"/>
  <c r="L580" i="17"/>
  <c r="M580" i="17" s="1"/>
  <c r="I581" i="17"/>
  <c r="N581" i="17" s="1" a="1"/>
  <c r="N581" i="17" s="1"/>
  <c r="J581" i="17"/>
  <c r="O581" i="17" s="1" a="1"/>
  <c r="O581" i="17" s="1"/>
  <c r="K581" i="17"/>
  <c r="L581" i="17"/>
  <c r="M581" i="17" s="1"/>
  <c r="I582" i="17"/>
  <c r="N582" i="17" s="1" a="1"/>
  <c r="N582" i="17" s="1"/>
  <c r="J582" i="17"/>
  <c r="O582" i="17" s="1" a="1"/>
  <c r="O582" i="17" s="1"/>
  <c r="K582" i="17"/>
  <c r="L582" i="17"/>
  <c r="M582" i="17" s="1"/>
  <c r="I583" i="17"/>
  <c r="N583" i="17" s="1" a="1"/>
  <c r="N583" i="17" s="1"/>
  <c r="J583" i="17"/>
  <c r="O583" i="17" s="1" a="1"/>
  <c r="O583" i="17" s="1"/>
  <c r="K583" i="17"/>
  <c r="L583" i="17"/>
  <c r="M583" i="17" s="1"/>
  <c r="I584" i="17"/>
  <c r="N584" i="17" s="1" a="1"/>
  <c r="N584" i="17" s="1"/>
  <c r="J584" i="17"/>
  <c r="O584" i="17" s="1" a="1"/>
  <c r="O584" i="17" s="1"/>
  <c r="K584" i="17"/>
  <c r="L584" i="17"/>
  <c r="M584" i="17" s="1"/>
  <c r="I585" i="17"/>
  <c r="N585" i="17" s="1" a="1"/>
  <c r="N585" i="17" s="1"/>
  <c r="J585" i="17"/>
  <c r="O585" i="17" s="1" a="1"/>
  <c r="O585" i="17" s="1"/>
  <c r="K585" i="17"/>
  <c r="L585" i="17"/>
  <c r="M585" i="17" s="1"/>
  <c r="I586" i="17"/>
  <c r="N586" i="17" s="1" a="1"/>
  <c r="N586" i="17" s="1"/>
  <c r="J586" i="17"/>
  <c r="O586" i="17" s="1" a="1"/>
  <c r="O586" i="17" s="1"/>
  <c r="K586" i="17"/>
  <c r="L586" i="17"/>
  <c r="M586" i="17" s="1"/>
  <c r="I587" i="17"/>
  <c r="N587" i="17" s="1" a="1"/>
  <c r="N587" i="17" s="1"/>
  <c r="J587" i="17"/>
  <c r="O587" i="17" s="1" a="1"/>
  <c r="O587" i="17" s="1"/>
  <c r="K587" i="17"/>
  <c r="L587" i="17"/>
  <c r="M587" i="17" s="1"/>
  <c r="I588" i="17"/>
  <c r="N588" i="17" s="1" a="1"/>
  <c r="N588" i="17" s="1"/>
  <c r="J588" i="17"/>
  <c r="O588" i="17" s="1" a="1"/>
  <c r="O588" i="17" s="1"/>
  <c r="K588" i="17"/>
  <c r="L588" i="17"/>
  <c r="M588" i="17" s="1"/>
  <c r="I589" i="17"/>
  <c r="N589" i="17" s="1" a="1"/>
  <c r="N589" i="17" s="1"/>
  <c r="J589" i="17"/>
  <c r="O589" i="17" s="1" a="1"/>
  <c r="O589" i="17" s="1"/>
  <c r="K589" i="17"/>
  <c r="L589" i="17"/>
  <c r="M589" i="17" s="1"/>
  <c r="I590" i="17"/>
  <c r="N590" i="17" s="1" a="1"/>
  <c r="N590" i="17" s="1"/>
  <c r="J590" i="17"/>
  <c r="O590" i="17" s="1" a="1"/>
  <c r="O590" i="17" s="1"/>
  <c r="K590" i="17"/>
  <c r="L590" i="17"/>
  <c r="M590" i="17" s="1"/>
  <c r="I591" i="17"/>
  <c r="N591" i="17" s="1" a="1"/>
  <c r="N591" i="17" s="1"/>
  <c r="J591" i="17"/>
  <c r="O591" i="17" s="1" a="1"/>
  <c r="O591" i="17" s="1"/>
  <c r="K591" i="17"/>
  <c r="L591" i="17"/>
  <c r="M591" i="17" s="1"/>
  <c r="I592" i="17"/>
  <c r="N592" i="17" s="1" a="1"/>
  <c r="N592" i="17" s="1"/>
  <c r="J592" i="17"/>
  <c r="O592" i="17" s="1" a="1"/>
  <c r="O592" i="17" s="1"/>
  <c r="K592" i="17"/>
  <c r="L592" i="17"/>
  <c r="M592" i="17" s="1"/>
  <c r="I593" i="17"/>
  <c r="N593" i="17" s="1" a="1"/>
  <c r="N593" i="17" s="1"/>
  <c r="J593" i="17"/>
  <c r="O593" i="17" s="1" a="1"/>
  <c r="O593" i="17" s="1"/>
  <c r="K593" i="17"/>
  <c r="L593" i="17"/>
  <c r="M593" i="17" s="1"/>
  <c r="I594" i="17"/>
  <c r="N594" i="17" s="1" a="1"/>
  <c r="N594" i="17" s="1"/>
  <c r="J594" i="17"/>
  <c r="O594" i="17" s="1" a="1"/>
  <c r="O594" i="17" s="1"/>
  <c r="K594" i="17"/>
  <c r="L594" i="17"/>
  <c r="M594" i="17" s="1"/>
  <c r="I595" i="17"/>
  <c r="N595" i="17" s="1" a="1"/>
  <c r="N595" i="17" s="1"/>
  <c r="J595" i="17"/>
  <c r="O595" i="17" s="1" a="1"/>
  <c r="O595" i="17" s="1"/>
  <c r="K595" i="17"/>
  <c r="L595" i="17"/>
  <c r="I596" i="17"/>
  <c r="N596" i="17" s="1" a="1"/>
  <c r="N596" i="17" s="1"/>
  <c r="J596" i="17"/>
  <c r="O596" i="17" s="1" a="1"/>
  <c r="O596" i="17" s="1"/>
  <c r="K596" i="17"/>
  <c r="L596" i="17"/>
  <c r="M596" i="17" s="1"/>
  <c r="I597" i="17"/>
  <c r="N597" i="17" s="1" a="1"/>
  <c r="N597" i="17" s="1"/>
  <c r="J597" i="17"/>
  <c r="O597" i="17" s="1" a="1"/>
  <c r="O597" i="17" s="1"/>
  <c r="K597" i="17"/>
  <c r="L597" i="17"/>
  <c r="M597" i="17" s="1"/>
  <c r="I598" i="17"/>
  <c r="N598" i="17" s="1" a="1"/>
  <c r="N598" i="17" s="1"/>
  <c r="J598" i="17"/>
  <c r="O598" i="17" s="1" a="1"/>
  <c r="O598" i="17" s="1"/>
  <c r="K598" i="17"/>
  <c r="L598" i="17"/>
  <c r="M598" i="17" s="1"/>
  <c r="I599" i="17"/>
  <c r="N599" i="17" s="1" a="1"/>
  <c r="N599" i="17" s="1"/>
  <c r="J599" i="17"/>
  <c r="O599" i="17" s="1" a="1"/>
  <c r="O599" i="17" s="1"/>
  <c r="K599" i="17"/>
  <c r="L599" i="17"/>
  <c r="M599" i="17" s="1"/>
  <c r="I600" i="17"/>
  <c r="N600" i="17" s="1" a="1"/>
  <c r="N600" i="17" s="1"/>
  <c r="J600" i="17"/>
  <c r="O600" i="17" s="1" a="1"/>
  <c r="O600" i="17" s="1"/>
  <c r="K600" i="17"/>
  <c r="L600" i="17"/>
  <c r="M600" i="17" s="1"/>
  <c r="I601" i="17"/>
  <c r="N601" i="17" s="1" a="1"/>
  <c r="N601" i="17" s="1"/>
  <c r="J601" i="17"/>
  <c r="O601" i="17" s="1" a="1"/>
  <c r="O601" i="17" s="1"/>
  <c r="K601" i="17"/>
  <c r="L601" i="17"/>
  <c r="M601" i="17" s="1"/>
  <c r="I602" i="17"/>
  <c r="N602" i="17" s="1" a="1"/>
  <c r="N602" i="17" s="1"/>
  <c r="J602" i="17"/>
  <c r="O602" i="17" s="1" a="1"/>
  <c r="O602" i="17" s="1"/>
  <c r="K602" i="17"/>
  <c r="L602" i="17"/>
  <c r="M602" i="17" s="1"/>
  <c r="I603" i="17"/>
  <c r="N603" i="17" s="1" a="1"/>
  <c r="N603" i="17" s="1"/>
  <c r="J603" i="17"/>
  <c r="O603" i="17" s="1" a="1"/>
  <c r="O603" i="17" s="1"/>
  <c r="K603" i="17"/>
  <c r="L603" i="17"/>
  <c r="M603" i="17" s="1"/>
  <c r="I604" i="17"/>
  <c r="N604" i="17" s="1" a="1"/>
  <c r="N604" i="17" s="1"/>
  <c r="J604" i="17"/>
  <c r="O604" i="17" s="1" a="1"/>
  <c r="O604" i="17" s="1"/>
  <c r="K604" i="17"/>
  <c r="L604" i="17"/>
  <c r="M604" i="17" s="1"/>
  <c r="I605" i="17"/>
  <c r="N605" i="17" s="1" a="1"/>
  <c r="N605" i="17" s="1"/>
  <c r="J605" i="17"/>
  <c r="O605" i="17" s="1" a="1"/>
  <c r="O605" i="17" s="1"/>
  <c r="K605" i="17"/>
  <c r="L605" i="17"/>
  <c r="M605" i="17" s="1"/>
  <c r="I606" i="17"/>
  <c r="N606" i="17" s="1" a="1"/>
  <c r="N606" i="17" s="1"/>
  <c r="J606" i="17"/>
  <c r="O606" i="17" s="1" a="1"/>
  <c r="O606" i="17" s="1"/>
  <c r="K606" i="17"/>
  <c r="L606" i="17"/>
  <c r="M606" i="17" s="1"/>
  <c r="I607" i="17"/>
  <c r="N607" i="17" s="1" a="1"/>
  <c r="N607" i="17" s="1"/>
  <c r="J607" i="17"/>
  <c r="O607" i="17" s="1" a="1"/>
  <c r="O607" i="17" s="1"/>
  <c r="K607" i="17"/>
  <c r="L607" i="17"/>
  <c r="M607" i="17" s="1"/>
  <c r="I608" i="17"/>
  <c r="N608" i="17" s="1" a="1"/>
  <c r="N608" i="17" s="1"/>
  <c r="J608" i="17"/>
  <c r="O608" i="17" s="1" a="1"/>
  <c r="O608" i="17" s="1"/>
  <c r="K608" i="17"/>
  <c r="L608" i="17"/>
  <c r="M608" i="17" s="1"/>
  <c r="I609" i="17"/>
  <c r="N609" i="17" s="1" a="1"/>
  <c r="N609" i="17" s="1"/>
  <c r="J609" i="17"/>
  <c r="O609" i="17" s="1" a="1"/>
  <c r="O609" i="17" s="1"/>
  <c r="K609" i="17"/>
  <c r="L609" i="17"/>
  <c r="M609" i="17" s="1"/>
  <c r="I610" i="17"/>
  <c r="N610" i="17" s="1" a="1"/>
  <c r="N610" i="17" s="1"/>
  <c r="J610" i="17"/>
  <c r="O610" i="17" s="1" a="1"/>
  <c r="O610" i="17" s="1"/>
  <c r="K610" i="17"/>
  <c r="L610" i="17"/>
  <c r="M610" i="17" s="1"/>
  <c r="I611" i="17"/>
  <c r="N611" i="17" s="1" a="1"/>
  <c r="N611" i="17" s="1"/>
  <c r="J611" i="17"/>
  <c r="O611" i="17" s="1" a="1"/>
  <c r="O611" i="17" s="1"/>
  <c r="K611" i="17"/>
  <c r="L611" i="17"/>
  <c r="M611" i="17" s="1"/>
  <c r="I612" i="17"/>
  <c r="N612" i="17" s="1" a="1"/>
  <c r="N612" i="17" s="1"/>
  <c r="J612" i="17"/>
  <c r="O612" i="17" s="1" a="1"/>
  <c r="O612" i="17" s="1"/>
  <c r="K612" i="17"/>
  <c r="L612" i="17"/>
  <c r="M612" i="17" s="1"/>
  <c r="I613" i="17"/>
  <c r="N613" i="17" s="1" a="1"/>
  <c r="N613" i="17" s="1"/>
  <c r="J613" i="17"/>
  <c r="O613" i="17" s="1" a="1"/>
  <c r="O613" i="17" s="1"/>
  <c r="K613" i="17"/>
  <c r="L613" i="17"/>
  <c r="M613" i="17" s="1"/>
  <c r="I614" i="17"/>
  <c r="N614" i="17" s="1" a="1"/>
  <c r="N614" i="17" s="1"/>
  <c r="J614" i="17"/>
  <c r="O614" i="17" s="1" a="1"/>
  <c r="O614" i="17" s="1"/>
  <c r="K614" i="17"/>
  <c r="L614" i="17"/>
  <c r="M614" i="17" s="1"/>
  <c r="I615" i="17"/>
  <c r="N615" i="17" s="1" a="1"/>
  <c r="N615" i="17" s="1"/>
  <c r="J615" i="17"/>
  <c r="O615" i="17" s="1" a="1"/>
  <c r="O615" i="17" s="1"/>
  <c r="K615" i="17"/>
  <c r="L615" i="17"/>
  <c r="M615" i="17" s="1"/>
  <c r="I616" i="17"/>
  <c r="N616" i="17" s="1" a="1"/>
  <c r="N616" i="17" s="1"/>
  <c r="J616" i="17"/>
  <c r="O616" i="17" s="1" a="1"/>
  <c r="O616" i="17" s="1"/>
  <c r="K616" i="17"/>
  <c r="L616" i="17"/>
  <c r="M616" i="17" s="1"/>
  <c r="I617" i="17"/>
  <c r="N617" i="17" s="1" a="1"/>
  <c r="N617" i="17" s="1"/>
  <c r="J617" i="17"/>
  <c r="O617" i="17" s="1" a="1"/>
  <c r="O617" i="17" s="1"/>
  <c r="K617" i="17"/>
  <c r="L617" i="17"/>
  <c r="M617" i="17" s="1"/>
  <c r="I618" i="17"/>
  <c r="N618" i="17" s="1" a="1"/>
  <c r="N618" i="17" s="1"/>
  <c r="J618" i="17"/>
  <c r="O618" i="17" s="1" a="1"/>
  <c r="O618" i="17" s="1"/>
  <c r="K618" i="17"/>
  <c r="L618" i="17"/>
  <c r="M618" i="17" s="1"/>
  <c r="I619" i="17"/>
  <c r="N619" i="17" s="1" a="1"/>
  <c r="N619" i="17" s="1"/>
  <c r="J619" i="17"/>
  <c r="O619" i="17" s="1" a="1"/>
  <c r="O619" i="17" s="1"/>
  <c r="K619" i="17"/>
  <c r="L619" i="17"/>
  <c r="M619" i="17" s="1"/>
  <c r="I620" i="17"/>
  <c r="N620" i="17" s="1" a="1"/>
  <c r="N620" i="17" s="1"/>
  <c r="J620" i="17"/>
  <c r="O620" i="17" s="1" a="1"/>
  <c r="O620" i="17" s="1"/>
  <c r="K620" i="17"/>
  <c r="L620" i="17"/>
  <c r="M620" i="17" s="1"/>
  <c r="I621" i="17"/>
  <c r="N621" i="17" s="1" a="1"/>
  <c r="N621" i="17" s="1"/>
  <c r="J621" i="17"/>
  <c r="O621" i="17" s="1" a="1"/>
  <c r="O621" i="17" s="1"/>
  <c r="K621" i="17"/>
  <c r="L621" i="17"/>
  <c r="M621" i="17" s="1"/>
  <c r="I622" i="17"/>
  <c r="N622" i="17" s="1" a="1"/>
  <c r="N622" i="17" s="1"/>
  <c r="J622" i="17"/>
  <c r="O622" i="17" s="1" a="1"/>
  <c r="O622" i="17" s="1"/>
  <c r="K622" i="17"/>
  <c r="L622" i="17"/>
  <c r="M622" i="17" s="1"/>
  <c r="I623" i="17"/>
  <c r="N623" i="17" s="1" a="1"/>
  <c r="N623" i="17" s="1"/>
  <c r="J623" i="17"/>
  <c r="O623" i="17" s="1" a="1"/>
  <c r="O623" i="17" s="1"/>
  <c r="K623" i="17"/>
  <c r="L623" i="17"/>
  <c r="M623" i="17" s="1"/>
  <c r="I624" i="17"/>
  <c r="N624" i="17" s="1" a="1"/>
  <c r="N624" i="17" s="1"/>
  <c r="J624" i="17"/>
  <c r="O624" i="17" s="1" a="1"/>
  <c r="O624" i="17" s="1"/>
  <c r="K624" i="17"/>
  <c r="L624" i="17"/>
  <c r="M624" i="17" s="1"/>
  <c r="I625" i="17"/>
  <c r="N625" i="17" s="1" a="1"/>
  <c r="N625" i="17" s="1"/>
  <c r="J625" i="17"/>
  <c r="O625" i="17" s="1" a="1"/>
  <c r="O625" i="17" s="1"/>
  <c r="K625" i="17"/>
  <c r="L625" i="17"/>
  <c r="M625" i="17" s="1"/>
  <c r="I626" i="17"/>
  <c r="N626" i="17" s="1" a="1"/>
  <c r="N626" i="17" s="1"/>
  <c r="J626" i="17"/>
  <c r="O626" i="17" s="1" a="1"/>
  <c r="O626" i="17" s="1"/>
  <c r="K626" i="17"/>
  <c r="L626" i="17"/>
  <c r="M626" i="17" s="1"/>
  <c r="I627" i="17"/>
  <c r="N627" i="17" s="1" a="1"/>
  <c r="N627" i="17" s="1"/>
  <c r="J627" i="17"/>
  <c r="O627" i="17" s="1" a="1"/>
  <c r="O627" i="17" s="1"/>
  <c r="K627" i="17"/>
  <c r="L627" i="17"/>
  <c r="M627" i="17" s="1"/>
  <c r="I628" i="17"/>
  <c r="N628" i="17" s="1" a="1"/>
  <c r="N628" i="17" s="1"/>
  <c r="J628" i="17"/>
  <c r="O628" i="17" s="1" a="1"/>
  <c r="O628" i="17" s="1"/>
  <c r="K628" i="17"/>
  <c r="L628" i="17"/>
  <c r="M628" i="17" s="1"/>
  <c r="I629" i="17"/>
  <c r="N629" i="17" s="1" a="1"/>
  <c r="N629" i="17" s="1"/>
  <c r="J629" i="17"/>
  <c r="O629" i="17" s="1" a="1"/>
  <c r="O629" i="17" s="1"/>
  <c r="K629" i="17"/>
  <c r="L629" i="17"/>
  <c r="M629" i="17" s="1"/>
  <c r="I630" i="17"/>
  <c r="N630" i="17" s="1" a="1"/>
  <c r="N630" i="17" s="1"/>
  <c r="J630" i="17"/>
  <c r="O630" i="17" s="1" a="1"/>
  <c r="O630" i="17" s="1"/>
  <c r="K630" i="17"/>
  <c r="L630" i="17"/>
  <c r="M630" i="17" s="1"/>
  <c r="I631" i="17"/>
  <c r="N631" i="17" s="1" a="1"/>
  <c r="N631" i="17" s="1"/>
  <c r="J631" i="17"/>
  <c r="O631" i="17" s="1" a="1"/>
  <c r="O631" i="17" s="1"/>
  <c r="K631" i="17"/>
  <c r="L631" i="17"/>
  <c r="I632" i="17"/>
  <c r="N632" i="17" s="1" a="1"/>
  <c r="N632" i="17" s="1"/>
  <c r="J632" i="17"/>
  <c r="O632" i="17" s="1" a="1"/>
  <c r="O632" i="17" s="1"/>
  <c r="K632" i="17"/>
  <c r="L632" i="17"/>
  <c r="M632" i="17" s="1"/>
  <c r="I633" i="17"/>
  <c r="N633" i="17" s="1" a="1"/>
  <c r="N633" i="17" s="1"/>
  <c r="J633" i="17"/>
  <c r="O633" i="17" s="1" a="1"/>
  <c r="O633" i="17" s="1"/>
  <c r="K633" i="17"/>
  <c r="L633" i="17"/>
  <c r="M633" i="17" s="1"/>
  <c r="I634" i="17"/>
  <c r="N634" i="17" s="1" a="1"/>
  <c r="N634" i="17" s="1"/>
  <c r="J634" i="17"/>
  <c r="O634" i="17" s="1" a="1"/>
  <c r="O634" i="17" s="1"/>
  <c r="K634" i="17"/>
  <c r="L634" i="17"/>
  <c r="M634" i="17" s="1"/>
  <c r="I635" i="17"/>
  <c r="N635" i="17" s="1" a="1"/>
  <c r="N635" i="17" s="1"/>
  <c r="J635" i="17"/>
  <c r="O635" i="17" s="1" a="1"/>
  <c r="O635" i="17" s="1"/>
  <c r="K635" i="17"/>
  <c r="L635" i="17"/>
  <c r="M635" i="17" s="1"/>
  <c r="I636" i="17"/>
  <c r="N636" i="17" s="1" a="1"/>
  <c r="N636" i="17" s="1"/>
  <c r="J636" i="17"/>
  <c r="O636" i="17" s="1" a="1"/>
  <c r="O636" i="17" s="1"/>
  <c r="K636" i="17"/>
  <c r="L636" i="17"/>
  <c r="M636" i="17" s="1"/>
  <c r="I637" i="17"/>
  <c r="N637" i="17" s="1" a="1"/>
  <c r="N637" i="17" s="1"/>
  <c r="J637" i="17"/>
  <c r="O637" i="17" s="1" a="1"/>
  <c r="O637" i="17" s="1"/>
  <c r="K637" i="17"/>
  <c r="L637" i="17"/>
  <c r="M637" i="17" s="1"/>
  <c r="I638" i="17"/>
  <c r="N638" i="17" s="1" a="1"/>
  <c r="N638" i="17" s="1"/>
  <c r="J638" i="17"/>
  <c r="O638" i="17" s="1" a="1"/>
  <c r="O638" i="17" s="1"/>
  <c r="K638" i="17"/>
  <c r="L638" i="17"/>
  <c r="M638" i="17" s="1"/>
  <c r="I639" i="17"/>
  <c r="N639" i="17" s="1" a="1"/>
  <c r="N639" i="17" s="1"/>
  <c r="J639" i="17"/>
  <c r="O639" i="17" s="1" a="1"/>
  <c r="O639" i="17" s="1"/>
  <c r="K639" i="17"/>
  <c r="L639" i="17"/>
  <c r="M639" i="17" s="1"/>
  <c r="I640" i="17"/>
  <c r="N640" i="17" s="1" a="1"/>
  <c r="N640" i="17" s="1"/>
  <c r="J640" i="17"/>
  <c r="O640" i="17" s="1" a="1"/>
  <c r="O640" i="17" s="1"/>
  <c r="K640" i="17"/>
  <c r="L640" i="17"/>
  <c r="M640" i="17" s="1"/>
  <c r="I641" i="17"/>
  <c r="N641" i="17" s="1" a="1"/>
  <c r="N641" i="17" s="1"/>
  <c r="J641" i="17"/>
  <c r="O641" i="17" s="1" a="1"/>
  <c r="O641" i="17" s="1"/>
  <c r="K641" i="17"/>
  <c r="L641" i="17"/>
  <c r="M641" i="17" s="1"/>
  <c r="I642" i="17"/>
  <c r="N642" i="17" s="1" a="1"/>
  <c r="N642" i="17" s="1"/>
  <c r="J642" i="17"/>
  <c r="O642" i="17" s="1" a="1"/>
  <c r="O642" i="17" s="1"/>
  <c r="K642" i="17"/>
  <c r="L642" i="17"/>
  <c r="M642" i="17" s="1"/>
  <c r="I643" i="17"/>
  <c r="N643" i="17" s="1" a="1"/>
  <c r="N643" i="17" s="1"/>
  <c r="J643" i="17"/>
  <c r="O643" i="17" s="1" a="1"/>
  <c r="O643" i="17" s="1"/>
  <c r="K643" i="17"/>
  <c r="L643" i="17"/>
  <c r="M643" i="17" s="1"/>
  <c r="I644" i="17"/>
  <c r="N644" i="17" s="1" a="1"/>
  <c r="N644" i="17" s="1"/>
  <c r="J644" i="17"/>
  <c r="O644" i="17" s="1" a="1"/>
  <c r="O644" i="17" s="1"/>
  <c r="K644" i="17"/>
  <c r="L644" i="17"/>
  <c r="M644" i="17" s="1"/>
  <c r="I645" i="17"/>
  <c r="N645" i="17" s="1" a="1"/>
  <c r="N645" i="17" s="1"/>
  <c r="J645" i="17"/>
  <c r="O645" i="17" s="1" a="1"/>
  <c r="O645" i="17" s="1"/>
  <c r="K645" i="17"/>
  <c r="L645" i="17"/>
  <c r="M645" i="17" s="1"/>
  <c r="I646" i="17"/>
  <c r="N646" i="17" s="1" a="1"/>
  <c r="N646" i="17" s="1"/>
  <c r="J646" i="17"/>
  <c r="O646" i="17" s="1" a="1"/>
  <c r="O646" i="17" s="1"/>
  <c r="K646" i="17"/>
  <c r="L646" i="17"/>
  <c r="M646" i="17" s="1"/>
  <c r="I647" i="17"/>
  <c r="N647" i="17" s="1" a="1"/>
  <c r="N647" i="17" s="1"/>
  <c r="J647" i="17"/>
  <c r="O647" i="17" s="1" a="1"/>
  <c r="O647" i="17" s="1"/>
  <c r="K647" i="17"/>
  <c r="L647" i="17"/>
  <c r="M647" i="17" s="1"/>
  <c r="I648" i="17"/>
  <c r="N648" i="17" s="1" a="1"/>
  <c r="N648" i="17" s="1"/>
  <c r="J648" i="17"/>
  <c r="O648" i="17" s="1" a="1"/>
  <c r="O648" i="17" s="1"/>
  <c r="K648" i="17"/>
  <c r="L648" i="17"/>
  <c r="M648" i="17" s="1"/>
  <c r="I649" i="17"/>
  <c r="N649" i="17" s="1" a="1"/>
  <c r="N649" i="17" s="1"/>
  <c r="J649" i="17"/>
  <c r="O649" i="17" s="1" a="1"/>
  <c r="O649" i="17" s="1"/>
  <c r="K649" i="17"/>
  <c r="L649" i="17"/>
  <c r="M649" i="17" s="1"/>
  <c r="I650" i="17"/>
  <c r="N650" i="17" s="1" a="1"/>
  <c r="N650" i="17" s="1"/>
  <c r="J650" i="17"/>
  <c r="O650" i="17" s="1" a="1"/>
  <c r="O650" i="17" s="1"/>
  <c r="K650" i="17"/>
  <c r="L650" i="17"/>
  <c r="M650" i="17" s="1"/>
  <c r="I651" i="17"/>
  <c r="N651" i="17" s="1" a="1"/>
  <c r="N651" i="17" s="1"/>
  <c r="J651" i="17"/>
  <c r="O651" i="17" s="1" a="1"/>
  <c r="O651" i="17" s="1"/>
  <c r="K651" i="17"/>
  <c r="L651" i="17"/>
  <c r="M651" i="17" s="1"/>
  <c r="I652" i="17"/>
  <c r="N652" i="17" s="1" a="1"/>
  <c r="N652" i="17" s="1"/>
  <c r="J652" i="17"/>
  <c r="O652" i="17" s="1" a="1"/>
  <c r="O652" i="17" s="1"/>
  <c r="K652" i="17"/>
  <c r="L652" i="17"/>
  <c r="M652" i="17" s="1"/>
  <c r="I653" i="17"/>
  <c r="N653" i="17" s="1" a="1"/>
  <c r="N653" i="17" s="1"/>
  <c r="J653" i="17"/>
  <c r="O653" i="17" s="1" a="1"/>
  <c r="O653" i="17" s="1"/>
  <c r="K653" i="17"/>
  <c r="L653" i="17"/>
  <c r="M653" i="17" s="1"/>
  <c r="I654" i="17"/>
  <c r="N654" i="17" s="1" a="1"/>
  <c r="N654" i="17" s="1"/>
  <c r="J654" i="17"/>
  <c r="O654" i="17" s="1" a="1"/>
  <c r="O654" i="17" s="1"/>
  <c r="K654" i="17"/>
  <c r="L654" i="17"/>
  <c r="M654" i="17" s="1"/>
  <c r="I655" i="17"/>
  <c r="N655" i="17" s="1" a="1"/>
  <c r="N655" i="17" s="1"/>
  <c r="J655" i="17"/>
  <c r="O655" i="17" s="1" a="1"/>
  <c r="O655" i="17" s="1"/>
  <c r="K655" i="17"/>
  <c r="L655" i="17"/>
  <c r="M655" i="17" s="1"/>
  <c r="I656" i="17"/>
  <c r="N656" i="17" s="1" a="1"/>
  <c r="N656" i="17" s="1"/>
  <c r="J656" i="17"/>
  <c r="O656" i="17" s="1" a="1"/>
  <c r="O656" i="17" s="1"/>
  <c r="K656" i="17"/>
  <c r="L656" i="17"/>
  <c r="M656" i="17" s="1"/>
  <c r="I657" i="17"/>
  <c r="N657" i="17" s="1" a="1"/>
  <c r="N657" i="17" s="1"/>
  <c r="J657" i="17"/>
  <c r="O657" i="17" s="1" a="1"/>
  <c r="O657" i="17" s="1"/>
  <c r="K657" i="17"/>
  <c r="L657" i="17"/>
  <c r="M657" i="17" s="1"/>
  <c r="I658" i="17"/>
  <c r="N658" i="17" s="1" a="1"/>
  <c r="N658" i="17" s="1"/>
  <c r="J658" i="17"/>
  <c r="O658" i="17" s="1" a="1"/>
  <c r="O658" i="17" s="1"/>
  <c r="K658" i="17"/>
  <c r="L658" i="17"/>
  <c r="M658" i="17" s="1"/>
  <c r="I659" i="17"/>
  <c r="N659" i="17" s="1" a="1"/>
  <c r="N659" i="17" s="1"/>
  <c r="J659" i="17"/>
  <c r="O659" i="17" s="1" a="1"/>
  <c r="O659" i="17" s="1"/>
  <c r="K659" i="17"/>
  <c r="L659" i="17"/>
  <c r="M659" i="17" s="1"/>
  <c r="I660" i="17"/>
  <c r="N660" i="17" s="1" a="1"/>
  <c r="N660" i="17" s="1"/>
  <c r="J660" i="17"/>
  <c r="O660" i="17" s="1" a="1"/>
  <c r="O660" i="17" s="1"/>
  <c r="K660" i="17"/>
  <c r="L660" i="17"/>
  <c r="M660" i="17" s="1"/>
  <c r="I661" i="17"/>
  <c r="N661" i="17" s="1" a="1"/>
  <c r="N661" i="17" s="1"/>
  <c r="J661" i="17"/>
  <c r="O661" i="17" s="1" a="1"/>
  <c r="O661" i="17" s="1"/>
  <c r="K661" i="17"/>
  <c r="L661" i="17"/>
  <c r="M661" i="17" s="1"/>
  <c r="I662" i="17"/>
  <c r="N662" i="17" s="1" a="1"/>
  <c r="N662" i="17" s="1"/>
  <c r="J662" i="17"/>
  <c r="O662" i="17" s="1" a="1"/>
  <c r="O662" i="17" s="1"/>
  <c r="K662" i="17"/>
  <c r="L662" i="17"/>
  <c r="M662" i="17" s="1"/>
  <c r="I663" i="17"/>
  <c r="N663" i="17" s="1" a="1"/>
  <c r="N663" i="17" s="1"/>
  <c r="J663" i="17"/>
  <c r="O663" i="17" s="1" a="1"/>
  <c r="O663" i="17" s="1"/>
  <c r="K663" i="17"/>
  <c r="L663" i="17"/>
  <c r="M663" i="17" s="1"/>
  <c r="I664" i="17"/>
  <c r="N664" i="17" s="1" a="1"/>
  <c r="N664" i="17" s="1"/>
  <c r="J664" i="17"/>
  <c r="O664" i="17" s="1" a="1"/>
  <c r="O664" i="17" s="1"/>
  <c r="K664" i="17"/>
  <c r="L664" i="17"/>
  <c r="M664" i="17" s="1"/>
  <c r="I665" i="17"/>
  <c r="N665" i="17" s="1" a="1"/>
  <c r="N665" i="17" s="1"/>
  <c r="J665" i="17"/>
  <c r="O665" i="17" s="1" a="1"/>
  <c r="O665" i="17" s="1"/>
  <c r="K665" i="17"/>
  <c r="L665" i="17"/>
  <c r="M665" i="17" s="1"/>
  <c r="I666" i="17"/>
  <c r="N666" i="17" s="1" a="1"/>
  <c r="N666" i="17" s="1"/>
  <c r="J666" i="17"/>
  <c r="O666" i="17" s="1" a="1"/>
  <c r="O666" i="17" s="1"/>
  <c r="K666" i="17"/>
  <c r="L666" i="17"/>
  <c r="M666" i="17" s="1"/>
  <c r="I667" i="17"/>
  <c r="N667" i="17" s="1" a="1"/>
  <c r="N667" i="17" s="1"/>
  <c r="J667" i="17"/>
  <c r="O667" i="17" s="1" a="1"/>
  <c r="O667" i="17" s="1"/>
  <c r="K667" i="17"/>
  <c r="L667" i="17"/>
  <c r="I668" i="17"/>
  <c r="N668" i="17" s="1" a="1"/>
  <c r="N668" i="17" s="1"/>
  <c r="J668" i="17"/>
  <c r="O668" i="17" s="1" a="1"/>
  <c r="O668" i="17" s="1"/>
  <c r="K668" i="17"/>
  <c r="L668" i="17"/>
  <c r="M668" i="17" s="1"/>
  <c r="I669" i="17"/>
  <c r="N669" i="17" s="1" a="1"/>
  <c r="N669" i="17" s="1"/>
  <c r="J669" i="17"/>
  <c r="O669" i="17" s="1" a="1"/>
  <c r="O669" i="17" s="1"/>
  <c r="K669" i="17"/>
  <c r="L669" i="17"/>
  <c r="M669" i="17" s="1"/>
  <c r="I670" i="17"/>
  <c r="N670" i="17" s="1" a="1"/>
  <c r="N670" i="17" s="1"/>
  <c r="J670" i="17"/>
  <c r="O670" i="17" s="1" a="1"/>
  <c r="O670" i="17" s="1"/>
  <c r="K670" i="17"/>
  <c r="L670" i="17"/>
  <c r="M670" i="17" s="1"/>
  <c r="I671" i="17"/>
  <c r="N671" i="17" s="1" a="1"/>
  <c r="N671" i="17" s="1"/>
  <c r="J671" i="17"/>
  <c r="O671" i="17" s="1" a="1"/>
  <c r="O671" i="17" s="1"/>
  <c r="K671" i="17"/>
  <c r="L671" i="17"/>
  <c r="M671" i="17" s="1"/>
  <c r="I672" i="17"/>
  <c r="N672" i="17" s="1" a="1"/>
  <c r="N672" i="17" s="1"/>
  <c r="J672" i="17"/>
  <c r="O672" i="17" s="1" a="1"/>
  <c r="O672" i="17" s="1"/>
  <c r="K672" i="17"/>
  <c r="L672" i="17"/>
  <c r="M672" i="17" s="1"/>
  <c r="I673" i="17"/>
  <c r="N673" i="17" s="1" a="1"/>
  <c r="N673" i="17" s="1"/>
  <c r="J673" i="17"/>
  <c r="O673" i="17" s="1" a="1"/>
  <c r="O673" i="17" s="1"/>
  <c r="K673" i="17"/>
  <c r="L673" i="17"/>
  <c r="M673" i="17" s="1"/>
  <c r="I674" i="17"/>
  <c r="N674" i="17" s="1" a="1"/>
  <c r="N674" i="17" s="1"/>
  <c r="J674" i="17"/>
  <c r="O674" i="17" s="1" a="1"/>
  <c r="O674" i="17" s="1"/>
  <c r="K674" i="17"/>
  <c r="L674" i="17"/>
  <c r="M674" i="17" s="1"/>
  <c r="I675" i="17"/>
  <c r="N675" i="17" s="1" a="1"/>
  <c r="N675" i="17" s="1"/>
  <c r="J675" i="17"/>
  <c r="O675" i="17" s="1" a="1"/>
  <c r="O675" i="17" s="1"/>
  <c r="K675" i="17"/>
  <c r="L675" i="17"/>
  <c r="M675" i="17" s="1"/>
  <c r="I676" i="17"/>
  <c r="N676" i="17" s="1" a="1"/>
  <c r="N676" i="17" s="1"/>
  <c r="J676" i="17"/>
  <c r="O676" i="17" s="1" a="1"/>
  <c r="O676" i="17" s="1"/>
  <c r="K676" i="17"/>
  <c r="L676" i="17"/>
  <c r="M676" i="17" s="1"/>
  <c r="I677" i="17"/>
  <c r="N677" i="17" s="1" a="1"/>
  <c r="N677" i="17" s="1"/>
  <c r="J677" i="17"/>
  <c r="O677" i="17" s="1" a="1"/>
  <c r="O677" i="17" s="1"/>
  <c r="K677" i="17"/>
  <c r="L677" i="17"/>
  <c r="M677" i="17" s="1"/>
  <c r="I678" i="17"/>
  <c r="N678" i="17" s="1" a="1"/>
  <c r="N678" i="17" s="1"/>
  <c r="J678" i="17"/>
  <c r="O678" i="17" s="1" a="1"/>
  <c r="O678" i="17" s="1"/>
  <c r="K678" i="17"/>
  <c r="L678" i="17"/>
  <c r="M678" i="17" s="1"/>
  <c r="I679" i="17"/>
  <c r="N679" i="17" s="1" a="1"/>
  <c r="N679" i="17" s="1"/>
  <c r="J679" i="17"/>
  <c r="O679" i="17" s="1" a="1"/>
  <c r="O679" i="17" s="1"/>
  <c r="K679" i="17"/>
  <c r="L679" i="17"/>
  <c r="M679" i="17" s="1"/>
  <c r="I680" i="17"/>
  <c r="N680" i="17" s="1" a="1"/>
  <c r="N680" i="17" s="1"/>
  <c r="J680" i="17"/>
  <c r="O680" i="17" s="1" a="1"/>
  <c r="O680" i="17" s="1"/>
  <c r="K680" i="17"/>
  <c r="L680" i="17"/>
  <c r="M680" i="17" s="1"/>
  <c r="I681" i="17"/>
  <c r="N681" i="17" s="1" a="1"/>
  <c r="N681" i="17" s="1"/>
  <c r="J681" i="17"/>
  <c r="O681" i="17" s="1" a="1"/>
  <c r="O681" i="17" s="1"/>
  <c r="K681" i="17"/>
  <c r="L681" i="17"/>
  <c r="M681" i="17" s="1"/>
  <c r="I682" i="17"/>
  <c r="N682" i="17" s="1" a="1"/>
  <c r="N682" i="17" s="1"/>
  <c r="J682" i="17"/>
  <c r="O682" i="17" s="1" a="1"/>
  <c r="O682" i="17" s="1"/>
  <c r="K682" i="17"/>
  <c r="L682" i="17"/>
  <c r="M682" i="17" s="1"/>
  <c r="I683" i="17"/>
  <c r="N683" i="17" s="1" a="1"/>
  <c r="N683" i="17" s="1"/>
  <c r="J683" i="17"/>
  <c r="O683" i="17" s="1" a="1"/>
  <c r="O683" i="17" s="1"/>
  <c r="K683" i="17"/>
  <c r="L683" i="17"/>
  <c r="M683" i="17" s="1"/>
  <c r="I684" i="17"/>
  <c r="N684" i="17" s="1" a="1"/>
  <c r="N684" i="17" s="1"/>
  <c r="J684" i="17"/>
  <c r="O684" i="17" s="1" a="1"/>
  <c r="O684" i="17" s="1"/>
  <c r="K684" i="17"/>
  <c r="L684" i="17"/>
  <c r="M684" i="17" s="1"/>
  <c r="I685" i="17"/>
  <c r="N685" i="17" s="1" a="1"/>
  <c r="N685" i="17" s="1"/>
  <c r="J685" i="17"/>
  <c r="O685" i="17" s="1" a="1"/>
  <c r="O685" i="17" s="1"/>
  <c r="K685" i="17"/>
  <c r="L685" i="17"/>
  <c r="M685" i="17" s="1"/>
  <c r="I686" i="17"/>
  <c r="N686" i="17" s="1" a="1"/>
  <c r="N686" i="17" s="1"/>
  <c r="J686" i="17"/>
  <c r="O686" i="17" s="1" a="1"/>
  <c r="O686" i="17" s="1"/>
  <c r="K686" i="17"/>
  <c r="L686" i="17"/>
  <c r="M686" i="17" s="1"/>
  <c r="I687" i="17"/>
  <c r="N687" i="17" s="1" a="1"/>
  <c r="N687" i="17" s="1"/>
  <c r="J687" i="17"/>
  <c r="O687" i="17" s="1" a="1"/>
  <c r="O687" i="17" s="1"/>
  <c r="K687" i="17"/>
  <c r="L687" i="17"/>
  <c r="M687" i="17" s="1"/>
  <c r="I688" i="17"/>
  <c r="N688" i="17" s="1" a="1"/>
  <c r="N688" i="17" s="1"/>
  <c r="J688" i="17"/>
  <c r="O688" i="17" s="1" a="1"/>
  <c r="O688" i="17" s="1"/>
  <c r="K688" i="17"/>
  <c r="L688" i="17"/>
  <c r="M688" i="17" s="1"/>
  <c r="I689" i="17"/>
  <c r="N689" i="17" s="1" a="1"/>
  <c r="N689" i="17" s="1"/>
  <c r="J689" i="17"/>
  <c r="O689" i="17" s="1" a="1"/>
  <c r="O689" i="17" s="1"/>
  <c r="K689" i="17"/>
  <c r="L689" i="17"/>
  <c r="M689" i="17" s="1"/>
  <c r="I690" i="17"/>
  <c r="N690" i="17" s="1" a="1"/>
  <c r="N690" i="17" s="1"/>
  <c r="J690" i="17"/>
  <c r="O690" i="17" s="1" a="1"/>
  <c r="O690" i="17" s="1"/>
  <c r="K690" i="17"/>
  <c r="L690" i="17"/>
  <c r="M690" i="17" s="1"/>
  <c r="I691" i="17"/>
  <c r="N691" i="17" s="1" a="1"/>
  <c r="N691" i="17" s="1"/>
  <c r="J691" i="17"/>
  <c r="O691" i="17" s="1" a="1"/>
  <c r="O691" i="17" s="1"/>
  <c r="K691" i="17"/>
  <c r="L691" i="17"/>
  <c r="M691" i="17" s="1"/>
  <c r="I692" i="17"/>
  <c r="N692" i="17" s="1" a="1"/>
  <c r="N692" i="17" s="1"/>
  <c r="J692" i="17"/>
  <c r="O692" i="17" s="1" a="1"/>
  <c r="O692" i="17" s="1"/>
  <c r="K692" i="17"/>
  <c r="L692" i="17"/>
  <c r="M692" i="17" s="1"/>
  <c r="I693" i="17"/>
  <c r="N693" i="17" s="1" a="1"/>
  <c r="N693" i="17" s="1"/>
  <c r="J693" i="17"/>
  <c r="O693" i="17" s="1" a="1"/>
  <c r="O693" i="17" s="1"/>
  <c r="K693" i="17"/>
  <c r="L693" i="17"/>
  <c r="M693" i="17" s="1"/>
  <c r="I694" i="17"/>
  <c r="N694" i="17" s="1" a="1"/>
  <c r="N694" i="17" s="1"/>
  <c r="J694" i="17"/>
  <c r="O694" i="17" s="1" a="1"/>
  <c r="O694" i="17" s="1"/>
  <c r="K694" i="17"/>
  <c r="L694" i="17"/>
  <c r="M694" i="17" s="1"/>
  <c r="I695" i="17"/>
  <c r="N695" i="17" s="1" a="1"/>
  <c r="N695" i="17" s="1"/>
  <c r="J695" i="17"/>
  <c r="O695" i="17" s="1" a="1"/>
  <c r="O695" i="17" s="1"/>
  <c r="K695" i="17"/>
  <c r="L695" i="17"/>
  <c r="M695" i="17" s="1"/>
  <c r="I696" i="17"/>
  <c r="N696" i="17" s="1" a="1"/>
  <c r="N696" i="17" s="1"/>
  <c r="J696" i="17"/>
  <c r="O696" i="17" s="1" a="1"/>
  <c r="O696" i="17" s="1"/>
  <c r="K696" i="17"/>
  <c r="L696" i="17"/>
  <c r="M696" i="17" s="1"/>
  <c r="I697" i="17"/>
  <c r="N697" i="17" s="1" a="1"/>
  <c r="N697" i="17" s="1"/>
  <c r="J697" i="17"/>
  <c r="O697" i="17" s="1" a="1"/>
  <c r="O697" i="17" s="1"/>
  <c r="K697" i="17"/>
  <c r="L697" i="17"/>
  <c r="M697" i="17" s="1"/>
  <c r="I698" i="17"/>
  <c r="N698" i="17" s="1" a="1"/>
  <c r="N698" i="17" s="1"/>
  <c r="J698" i="17"/>
  <c r="O698" i="17" s="1" a="1"/>
  <c r="O698" i="17" s="1"/>
  <c r="K698" i="17"/>
  <c r="L698" i="17"/>
  <c r="M698" i="17" s="1"/>
  <c r="I699" i="17"/>
  <c r="N699" i="17" s="1" a="1"/>
  <c r="N699" i="17" s="1"/>
  <c r="J699" i="17"/>
  <c r="O699" i="17" s="1" a="1"/>
  <c r="O699" i="17" s="1"/>
  <c r="K699" i="17"/>
  <c r="L699" i="17"/>
  <c r="M699" i="17" s="1"/>
  <c r="I700" i="17"/>
  <c r="N700" i="17" s="1" a="1"/>
  <c r="N700" i="17" s="1"/>
  <c r="J700" i="17"/>
  <c r="O700" i="17" s="1" a="1"/>
  <c r="O700" i="17" s="1"/>
  <c r="K700" i="17"/>
  <c r="L700" i="17"/>
  <c r="M700" i="17" s="1"/>
  <c r="I701" i="17"/>
  <c r="N701" i="17" s="1" a="1"/>
  <c r="N701" i="17" s="1"/>
  <c r="J701" i="17"/>
  <c r="O701" i="17" s="1" a="1"/>
  <c r="O701" i="17" s="1"/>
  <c r="K701" i="17"/>
  <c r="L701" i="17"/>
  <c r="M701" i="17" s="1"/>
  <c r="I702" i="17"/>
  <c r="N702" i="17" s="1" a="1"/>
  <c r="N702" i="17" s="1"/>
  <c r="J702" i="17"/>
  <c r="O702" i="17" s="1" a="1"/>
  <c r="O702" i="17" s="1"/>
  <c r="K702" i="17"/>
  <c r="L702" i="17"/>
  <c r="M702" i="17" s="1"/>
  <c r="I703" i="17"/>
  <c r="N703" i="17" s="1" a="1"/>
  <c r="N703" i="17" s="1"/>
  <c r="J703" i="17"/>
  <c r="O703" i="17" s="1" a="1"/>
  <c r="O703" i="17" s="1"/>
  <c r="K703" i="17"/>
  <c r="L703" i="17"/>
  <c r="M703" i="17" s="1"/>
  <c r="I704" i="17"/>
  <c r="N704" i="17" s="1" a="1"/>
  <c r="N704" i="17" s="1"/>
  <c r="J704" i="17"/>
  <c r="O704" i="17" s="1" a="1"/>
  <c r="O704" i="17" s="1"/>
  <c r="K704" i="17"/>
  <c r="L704" i="17"/>
  <c r="M704" i="17" s="1"/>
  <c r="I705" i="17"/>
  <c r="N705" i="17" s="1" a="1"/>
  <c r="N705" i="17" s="1"/>
  <c r="J705" i="17"/>
  <c r="O705" i="17" s="1" a="1"/>
  <c r="O705" i="17" s="1"/>
  <c r="K705" i="17"/>
  <c r="L705" i="17"/>
  <c r="M705" i="17" s="1"/>
  <c r="I706" i="17"/>
  <c r="N706" i="17" s="1" a="1"/>
  <c r="N706" i="17" s="1"/>
  <c r="J706" i="17"/>
  <c r="O706" i="17" s="1" a="1"/>
  <c r="O706" i="17" s="1"/>
  <c r="K706" i="17"/>
  <c r="L706" i="17"/>
  <c r="M706" i="17" s="1"/>
  <c r="I707" i="17"/>
  <c r="N707" i="17" s="1" a="1"/>
  <c r="N707" i="17" s="1"/>
  <c r="J707" i="17"/>
  <c r="O707" i="17" s="1" a="1"/>
  <c r="O707" i="17" s="1"/>
  <c r="K707" i="17"/>
  <c r="L707" i="17"/>
  <c r="M707" i="17" s="1"/>
  <c r="I708" i="17"/>
  <c r="N708" i="17" s="1" a="1"/>
  <c r="N708" i="17" s="1"/>
  <c r="J708" i="17"/>
  <c r="O708" i="17" s="1" a="1"/>
  <c r="O708" i="17" s="1"/>
  <c r="K708" i="17"/>
  <c r="L708" i="17"/>
  <c r="M708" i="17" s="1"/>
  <c r="I709" i="17"/>
  <c r="N709" i="17" s="1" a="1"/>
  <c r="N709" i="17" s="1"/>
  <c r="J709" i="17"/>
  <c r="O709" i="17" s="1" a="1"/>
  <c r="O709" i="17" s="1"/>
  <c r="K709" i="17"/>
  <c r="L709" i="17"/>
  <c r="M709" i="17" s="1"/>
  <c r="I710" i="17"/>
  <c r="N710" i="17" s="1" a="1"/>
  <c r="N710" i="17" s="1"/>
  <c r="J710" i="17"/>
  <c r="O710" i="17" s="1" a="1"/>
  <c r="O710" i="17" s="1"/>
  <c r="K710" i="17"/>
  <c r="L710" i="17"/>
  <c r="M710" i="17" s="1"/>
  <c r="I711" i="17"/>
  <c r="N711" i="17" s="1" a="1"/>
  <c r="N711" i="17" s="1"/>
  <c r="J711" i="17"/>
  <c r="O711" i="17" s="1" a="1"/>
  <c r="O711" i="17" s="1"/>
  <c r="K711" i="17"/>
  <c r="L711" i="17"/>
  <c r="M711" i="17" s="1"/>
  <c r="I712" i="17"/>
  <c r="N712" i="17" s="1" a="1"/>
  <c r="N712" i="17" s="1"/>
  <c r="J712" i="17"/>
  <c r="O712" i="17" s="1" a="1"/>
  <c r="O712" i="17" s="1"/>
  <c r="K712" i="17"/>
  <c r="L712" i="17"/>
  <c r="M712" i="17" s="1"/>
  <c r="I713" i="17"/>
  <c r="N713" i="17" s="1" a="1"/>
  <c r="N713" i="17" s="1"/>
  <c r="J713" i="17"/>
  <c r="O713" i="17" s="1" a="1"/>
  <c r="O713" i="17" s="1"/>
  <c r="K713" i="17"/>
  <c r="L713" i="17"/>
  <c r="M713" i="17" s="1"/>
  <c r="I714" i="17"/>
  <c r="N714" i="17" s="1" a="1"/>
  <c r="N714" i="17" s="1"/>
  <c r="J714" i="17"/>
  <c r="O714" i="17" s="1" a="1"/>
  <c r="O714" i="17" s="1"/>
  <c r="K714" i="17"/>
  <c r="L714" i="17"/>
  <c r="M714" i="17" s="1"/>
  <c r="I715" i="17"/>
  <c r="N715" i="17" s="1" a="1"/>
  <c r="N715" i="17" s="1"/>
  <c r="J715" i="17"/>
  <c r="O715" i="17" s="1" a="1"/>
  <c r="O715" i="17" s="1"/>
  <c r="K715" i="17"/>
  <c r="L715" i="17"/>
  <c r="M715" i="17" s="1"/>
  <c r="I716" i="17"/>
  <c r="N716" i="17" s="1" a="1"/>
  <c r="N716" i="17" s="1"/>
  <c r="J716" i="17"/>
  <c r="O716" i="17" s="1" a="1"/>
  <c r="O716" i="17" s="1"/>
  <c r="K716" i="17"/>
  <c r="L716" i="17"/>
  <c r="M716" i="17" s="1"/>
  <c r="I717" i="17"/>
  <c r="N717" i="17" s="1" a="1"/>
  <c r="N717" i="17" s="1"/>
  <c r="J717" i="17"/>
  <c r="O717" i="17" s="1" a="1"/>
  <c r="O717" i="17" s="1"/>
  <c r="K717" i="17"/>
  <c r="L717" i="17"/>
  <c r="M717" i="17" s="1"/>
  <c r="I718" i="17"/>
  <c r="N718" i="17" s="1" a="1"/>
  <c r="N718" i="17" s="1"/>
  <c r="J718" i="17"/>
  <c r="O718" i="17" s="1" a="1"/>
  <c r="O718" i="17" s="1"/>
  <c r="K718" i="17"/>
  <c r="L718" i="17"/>
  <c r="M718" i="17" s="1"/>
  <c r="I719" i="17"/>
  <c r="N719" i="17" s="1" a="1"/>
  <c r="N719" i="17" s="1"/>
  <c r="J719" i="17"/>
  <c r="O719" i="17" s="1" a="1"/>
  <c r="O719" i="17" s="1"/>
  <c r="K719" i="17"/>
  <c r="L719" i="17"/>
  <c r="M719" i="17" s="1"/>
  <c r="I720" i="17"/>
  <c r="N720" i="17" s="1" a="1"/>
  <c r="N720" i="17" s="1"/>
  <c r="J720" i="17"/>
  <c r="O720" i="17" s="1" a="1"/>
  <c r="O720" i="17" s="1"/>
  <c r="K720" i="17"/>
  <c r="L720" i="17"/>
  <c r="M720" i="17" s="1"/>
  <c r="I721" i="17"/>
  <c r="N721" i="17" s="1" a="1"/>
  <c r="N721" i="17" s="1"/>
  <c r="J721" i="17"/>
  <c r="O721" i="17" s="1" a="1"/>
  <c r="O721" i="17" s="1"/>
  <c r="K721" i="17"/>
  <c r="L721" i="17"/>
  <c r="M721" i="17" s="1"/>
  <c r="I722" i="17"/>
  <c r="N722" i="17" s="1" a="1"/>
  <c r="N722" i="17" s="1"/>
  <c r="J722" i="17"/>
  <c r="O722" i="17" s="1" a="1"/>
  <c r="O722" i="17" s="1"/>
  <c r="K722" i="17"/>
  <c r="L722" i="17"/>
  <c r="M722" i="17" s="1"/>
  <c r="I723" i="17"/>
  <c r="N723" i="17" s="1" a="1"/>
  <c r="N723" i="17" s="1"/>
  <c r="J723" i="17"/>
  <c r="O723" i="17" s="1" a="1"/>
  <c r="O723" i="17" s="1"/>
  <c r="K723" i="17"/>
  <c r="L723" i="17"/>
  <c r="M723" i="17" s="1"/>
  <c r="I724" i="17"/>
  <c r="N724" i="17" s="1" a="1"/>
  <c r="N724" i="17" s="1"/>
  <c r="J724" i="17"/>
  <c r="O724" i="17" s="1" a="1"/>
  <c r="O724" i="17" s="1"/>
  <c r="K724" i="17"/>
  <c r="L724" i="17"/>
  <c r="M724" i="17" s="1"/>
  <c r="I725" i="17"/>
  <c r="N725" i="17" s="1" a="1"/>
  <c r="N725" i="17" s="1"/>
  <c r="J725" i="17"/>
  <c r="O725" i="17" s="1" a="1"/>
  <c r="O725" i="17" s="1"/>
  <c r="K725" i="17"/>
  <c r="L725" i="17"/>
  <c r="M725" i="17" s="1"/>
  <c r="I726" i="17"/>
  <c r="N726" i="17" s="1" a="1"/>
  <c r="N726" i="17" s="1"/>
  <c r="J726" i="17"/>
  <c r="O726" i="17" s="1" a="1"/>
  <c r="O726" i="17" s="1"/>
  <c r="K726" i="17"/>
  <c r="L726" i="17"/>
  <c r="M726" i="17" s="1"/>
  <c r="I727" i="17"/>
  <c r="N727" i="17" s="1" a="1"/>
  <c r="N727" i="17" s="1"/>
  <c r="J727" i="17"/>
  <c r="O727" i="17" s="1" a="1"/>
  <c r="O727" i="17" s="1"/>
  <c r="K727" i="17"/>
  <c r="L727" i="17"/>
  <c r="M727" i="17" s="1"/>
  <c r="I728" i="17"/>
  <c r="N728" i="17" s="1" a="1"/>
  <c r="N728" i="17" s="1"/>
  <c r="J728" i="17"/>
  <c r="O728" i="17" s="1" a="1"/>
  <c r="O728" i="17" s="1"/>
  <c r="K728" i="17"/>
  <c r="L728" i="17"/>
  <c r="M728" i="17" s="1"/>
  <c r="I729" i="17"/>
  <c r="N729" i="17" s="1" a="1"/>
  <c r="N729" i="17" s="1"/>
  <c r="J729" i="17"/>
  <c r="O729" i="17" s="1" a="1"/>
  <c r="O729" i="17" s="1"/>
  <c r="K729" i="17"/>
  <c r="L729" i="17"/>
  <c r="M729" i="17" s="1"/>
  <c r="I730" i="17"/>
  <c r="N730" i="17" s="1" a="1"/>
  <c r="N730" i="17" s="1"/>
  <c r="J730" i="17"/>
  <c r="O730" i="17" s="1" a="1"/>
  <c r="O730" i="17" s="1"/>
  <c r="K730" i="17"/>
  <c r="L730" i="17"/>
  <c r="M730" i="17" s="1"/>
  <c r="I731" i="17"/>
  <c r="N731" i="17" s="1" a="1"/>
  <c r="N731" i="17" s="1"/>
  <c r="J731" i="17"/>
  <c r="O731" i="17" s="1" a="1"/>
  <c r="O731" i="17" s="1"/>
  <c r="K731" i="17"/>
  <c r="L731" i="17"/>
  <c r="M731" i="17" s="1"/>
  <c r="I732" i="17"/>
  <c r="N732" i="17" s="1" a="1"/>
  <c r="N732" i="17" s="1"/>
  <c r="J732" i="17"/>
  <c r="O732" i="17" s="1" a="1"/>
  <c r="O732" i="17" s="1"/>
  <c r="K732" i="17"/>
  <c r="L732" i="17"/>
  <c r="M732" i="17" s="1"/>
  <c r="I733" i="17"/>
  <c r="N733" i="17" s="1" a="1"/>
  <c r="N733" i="17" s="1"/>
  <c r="J733" i="17"/>
  <c r="O733" i="17" s="1" a="1"/>
  <c r="O733" i="17" s="1"/>
  <c r="K733" i="17"/>
  <c r="L733" i="17"/>
  <c r="M733" i="17" s="1"/>
  <c r="I734" i="17"/>
  <c r="N734" i="17" s="1" a="1"/>
  <c r="N734" i="17" s="1"/>
  <c r="J734" i="17"/>
  <c r="O734" i="17" s="1" a="1"/>
  <c r="O734" i="17" s="1"/>
  <c r="K734" i="17"/>
  <c r="L734" i="17"/>
  <c r="M734" i="17" s="1"/>
  <c r="I735" i="17"/>
  <c r="N735" i="17" s="1" a="1"/>
  <c r="N735" i="17" s="1"/>
  <c r="J735" i="17"/>
  <c r="O735" i="17" s="1" a="1"/>
  <c r="O735" i="17" s="1"/>
  <c r="K735" i="17"/>
  <c r="L735" i="17"/>
  <c r="M735" i="17" s="1"/>
  <c r="I736" i="17"/>
  <c r="N736" i="17" s="1" a="1"/>
  <c r="N736" i="17" s="1"/>
  <c r="J736" i="17"/>
  <c r="O736" i="17" s="1" a="1"/>
  <c r="O736" i="17" s="1"/>
  <c r="K736" i="17"/>
  <c r="L736" i="17"/>
  <c r="M736" i="17" s="1"/>
  <c r="I737" i="17"/>
  <c r="N737" i="17" s="1" a="1"/>
  <c r="N737" i="17" s="1"/>
  <c r="J737" i="17"/>
  <c r="O737" i="17" s="1" a="1"/>
  <c r="O737" i="17" s="1"/>
  <c r="K737" i="17"/>
  <c r="L737" i="17"/>
  <c r="M737" i="17" s="1"/>
  <c r="I738" i="17"/>
  <c r="N738" i="17" s="1" a="1"/>
  <c r="N738" i="17" s="1"/>
  <c r="J738" i="17"/>
  <c r="O738" i="17" s="1" a="1"/>
  <c r="O738" i="17" s="1"/>
  <c r="K738" i="17"/>
  <c r="L738" i="17"/>
  <c r="M738" i="17" s="1"/>
  <c r="I739" i="17"/>
  <c r="N739" i="17" s="1" a="1"/>
  <c r="N739" i="17" s="1"/>
  <c r="J739" i="17"/>
  <c r="O739" i="17" s="1" a="1"/>
  <c r="O739" i="17" s="1"/>
  <c r="K739" i="17"/>
  <c r="L739" i="17"/>
  <c r="M739" i="17" s="1"/>
  <c r="I740" i="17"/>
  <c r="N740" i="17" s="1" a="1"/>
  <c r="N740" i="17" s="1"/>
  <c r="J740" i="17"/>
  <c r="O740" i="17" s="1" a="1"/>
  <c r="O740" i="17" s="1"/>
  <c r="K740" i="17"/>
  <c r="L740" i="17"/>
  <c r="M740" i="17" s="1"/>
  <c r="I741" i="17"/>
  <c r="N741" i="17" s="1" a="1"/>
  <c r="N741" i="17" s="1"/>
  <c r="J741" i="17"/>
  <c r="O741" i="17" s="1" a="1"/>
  <c r="O741" i="17" s="1"/>
  <c r="K741" i="17"/>
  <c r="L741" i="17"/>
  <c r="M741" i="17" s="1"/>
  <c r="I742" i="17"/>
  <c r="N742" i="17" s="1" a="1"/>
  <c r="N742" i="17" s="1"/>
  <c r="J742" i="17"/>
  <c r="O742" i="17" s="1" a="1"/>
  <c r="O742" i="17" s="1"/>
  <c r="K742" i="17"/>
  <c r="L742" i="17"/>
  <c r="M742" i="17" s="1"/>
  <c r="I743" i="17"/>
  <c r="N743" i="17" s="1" a="1"/>
  <c r="N743" i="17" s="1"/>
  <c r="J743" i="17"/>
  <c r="O743" i="17" s="1" a="1"/>
  <c r="O743" i="17" s="1"/>
  <c r="K743" i="17"/>
  <c r="L743" i="17"/>
  <c r="M743" i="17" s="1"/>
  <c r="I744" i="17"/>
  <c r="N744" i="17" s="1" a="1"/>
  <c r="N744" i="17" s="1"/>
  <c r="J744" i="17"/>
  <c r="O744" i="17" s="1" a="1"/>
  <c r="O744" i="17" s="1"/>
  <c r="K744" i="17"/>
  <c r="L744" i="17"/>
  <c r="M744" i="17" s="1"/>
  <c r="I745" i="17"/>
  <c r="N745" i="17" s="1" a="1"/>
  <c r="N745" i="17" s="1"/>
  <c r="J745" i="17"/>
  <c r="O745" i="17" s="1" a="1"/>
  <c r="O745" i="17" s="1"/>
  <c r="K745" i="17"/>
  <c r="L745" i="17"/>
  <c r="M745" i="17" s="1"/>
  <c r="I746" i="17"/>
  <c r="N746" i="17" s="1" a="1"/>
  <c r="N746" i="17" s="1"/>
  <c r="J746" i="17"/>
  <c r="O746" i="17" s="1" a="1"/>
  <c r="O746" i="17" s="1"/>
  <c r="K746" i="17"/>
  <c r="L746" i="17"/>
  <c r="M746" i="17" s="1"/>
  <c r="I747" i="17"/>
  <c r="N747" i="17" s="1" a="1"/>
  <c r="N747" i="17" s="1"/>
  <c r="J747" i="17"/>
  <c r="O747" i="17" s="1" a="1"/>
  <c r="O747" i="17" s="1"/>
  <c r="K747" i="17"/>
  <c r="L747" i="17"/>
  <c r="M747" i="17" s="1"/>
  <c r="I748" i="17"/>
  <c r="N748" i="17" s="1" a="1"/>
  <c r="N748" i="17" s="1"/>
  <c r="J748" i="17"/>
  <c r="O748" i="17" s="1" a="1"/>
  <c r="O748" i="17" s="1"/>
  <c r="K748" i="17"/>
  <c r="L748" i="17"/>
  <c r="M748" i="17" s="1"/>
  <c r="I749" i="17"/>
  <c r="N749" i="17" s="1" a="1"/>
  <c r="N749" i="17" s="1"/>
  <c r="J749" i="17"/>
  <c r="O749" i="17" s="1" a="1"/>
  <c r="O749" i="17" s="1"/>
  <c r="K749" i="17"/>
  <c r="L749" i="17"/>
  <c r="M749" i="17" s="1"/>
  <c r="I750" i="17"/>
  <c r="N750" i="17" s="1" a="1"/>
  <c r="N750" i="17" s="1"/>
  <c r="J750" i="17"/>
  <c r="O750" i="17" s="1" a="1"/>
  <c r="O750" i="17" s="1"/>
  <c r="K750" i="17"/>
  <c r="L750" i="17"/>
  <c r="M750" i="17" s="1"/>
  <c r="I751" i="17"/>
  <c r="N751" i="17" s="1" a="1"/>
  <c r="N751" i="17" s="1"/>
  <c r="J751" i="17"/>
  <c r="O751" i="17" s="1" a="1"/>
  <c r="O751" i="17" s="1"/>
  <c r="K751" i="17"/>
  <c r="L751" i="17"/>
  <c r="M751" i="17" s="1"/>
  <c r="I752" i="17"/>
  <c r="N752" i="17" s="1" a="1"/>
  <c r="N752" i="17" s="1"/>
  <c r="J752" i="17"/>
  <c r="O752" i="17" s="1" a="1"/>
  <c r="O752" i="17" s="1"/>
  <c r="K752" i="17"/>
  <c r="L752" i="17"/>
  <c r="M752" i="17" s="1"/>
  <c r="I753" i="17"/>
  <c r="N753" i="17" s="1" a="1"/>
  <c r="N753" i="17" s="1"/>
  <c r="J753" i="17"/>
  <c r="O753" i="17" s="1" a="1"/>
  <c r="O753" i="17" s="1"/>
  <c r="K753" i="17"/>
  <c r="L753" i="17"/>
  <c r="M753" i="17" s="1"/>
  <c r="I754" i="17"/>
  <c r="N754" i="17" s="1" a="1"/>
  <c r="N754" i="17" s="1"/>
  <c r="J754" i="17"/>
  <c r="O754" i="17" s="1" a="1"/>
  <c r="O754" i="17" s="1"/>
  <c r="K754" i="17"/>
  <c r="L754" i="17"/>
  <c r="M754" i="17" s="1"/>
  <c r="I755" i="17"/>
  <c r="N755" i="17" s="1" a="1"/>
  <c r="N755" i="17" s="1"/>
  <c r="J755" i="17"/>
  <c r="O755" i="17" s="1" a="1"/>
  <c r="O755" i="17" s="1"/>
  <c r="K755" i="17"/>
  <c r="L755" i="17"/>
  <c r="M755" i="17" s="1"/>
  <c r="I756" i="17"/>
  <c r="N756" i="17" s="1" a="1"/>
  <c r="N756" i="17" s="1"/>
  <c r="J756" i="17"/>
  <c r="O756" i="17" s="1" a="1"/>
  <c r="O756" i="17" s="1"/>
  <c r="K756" i="17"/>
  <c r="L756" i="17"/>
  <c r="M756" i="17" s="1"/>
  <c r="I757" i="17"/>
  <c r="N757" i="17" s="1" a="1"/>
  <c r="N757" i="17" s="1"/>
  <c r="J757" i="17"/>
  <c r="O757" i="17" s="1" a="1"/>
  <c r="O757" i="17" s="1"/>
  <c r="K757" i="17"/>
  <c r="L757" i="17"/>
  <c r="M757" i="17" s="1"/>
  <c r="I758" i="17"/>
  <c r="N758" i="17" s="1" a="1"/>
  <c r="N758" i="17" s="1"/>
  <c r="J758" i="17"/>
  <c r="O758" i="17" s="1" a="1"/>
  <c r="O758" i="17" s="1"/>
  <c r="K758" i="17"/>
  <c r="L758" i="17"/>
  <c r="M758" i="17" s="1"/>
  <c r="I759" i="17"/>
  <c r="N759" i="17" s="1" a="1"/>
  <c r="N759" i="17" s="1"/>
  <c r="J759" i="17"/>
  <c r="O759" i="17" s="1" a="1"/>
  <c r="O759" i="17" s="1"/>
  <c r="K759" i="17"/>
  <c r="L759" i="17"/>
  <c r="M759" i="17" s="1"/>
  <c r="I760" i="17"/>
  <c r="N760" i="17" s="1" a="1"/>
  <c r="N760" i="17" s="1"/>
  <c r="J760" i="17"/>
  <c r="O760" i="17" s="1" a="1"/>
  <c r="O760" i="17" s="1"/>
  <c r="K760" i="17"/>
  <c r="L760" i="17"/>
  <c r="M760" i="17" s="1"/>
  <c r="I761" i="17"/>
  <c r="N761" i="17" s="1" a="1"/>
  <c r="N761" i="17" s="1"/>
  <c r="J761" i="17"/>
  <c r="O761" i="17" s="1" a="1"/>
  <c r="O761" i="17" s="1"/>
  <c r="K761" i="17"/>
  <c r="L761" i="17"/>
  <c r="M761" i="17" s="1"/>
  <c r="I762" i="17"/>
  <c r="N762" i="17" s="1" a="1"/>
  <c r="N762" i="17" s="1"/>
  <c r="J762" i="17"/>
  <c r="O762" i="17" s="1" a="1"/>
  <c r="O762" i="17" s="1"/>
  <c r="K762" i="17"/>
  <c r="L762" i="17"/>
  <c r="M762" i="17" s="1"/>
  <c r="I763" i="17"/>
  <c r="N763" i="17" s="1" a="1"/>
  <c r="N763" i="17" s="1"/>
  <c r="J763" i="17"/>
  <c r="O763" i="17" s="1" a="1"/>
  <c r="O763" i="17" s="1"/>
  <c r="K763" i="17"/>
  <c r="L763" i="17"/>
  <c r="M763" i="17" s="1"/>
  <c r="I764" i="17"/>
  <c r="N764" i="17" s="1" a="1"/>
  <c r="N764" i="17" s="1"/>
  <c r="J764" i="17"/>
  <c r="O764" i="17" s="1" a="1"/>
  <c r="O764" i="17" s="1"/>
  <c r="K764" i="17"/>
  <c r="L764" i="17"/>
  <c r="M764" i="17" s="1"/>
  <c r="I765" i="17"/>
  <c r="N765" i="17" s="1" a="1"/>
  <c r="N765" i="17" s="1"/>
  <c r="J765" i="17"/>
  <c r="O765" i="17" s="1" a="1"/>
  <c r="O765" i="17" s="1"/>
  <c r="K765" i="17"/>
  <c r="L765" i="17"/>
  <c r="M765" i="17" s="1"/>
  <c r="I766" i="17"/>
  <c r="N766" i="17" s="1" a="1"/>
  <c r="N766" i="17" s="1"/>
  <c r="J766" i="17"/>
  <c r="O766" i="17" s="1" a="1"/>
  <c r="O766" i="17" s="1"/>
  <c r="K766" i="17"/>
  <c r="L766" i="17"/>
  <c r="M766" i="17" s="1"/>
  <c r="I767" i="17"/>
  <c r="N767" i="17" s="1" a="1"/>
  <c r="N767" i="17" s="1"/>
  <c r="J767" i="17"/>
  <c r="O767" i="17" s="1" a="1"/>
  <c r="O767" i="17" s="1"/>
  <c r="K767" i="17"/>
  <c r="L767" i="17"/>
  <c r="M767" i="17" s="1"/>
  <c r="I768" i="17"/>
  <c r="N768" i="17" s="1" a="1"/>
  <c r="N768" i="17" s="1"/>
  <c r="J768" i="17"/>
  <c r="O768" i="17" s="1" a="1"/>
  <c r="O768" i="17" s="1"/>
  <c r="K768" i="17"/>
  <c r="L768" i="17"/>
  <c r="M768" i="17" s="1"/>
  <c r="I769" i="17"/>
  <c r="N769" i="17" s="1" a="1"/>
  <c r="N769" i="17" s="1"/>
  <c r="J769" i="17"/>
  <c r="O769" i="17" s="1" a="1"/>
  <c r="O769" i="17" s="1"/>
  <c r="K769" i="17"/>
  <c r="L769" i="17"/>
  <c r="M769" i="17" s="1"/>
  <c r="I770" i="17"/>
  <c r="N770" i="17" s="1" a="1"/>
  <c r="N770" i="17" s="1"/>
  <c r="J770" i="17"/>
  <c r="O770" i="17" s="1" a="1"/>
  <c r="O770" i="17" s="1"/>
  <c r="K770" i="17"/>
  <c r="L770" i="17"/>
  <c r="M770" i="17" s="1"/>
  <c r="I771" i="17"/>
  <c r="N771" i="17" s="1" a="1"/>
  <c r="N771" i="17" s="1"/>
  <c r="J771" i="17"/>
  <c r="O771" i="17" s="1" a="1"/>
  <c r="O771" i="17" s="1"/>
  <c r="K771" i="17"/>
  <c r="L771" i="17"/>
  <c r="M771" i="17" s="1"/>
  <c r="I772" i="17"/>
  <c r="N772" i="17" s="1" a="1"/>
  <c r="N772" i="17" s="1"/>
  <c r="J772" i="17"/>
  <c r="O772" i="17" s="1" a="1"/>
  <c r="O772" i="17" s="1"/>
  <c r="K772" i="17"/>
  <c r="L772" i="17"/>
  <c r="M772" i="17" s="1"/>
  <c r="I773" i="17"/>
  <c r="N773" i="17" s="1" a="1"/>
  <c r="N773" i="17" s="1"/>
  <c r="J773" i="17"/>
  <c r="O773" i="17" s="1" a="1"/>
  <c r="O773" i="17" s="1"/>
  <c r="K773" i="17"/>
  <c r="L773" i="17"/>
  <c r="M773" i="17" s="1"/>
  <c r="I774" i="17"/>
  <c r="N774" i="17" s="1" a="1"/>
  <c r="N774" i="17" s="1"/>
  <c r="J774" i="17"/>
  <c r="O774" i="17" s="1" a="1"/>
  <c r="O774" i="17" s="1"/>
  <c r="K774" i="17"/>
  <c r="L774" i="17"/>
  <c r="M774" i="17" s="1"/>
  <c r="I775" i="17"/>
  <c r="N775" i="17" s="1" a="1"/>
  <c r="N775" i="17" s="1"/>
  <c r="J775" i="17"/>
  <c r="O775" i="17" s="1" a="1"/>
  <c r="O775" i="17" s="1"/>
  <c r="K775" i="17"/>
  <c r="L775" i="17"/>
  <c r="M775" i="17" s="1"/>
  <c r="I776" i="17"/>
  <c r="N776" i="17" s="1" a="1"/>
  <c r="N776" i="17" s="1"/>
  <c r="J776" i="17"/>
  <c r="O776" i="17" s="1" a="1"/>
  <c r="O776" i="17" s="1"/>
  <c r="K776" i="17"/>
  <c r="L776" i="17"/>
  <c r="M776" i="17" s="1"/>
  <c r="I777" i="17"/>
  <c r="N777" i="17" s="1" a="1"/>
  <c r="N777" i="17" s="1"/>
  <c r="J777" i="17"/>
  <c r="O777" i="17" s="1" a="1"/>
  <c r="O777" i="17" s="1"/>
  <c r="K777" i="17"/>
  <c r="L777" i="17"/>
  <c r="M777" i="17" s="1"/>
  <c r="I778" i="17"/>
  <c r="N778" i="17" s="1" a="1"/>
  <c r="N778" i="17" s="1"/>
  <c r="J778" i="17"/>
  <c r="O778" i="17" s="1" a="1"/>
  <c r="O778" i="17" s="1"/>
  <c r="K778" i="17"/>
  <c r="L778" i="17"/>
  <c r="M778" i="17" s="1"/>
  <c r="I779" i="17"/>
  <c r="N779" i="17" s="1" a="1"/>
  <c r="N779" i="17" s="1"/>
  <c r="J779" i="17"/>
  <c r="O779" i="17" s="1" a="1"/>
  <c r="O779" i="17" s="1"/>
  <c r="K779" i="17"/>
  <c r="L779" i="17"/>
  <c r="M779" i="17" s="1"/>
  <c r="I780" i="17"/>
  <c r="N780" i="17" s="1" a="1"/>
  <c r="N780" i="17" s="1"/>
  <c r="J780" i="17"/>
  <c r="O780" i="17" s="1" a="1"/>
  <c r="O780" i="17" s="1"/>
  <c r="K780" i="17"/>
  <c r="L780" i="17"/>
  <c r="M780" i="17" s="1"/>
  <c r="I781" i="17"/>
  <c r="N781" i="17" s="1" a="1"/>
  <c r="N781" i="17" s="1"/>
  <c r="J781" i="17"/>
  <c r="O781" i="17" s="1" a="1"/>
  <c r="O781" i="17" s="1"/>
  <c r="K781" i="17"/>
  <c r="L781" i="17"/>
  <c r="M781" i="17" s="1"/>
  <c r="I782" i="17"/>
  <c r="N782" i="17" s="1" a="1"/>
  <c r="N782" i="17" s="1"/>
  <c r="J782" i="17"/>
  <c r="O782" i="17" s="1" a="1"/>
  <c r="O782" i="17" s="1"/>
  <c r="K782" i="17"/>
  <c r="L782" i="17"/>
  <c r="M782" i="17" s="1"/>
  <c r="I783" i="17"/>
  <c r="N783" i="17" s="1" a="1"/>
  <c r="N783" i="17" s="1"/>
  <c r="J783" i="17"/>
  <c r="O783" i="17" s="1" a="1"/>
  <c r="O783" i="17" s="1"/>
  <c r="K783" i="17"/>
  <c r="L783" i="17"/>
  <c r="M783" i="17" s="1"/>
  <c r="I784" i="17"/>
  <c r="N784" i="17" s="1" a="1"/>
  <c r="N784" i="17" s="1"/>
  <c r="J784" i="17"/>
  <c r="O784" i="17" s="1" a="1"/>
  <c r="O784" i="17" s="1"/>
  <c r="K784" i="17"/>
  <c r="L784" i="17"/>
  <c r="M784" i="17" s="1"/>
  <c r="I785" i="17"/>
  <c r="N785" i="17" s="1" a="1"/>
  <c r="N785" i="17" s="1"/>
  <c r="J785" i="17"/>
  <c r="O785" i="17" s="1" a="1"/>
  <c r="O785" i="17" s="1"/>
  <c r="K785" i="17"/>
  <c r="L785" i="17"/>
  <c r="M785" i="17" s="1"/>
  <c r="I786" i="17"/>
  <c r="N786" i="17" s="1" a="1"/>
  <c r="N786" i="17" s="1"/>
  <c r="J786" i="17"/>
  <c r="O786" i="17" s="1" a="1"/>
  <c r="O786" i="17" s="1"/>
  <c r="K786" i="17"/>
  <c r="L786" i="17"/>
  <c r="M786" i="17" s="1"/>
  <c r="I787" i="17"/>
  <c r="N787" i="17" s="1" a="1"/>
  <c r="N787" i="17" s="1"/>
  <c r="J787" i="17"/>
  <c r="O787" i="17" s="1" a="1"/>
  <c r="O787" i="17" s="1"/>
  <c r="K787" i="17"/>
  <c r="L787" i="17"/>
  <c r="M787" i="17" s="1"/>
  <c r="I788" i="17"/>
  <c r="N788" i="17" s="1" a="1"/>
  <c r="N788" i="17" s="1"/>
  <c r="J788" i="17"/>
  <c r="O788" i="17" s="1" a="1"/>
  <c r="O788" i="17" s="1"/>
  <c r="K788" i="17"/>
  <c r="L788" i="17"/>
  <c r="M788" i="17" s="1"/>
  <c r="I789" i="17"/>
  <c r="N789" i="17" s="1" a="1"/>
  <c r="N789" i="17" s="1"/>
  <c r="J789" i="17"/>
  <c r="O789" i="17" s="1" a="1"/>
  <c r="O789" i="17" s="1"/>
  <c r="K789" i="17"/>
  <c r="L789" i="17"/>
  <c r="M789" i="17" s="1"/>
  <c r="I790" i="17"/>
  <c r="N790" i="17" s="1" a="1"/>
  <c r="N790" i="17" s="1"/>
  <c r="J790" i="17"/>
  <c r="O790" i="17" s="1" a="1"/>
  <c r="O790" i="17" s="1"/>
  <c r="K790" i="17"/>
  <c r="L790" i="17"/>
  <c r="M790" i="17" s="1"/>
  <c r="I791" i="17"/>
  <c r="N791" i="17" s="1" a="1"/>
  <c r="N791" i="17" s="1"/>
  <c r="J791" i="17"/>
  <c r="O791" i="17" s="1" a="1"/>
  <c r="O791" i="17" s="1"/>
  <c r="K791" i="17"/>
  <c r="L791" i="17"/>
  <c r="M791" i="17" s="1"/>
  <c r="I792" i="17"/>
  <c r="N792" i="17" s="1" a="1"/>
  <c r="N792" i="17" s="1"/>
  <c r="J792" i="17"/>
  <c r="O792" i="17" s="1" a="1"/>
  <c r="O792" i="17" s="1"/>
  <c r="K792" i="17"/>
  <c r="L792" i="17"/>
  <c r="M792" i="17" s="1"/>
  <c r="I793" i="17"/>
  <c r="N793" i="17" s="1" a="1"/>
  <c r="N793" i="17" s="1"/>
  <c r="J793" i="17"/>
  <c r="O793" i="17" s="1" a="1"/>
  <c r="O793" i="17" s="1"/>
  <c r="K793" i="17"/>
  <c r="L793" i="17"/>
  <c r="M793" i="17" s="1"/>
  <c r="I794" i="17"/>
  <c r="N794" i="17" s="1" a="1"/>
  <c r="N794" i="17" s="1"/>
  <c r="J794" i="17"/>
  <c r="O794" i="17" s="1" a="1"/>
  <c r="O794" i="17" s="1"/>
  <c r="K794" i="17"/>
  <c r="L794" i="17"/>
  <c r="M794" i="17" s="1"/>
  <c r="I795" i="17"/>
  <c r="N795" i="17" s="1" a="1"/>
  <c r="N795" i="17" s="1"/>
  <c r="J795" i="17"/>
  <c r="O795" i="17" s="1" a="1"/>
  <c r="O795" i="17" s="1"/>
  <c r="K795" i="17"/>
  <c r="L795" i="17"/>
  <c r="M795" i="17" s="1"/>
  <c r="I796" i="17"/>
  <c r="N796" i="17" s="1" a="1"/>
  <c r="N796" i="17" s="1"/>
  <c r="J796" i="17"/>
  <c r="O796" i="17" s="1" a="1"/>
  <c r="O796" i="17" s="1"/>
  <c r="K796" i="17"/>
  <c r="L796" i="17"/>
  <c r="M796" i="17" s="1"/>
  <c r="I797" i="17"/>
  <c r="N797" i="17" s="1" a="1"/>
  <c r="N797" i="17" s="1"/>
  <c r="J797" i="17"/>
  <c r="O797" i="17" s="1" a="1"/>
  <c r="O797" i="17" s="1"/>
  <c r="K797" i="17"/>
  <c r="L797" i="17"/>
  <c r="M797" i="17" s="1"/>
  <c r="I798" i="17"/>
  <c r="N798" i="17" s="1" a="1"/>
  <c r="N798" i="17" s="1"/>
  <c r="J798" i="17"/>
  <c r="O798" i="17" s="1" a="1"/>
  <c r="O798" i="17" s="1"/>
  <c r="K798" i="17"/>
  <c r="L798" i="17"/>
  <c r="M798" i="17" s="1"/>
  <c r="I799" i="17"/>
  <c r="N799" i="17" s="1" a="1"/>
  <c r="N799" i="17" s="1"/>
  <c r="J799" i="17"/>
  <c r="O799" i="17" s="1" a="1"/>
  <c r="O799" i="17" s="1"/>
  <c r="K799" i="17"/>
  <c r="L799" i="17"/>
  <c r="M799" i="17" s="1"/>
  <c r="I800" i="17"/>
  <c r="N800" i="17" s="1" a="1"/>
  <c r="N800" i="17" s="1"/>
  <c r="J800" i="17"/>
  <c r="O800" i="17" s="1" a="1"/>
  <c r="O800" i="17" s="1"/>
  <c r="K800" i="17"/>
  <c r="L800" i="17"/>
  <c r="M800" i="17" s="1"/>
  <c r="I801" i="17"/>
  <c r="N801" i="17" s="1" a="1"/>
  <c r="N801" i="17" s="1"/>
  <c r="J801" i="17"/>
  <c r="O801" i="17" s="1" a="1"/>
  <c r="O801" i="17" s="1"/>
  <c r="K801" i="17"/>
  <c r="L801" i="17"/>
  <c r="M801" i="17" s="1"/>
  <c r="I802" i="17"/>
  <c r="N802" i="17" s="1" a="1"/>
  <c r="N802" i="17" s="1"/>
  <c r="J802" i="17"/>
  <c r="O802" i="17" s="1" a="1"/>
  <c r="O802" i="17" s="1"/>
  <c r="K802" i="17"/>
  <c r="L802" i="17"/>
  <c r="M802" i="17" s="1"/>
  <c r="I803" i="17"/>
  <c r="N803" i="17" s="1" a="1"/>
  <c r="N803" i="17" s="1"/>
  <c r="J803" i="17"/>
  <c r="O803" i="17" s="1" a="1"/>
  <c r="O803" i="17" s="1"/>
  <c r="K803" i="17"/>
  <c r="L803" i="17"/>
  <c r="M803" i="17" s="1"/>
  <c r="I804" i="17"/>
  <c r="N804" i="17" s="1" a="1"/>
  <c r="N804" i="17" s="1"/>
  <c r="J804" i="17"/>
  <c r="O804" i="17" s="1" a="1"/>
  <c r="O804" i="17" s="1"/>
  <c r="K804" i="17"/>
  <c r="L804" i="17"/>
  <c r="M804" i="17" s="1"/>
  <c r="I805" i="17"/>
  <c r="N805" i="17" s="1" a="1"/>
  <c r="N805" i="17" s="1"/>
  <c r="J805" i="17"/>
  <c r="O805" i="17" s="1" a="1"/>
  <c r="O805" i="17" s="1"/>
  <c r="K805" i="17"/>
  <c r="L805" i="17"/>
  <c r="M805" i="17" s="1"/>
  <c r="I806" i="17"/>
  <c r="N806" i="17" s="1" a="1"/>
  <c r="N806" i="17" s="1"/>
  <c r="J806" i="17"/>
  <c r="O806" i="17" s="1" a="1"/>
  <c r="O806" i="17" s="1"/>
  <c r="K806" i="17"/>
  <c r="L806" i="17"/>
  <c r="M806" i="17" s="1"/>
  <c r="I807" i="17"/>
  <c r="N807" i="17" s="1" a="1"/>
  <c r="N807" i="17" s="1"/>
  <c r="J807" i="17"/>
  <c r="O807" i="17" s="1" a="1"/>
  <c r="O807" i="17" s="1"/>
  <c r="K807" i="17"/>
  <c r="L807" i="17"/>
  <c r="M807" i="17" s="1"/>
  <c r="I808" i="17"/>
  <c r="N808" i="17" s="1" a="1"/>
  <c r="N808" i="17" s="1"/>
  <c r="J808" i="17"/>
  <c r="O808" i="17" s="1" a="1"/>
  <c r="O808" i="17" s="1"/>
  <c r="K808" i="17"/>
  <c r="L808" i="17"/>
  <c r="M808" i="17" s="1"/>
  <c r="I809" i="17"/>
  <c r="N809" i="17" s="1" a="1"/>
  <c r="N809" i="17" s="1"/>
  <c r="J809" i="17"/>
  <c r="O809" i="17" s="1" a="1"/>
  <c r="O809" i="17" s="1"/>
  <c r="K809" i="17"/>
  <c r="L809" i="17"/>
  <c r="M809" i="17" s="1"/>
  <c r="I810" i="17"/>
  <c r="N810" i="17" s="1" a="1"/>
  <c r="N810" i="17" s="1"/>
  <c r="J810" i="17"/>
  <c r="O810" i="17" s="1" a="1"/>
  <c r="O810" i="17" s="1"/>
  <c r="K810" i="17"/>
  <c r="L810" i="17"/>
  <c r="M810" i="17" s="1"/>
  <c r="I811" i="17"/>
  <c r="N811" i="17" s="1" a="1"/>
  <c r="N811" i="17" s="1"/>
  <c r="J811" i="17"/>
  <c r="O811" i="17" s="1" a="1"/>
  <c r="O811" i="17" s="1"/>
  <c r="K811" i="17"/>
  <c r="L811" i="17"/>
  <c r="M811" i="17" s="1"/>
  <c r="I812" i="17"/>
  <c r="N812" i="17" s="1" a="1"/>
  <c r="N812" i="17" s="1"/>
  <c r="J812" i="17"/>
  <c r="O812" i="17" s="1" a="1"/>
  <c r="O812" i="17" s="1"/>
  <c r="K812" i="17"/>
  <c r="L812" i="17"/>
  <c r="M812" i="17" s="1"/>
  <c r="I813" i="17"/>
  <c r="N813" i="17" s="1" a="1"/>
  <c r="N813" i="17" s="1"/>
  <c r="J813" i="17"/>
  <c r="O813" i="17" s="1" a="1"/>
  <c r="O813" i="17" s="1"/>
  <c r="K813" i="17"/>
  <c r="L813" i="17"/>
  <c r="M813" i="17" s="1"/>
  <c r="I814" i="17"/>
  <c r="N814" i="17" s="1" a="1"/>
  <c r="N814" i="17" s="1"/>
  <c r="J814" i="17"/>
  <c r="O814" i="17" s="1" a="1"/>
  <c r="O814" i="17" s="1"/>
  <c r="K814" i="17"/>
  <c r="L814" i="17"/>
  <c r="M814" i="17" s="1"/>
  <c r="I815" i="17"/>
  <c r="N815" i="17" s="1" a="1"/>
  <c r="N815" i="17" s="1"/>
  <c r="J815" i="17"/>
  <c r="O815" i="17" s="1" a="1"/>
  <c r="O815" i="17" s="1"/>
  <c r="K815" i="17"/>
  <c r="L815" i="17"/>
  <c r="M815" i="17" s="1"/>
  <c r="I816" i="17"/>
  <c r="N816" i="17" s="1" a="1"/>
  <c r="N816" i="17" s="1"/>
  <c r="J816" i="17"/>
  <c r="O816" i="17" s="1" a="1"/>
  <c r="O816" i="17" s="1"/>
  <c r="K816" i="17"/>
  <c r="L816" i="17"/>
  <c r="M816" i="17" s="1"/>
  <c r="I817" i="17"/>
  <c r="N817" i="17" s="1" a="1"/>
  <c r="N817" i="17" s="1"/>
  <c r="J817" i="17"/>
  <c r="O817" i="17" s="1" a="1"/>
  <c r="O817" i="17" s="1"/>
  <c r="K817" i="17"/>
  <c r="L817" i="17"/>
  <c r="M817" i="17" s="1"/>
  <c r="I818" i="17"/>
  <c r="N818" i="17" s="1" a="1"/>
  <c r="N818" i="17" s="1"/>
  <c r="J818" i="17"/>
  <c r="O818" i="17" s="1" a="1"/>
  <c r="O818" i="17" s="1"/>
  <c r="K818" i="17"/>
  <c r="L818" i="17"/>
  <c r="M818" i="17" s="1"/>
  <c r="I819" i="17"/>
  <c r="N819" i="17" s="1" a="1"/>
  <c r="N819" i="17" s="1"/>
  <c r="J819" i="17"/>
  <c r="O819" i="17" s="1" a="1"/>
  <c r="O819" i="17" s="1"/>
  <c r="K819" i="17"/>
  <c r="L819" i="17"/>
  <c r="M819" i="17" s="1"/>
  <c r="I820" i="17"/>
  <c r="N820" i="17" s="1" a="1"/>
  <c r="N820" i="17" s="1"/>
  <c r="J820" i="17"/>
  <c r="O820" i="17" s="1" a="1"/>
  <c r="O820" i="17" s="1"/>
  <c r="K820" i="17"/>
  <c r="L820" i="17"/>
  <c r="M820" i="17" s="1"/>
  <c r="I821" i="17"/>
  <c r="N821" i="17" s="1" a="1"/>
  <c r="N821" i="17" s="1"/>
  <c r="J821" i="17"/>
  <c r="O821" i="17" s="1" a="1"/>
  <c r="O821" i="17" s="1"/>
  <c r="K821" i="17"/>
  <c r="L821" i="17"/>
  <c r="M821" i="17" s="1"/>
  <c r="I822" i="17"/>
  <c r="N822" i="17" s="1" a="1"/>
  <c r="N822" i="17" s="1"/>
  <c r="J822" i="17"/>
  <c r="O822" i="17" s="1" a="1"/>
  <c r="O822" i="17" s="1"/>
  <c r="K822" i="17"/>
  <c r="L822" i="17"/>
  <c r="M822" i="17" s="1"/>
  <c r="I823" i="17"/>
  <c r="N823" i="17" s="1" a="1"/>
  <c r="N823" i="17" s="1"/>
  <c r="J823" i="17"/>
  <c r="O823" i="17" s="1" a="1"/>
  <c r="O823" i="17" s="1"/>
  <c r="K823" i="17"/>
  <c r="L823" i="17"/>
  <c r="M823" i="17" s="1"/>
  <c r="I824" i="17"/>
  <c r="N824" i="17" s="1" a="1"/>
  <c r="N824" i="17" s="1"/>
  <c r="J824" i="17"/>
  <c r="O824" i="17" s="1" a="1"/>
  <c r="O824" i="17" s="1"/>
  <c r="K824" i="17"/>
  <c r="L824" i="17"/>
  <c r="M824" i="17" s="1"/>
  <c r="I825" i="17"/>
  <c r="N825" i="17" s="1" a="1"/>
  <c r="N825" i="17" s="1"/>
  <c r="J825" i="17"/>
  <c r="O825" i="17" s="1" a="1"/>
  <c r="O825" i="17" s="1"/>
  <c r="K825" i="17"/>
  <c r="L825" i="17"/>
  <c r="M825" i="17" s="1"/>
  <c r="I826" i="17"/>
  <c r="N826" i="17" s="1" a="1"/>
  <c r="N826" i="17" s="1"/>
  <c r="J826" i="17"/>
  <c r="O826" i="17" s="1" a="1"/>
  <c r="O826" i="17" s="1"/>
  <c r="K826" i="17"/>
  <c r="L826" i="17"/>
  <c r="M826" i="17" s="1"/>
  <c r="I827" i="17"/>
  <c r="N827" i="17" s="1" a="1"/>
  <c r="N827" i="17" s="1"/>
  <c r="J827" i="17"/>
  <c r="O827" i="17" s="1" a="1"/>
  <c r="O827" i="17" s="1"/>
  <c r="K827" i="17"/>
  <c r="L827" i="17"/>
  <c r="M827" i="17" s="1"/>
  <c r="I828" i="17"/>
  <c r="N828" i="17" s="1" a="1"/>
  <c r="N828" i="17" s="1"/>
  <c r="J828" i="17"/>
  <c r="O828" i="17" s="1" a="1"/>
  <c r="O828" i="17" s="1"/>
  <c r="K828" i="17"/>
  <c r="L828" i="17"/>
  <c r="M828" i="17" s="1"/>
  <c r="I829" i="17"/>
  <c r="N829" i="17" s="1" a="1"/>
  <c r="N829" i="17" s="1"/>
  <c r="J829" i="17"/>
  <c r="O829" i="17" s="1" a="1"/>
  <c r="O829" i="17" s="1"/>
  <c r="K829" i="17"/>
  <c r="L829" i="17"/>
  <c r="M829" i="17" s="1"/>
  <c r="I830" i="17"/>
  <c r="N830" i="17" s="1" a="1"/>
  <c r="N830" i="17" s="1"/>
  <c r="J830" i="17"/>
  <c r="O830" i="17" s="1" a="1"/>
  <c r="O830" i="17" s="1"/>
  <c r="K830" i="17"/>
  <c r="L830" i="17"/>
  <c r="M830" i="17" s="1"/>
  <c r="I831" i="17"/>
  <c r="N831" i="17" s="1" a="1"/>
  <c r="N831" i="17" s="1"/>
  <c r="J831" i="17"/>
  <c r="O831" i="17" s="1" a="1"/>
  <c r="O831" i="17" s="1"/>
  <c r="K831" i="17"/>
  <c r="L831" i="17"/>
  <c r="M831" i="17" s="1"/>
  <c r="I832" i="17"/>
  <c r="N832" i="17" s="1" a="1"/>
  <c r="N832" i="17" s="1"/>
  <c r="J832" i="17"/>
  <c r="O832" i="17" s="1" a="1"/>
  <c r="O832" i="17" s="1"/>
  <c r="K832" i="17"/>
  <c r="L832" i="17"/>
  <c r="M832" i="17" s="1"/>
  <c r="I833" i="17"/>
  <c r="N833" i="17" s="1" a="1"/>
  <c r="N833" i="17" s="1"/>
  <c r="J833" i="17"/>
  <c r="O833" i="17" s="1" a="1"/>
  <c r="O833" i="17" s="1"/>
  <c r="K833" i="17"/>
  <c r="L833" i="17"/>
  <c r="M833" i="17" s="1"/>
  <c r="I834" i="17"/>
  <c r="N834" i="17" s="1" a="1"/>
  <c r="N834" i="17" s="1"/>
  <c r="J834" i="17"/>
  <c r="O834" i="17" s="1" a="1"/>
  <c r="O834" i="17" s="1"/>
  <c r="K834" i="17"/>
  <c r="L834" i="17"/>
  <c r="M834" i="17" s="1"/>
  <c r="I835" i="17"/>
  <c r="N835" i="17" s="1" a="1"/>
  <c r="N835" i="17" s="1"/>
  <c r="J835" i="17"/>
  <c r="O835" i="17" s="1" a="1"/>
  <c r="O835" i="17" s="1"/>
  <c r="K835" i="17"/>
  <c r="L835" i="17"/>
  <c r="M835" i="17" s="1"/>
  <c r="I836" i="17"/>
  <c r="N836" i="17" s="1" a="1"/>
  <c r="N836" i="17" s="1"/>
  <c r="J836" i="17"/>
  <c r="O836" i="17" s="1" a="1"/>
  <c r="O836" i="17" s="1"/>
  <c r="K836" i="17"/>
  <c r="L836" i="17"/>
  <c r="M836" i="17" s="1"/>
  <c r="I837" i="17"/>
  <c r="N837" i="17" s="1" a="1"/>
  <c r="N837" i="17" s="1"/>
  <c r="J837" i="17"/>
  <c r="O837" i="17" s="1" a="1"/>
  <c r="O837" i="17" s="1"/>
  <c r="K837" i="17"/>
  <c r="L837" i="17"/>
  <c r="M837" i="17" s="1"/>
  <c r="I838" i="17"/>
  <c r="N838" i="17" s="1" a="1"/>
  <c r="N838" i="17" s="1"/>
  <c r="J838" i="17"/>
  <c r="O838" i="17" s="1" a="1"/>
  <c r="O838" i="17" s="1"/>
  <c r="K838" i="17"/>
  <c r="L838" i="17"/>
  <c r="M838" i="17" s="1"/>
  <c r="I839" i="17"/>
  <c r="N839" i="17" s="1" a="1"/>
  <c r="N839" i="17" s="1"/>
  <c r="J839" i="17"/>
  <c r="O839" i="17" s="1" a="1"/>
  <c r="O839" i="17" s="1"/>
  <c r="K839" i="17"/>
  <c r="L839" i="17"/>
  <c r="M839" i="17" s="1"/>
  <c r="I840" i="17"/>
  <c r="N840" i="17" s="1" a="1"/>
  <c r="N840" i="17" s="1"/>
  <c r="J840" i="17"/>
  <c r="O840" i="17" s="1" a="1"/>
  <c r="O840" i="17" s="1"/>
  <c r="K840" i="17"/>
  <c r="L840" i="17"/>
  <c r="M840" i="17" s="1"/>
  <c r="I841" i="17"/>
  <c r="N841" i="17" s="1" a="1"/>
  <c r="N841" i="17" s="1"/>
  <c r="J841" i="17"/>
  <c r="O841" i="17" s="1" a="1"/>
  <c r="O841" i="17" s="1"/>
  <c r="K841" i="17"/>
  <c r="L841" i="17"/>
  <c r="M841" i="17" s="1"/>
  <c r="I842" i="17"/>
  <c r="N842" i="17" s="1" a="1"/>
  <c r="N842" i="17" s="1"/>
  <c r="J842" i="17"/>
  <c r="O842" i="17" s="1" a="1"/>
  <c r="O842" i="17" s="1"/>
  <c r="K842" i="17"/>
  <c r="L842" i="17"/>
  <c r="M842" i="17" s="1"/>
  <c r="I843" i="17"/>
  <c r="N843" i="17" s="1" a="1"/>
  <c r="N843" i="17" s="1"/>
  <c r="J843" i="17"/>
  <c r="O843" i="17" s="1" a="1"/>
  <c r="O843" i="17" s="1"/>
  <c r="K843" i="17"/>
  <c r="L843" i="17"/>
  <c r="M843" i="17" s="1"/>
  <c r="I844" i="17"/>
  <c r="N844" i="17" s="1" a="1"/>
  <c r="N844" i="17" s="1"/>
  <c r="J844" i="17"/>
  <c r="O844" i="17" s="1" a="1"/>
  <c r="O844" i="17" s="1"/>
  <c r="K844" i="17"/>
  <c r="L844" i="17"/>
  <c r="M844" i="17" s="1"/>
  <c r="I845" i="17"/>
  <c r="N845" i="17" s="1" a="1"/>
  <c r="N845" i="17" s="1"/>
  <c r="J845" i="17"/>
  <c r="O845" i="17" s="1" a="1"/>
  <c r="O845" i="17" s="1"/>
  <c r="K845" i="17"/>
  <c r="L845" i="17"/>
  <c r="M845" i="17" s="1"/>
  <c r="I846" i="17"/>
  <c r="N846" i="17" s="1" a="1"/>
  <c r="N846" i="17" s="1"/>
  <c r="J846" i="17"/>
  <c r="O846" i="17" s="1" a="1"/>
  <c r="O846" i="17" s="1"/>
  <c r="K846" i="17"/>
  <c r="L846" i="17"/>
  <c r="M846" i="17" s="1"/>
  <c r="I847" i="17"/>
  <c r="N847" i="17" s="1" a="1"/>
  <c r="N847" i="17" s="1"/>
  <c r="J847" i="17"/>
  <c r="O847" i="17" s="1" a="1"/>
  <c r="O847" i="17" s="1"/>
  <c r="K847" i="17"/>
  <c r="L847" i="17"/>
  <c r="M847" i="17" s="1"/>
  <c r="I848" i="17"/>
  <c r="N848" i="17" s="1" a="1"/>
  <c r="N848" i="17" s="1"/>
  <c r="J848" i="17"/>
  <c r="O848" i="17" s="1" a="1"/>
  <c r="O848" i="17" s="1"/>
  <c r="K848" i="17"/>
  <c r="L848" i="17"/>
  <c r="M848" i="17" s="1"/>
  <c r="I849" i="17"/>
  <c r="N849" i="17" s="1" a="1"/>
  <c r="N849" i="17" s="1"/>
  <c r="J849" i="17"/>
  <c r="O849" i="17" s="1" a="1"/>
  <c r="O849" i="17" s="1"/>
  <c r="K849" i="17"/>
  <c r="L849" i="17"/>
  <c r="M849" i="17" s="1"/>
  <c r="I850" i="17"/>
  <c r="N850" i="17" s="1" a="1"/>
  <c r="N850" i="17" s="1"/>
  <c r="J850" i="17"/>
  <c r="O850" i="17" s="1" a="1"/>
  <c r="O850" i="17" s="1"/>
  <c r="K850" i="17"/>
  <c r="L850" i="17"/>
  <c r="M850" i="17" s="1"/>
  <c r="I851" i="17"/>
  <c r="N851" i="17" s="1" a="1"/>
  <c r="N851" i="17" s="1"/>
  <c r="J851" i="17"/>
  <c r="O851" i="17" s="1" a="1"/>
  <c r="O851" i="17" s="1"/>
  <c r="K851" i="17"/>
  <c r="L851" i="17"/>
  <c r="M851" i="17" s="1"/>
  <c r="I852" i="17"/>
  <c r="N852" i="17" s="1" a="1"/>
  <c r="N852" i="17" s="1"/>
  <c r="J852" i="17"/>
  <c r="O852" i="17" s="1" a="1"/>
  <c r="O852" i="17" s="1"/>
  <c r="K852" i="17"/>
  <c r="L852" i="17"/>
  <c r="M852" i="17" s="1"/>
  <c r="I853" i="17"/>
  <c r="N853" i="17" s="1" a="1"/>
  <c r="N853" i="17" s="1"/>
  <c r="J853" i="17"/>
  <c r="O853" i="17" s="1" a="1"/>
  <c r="O853" i="17" s="1"/>
  <c r="K853" i="17"/>
  <c r="L853" i="17"/>
  <c r="M853" i="17" s="1"/>
  <c r="I854" i="17"/>
  <c r="N854" i="17" s="1" a="1"/>
  <c r="N854" i="17" s="1"/>
  <c r="J854" i="17"/>
  <c r="O854" i="17" s="1" a="1"/>
  <c r="O854" i="17" s="1"/>
  <c r="K854" i="17"/>
  <c r="L854" i="17"/>
  <c r="M854" i="17" s="1"/>
  <c r="I855" i="17"/>
  <c r="N855" i="17" s="1" a="1"/>
  <c r="N855" i="17" s="1"/>
  <c r="J855" i="17"/>
  <c r="O855" i="17" s="1" a="1"/>
  <c r="O855" i="17" s="1"/>
  <c r="K855" i="17"/>
  <c r="L855" i="17"/>
  <c r="M855" i="17" s="1"/>
  <c r="I856" i="17"/>
  <c r="N856" i="17" s="1" a="1"/>
  <c r="N856" i="17" s="1"/>
  <c r="J856" i="17"/>
  <c r="O856" i="17" s="1" a="1"/>
  <c r="O856" i="17" s="1"/>
  <c r="K856" i="17"/>
  <c r="L856" i="17"/>
  <c r="M856" i="17" s="1"/>
  <c r="I857" i="17"/>
  <c r="N857" i="17" s="1" a="1"/>
  <c r="N857" i="17" s="1"/>
  <c r="J857" i="17"/>
  <c r="O857" i="17" s="1" a="1"/>
  <c r="O857" i="17" s="1"/>
  <c r="K857" i="17"/>
  <c r="L857" i="17"/>
  <c r="M857" i="17" s="1"/>
  <c r="I858" i="17"/>
  <c r="N858" i="17" s="1" a="1"/>
  <c r="N858" i="17" s="1"/>
  <c r="J858" i="17"/>
  <c r="O858" i="17" s="1" a="1"/>
  <c r="O858" i="17" s="1"/>
  <c r="K858" i="17"/>
  <c r="L858" i="17"/>
  <c r="M858" i="17" s="1"/>
  <c r="I859" i="17"/>
  <c r="N859" i="17" s="1" a="1"/>
  <c r="N859" i="17" s="1"/>
  <c r="J859" i="17"/>
  <c r="O859" i="17" s="1" a="1"/>
  <c r="O859" i="17" s="1"/>
  <c r="K859" i="17"/>
  <c r="L859" i="17"/>
  <c r="M859" i="17" s="1"/>
  <c r="I860" i="17"/>
  <c r="N860" i="17" s="1" a="1"/>
  <c r="N860" i="17" s="1"/>
  <c r="J860" i="17"/>
  <c r="O860" i="17" s="1" a="1"/>
  <c r="O860" i="17" s="1"/>
  <c r="K860" i="17"/>
  <c r="L860" i="17"/>
  <c r="M860" i="17" s="1"/>
  <c r="I861" i="17"/>
  <c r="N861" i="17" s="1" a="1"/>
  <c r="N861" i="17" s="1"/>
  <c r="J861" i="17"/>
  <c r="O861" i="17" s="1" a="1"/>
  <c r="O861" i="17" s="1"/>
  <c r="K861" i="17"/>
  <c r="L861" i="17"/>
  <c r="M861" i="17" s="1"/>
  <c r="I862" i="17"/>
  <c r="N862" i="17" s="1" a="1"/>
  <c r="N862" i="17" s="1"/>
  <c r="J862" i="17"/>
  <c r="O862" i="17" s="1" a="1"/>
  <c r="O862" i="17" s="1"/>
  <c r="K862" i="17"/>
  <c r="L862" i="17"/>
  <c r="M862" i="17" s="1"/>
  <c r="I863" i="17"/>
  <c r="N863" i="17" s="1" a="1"/>
  <c r="N863" i="17" s="1"/>
  <c r="J863" i="17"/>
  <c r="O863" i="17" s="1" a="1"/>
  <c r="O863" i="17" s="1"/>
  <c r="K863" i="17"/>
  <c r="L863" i="17"/>
  <c r="M863" i="17" s="1"/>
  <c r="I864" i="17"/>
  <c r="N864" i="17" s="1" a="1"/>
  <c r="N864" i="17" s="1"/>
  <c r="J864" i="17"/>
  <c r="O864" i="17" s="1" a="1"/>
  <c r="O864" i="17" s="1"/>
  <c r="K864" i="17"/>
  <c r="L864" i="17"/>
  <c r="M864" i="17" s="1"/>
  <c r="I865" i="17"/>
  <c r="N865" i="17" s="1" a="1"/>
  <c r="N865" i="17" s="1"/>
  <c r="J865" i="17"/>
  <c r="O865" i="17" s="1" a="1"/>
  <c r="O865" i="17" s="1"/>
  <c r="K865" i="17"/>
  <c r="L865" i="17"/>
  <c r="M865" i="17" s="1"/>
  <c r="I866" i="17"/>
  <c r="N866" i="17" s="1" a="1"/>
  <c r="N866" i="17" s="1"/>
  <c r="J866" i="17"/>
  <c r="O866" i="17" s="1" a="1"/>
  <c r="O866" i="17" s="1"/>
  <c r="K866" i="17"/>
  <c r="L866" i="17"/>
  <c r="M866" i="17" s="1"/>
  <c r="I867" i="17"/>
  <c r="N867" i="17" s="1" a="1"/>
  <c r="N867" i="17" s="1"/>
  <c r="J867" i="17"/>
  <c r="O867" i="17" s="1" a="1"/>
  <c r="O867" i="17" s="1"/>
  <c r="K867" i="17"/>
  <c r="L867" i="17"/>
  <c r="M867" i="17" s="1"/>
  <c r="I868" i="17"/>
  <c r="N868" i="17" s="1" a="1"/>
  <c r="N868" i="17" s="1"/>
  <c r="J868" i="17"/>
  <c r="O868" i="17" s="1" a="1"/>
  <c r="O868" i="17" s="1"/>
  <c r="K868" i="17"/>
  <c r="L868" i="17"/>
  <c r="M868" i="17" s="1"/>
  <c r="I869" i="17"/>
  <c r="N869" i="17" s="1" a="1"/>
  <c r="N869" i="17" s="1"/>
  <c r="J869" i="17"/>
  <c r="O869" i="17" s="1" a="1"/>
  <c r="O869" i="17" s="1"/>
  <c r="K869" i="17"/>
  <c r="L869" i="17"/>
  <c r="M869" i="17" s="1"/>
  <c r="I870" i="17"/>
  <c r="N870" i="17" s="1" a="1"/>
  <c r="N870" i="17" s="1"/>
  <c r="J870" i="17"/>
  <c r="O870" i="17" s="1" a="1"/>
  <c r="O870" i="17" s="1"/>
  <c r="K870" i="17"/>
  <c r="L870" i="17"/>
  <c r="M870" i="17" s="1"/>
  <c r="I871" i="17"/>
  <c r="N871" i="17" s="1" a="1"/>
  <c r="N871" i="17" s="1"/>
  <c r="J871" i="17"/>
  <c r="O871" i="17" s="1" a="1"/>
  <c r="O871" i="17" s="1"/>
  <c r="K871" i="17"/>
  <c r="L871" i="17"/>
  <c r="M871" i="17" s="1"/>
  <c r="I872" i="17"/>
  <c r="N872" i="17" s="1" a="1"/>
  <c r="N872" i="17" s="1"/>
  <c r="J872" i="17"/>
  <c r="O872" i="17" s="1" a="1"/>
  <c r="O872" i="17" s="1"/>
  <c r="K872" i="17"/>
  <c r="L872" i="17"/>
  <c r="M872" i="17" s="1"/>
  <c r="I873" i="17"/>
  <c r="N873" i="17" s="1" a="1"/>
  <c r="N873" i="17" s="1"/>
  <c r="J873" i="17"/>
  <c r="O873" i="17" s="1" a="1"/>
  <c r="O873" i="17" s="1"/>
  <c r="K873" i="17"/>
  <c r="L873" i="17"/>
  <c r="M873" i="17" s="1"/>
  <c r="I874" i="17"/>
  <c r="N874" i="17" s="1" a="1"/>
  <c r="N874" i="17" s="1"/>
  <c r="J874" i="17"/>
  <c r="O874" i="17" s="1" a="1"/>
  <c r="O874" i="17" s="1"/>
  <c r="K874" i="17"/>
  <c r="L874" i="17"/>
  <c r="M874" i="17" s="1"/>
  <c r="I875" i="17"/>
  <c r="N875" i="17" s="1" a="1"/>
  <c r="N875" i="17" s="1"/>
  <c r="J875" i="17"/>
  <c r="O875" i="17" s="1" a="1"/>
  <c r="O875" i="17" s="1"/>
  <c r="K875" i="17"/>
  <c r="L875" i="17"/>
  <c r="M875" i="17" s="1"/>
  <c r="I876" i="17"/>
  <c r="N876" i="17" s="1" a="1"/>
  <c r="N876" i="17" s="1"/>
  <c r="J876" i="17"/>
  <c r="O876" i="17" s="1" a="1"/>
  <c r="O876" i="17" s="1"/>
  <c r="K876" i="17"/>
  <c r="L876" i="17"/>
  <c r="M876" i="17" s="1"/>
  <c r="I877" i="17"/>
  <c r="N877" i="17" s="1" a="1"/>
  <c r="N877" i="17" s="1"/>
  <c r="J877" i="17"/>
  <c r="O877" i="17" s="1" a="1"/>
  <c r="O877" i="17" s="1"/>
  <c r="K877" i="17"/>
  <c r="L877" i="17"/>
  <c r="M877" i="17" s="1"/>
  <c r="I878" i="17"/>
  <c r="N878" i="17" s="1" a="1"/>
  <c r="N878" i="17" s="1"/>
  <c r="J878" i="17"/>
  <c r="O878" i="17" s="1" a="1"/>
  <c r="O878" i="17" s="1"/>
  <c r="K878" i="17"/>
  <c r="L878" i="17"/>
  <c r="M878" i="17" s="1"/>
  <c r="I879" i="17"/>
  <c r="N879" i="17" s="1" a="1"/>
  <c r="N879" i="17" s="1"/>
  <c r="J879" i="17"/>
  <c r="O879" i="17" s="1" a="1"/>
  <c r="O879" i="17" s="1"/>
  <c r="K879" i="17"/>
  <c r="L879" i="17"/>
  <c r="M879" i="17" s="1"/>
  <c r="I880" i="17"/>
  <c r="N880" i="17" s="1" a="1"/>
  <c r="N880" i="17" s="1"/>
  <c r="J880" i="17"/>
  <c r="O880" i="17" s="1" a="1"/>
  <c r="O880" i="17" s="1"/>
  <c r="K880" i="17"/>
  <c r="L880" i="17"/>
  <c r="M880" i="17" s="1"/>
  <c r="I881" i="17"/>
  <c r="N881" i="17" s="1" a="1"/>
  <c r="N881" i="17" s="1"/>
  <c r="J881" i="17"/>
  <c r="O881" i="17" s="1" a="1"/>
  <c r="O881" i="17" s="1"/>
  <c r="K881" i="17"/>
  <c r="L881" i="17"/>
  <c r="M881" i="17" s="1"/>
  <c r="I882" i="17"/>
  <c r="N882" i="17" s="1" a="1"/>
  <c r="N882" i="17" s="1"/>
  <c r="J882" i="17"/>
  <c r="O882" i="17" s="1" a="1"/>
  <c r="O882" i="17" s="1"/>
  <c r="K882" i="17"/>
  <c r="L882" i="17"/>
  <c r="M882" i="17" s="1"/>
  <c r="I883" i="17"/>
  <c r="N883" i="17" s="1" a="1"/>
  <c r="N883" i="17" s="1"/>
  <c r="J883" i="17"/>
  <c r="O883" i="17" s="1" a="1"/>
  <c r="O883" i="17" s="1"/>
  <c r="K883" i="17"/>
  <c r="L883" i="17"/>
  <c r="M883" i="17" s="1"/>
  <c r="I884" i="17"/>
  <c r="N884" i="17" s="1" a="1"/>
  <c r="N884" i="17" s="1"/>
  <c r="J884" i="17"/>
  <c r="O884" i="17" s="1" a="1"/>
  <c r="O884" i="17" s="1"/>
  <c r="K884" i="17"/>
  <c r="L884" i="17"/>
  <c r="M884" i="17" s="1"/>
  <c r="I885" i="17"/>
  <c r="N885" i="17" s="1" a="1"/>
  <c r="N885" i="17" s="1"/>
  <c r="J885" i="17"/>
  <c r="O885" i="17" s="1" a="1"/>
  <c r="O885" i="17" s="1"/>
  <c r="K885" i="17"/>
  <c r="L885" i="17"/>
  <c r="M885" i="17" s="1"/>
  <c r="I886" i="17"/>
  <c r="N886" i="17" s="1" a="1"/>
  <c r="N886" i="17" s="1"/>
  <c r="J886" i="17"/>
  <c r="O886" i="17" s="1" a="1"/>
  <c r="O886" i="17" s="1"/>
  <c r="K886" i="17"/>
  <c r="L886" i="17"/>
  <c r="M886" i="17" s="1"/>
  <c r="I887" i="17"/>
  <c r="N887" i="17" s="1" a="1"/>
  <c r="N887" i="17" s="1"/>
  <c r="J887" i="17"/>
  <c r="O887" i="17" s="1" a="1"/>
  <c r="O887" i="17" s="1"/>
  <c r="K887" i="17"/>
  <c r="L887" i="17"/>
  <c r="M887" i="17" s="1"/>
  <c r="I888" i="17"/>
  <c r="N888" i="17" s="1" a="1"/>
  <c r="N888" i="17" s="1"/>
  <c r="J888" i="17"/>
  <c r="O888" i="17" s="1" a="1"/>
  <c r="O888" i="17" s="1"/>
  <c r="K888" i="17"/>
  <c r="L888" i="17"/>
  <c r="M888" i="17" s="1"/>
  <c r="I889" i="17"/>
  <c r="N889" i="17" s="1" a="1"/>
  <c r="N889" i="17" s="1"/>
  <c r="J889" i="17"/>
  <c r="O889" i="17" s="1" a="1"/>
  <c r="O889" i="17" s="1"/>
  <c r="K889" i="17"/>
  <c r="L889" i="17"/>
  <c r="M889" i="17" s="1"/>
  <c r="I890" i="17"/>
  <c r="N890" i="17" s="1" a="1"/>
  <c r="N890" i="17" s="1"/>
  <c r="J890" i="17"/>
  <c r="O890" i="17" s="1" a="1"/>
  <c r="O890" i="17" s="1"/>
  <c r="K890" i="17"/>
  <c r="L890" i="17"/>
  <c r="M890" i="17" s="1"/>
  <c r="I891" i="17"/>
  <c r="N891" i="17" s="1" a="1"/>
  <c r="N891" i="17" s="1"/>
  <c r="J891" i="17"/>
  <c r="O891" i="17" s="1" a="1"/>
  <c r="O891" i="17" s="1"/>
  <c r="K891" i="17"/>
  <c r="L891" i="17"/>
  <c r="M891" i="17" s="1"/>
  <c r="I892" i="17"/>
  <c r="N892" i="17" s="1" a="1"/>
  <c r="N892" i="17" s="1"/>
  <c r="J892" i="17"/>
  <c r="O892" i="17" s="1" a="1"/>
  <c r="O892" i="17" s="1"/>
  <c r="K892" i="17"/>
  <c r="L892" i="17"/>
  <c r="M892" i="17" s="1"/>
  <c r="I893" i="17"/>
  <c r="N893" i="17" s="1" a="1"/>
  <c r="N893" i="17" s="1"/>
  <c r="J893" i="17"/>
  <c r="O893" i="17" s="1" a="1"/>
  <c r="O893" i="17" s="1"/>
  <c r="K893" i="17"/>
  <c r="L893" i="17"/>
  <c r="M893" i="17" s="1"/>
  <c r="I894" i="17"/>
  <c r="N894" i="17" s="1" a="1"/>
  <c r="N894" i="17" s="1"/>
  <c r="J894" i="17"/>
  <c r="O894" i="17" s="1" a="1"/>
  <c r="O894" i="17" s="1"/>
  <c r="K894" i="17"/>
  <c r="L894" i="17"/>
  <c r="M894" i="17" s="1"/>
  <c r="I895" i="17"/>
  <c r="N895" i="17" s="1" a="1"/>
  <c r="N895" i="17" s="1"/>
  <c r="J895" i="17"/>
  <c r="O895" i="17" s="1" a="1"/>
  <c r="O895" i="17" s="1"/>
  <c r="K895" i="17"/>
  <c r="L895" i="17"/>
  <c r="M895" i="17" s="1"/>
  <c r="I896" i="17"/>
  <c r="N896" i="17" s="1" a="1"/>
  <c r="N896" i="17" s="1"/>
  <c r="J896" i="17"/>
  <c r="O896" i="17" s="1" a="1"/>
  <c r="O896" i="17" s="1"/>
  <c r="K896" i="17"/>
  <c r="L896" i="17"/>
  <c r="M896" i="17" s="1"/>
  <c r="I897" i="17"/>
  <c r="N897" i="17" s="1" a="1"/>
  <c r="N897" i="17" s="1"/>
  <c r="J897" i="17"/>
  <c r="O897" i="17" s="1" a="1"/>
  <c r="O897" i="17" s="1"/>
  <c r="K897" i="17"/>
  <c r="L897" i="17"/>
  <c r="M897" i="17" s="1"/>
  <c r="I898" i="17"/>
  <c r="N898" i="17" s="1" a="1"/>
  <c r="N898" i="17" s="1"/>
  <c r="J898" i="17"/>
  <c r="O898" i="17" s="1" a="1"/>
  <c r="O898" i="17" s="1"/>
  <c r="K898" i="17"/>
  <c r="L898" i="17"/>
  <c r="M898" i="17" s="1"/>
  <c r="I899" i="17"/>
  <c r="N899" i="17" s="1" a="1"/>
  <c r="N899" i="17" s="1"/>
  <c r="J899" i="17"/>
  <c r="O899" i="17" s="1" a="1"/>
  <c r="O899" i="17" s="1"/>
  <c r="K899" i="17"/>
  <c r="L899" i="17"/>
  <c r="M899" i="17" s="1"/>
  <c r="I900" i="17"/>
  <c r="N900" i="17" s="1" a="1"/>
  <c r="N900" i="17" s="1"/>
  <c r="J900" i="17"/>
  <c r="O900" i="17" s="1" a="1"/>
  <c r="O900" i="17" s="1"/>
  <c r="K900" i="17"/>
  <c r="L900" i="17"/>
  <c r="M900" i="17" s="1"/>
  <c r="I901" i="17"/>
  <c r="N901" i="17" s="1" a="1"/>
  <c r="N901" i="17" s="1"/>
  <c r="J901" i="17"/>
  <c r="O901" i="17" s="1" a="1"/>
  <c r="O901" i="17" s="1"/>
  <c r="K901" i="17"/>
  <c r="L901" i="17"/>
  <c r="M901" i="17" s="1"/>
  <c r="I902" i="17"/>
  <c r="N902" i="17" s="1" a="1"/>
  <c r="N902" i="17" s="1"/>
  <c r="J902" i="17"/>
  <c r="O902" i="17" s="1" a="1"/>
  <c r="O902" i="17" s="1"/>
  <c r="K902" i="17"/>
  <c r="L902" i="17"/>
  <c r="M902" i="17" s="1"/>
  <c r="I903" i="17"/>
  <c r="N903" i="17" s="1" a="1"/>
  <c r="N903" i="17" s="1"/>
  <c r="J903" i="17"/>
  <c r="O903" i="17" s="1" a="1"/>
  <c r="O903" i="17" s="1"/>
  <c r="K903" i="17"/>
  <c r="L903" i="17"/>
  <c r="M903" i="17" s="1"/>
  <c r="I904" i="17"/>
  <c r="N904" i="17" s="1" a="1"/>
  <c r="N904" i="17" s="1"/>
  <c r="J904" i="17"/>
  <c r="O904" i="17" s="1" a="1"/>
  <c r="O904" i="17" s="1"/>
  <c r="K904" i="17"/>
  <c r="L904" i="17"/>
  <c r="M904" i="17" s="1"/>
  <c r="I905" i="17"/>
  <c r="N905" i="17" s="1" a="1"/>
  <c r="N905" i="17" s="1"/>
  <c r="J905" i="17"/>
  <c r="O905" i="17" s="1" a="1"/>
  <c r="O905" i="17" s="1"/>
  <c r="K905" i="17"/>
  <c r="L905" i="17"/>
  <c r="M905" i="17" s="1"/>
  <c r="I906" i="17"/>
  <c r="N906" i="17" s="1" a="1"/>
  <c r="N906" i="17" s="1"/>
  <c r="J906" i="17"/>
  <c r="O906" i="17" s="1" a="1"/>
  <c r="O906" i="17" s="1"/>
  <c r="K906" i="17"/>
  <c r="L906" i="17"/>
  <c r="M906" i="17" s="1"/>
  <c r="I907" i="17"/>
  <c r="N907" i="17" s="1" a="1"/>
  <c r="N907" i="17" s="1"/>
  <c r="J907" i="17"/>
  <c r="O907" i="17" s="1" a="1"/>
  <c r="O907" i="17" s="1"/>
  <c r="K907" i="17"/>
  <c r="L907" i="17"/>
  <c r="M907" i="17" s="1"/>
  <c r="I908" i="17"/>
  <c r="N908" i="17" s="1" a="1"/>
  <c r="N908" i="17" s="1"/>
  <c r="J908" i="17"/>
  <c r="O908" i="17" s="1" a="1"/>
  <c r="O908" i="17" s="1"/>
  <c r="K908" i="17"/>
  <c r="L908" i="17"/>
  <c r="M908" i="17" s="1"/>
  <c r="I909" i="17"/>
  <c r="N909" i="17" s="1" a="1"/>
  <c r="N909" i="17" s="1"/>
  <c r="J909" i="17"/>
  <c r="O909" i="17" s="1" a="1"/>
  <c r="O909" i="17" s="1"/>
  <c r="K909" i="17"/>
  <c r="L909" i="17"/>
  <c r="M909" i="17" s="1"/>
  <c r="I910" i="17"/>
  <c r="N910" i="17" s="1" a="1"/>
  <c r="N910" i="17" s="1"/>
  <c r="J910" i="17"/>
  <c r="O910" i="17" s="1" a="1"/>
  <c r="O910" i="17" s="1"/>
  <c r="K910" i="17"/>
  <c r="L910" i="17"/>
  <c r="M910" i="17" s="1"/>
  <c r="I911" i="17"/>
  <c r="N911" i="17" s="1" a="1"/>
  <c r="N911" i="17" s="1"/>
  <c r="J911" i="17"/>
  <c r="O911" i="17" s="1" a="1"/>
  <c r="O911" i="17" s="1"/>
  <c r="K911" i="17"/>
  <c r="L911" i="17"/>
  <c r="M911" i="17" s="1"/>
  <c r="I912" i="17"/>
  <c r="N912" i="17" s="1" a="1"/>
  <c r="N912" i="17" s="1"/>
  <c r="J912" i="17"/>
  <c r="O912" i="17" s="1" a="1"/>
  <c r="O912" i="17" s="1"/>
  <c r="K912" i="17"/>
  <c r="L912" i="17"/>
  <c r="M912" i="17" s="1"/>
  <c r="I913" i="17"/>
  <c r="N913" i="17" s="1" a="1"/>
  <c r="N913" i="17" s="1"/>
  <c r="J913" i="17"/>
  <c r="O913" i="17" s="1" a="1"/>
  <c r="O913" i="17" s="1"/>
  <c r="K913" i="17"/>
  <c r="L913" i="17"/>
  <c r="M913" i="17" s="1"/>
  <c r="I914" i="17"/>
  <c r="N914" i="17" s="1" a="1"/>
  <c r="N914" i="17" s="1"/>
  <c r="J914" i="17"/>
  <c r="O914" i="17" s="1" a="1"/>
  <c r="O914" i="17" s="1"/>
  <c r="K914" i="17"/>
  <c r="L914" i="17"/>
  <c r="M914" i="17" s="1"/>
  <c r="I915" i="17"/>
  <c r="N915" i="17" s="1" a="1"/>
  <c r="N915" i="17" s="1"/>
  <c r="J915" i="17"/>
  <c r="O915" i="17" s="1" a="1"/>
  <c r="O915" i="17" s="1"/>
  <c r="K915" i="17"/>
  <c r="L915" i="17"/>
  <c r="M915" i="17" s="1"/>
  <c r="I916" i="17"/>
  <c r="N916" i="17" s="1" a="1"/>
  <c r="N916" i="17" s="1"/>
  <c r="J916" i="17"/>
  <c r="O916" i="17" s="1" a="1"/>
  <c r="O916" i="17" s="1"/>
  <c r="K916" i="17"/>
  <c r="L916" i="17"/>
  <c r="M916" i="17" s="1"/>
  <c r="I917" i="17"/>
  <c r="N917" i="17" s="1" a="1"/>
  <c r="N917" i="17" s="1"/>
  <c r="J917" i="17"/>
  <c r="O917" i="17" s="1" a="1"/>
  <c r="O917" i="17" s="1"/>
  <c r="K917" i="17"/>
  <c r="L917" i="17"/>
  <c r="M917" i="17" s="1"/>
  <c r="I918" i="17"/>
  <c r="N918" i="17" s="1" a="1"/>
  <c r="N918" i="17" s="1"/>
  <c r="J918" i="17"/>
  <c r="O918" i="17" s="1" a="1"/>
  <c r="O918" i="17" s="1"/>
  <c r="K918" i="17"/>
  <c r="L918" i="17"/>
  <c r="M918" i="17" s="1"/>
  <c r="I919" i="17"/>
  <c r="N919" i="17" s="1" a="1"/>
  <c r="N919" i="17" s="1"/>
  <c r="J919" i="17"/>
  <c r="O919" i="17" s="1" a="1"/>
  <c r="O919" i="17" s="1"/>
  <c r="K919" i="17"/>
  <c r="L919" i="17"/>
  <c r="M919" i="17" s="1"/>
  <c r="I920" i="17"/>
  <c r="N920" i="17" s="1" a="1"/>
  <c r="N920" i="17" s="1"/>
  <c r="J920" i="17"/>
  <c r="O920" i="17" s="1" a="1"/>
  <c r="O920" i="17" s="1"/>
  <c r="K920" i="17"/>
  <c r="L920" i="17"/>
  <c r="M920" i="17" s="1"/>
  <c r="I921" i="17"/>
  <c r="N921" i="17" s="1" a="1"/>
  <c r="N921" i="17" s="1"/>
  <c r="J921" i="17"/>
  <c r="O921" i="17" s="1" a="1"/>
  <c r="O921" i="17" s="1"/>
  <c r="K921" i="17"/>
  <c r="L921" i="17"/>
  <c r="M921" i="17" s="1"/>
  <c r="I922" i="17"/>
  <c r="N922" i="17" s="1" a="1"/>
  <c r="N922" i="17" s="1"/>
  <c r="J922" i="17"/>
  <c r="O922" i="17" s="1" a="1"/>
  <c r="O922" i="17" s="1"/>
  <c r="K922" i="17"/>
  <c r="L922" i="17"/>
  <c r="M922" i="17" s="1"/>
  <c r="I923" i="17"/>
  <c r="N923" i="17" s="1" a="1"/>
  <c r="N923" i="17" s="1"/>
  <c r="J923" i="17"/>
  <c r="O923" i="17" s="1" a="1"/>
  <c r="O923" i="17" s="1"/>
  <c r="K923" i="17"/>
  <c r="L923" i="17"/>
  <c r="M923" i="17" s="1"/>
  <c r="I924" i="17"/>
  <c r="N924" i="17" s="1" a="1"/>
  <c r="N924" i="17" s="1"/>
  <c r="J924" i="17"/>
  <c r="O924" i="17" s="1" a="1"/>
  <c r="O924" i="17" s="1"/>
  <c r="K924" i="17"/>
  <c r="L924" i="17"/>
  <c r="M924" i="17" s="1"/>
  <c r="I925" i="17"/>
  <c r="N925" i="17" s="1" a="1"/>
  <c r="N925" i="17" s="1"/>
  <c r="J925" i="17"/>
  <c r="O925" i="17" s="1" a="1"/>
  <c r="O925" i="17" s="1"/>
  <c r="K925" i="17"/>
  <c r="L925" i="17"/>
  <c r="M925" i="17" s="1"/>
  <c r="I926" i="17"/>
  <c r="N926" i="17" s="1" a="1"/>
  <c r="N926" i="17" s="1"/>
  <c r="J926" i="17"/>
  <c r="O926" i="17" s="1" a="1"/>
  <c r="O926" i="17" s="1"/>
  <c r="K926" i="17"/>
  <c r="L926" i="17"/>
  <c r="M926" i="17" s="1"/>
  <c r="I927" i="17"/>
  <c r="N927" i="17" s="1" a="1"/>
  <c r="N927" i="17" s="1"/>
  <c r="J927" i="17"/>
  <c r="O927" i="17" s="1" a="1"/>
  <c r="O927" i="17" s="1"/>
  <c r="K927" i="17"/>
  <c r="L927" i="17"/>
  <c r="M927" i="17" s="1"/>
  <c r="I928" i="17"/>
  <c r="N928" i="17" s="1" a="1"/>
  <c r="N928" i="17" s="1"/>
  <c r="J928" i="17"/>
  <c r="O928" i="17" s="1" a="1"/>
  <c r="O928" i="17" s="1"/>
  <c r="K928" i="17"/>
  <c r="L928" i="17"/>
  <c r="M928" i="17" s="1"/>
  <c r="I929" i="17"/>
  <c r="N929" i="17" s="1" a="1"/>
  <c r="N929" i="17" s="1"/>
  <c r="J929" i="17"/>
  <c r="O929" i="17" s="1" a="1"/>
  <c r="O929" i="17" s="1"/>
  <c r="K929" i="17"/>
  <c r="L929" i="17"/>
  <c r="M929" i="17" s="1"/>
  <c r="I930" i="17"/>
  <c r="N930" i="17" s="1" a="1"/>
  <c r="N930" i="17" s="1"/>
  <c r="J930" i="17"/>
  <c r="O930" i="17" s="1" a="1"/>
  <c r="O930" i="17" s="1"/>
  <c r="K930" i="17"/>
  <c r="L930" i="17"/>
  <c r="M930" i="17" s="1"/>
  <c r="I931" i="17"/>
  <c r="N931" i="17" s="1" a="1"/>
  <c r="N931" i="17" s="1"/>
  <c r="J931" i="17"/>
  <c r="O931" i="17" s="1" a="1"/>
  <c r="O931" i="17" s="1"/>
  <c r="K931" i="17"/>
  <c r="L931" i="17"/>
  <c r="M931" i="17" s="1"/>
  <c r="I932" i="17"/>
  <c r="N932" i="17" s="1" a="1"/>
  <c r="N932" i="17" s="1"/>
  <c r="J932" i="17"/>
  <c r="O932" i="17" s="1" a="1"/>
  <c r="O932" i="17" s="1"/>
  <c r="K932" i="17"/>
  <c r="L932" i="17"/>
  <c r="M932" i="17" s="1"/>
  <c r="I933" i="17"/>
  <c r="N933" i="17" s="1" a="1"/>
  <c r="N933" i="17" s="1"/>
  <c r="J933" i="17"/>
  <c r="O933" i="17" s="1" a="1"/>
  <c r="O933" i="17" s="1"/>
  <c r="K933" i="17"/>
  <c r="L933" i="17"/>
  <c r="M933" i="17" s="1"/>
  <c r="I934" i="17"/>
  <c r="N934" i="17" s="1" a="1"/>
  <c r="N934" i="17" s="1"/>
  <c r="J934" i="17"/>
  <c r="O934" i="17" s="1" a="1"/>
  <c r="O934" i="17" s="1"/>
  <c r="K934" i="17"/>
  <c r="L934" i="17"/>
  <c r="M934" i="17" s="1"/>
  <c r="I935" i="17"/>
  <c r="N935" i="17" s="1" a="1"/>
  <c r="N935" i="17" s="1"/>
  <c r="J935" i="17"/>
  <c r="O935" i="17" s="1" a="1"/>
  <c r="O935" i="17" s="1"/>
  <c r="K935" i="17"/>
  <c r="L935" i="17"/>
  <c r="M935" i="17" s="1"/>
  <c r="I936" i="17"/>
  <c r="N936" i="17" s="1" a="1"/>
  <c r="N936" i="17" s="1"/>
  <c r="J936" i="17"/>
  <c r="O936" i="17" s="1" a="1"/>
  <c r="O936" i="17" s="1"/>
  <c r="K936" i="17"/>
  <c r="L936" i="17"/>
  <c r="M936" i="17" s="1"/>
  <c r="I937" i="17"/>
  <c r="N937" i="17" s="1" a="1"/>
  <c r="N937" i="17" s="1"/>
  <c r="J937" i="17"/>
  <c r="O937" i="17" s="1" a="1"/>
  <c r="O937" i="17" s="1"/>
  <c r="K937" i="17"/>
  <c r="L937" i="17"/>
  <c r="M937" i="17" s="1"/>
  <c r="I938" i="17"/>
  <c r="N938" i="17" s="1" a="1"/>
  <c r="N938" i="17" s="1"/>
  <c r="J938" i="17"/>
  <c r="O938" i="17" s="1" a="1"/>
  <c r="O938" i="17" s="1"/>
  <c r="K938" i="17"/>
  <c r="L938" i="17"/>
  <c r="M938" i="17" s="1"/>
  <c r="I939" i="17"/>
  <c r="N939" i="17" s="1" a="1"/>
  <c r="N939" i="17" s="1"/>
  <c r="J939" i="17"/>
  <c r="O939" i="17" s="1" a="1"/>
  <c r="O939" i="17" s="1"/>
  <c r="K939" i="17"/>
  <c r="L939" i="17"/>
  <c r="M939" i="17" s="1"/>
  <c r="I940" i="17"/>
  <c r="N940" i="17" s="1" a="1"/>
  <c r="N940" i="17" s="1"/>
  <c r="J940" i="17"/>
  <c r="O940" i="17" s="1" a="1"/>
  <c r="O940" i="17" s="1"/>
  <c r="K940" i="17"/>
  <c r="L940" i="17"/>
  <c r="M940" i="17" s="1"/>
  <c r="I941" i="17"/>
  <c r="N941" i="17" s="1" a="1"/>
  <c r="N941" i="17" s="1"/>
  <c r="J941" i="17"/>
  <c r="O941" i="17" s="1" a="1"/>
  <c r="O941" i="17" s="1"/>
  <c r="K941" i="17"/>
  <c r="L941" i="17"/>
  <c r="M941" i="17" s="1"/>
  <c r="I942" i="17"/>
  <c r="N942" i="17" s="1" a="1"/>
  <c r="N942" i="17" s="1"/>
  <c r="J942" i="17"/>
  <c r="O942" i="17" s="1" a="1"/>
  <c r="O942" i="17" s="1"/>
  <c r="K942" i="17"/>
  <c r="L942" i="17"/>
  <c r="M942" i="17" s="1"/>
  <c r="I943" i="17"/>
  <c r="N943" i="17" s="1" a="1"/>
  <c r="N943" i="17" s="1"/>
  <c r="J943" i="17"/>
  <c r="O943" i="17" s="1" a="1"/>
  <c r="O943" i="17" s="1"/>
  <c r="K943" i="17"/>
  <c r="L943" i="17"/>
  <c r="M943" i="17" s="1"/>
  <c r="I944" i="17"/>
  <c r="N944" i="17" s="1" a="1"/>
  <c r="N944" i="17" s="1"/>
  <c r="J944" i="17"/>
  <c r="O944" i="17" s="1" a="1"/>
  <c r="O944" i="17" s="1"/>
  <c r="K944" i="17"/>
  <c r="L944" i="17"/>
  <c r="M944" i="17" s="1"/>
  <c r="I945" i="17"/>
  <c r="N945" i="17" s="1" a="1"/>
  <c r="N945" i="17" s="1"/>
  <c r="J945" i="17"/>
  <c r="O945" i="17" s="1" a="1"/>
  <c r="O945" i="17" s="1"/>
  <c r="K945" i="17"/>
  <c r="L945" i="17"/>
  <c r="M945" i="17" s="1"/>
  <c r="I946" i="17"/>
  <c r="N946" i="17" s="1" a="1"/>
  <c r="N946" i="17" s="1"/>
  <c r="J946" i="17"/>
  <c r="O946" i="17" s="1" a="1"/>
  <c r="O946" i="17" s="1"/>
  <c r="K946" i="17"/>
  <c r="L946" i="17"/>
  <c r="M946" i="17" s="1"/>
  <c r="I947" i="17"/>
  <c r="N947" i="17" s="1" a="1"/>
  <c r="N947" i="17" s="1"/>
  <c r="J947" i="17"/>
  <c r="O947" i="17" s="1" a="1"/>
  <c r="O947" i="17" s="1"/>
  <c r="K947" i="17"/>
  <c r="L947" i="17"/>
  <c r="M947" i="17" s="1"/>
  <c r="I948" i="17"/>
  <c r="N948" i="17" s="1" a="1"/>
  <c r="N948" i="17" s="1"/>
  <c r="J948" i="17"/>
  <c r="O948" i="17" s="1" a="1"/>
  <c r="O948" i="17" s="1"/>
  <c r="K948" i="17"/>
  <c r="L948" i="17"/>
  <c r="M948" i="17" s="1"/>
  <c r="I949" i="17"/>
  <c r="N949" i="17" s="1" a="1"/>
  <c r="N949" i="17" s="1"/>
  <c r="J949" i="17"/>
  <c r="O949" i="17" s="1" a="1"/>
  <c r="O949" i="17" s="1"/>
  <c r="K949" i="17"/>
  <c r="L949" i="17"/>
  <c r="M949" i="17" s="1"/>
  <c r="I950" i="17"/>
  <c r="N950" i="17" s="1" a="1"/>
  <c r="N950" i="17" s="1"/>
  <c r="J950" i="17"/>
  <c r="O950" i="17" s="1" a="1"/>
  <c r="O950" i="17" s="1"/>
  <c r="K950" i="17"/>
  <c r="L950" i="17"/>
  <c r="M950" i="17" s="1"/>
  <c r="I951" i="17"/>
  <c r="N951" i="17" s="1" a="1"/>
  <c r="N951" i="17" s="1"/>
  <c r="J951" i="17"/>
  <c r="O951" i="17" s="1" a="1"/>
  <c r="O951" i="17" s="1"/>
  <c r="K951" i="17"/>
  <c r="L951" i="17"/>
  <c r="M951" i="17" s="1"/>
  <c r="I952" i="17"/>
  <c r="N952" i="17" s="1" a="1"/>
  <c r="N952" i="17" s="1"/>
  <c r="J952" i="17"/>
  <c r="O952" i="17" s="1" a="1"/>
  <c r="O952" i="17" s="1"/>
  <c r="K952" i="17"/>
  <c r="L952" i="17"/>
  <c r="M952" i="17" s="1"/>
  <c r="I953" i="17"/>
  <c r="N953" i="17" s="1" a="1"/>
  <c r="N953" i="17" s="1"/>
  <c r="J953" i="17"/>
  <c r="O953" i="17" s="1" a="1"/>
  <c r="O953" i="17" s="1"/>
  <c r="K953" i="17"/>
  <c r="L953" i="17"/>
  <c r="M953" i="17" s="1"/>
  <c r="I954" i="17"/>
  <c r="N954" i="17" s="1" a="1"/>
  <c r="N954" i="17" s="1"/>
  <c r="J954" i="17"/>
  <c r="O954" i="17" s="1" a="1"/>
  <c r="O954" i="17" s="1"/>
  <c r="K954" i="17"/>
  <c r="L954" i="17"/>
  <c r="M954" i="17" s="1"/>
  <c r="I955" i="17"/>
  <c r="N955" i="17" s="1" a="1"/>
  <c r="N955" i="17" s="1"/>
  <c r="J955" i="17"/>
  <c r="O955" i="17" s="1" a="1"/>
  <c r="O955" i="17" s="1"/>
  <c r="K955" i="17"/>
  <c r="L955" i="17"/>
  <c r="M955" i="17" s="1"/>
  <c r="I956" i="17"/>
  <c r="N956" i="17" s="1" a="1"/>
  <c r="N956" i="17" s="1"/>
  <c r="J956" i="17"/>
  <c r="O956" i="17" s="1" a="1"/>
  <c r="O956" i="17" s="1"/>
  <c r="K956" i="17"/>
  <c r="L956" i="17"/>
  <c r="M956" i="17" s="1"/>
  <c r="I957" i="17"/>
  <c r="N957" i="17" s="1" a="1"/>
  <c r="N957" i="17" s="1"/>
  <c r="J957" i="17"/>
  <c r="O957" i="17" s="1" a="1"/>
  <c r="O957" i="17" s="1"/>
  <c r="K957" i="17"/>
  <c r="L957" i="17"/>
  <c r="M957" i="17" s="1"/>
  <c r="I958" i="17"/>
  <c r="N958" i="17" s="1" a="1"/>
  <c r="N958" i="17" s="1"/>
  <c r="J958" i="17"/>
  <c r="O958" i="17" s="1" a="1"/>
  <c r="O958" i="17" s="1"/>
  <c r="K958" i="17"/>
  <c r="L958" i="17"/>
  <c r="M958" i="17" s="1"/>
  <c r="I959" i="17"/>
  <c r="N959" i="17" s="1" a="1"/>
  <c r="N959" i="17" s="1"/>
  <c r="J959" i="17"/>
  <c r="O959" i="17" s="1" a="1"/>
  <c r="O959" i="17" s="1"/>
  <c r="K959" i="17"/>
  <c r="L959" i="17"/>
  <c r="M959" i="17" s="1"/>
  <c r="I960" i="17"/>
  <c r="N960" i="17" s="1" a="1"/>
  <c r="N960" i="17" s="1"/>
  <c r="J960" i="17"/>
  <c r="O960" i="17" s="1" a="1"/>
  <c r="O960" i="17" s="1"/>
  <c r="K960" i="17"/>
  <c r="L960" i="17"/>
  <c r="M960" i="17" s="1"/>
  <c r="I961" i="17"/>
  <c r="N961" i="17" s="1" a="1"/>
  <c r="N961" i="17" s="1"/>
  <c r="J961" i="17"/>
  <c r="O961" i="17" s="1" a="1"/>
  <c r="O961" i="17" s="1"/>
  <c r="K961" i="17"/>
  <c r="L961" i="17"/>
  <c r="M961" i="17" s="1"/>
  <c r="I962" i="17"/>
  <c r="N962" i="17" s="1" a="1"/>
  <c r="N962" i="17" s="1"/>
  <c r="J962" i="17"/>
  <c r="O962" i="17" s="1" a="1"/>
  <c r="O962" i="17" s="1"/>
  <c r="K962" i="17"/>
  <c r="L962" i="17"/>
  <c r="M962" i="17" s="1"/>
  <c r="I963" i="17"/>
  <c r="N963" i="17" s="1" a="1"/>
  <c r="N963" i="17" s="1"/>
  <c r="J963" i="17"/>
  <c r="O963" i="17" s="1" a="1"/>
  <c r="O963" i="17" s="1"/>
  <c r="K963" i="17"/>
  <c r="L963" i="17"/>
  <c r="M963" i="17" s="1"/>
  <c r="I964" i="17"/>
  <c r="N964" i="17" s="1" a="1"/>
  <c r="N964" i="17" s="1"/>
  <c r="J964" i="17"/>
  <c r="O964" i="17" s="1" a="1"/>
  <c r="O964" i="17" s="1"/>
  <c r="K964" i="17"/>
  <c r="L964" i="17"/>
  <c r="M964" i="17" s="1"/>
  <c r="I965" i="17"/>
  <c r="N965" i="17" s="1" a="1"/>
  <c r="N965" i="17" s="1"/>
  <c r="J965" i="17"/>
  <c r="O965" i="17" s="1" a="1"/>
  <c r="O965" i="17" s="1"/>
  <c r="K965" i="17"/>
  <c r="L965" i="17"/>
  <c r="M965" i="17" s="1"/>
  <c r="I966" i="17"/>
  <c r="N966" i="17" s="1" a="1"/>
  <c r="N966" i="17" s="1"/>
  <c r="J966" i="17"/>
  <c r="O966" i="17" s="1" a="1"/>
  <c r="O966" i="17" s="1"/>
  <c r="K966" i="17"/>
  <c r="L966" i="17"/>
  <c r="M966" i="17" s="1"/>
  <c r="I967" i="17"/>
  <c r="N967" i="17" s="1" a="1"/>
  <c r="N967" i="17" s="1"/>
  <c r="J967" i="17"/>
  <c r="O967" i="17" s="1" a="1"/>
  <c r="O967" i="17" s="1"/>
  <c r="K967" i="17"/>
  <c r="L967" i="17"/>
  <c r="M967" i="17" s="1"/>
  <c r="I968" i="17"/>
  <c r="N968" i="17" s="1" a="1"/>
  <c r="N968" i="17" s="1"/>
  <c r="J968" i="17"/>
  <c r="O968" i="17" s="1" a="1"/>
  <c r="O968" i="17" s="1"/>
  <c r="K968" i="17"/>
  <c r="L968" i="17"/>
  <c r="M968" i="17" s="1"/>
  <c r="I969" i="17"/>
  <c r="N969" i="17" s="1" a="1"/>
  <c r="N969" i="17" s="1"/>
  <c r="J969" i="17"/>
  <c r="O969" i="17" s="1" a="1"/>
  <c r="O969" i="17" s="1"/>
  <c r="K969" i="17"/>
  <c r="L969" i="17"/>
  <c r="M969" i="17" s="1"/>
  <c r="I970" i="17"/>
  <c r="N970" i="17" s="1" a="1"/>
  <c r="N970" i="17" s="1"/>
  <c r="J970" i="17"/>
  <c r="O970" i="17" s="1" a="1"/>
  <c r="O970" i="17" s="1"/>
  <c r="K970" i="17"/>
  <c r="L970" i="17"/>
  <c r="M970" i="17" s="1"/>
  <c r="I971" i="17"/>
  <c r="N971" i="17" s="1" a="1"/>
  <c r="N971" i="17" s="1"/>
  <c r="J971" i="17"/>
  <c r="O971" i="17" s="1" a="1"/>
  <c r="O971" i="17" s="1"/>
  <c r="K971" i="17"/>
  <c r="L971" i="17"/>
  <c r="M971" i="17" s="1"/>
  <c r="I972" i="17"/>
  <c r="N972" i="17" s="1" a="1"/>
  <c r="N972" i="17" s="1"/>
  <c r="J972" i="17"/>
  <c r="O972" i="17" s="1" a="1"/>
  <c r="O972" i="17" s="1"/>
  <c r="K972" i="17"/>
  <c r="L972" i="17"/>
  <c r="M972" i="17" s="1"/>
  <c r="I973" i="17"/>
  <c r="N973" i="17" s="1" a="1"/>
  <c r="N973" i="17" s="1"/>
  <c r="J973" i="17"/>
  <c r="O973" i="17" s="1" a="1"/>
  <c r="O973" i="17" s="1"/>
  <c r="K973" i="17"/>
  <c r="L973" i="17"/>
  <c r="M973" i="17" s="1"/>
  <c r="I974" i="17"/>
  <c r="N974" i="17" s="1" a="1"/>
  <c r="N974" i="17" s="1"/>
  <c r="J974" i="17"/>
  <c r="O974" i="17" s="1" a="1"/>
  <c r="O974" i="17" s="1"/>
  <c r="K974" i="17"/>
  <c r="L974" i="17"/>
  <c r="M974" i="17" s="1"/>
  <c r="I975" i="17"/>
  <c r="N975" i="17" s="1" a="1"/>
  <c r="N975" i="17" s="1"/>
  <c r="J975" i="17"/>
  <c r="O975" i="17" s="1" a="1"/>
  <c r="O975" i="17" s="1"/>
  <c r="K975" i="17"/>
  <c r="L975" i="17"/>
  <c r="M975" i="17" s="1"/>
  <c r="I976" i="17"/>
  <c r="N976" i="17" s="1" a="1"/>
  <c r="N976" i="17" s="1"/>
  <c r="J976" i="17"/>
  <c r="O976" i="17" s="1" a="1"/>
  <c r="O976" i="17" s="1"/>
  <c r="K976" i="17"/>
  <c r="L976" i="17"/>
  <c r="M976" i="17" s="1"/>
  <c r="I977" i="17"/>
  <c r="N977" i="17" s="1" a="1"/>
  <c r="N977" i="17" s="1"/>
  <c r="J977" i="17"/>
  <c r="O977" i="17" s="1" a="1"/>
  <c r="O977" i="17" s="1"/>
  <c r="K977" i="17"/>
  <c r="L977" i="17"/>
  <c r="M977" i="17" s="1"/>
  <c r="I978" i="17"/>
  <c r="N978" i="17" s="1" a="1"/>
  <c r="N978" i="17" s="1"/>
  <c r="J978" i="17"/>
  <c r="O978" i="17" s="1" a="1"/>
  <c r="O978" i="17" s="1"/>
  <c r="K978" i="17"/>
  <c r="L978" i="17"/>
  <c r="M978" i="17" s="1"/>
  <c r="I979" i="17"/>
  <c r="N979" i="17" s="1" a="1"/>
  <c r="N979" i="17" s="1"/>
  <c r="J979" i="17"/>
  <c r="O979" i="17" s="1" a="1"/>
  <c r="O979" i="17" s="1"/>
  <c r="K979" i="17"/>
  <c r="L979" i="17"/>
  <c r="M979" i="17" s="1"/>
  <c r="I980" i="17"/>
  <c r="N980" i="17" s="1" a="1"/>
  <c r="N980" i="17" s="1"/>
  <c r="J980" i="17"/>
  <c r="O980" i="17" s="1" a="1"/>
  <c r="O980" i="17" s="1"/>
  <c r="K980" i="17"/>
  <c r="L980" i="17"/>
  <c r="M980" i="17" s="1"/>
  <c r="I981" i="17"/>
  <c r="N981" i="17" s="1" a="1"/>
  <c r="N981" i="17" s="1"/>
  <c r="J981" i="17"/>
  <c r="O981" i="17" s="1" a="1"/>
  <c r="O981" i="17" s="1"/>
  <c r="K981" i="17"/>
  <c r="L981" i="17"/>
  <c r="M981" i="17" s="1"/>
  <c r="I982" i="17"/>
  <c r="N982" i="17" s="1" a="1"/>
  <c r="N982" i="17" s="1"/>
  <c r="J982" i="17"/>
  <c r="O982" i="17" s="1" a="1"/>
  <c r="O982" i="17" s="1"/>
  <c r="K982" i="17"/>
  <c r="L982" i="17"/>
  <c r="M982" i="17" s="1"/>
  <c r="I983" i="17"/>
  <c r="N983" i="17" s="1" a="1"/>
  <c r="N983" i="17" s="1"/>
  <c r="J983" i="17"/>
  <c r="O983" i="17" s="1" a="1"/>
  <c r="O983" i="17" s="1"/>
  <c r="K983" i="17"/>
  <c r="L983" i="17"/>
  <c r="M983" i="17" s="1"/>
  <c r="I984" i="17"/>
  <c r="N984" i="17" s="1" a="1"/>
  <c r="N984" i="17" s="1"/>
  <c r="J984" i="17"/>
  <c r="O984" i="17" s="1" a="1"/>
  <c r="O984" i="17" s="1"/>
  <c r="K984" i="17"/>
  <c r="L984" i="17"/>
  <c r="M984" i="17" s="1"/>
  <c r="I985" i="17"/>
  <c r="N985" i="17" s="1" a="1"/>
  <c r="N985" i="17" s="1"/>
  <c r="J985" i="17"/>
  <c r="O985" i="17" s="1" a="1"/>
  <c r="O985" i="17" s="1"/>
  <c r="K985" i="17"/>
  <c r="L985" i="17"/>
  <c r="M985" i="17" s="1"/>
  <c r="I986" i="17"/>
  <c r="N986" i="17" s="1" a="1"/>
  <c r="N986" i="17" s="1"/>
  <c r="J986" i="17"/>
  <c r="O986" i="17" s="1" a="1"/>
  <c r="O986" i="17" s="1"/>
  <c r="K986" i="17"/>
  <c r="L986" i="17"/>
  <c r="M986" i="17" s="1"/>
  <c r="I987" i="17"/>
  <c r="N987" i="17" s="1" a="1"/>
  <c r="N987" i="17" s="1"/>
  <c r="J987" i="17"/>
  <c r="O987" i="17" s="1" a="1"/>
  <c r="O987" i="17" s="1"/>
  <c r="K987" i="17"/>
  <c r="L987" i="17"/>
  <c r="M987" i="17" s="1"/>
  <c r="I988" i="17"/>
  <c r="N988" i="17" s="1" a="1"/>
  <c r="N988" i="17" s="1"/>
  <c r="J988" i="17"/>
  <c r="O988" i="17" s="1" a="1"/>
  <c r="O988" i="17" s="1"/>
  <c r="K988" i="17"/>
  <c r="L988" i="17"/>
  <c r="M988" i="17" s="1"/>
  <c r="I989" i="17"/>
  <c r="N989" i="17" s="1" a="1"/>
  <c r="N989" i="17" s="1"/>
  <c r="J989" i="17"/>
  <c r="O989" i="17" s="1" a="1"/>
  <c r="O989" i="17" s="1"/>
  <c r="K989" i="17"/>
  <c r="L989" i="17"/>
  <c r="M989" i="17" s="1"/>
  <c r="I990" i="17"/>
  <c r="N990" i="17" s="1" a="1"/>
  <c r="N990" i="17" s="1"/>
  <c r="J990" i="17"/>
  <c r="O990" i="17" s="1" a="1"/>
  <c r="O990" i="17" s="1"/>
  <c r="K990" i="17"/>
  <c r="L990" i="17"/>
  <c r="M990" i="17" s="1"/>
  <c r="I991" i="17"/>
  <c r="N991" i="17" s="1" a="1"/>
  <c r="N991" i="17" s="1"/>
  <c r="J991" i="17"/>
  <c r="O991" i="17" s="1" a="1"/>
  <c r="O991" i="17" s="1"/>
  <c r="K991" i="17"/>
  <c r="L991" i="17"/>
  <c r="M991" i="17" s="1"/>
  <c r="I992" i="17"/>
  <c r="N992" i="17" s="1" a="1"/>
  <c r="N992" i="17" s="1"/>
  <c r="J992" i="17"/>
  <c r="O992" i="17" s="1" a="1"/>
  <c r="O992" i="17" s="1"/>
  <c r="K992" i="17"/>
  <c r="L992" i="17"/>
  <c r="M992" i="17" s="1"/>
  <c r="I993" i="17"/>
  <c r="N993" i="17" s="1" a="1"/>
  <c r="N993" i="17" s="1"/>
  <c r="J993" i="17"/>
  <c r="O993" i="17" s="1" a="1"/>
  <c r="O993" i="17" s="1"/>
  <c r="K993" i="17"/>
  <c r="L993" i="17"/>
  <c r="M993" i="17" s="1"/>
  <c r="I994" i="17"/>
  <c r="N994" i="17" s="1" a="1"/>
  <c r="N994" i="17" s="1"/>
  <c r="J994" i="17"/>
  <c r="O994" i="17" s="1" a="1"/>
  <c r="O994" i="17" s="1"/>
  <c r="K994" i="17"/>
  <c r="L994" i="17"/>
  <c r="M994" i="17" s="1"/>
  <c r="I995" i="17"/>
  <c r="N995" i="17" s="1" a="1"/>
  <c r="N995" i="17" s="1"/>
  <c r="J995" i="17"/>
  <c r="O995" i="17" s="1" a="1"/>
  <c r="O995" i="17" s="1"/>
  <c r="K995" i="17"/>
  <c r="L995" i="17"/>
  <c r="M995" i="17" s="1"/>
  <c r="I996" i="17"/>
  <c r="N996" i="17" s="1" a="1"/>
  <c r="N996" i="17" s="1"/>
  <c r="J996" i="17"/>
  <c r="O996" i="17" s="1" a="1"/>
  <c r="O996" i="17" s="1"/>
  <c r="K996" i="17"/>
  <c r="L996" i="17"/>
  <c r="M996" i="17" s="1"/>
  <c r="I997" i="17"/>
  <c r="N997" i="17" s="1" a="1"/>
  <c r="N997" i="17" s="1"/>
  <c r="J997" i="17"/>
  <c r="O997" i="17" s="1" a="1"/>
  <c r="O997" i="17" s="1"/>
  <c r="K997" i="17"/>
  <c r="L997" i="17"/>
  <c r="M997" i="17" s="1"/>
  <c r="I998" i="17"/>
  <c r="N998" i="17" s="1" a="1"/>
  <c r="N998" i="17" s="1"/>
  <c r="J998" i="17"/>
  <c r="O998" i="17" s="1" a="1"/>
  <c r="O998" i="17" s="1"/>
  <c r="K998" i="17"/>
  <c r="L998" i="17"/>
  <c r="M998" i="17" s="1"/>
  <c r="I999" i="17"/>
  <c r="N999" i="17" s="1" a="1"/>
  <c r="N999" i="17" s="1"/>
  <c r="J999" i="17"/>
  <c r="O999" i="17" s="1" a="1"/>
  <c r="O999" i="17" s="1"/>
  <c r="K999" i="17"/>
  <c r="L999" i="17"/>
  <c r="M999" i="17" s="1"/>
  <c r="I1000" i="17"/>
  <c r="N1000" i="17" s="1" a="1"/>
  <c r="N1000" i="17" s="1"/>
  <c r="J1000" i="17"/>
  <c r="O1000" i="17" s="1" a="1"/>
  <c r="O1000" i="17" s="1"/>
  <c r="K1000" i="17"/>
  <c r="L1000" i="17"/>
  <c r="M1000" i="17" s="1"/>
  <c r="I1001" i="17"/>
  <c r="N1001" i="17" s="1" a="1"/>
  <c r="N1001" i="17" s="1"/>
  <c r="J1001" i="17"/>
  <c r="O1001" i="17" s="1" a="1"/>
  <c r="O1001" i="17" s="1"/>
  <c r="K1001" i="17"/>
  <c r="L1001" i="17"/>
  <c r="M1001" i="17" s="1"/>
  <c r="I2" i="17"/>
  <c r="N2" i="17" s="1" a="1"/>
  <c r="N2" i="17" s="1"/>
  <c r="K2" i="17"/>
  <c r="J2" i="17"/>
  <c r="O2" i="17" s="1" a="1"/>
  <c r="O2" i="17" s="1"/>
  <c r="L2" i="17"/>
  <c r="M2" i="17" s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F2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5" i="17"/>
  <c r="F3" i="17"/>
  <c r="F4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<sst xmlns="http://schemas.openxmlformats.org/spreadsheetml/2006/main" count="11128" uniqueCount="6221">
  <si>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</si>
  <si>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</si>
  <si>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</si>
  <si>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</si>
  <si>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</si>
  <si>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</si>
  <si>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</si>
  <si>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</si>
  <si>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</si>
  <si>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</si>
  <si>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</si>
  <si>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</si>
  <si>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</si>
  <si>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</si>
  <si>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</si>
  <si>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</si>
  <si>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</si>
  <si>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</si>
  <si>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</si>
  <si>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</si>
  <si>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</si>
  <si>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</si>
  <si>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</si>
  <si>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</si>
  <si>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</si>
  <si>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</si>
  <si>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</si>
  <si>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</si>
  <si>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</si>
  <si>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</si>
  <si>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</si>
  <si>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</si>
  <si>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</si>
  <si>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</si>
  <si>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</si>
  <si>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</si>
  <si>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</si>
  <si>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</si>
  <si>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</si>
  <si>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</si>
  <si>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</si>
  <si>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</si>
  <si>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</si>
  <si>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</si>
  <si>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</si>
  <si>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</si>
  <si>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</si>
  <si>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</si>
  <si>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</si>
  <si>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</si>
  <si>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</si>
  <si>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</si>
  <si>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</si>
  <si>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</si>
  <si>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</si>
  <si>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</si>
  <si>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</si>
  <si>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</si>
  <si>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</si>
  <si>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</si>
  <si>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</si>
  <si>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</si>
  <si>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</si>
  <si>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</si>
  <si>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</si>
  <si>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</si>
  <si>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</si>
  <si>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</si>
  <si>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</si>
  <si>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</si>
  <si>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</si>
  <si>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</si>
  <si>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</si>
  <si>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</si>
  <si>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</si>
  <si>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</si>
  <si>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</si>
  <si>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</si>
  <si>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</si>
  <si>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</si>
  <si>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</si>
  <si>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</si>
  <si>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</si>
  <si>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</si>
  <si>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</si>
  <si>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</si>
  <si>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</si>
  <si>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</si>
  <si>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</si>
  <si>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</si>
  <si>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</si>
  <si>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</si>
  <si>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</si>
  <si>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</si>
  <si>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</si>
  <si>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</si>
  <si>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</si>
  <si>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</si>
  <si>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</si>
  <si>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</si>
  <si>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</si>
  <si>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</si>
  <si>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</si>
  <si>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</si>
  <si>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</si>
  <si>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</si>
  <si>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</si>
  <si>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</si>
  <si>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</si>
  <si>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</si>
  <si>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</si>
  <si>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</si>
  <si>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</si>
  <si>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</si>
  <si>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</si>
  <si>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</si>
  <si>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</si>
  <si>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</si>
  <si>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</si>
  <si>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</si>
  <si>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</si>
  <si>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</si>
  <si>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</si>
  <si>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</si>
  <si>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</si>
  <si>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</si>
  <si>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</si>
  <si>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</si>
  <si>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</si>
  <si>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</si>
  <si>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</si>
  <si>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</si>
  <si>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</si>
  <si>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</si>
  <si>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</si>
  <si>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</si>
  <si>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</si>
  <si>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</si>
  <si>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</si>
  <si>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</si>
  <si>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</si>
  <si>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</si>
  <si>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</si>
  <si>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</si>
  <si>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</si>
  <si>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</si>
  <si>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</si>
  <si>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</si>
  <si>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</si>
  <si>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</si>
  <si>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</si>
  <si>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</si>
  <si>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</si>
  <si>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</si>
  <si>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</si>
  <si>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</si>
  <si>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</si>
  <si>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</si>
  <si>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</si>
  <si>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</si>
  <si>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</si>
  <si>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</si>
  <si>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</si>
  <si>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</si>
  <si>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</si>
  <si>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</si>
  <si>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</si>
  <si>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</si>
  <si>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</si>
  <si>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</si>
  <si>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</si>
  <si>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</si>
  <si>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</si>
  <si>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</si>
  <si>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</si>
  <si>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</si>
  <si>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</si>
  <si>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</si>
  <si>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</si>
  <si>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</si>
  <si>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</si>
  <si>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</si>
  <si>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</si>
  <si>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</si>
  <si>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</si>
  <si>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</si>
  <si>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</si>
  <si>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</si>
  <si>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</si>
  <si>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</si>
  <si>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</si>
  <si>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</si>
  <si>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</si>
  <si>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</si>
  <si>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</si>
  <si>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</si>
  <si>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</si>
  <si>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</si>
  <si>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</si>
  <si>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</si>
  <si>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</si>
  <si>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</si>
  <si>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</si>
  <si>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</si>
  <si>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</si>
  <si>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</si>
  <si>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</si>
  <si>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</si>
  <si>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</si>
  <si>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</si>
  <si>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</si>
  <si>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</si>
  <si>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</si>
  <si>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</si>
  <si>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</si>
  <si>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</si>
  <si>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</si>
  <si>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</si>
  <si>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</si>
  <si>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</si>
  <si>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</si>
  <si>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</si>
  <si>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</si>
  <si>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</si>
  <si>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</si>
  <si>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</si>
  <si>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</si>
  <si>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</si>
  <si>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</si>
  <si>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</si>
  <si>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</si>
  <si>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</si>
  <si>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</si>
  <si>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</si>
  <si>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</si>
  <si>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</si>
  <si>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</si>
  <si>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</si>
  <si>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</si>
  <si>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</si>
  <si>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</si>
  <si>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</si>
  <si>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</si>
  <si>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</si>
  <si>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</si>
  <si>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</si>
  <si>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</si>
  <si>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</si>
  <si>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</si>
  <si>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</si>
  <si>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</si>
  <si>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</si>
  <si>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</si>
  <si>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</si>
  <si>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</si>
  <si>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</si>
  <si>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</si>
  <si>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</si>
  <si>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</si>
  <si>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</si>
  <si>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</si>
  <si>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</si>
  <si>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</si>
  <si>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</si>
  <si>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</si>
  <si>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</si>
  <si>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</si>
  <si>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</si>
  <si>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</si>
  <si>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</si>
  <si>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</si>
  <si>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</si>
  <si>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</si>
  <si>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</si>
  <si>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</si>
  <si>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</si>
  <si>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</si>
  <si>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</si>
  <si>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</si>
  <si>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</si>
  <si>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</si>
  <si>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</si>
  <si>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</si>
  <si>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</si>
  <si>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</si>
  <si>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</si>
  <si>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</si>
  <si>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</si>
  <si>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</si>
  <si>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</si>
  <si>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</si>
  <si>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</si>
  <si>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</si>
  <si>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</si>
  <si>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</si>
  <si>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</si>
  <si>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</si>
  <si>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</si>
  <si>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</si>
  <si>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</si>
  <si>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</si>
  <si>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</si>
  <si>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</si>
  <si>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</si>
  <si>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</si>
  <si>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</si>
  <si>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</si>
  <si>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</si>
  <si>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</si>
  <si>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</si>
  <si>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</si>
  <si>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</si>
  <si>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</si>
  <si>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</si>
  <si>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</si>
  <si>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</si>
  <si>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</si>
  <si>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</si>
  <si>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</si>
  <si>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</si>
  <si>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</si>
  <si>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</si>
  <si>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</si>
  <si>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</si>
  <si>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</si>
  <si>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</si>
  <si>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</si>
  <si>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</si>
  <si>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</si>
  <si>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</si>
  <si>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</si>
  <si>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</si>
  <si>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</si>
  <si>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</si>
  <si>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</si>
  <si>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</si>
  <si>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</si>
  <si>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</si>
  <si>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</si>
  <si>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</si>
  <si>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</si>
  <si>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</si>
  <si>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</si>
  <si>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</si>
  <si>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</si>
  <si>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</si>
  <si>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</si>
  <si>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</si>
  <si>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</si>
  <si>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</si>
  <si>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</si>
  <si>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</si>
  <si>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</si>
  <si>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</si>
  <si>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</si>
  <si>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</si>
  <si>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</si>
  <si>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</si>
  <si>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</si>
  <si>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</si>
  <si>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</si>
  <si>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</si>
  <si>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</si>
  <si>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</si>
  <si>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</si>
  <si>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</si>
  <si>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</si>
  <si>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</si>
  <si>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</si>
  <si>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</si>
  <si>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</si>
  <si>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</si>
  <si>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</si>
  <si>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</si>
  <si>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</si>
  <si>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</si>
  <si>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</si>
  <si>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</si>
  <si>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</si>
  <si>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</si>
  <si>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</si>
  <si>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</si>
  <si>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</si>
  <si>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</si>
  <si>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</si>
  <si>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</si>
  <si>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</si>
  <si>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</si>
  <si>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</si>
  <si>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</si>
  <si>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</si>
  <si>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</si>
  <si>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</si>
  <si>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</si>
  <si>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</si>
  <si>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</si>
  <si>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</si>
  <si>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</si>
  <si>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</si>
  <si>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</si>
  <si>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</si>
  <si>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</si>
  <si>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</si>
  <si>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</si>
  <si>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</si>
  <si>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</si>
  <si>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</si>
  <si>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</si>
  <si>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</si>
  <si>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</si>
  <si>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</si>
  <si>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</si>
  <si>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</si>
  <si>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</si>
  <si>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</si>
  <si>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</si>
  <si>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</si>
  <si>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</si>
  <si>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</si>
  <si>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</si>
  <si>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</si>
  <si>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</si>
  <si>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</si>
  <si>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</si>
  <si>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</si>
  <si>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</si>
  <si>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</si>
  <si>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</si>
  <si>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</si>
  <si>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</si>
  <si>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</si>
  <si>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</si>
  <si>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</si>
  <si>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</si>
  <si>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</si>
  <si>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</si>
  <si>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</si>
  <si>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</si>
  <si>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</si>
  <si>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</si>
  <si>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</si>
  <si>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</si>
  <si>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</si>
  <si>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</si>
  <si>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</si>
  <si>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</si>
  <si>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</si>
  <si>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</si>
  <si>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</si>
  <si>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</si>
  <si>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</si>
  <si>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</si>
  <si>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</si>
  <si>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</si>
  <si>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</si>
  <si>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</si>
  <si>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</si>
  <si>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</si>
  <si>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</si>
  <si>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</si>
  <si>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</si>
  <si>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</si>
  <si>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</si>
  <si>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</si>
  <si>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</si>
  <si>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</si>
  <si>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</si>
  <si>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</si>
  <si>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</si>
  <si>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</si>
  <si>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</si>
  <si>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</si>
  <si>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</si>
  <si>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</si>
  <si>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</si>
  <si>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</si>
  <si>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</si>
  <si>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</si>
  <si>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</si>
  <si>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</si>
  <si>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</si>
  <si>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</si>
  <si>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</si>
  <si>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</si>
  <si>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</si>
  <si>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</si>
  <si>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</si>
  <si>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</si>
  <si>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</si>
  <si>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</si>
  <si>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</si>
  <si>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</si>
  <si>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</si>
  <si>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</si>
  <si>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</si>
  <si>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</si>
  <si>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</si>
  <si>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</si>
  <si>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</si>
  <si>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</si>
  <si>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</si>
  <si>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</si>
  <si>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</si>
  <si>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</si>
  <si>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</si>
  <si>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</si>
  <si>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</si>
  <si>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</si>
  <si>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</si>
  <si>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</si>
  <si>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</si>
  <si>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</si>
  <si>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</si>
  <si>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</si>
  <si>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</si>
  <si>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</si>
  <si>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</si>
  <si>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</si>
  <si>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</si>
  <si>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</si>
  <si>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</si>
  <si>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</si>
  <si>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</si>
  <si>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</si>
  <si>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</si>
  <si>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</si>
  <si>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</si>
  <si>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</si>
  <si>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</si>
  <si>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</si>
  <si>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</si>
  <si>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</si>
  <si>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</si>
  <si>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</si>
  <si>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</si>
  <si>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</si>
  <si>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</si>
  <si>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</si>
  <si>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</si>
  <si>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</si>
  <si>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</si>
  <si>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</si>
  <si>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</si>
  <si>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</si>
  <si>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</si>
  <si>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</si>
  <si>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</si>
  <si>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</si>
  <si>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</si>
  <si>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</si>
  <si>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</si>
  <si>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</si>
  <si>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</si>
  <si>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</si>
  <si>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</si>
  <si>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</si>
  <si>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</si>
  <si>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</si>
  <si>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</si>
  <si>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</si>
  <si>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</si>
  <si>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</si>
  <si>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</si>
  <si>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</si>
  <si>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</si>
  <si>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</si>
  <si>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</si>
  <si>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</si>
  <si>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</si>
  <si>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</si>
  <si>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</si>
  <si>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</si>
  <si>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</si>
  <si>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</si>
  <si>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</si>
  <si>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</si>
  <si>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</si>
  <si>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</si>
  <si>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</si>
  <si>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</si>
  <si>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</si>
  <si>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</si>
  <si>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</si>
  <si>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</si>
  <si>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</si>
  <si>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</si>
  <si>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</si>
  <si>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</si>
  <si>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</si>
  <si>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</si>
  <si>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</si>
  <si>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</si>
  <si>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</si>
  <si>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</si>
  <si>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</si>
  <si>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</si>
  <si>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</si>
  <si>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</si>
  <si>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</si>
  <si>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</si>
  <si>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</si>
  <si>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</si>
  <si>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</si>
  <si>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</si>
  <si>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</si>
  <si>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</si>
  <si>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</si>
  <si>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</si>
  <si>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</si>
  <si>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</si>
  <si>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</si>
  <si>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</si>
  <si>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</si>
  <si>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</si>
  <si>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</si>
  <si>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</si>
  <si>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</si>
  <si>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</si>
  <si>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</si>
  <si>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</si>
  <si>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</si>
  <si>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</si>
  <si>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</si>
  <si>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</si>
  <si>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</si>
  <si>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</si>
  <si>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</si>
  <si>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</si>
  <si>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</si>
  <si>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</si>
  <si>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</si>
  <si>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</si>
  <si>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</si>
  <si>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</si>
  <si>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</si>
  <si>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</si>
  <si>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</si>
  <si>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</si>
  <si>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</si>
  <si>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</si>
  <si>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</si>
  <si>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</si>
  <si>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</si>
  <si>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</si>
  <si>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</si>
  <si>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</si>
  <si>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</si>
  <si>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</si>
  <si>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</si>
  <si>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</si>
  <si>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</si>
  <si>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</si>
  <si>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</si>
  <si>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</si>
  <si>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</si>
  <si>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</si>
  <si>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</si>
  <si>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</si>
  <si>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</si>
  <si>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</si>
  <si>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</si>
  <si>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</si>
  <si>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</si>
  <si>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</si>
  <si>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</si>
  <si>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</si>
  <si>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</si>
  <si>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</si>
  <si>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</si>
  <si>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</si>
  <si>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</si>
  <si>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</si>
  <si>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</si>
  <si>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</si>
  <si>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</si>
  <si>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</si>
  <si>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</si>
  <si>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</si>
  <si>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</si>
  <si>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</si>
  <si>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</si>
  <si>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</si>
  <si>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</si>
  <si>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</si>
  <si>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</si>
  <si>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</si>
  <si>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</si>
  <si>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</si>
  <si>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</si>
  <si>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</si>
  <si>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</si>
  <si>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</si>
  <si>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</si>
  <si>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</si>
  <si>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</si>
  <si>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</si>
  <si>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</si>
  <si>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</si>
  <si>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</si>
  <si>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</si>
  <si>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</si>
  <si>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</si>
  <si>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</si>
  <si>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</si>
  <si>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</si>
  <si>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</si>
  <si>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</si>
  <si>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</si>
  <si>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</si>
  <si>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</si>
  <si>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</si>
  <si>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</si>
  <si>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</si>
  <si>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</si>
  <si>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</si>
  <si>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</si>
  <si>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</si>
  <si>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</si>
  <si>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</si>
  <si>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</si>
  <si>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</si>
  <si>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</si>
  <si>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</si>
  <si>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</si>
  <si>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</si>
  <si>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</si>
  <si>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</si>
  <si>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</si>
  <si>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</si>
  <si>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</si>
  <si>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</si>
  <si>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</si>
  <si>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</si>
  <si>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</si>
  <si>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</si>
  <si>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</si>
  <si>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</si>
  <si>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</si>
  <si>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</si>
  <si>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</si>
  <si>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</si>
  <si>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</si>
  <si>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</si>
  <si>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</si>
  <si>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</si>
  <si>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</si>
  <si>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</si>
  <si>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</si>
  <si>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</si>
  <si>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</si>
  <si>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</si>
  <si>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</si>
  <si>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</si>
  <si>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</si>
  <si>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</si>
  <si>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</si>
  <si>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</si>
  <si>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</si>
  <si>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</si>
  <si>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</si>
  <si>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</si>
  <si>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</si>
  <si>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</si>
  <si>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</si>
  <si>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</si>
  <si>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</si>
  <si>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</si>
  <si>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</si>
  <si>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</si>
  <si>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</si>
  <si>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</si>
  <si>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</si>
  <si>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</si>
  <si>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</si>
  <si>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</si>
  <si>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</si>
  <si>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</si>
  <si>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</si>
  <si>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</si>
  <si>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</si>
  <si>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</si>
  <si>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</si>
  <si>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</si>
  <si>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</si>
  <si>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</si>
  <si>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</si>
  <si>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</si>
  <si>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</si>
  <si>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</si>
  <si>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</si>
  <si>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</si>
  <si>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</si>
  <si>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</si>
  <si>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</si>
  <si>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</si>
  <si>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</si>
  <si>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</si>
  <si>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</si>
  <si>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</si>
  <si>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</si>
  <si>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</si>
  <si>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</si>
  <si>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</si>
  <si>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</si>
  <si>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</si>
  <si>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</si>
  <si>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</si>
  <si>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</si>
  <si>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</si>
  <si>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</si>
  <si>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</si>
  <si>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</si>
  <si>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</si>
  <si>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</si>
  <si>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</si>
  <si>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</si>
  <si>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</si>
  <si>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</si>
  <si>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</si>
  <si>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</si>
  <si>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</si>
  <si>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</si>
  <si>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</si>
  <si>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</si>
  <si>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</si>
  <si>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</si>
  <si>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</si>
  <si>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</si>
  <si>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</si>
  <si>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</si>
  <si>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</si>
  <si>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</si>
  <si>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</si>
  <si>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</si>
  <si>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</si>
  <si>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</si>
  <si>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</si>
  <si>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</si>
  <si>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</si>
  <si>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</si>
  <si>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</si>
  <si>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</si>
  <si>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</si>
  <si>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</si>
  <si>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</si>
  <si>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</si>
  <si>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</si>
  <si>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</si>
  <si>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</si>
  <si>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</si>
  <si>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</si>
  <si>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</si>
  <si>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</si>
  <si>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</si>
  <si>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</si>
  <si>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</si>
  <si>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</si>
  <si>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</si>
  <si>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</si>
  <si>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</si>
  <si>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</si>
  <si>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</si>
  <si>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</si>
  <si>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</si>
  <si>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</si>
  <si>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</si>
  <si>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</si>
  <si>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</si>
  <si>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</si>
  <si>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</si>
  <si>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</si>
  <si>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</si>
  <si>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</si>
  <si>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</si>
  <si>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</si>
  <si>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</si>
  <si>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</si>
  <si>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</si>
  <si>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</si>
  <si>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</si>
  <si>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</si>
  <si>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</si>
  <si>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</si>
  <si>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</si>
  <si>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</si>
  <si>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</si>
  <si>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</si>
  <si>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</si>
  <si>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</si>
  <si>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</si>
  <si>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</si>
  <si>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</si>
  <si>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</si>
  <si>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</si>
  <si>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</si>
  <si>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</si>
  <si>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</si>
  <si>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</si>
  <si>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</si>
  <si>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</si>
  <si>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</si>
  <si>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</si>
  <si>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</si>
  <si>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</si>
  <si>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</si>
  <si>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</si>
  <si>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</si>
  <si>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</si>
  <si>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</si>
  <si>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</si>
  <si>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</si>
  <si>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</si>
  <si>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</si>
  <si>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</si>
  <si>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</si>
  <si>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</si>
  <si>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</si>
  <si>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</si>
  <si>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</si>
  <si>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</si>
  <si>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</si>
  <si>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</si>
  <si>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</si>
  <si>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</si>
  <si>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</si>
  <si>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</si>
  <si>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</si>
  <si>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</si>
  <si>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</si>
  <si>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</si>
  <si>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</si>
  <si>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</si>
  <si>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</si>
  <si>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</si>
  <si>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</si>
  <si>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</si>
  <si>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</si>
  <si>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</si>
  <si>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</si>
  <si>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</si>
  <si>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</si>
  <si>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</si>
  <si>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</si>
  <si>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</si>
  <si>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</si>
  <si>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</si>
  <si>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</si>
  <si>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</si>
  <si>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</si>
  <si>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</si>
  <si>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</si>
  <si>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</si>
  <si>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</si>
  <si>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</si>
  <si>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</si>
  <si>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</si>
  <si>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</si>
  <si>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</si>
  <si>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</si>
  <si>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</si>
  <si>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</si>
  <si>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</si>
  <si>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</si>
  <si>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</si>
  <si>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</si>
  <si>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</si>
  <si>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</si>
  <si>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</si>
  <si>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</si>
  <si>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</si>
  <si>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</si>
  <si>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</si>
  <si>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</si>
  <si>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</si>
  <si>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</si>
  <si>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</si>
  <si>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</si>
  <si>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</si>
  <si>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</si>
  <si>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</si>
  <si>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</si>
  <si>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</si>
  <si>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</si>
  <si>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</si>
  <si>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</si>
  <si>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</si>
  <si>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</si>
  <si>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</si>
  <si>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</si>
  <si>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</si>
  <si>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</si>
  <si>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</si>
  <si>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</si>
  <si>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</si>
  <si>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</si>
  <si>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</si>
  <si>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</si>
  <si>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</si>
  <si>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</si>
  <si>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</si>
  <si>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</si>
  <si>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</si>
  <si>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</si>
  <si>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</si>
  <si>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</si>
  <si>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</si>
  <si>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</si>
  <si>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</si>
  <si>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</si>
  <si>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</si>
  <si>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</si>
  <si>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</si>
  <si>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</si>
  <si>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</si>
  <si>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</si>
  <si>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</si>
  <si>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</si>
  <si>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</si>
  <si>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</si>
  <si>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</si>
  <si>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</si>
  <si>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</si>
  <si>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</si>
  <si>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</si>
  <si>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</si>
  <si>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</si>
  <si>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</si>
  <si>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</si>
  <si>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</si>
  <si>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</si>
  <si>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</si>
  <si>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</si>
  <si>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</si>
  <si>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</si>
  <si>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</si>
  <si>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</si>
  <si>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</si>
  <si>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</si>
  <si>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</si>
  <si>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</si>
  <si>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</si>
  <si>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</si>
  <si>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</si>
  <si>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</si>
  <si>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</si>
  <si>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</si>
  <si>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</si>
  <si>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</si>
  <si>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</si>
  <si>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</si>
  <si>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</si>
  <si>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</si>
  <si>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</si>
  <si>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</si>
  <si>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</si>
  <si>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</si>
  <si>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</si>
  <si>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</si>
  <si>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</si>
  <si>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</si>
  <si>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</si>
  <si>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</si>
  <si>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</si>
  <si>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</si>
  <si>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</si>
  <si>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</si>
  <si>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</si>
  <si>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</si>
  <si>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</si>
  <si>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</si>
  <si>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</si>
  <si>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</si>
  <si>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</si>
  <si>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</si>
  <si>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</si>
  <si>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</si>
  <si>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</si>
  <si>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</si>
  <si>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</si>
  <si>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</si>
  <si>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</si>
  <si>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</si>
  <si>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</si>
  <si>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</si>
  <si>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</si>
  <si>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</si>
  <si>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</si>
  <si>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</si>
  <si>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</si>
  <si>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</si>
  <si>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</si>
  <si>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</si>
  <si>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</si>
  <si>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</si>
  <si>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</si>
  <si>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</si>
  <si>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</si>
  <si>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</si>
  <si>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</si>
  <si>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</si>
  <si>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</si>
  <si>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</si>
  <si>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</si>
  <si>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</si>
  <si>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</si>
  <si>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</si>
  <si>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</si>
  <si>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</si>
  <si>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</si>
  <si>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</si>
  <si>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</si>
  <si>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</si>
  <si>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</si>
  <si>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</si>
  <si>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</si>
  <si>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</si>
  <si>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</si>
  <si>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</si>
  <si>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</si>
  <si>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</si>
  <si>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</si>
  <si>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</si>
  <si>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</si>
  <si>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</si>
  <si>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</si>
  <si>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</si>
  <si>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</si>
  <si>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</si>
  <si>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</si>
  <si>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</si>
  <si>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</si>
  <si>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</si>
  <si>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</si>
  <si>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</si>
  <si>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</si>
  <si>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</si>
  <si>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</si>
  <si>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</si>
  <si>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</si>
  <si>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</si>
  <si>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</si>
  <si>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</si>
  <si>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</si>
  <si>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</si>
  <si>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</si>
  <si>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</si>
  <si>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</si>
  <si>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</si>
  <si>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</si>
  <si>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</si>
  <si>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</si>
  <si>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</si>
  <si>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</si>
  <si>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</si>
  <si>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</si>
  <si>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</si>
  <si>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</si>
  <si>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</si>
  <si>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</si>
  <si>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</si>
  <si>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</si>
  <si>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</si>
  <si>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</si>
  <si>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</si>
  <si>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</si>
  <si>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</si>
  <si>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</si>
  <si>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</si>
  <si>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</si>
  <si>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</si>
  <si>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</si>
  <si>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</si>
  <si>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</si>
  <si>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</si>
  <si>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</si>
  <si>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</si>
  <si>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</si>
  <si>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</si>
  <si>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</si>
  <si>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</si>
  <si>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</si>
  <si>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</si>
  <si>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</si>
  <si>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</si>
  <si>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</si>
  <si>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</si>
  <si>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</si>
  <si>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</si>
  <si>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</si>
  <si>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</si>
  <si>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</si>
  <si>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</si>
  <si>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</si>
  <si>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</si>
  <si>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</si>
  <si>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</si>
  <si>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</si>
  <si>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</si>
  <si>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</si>
  <si>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</si>
  <si>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</si>
  <si>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</si>
  <si>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</si>
  <si>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</si>
  <si>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</si>
  <si>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</si>
  <si>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</si>
  <si>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</si>
  <si>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</si>
  <si>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</si>
  <si>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</si>
  <si>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</si>
  <si>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</si>
  <si>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</si>
  <si>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</si>
  <si>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</si>
  <si>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</si>
  <si>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</si>
  <si>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</si>
  <si>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</si>
  <si>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</si>
  <si>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</si>
  <si>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</si>
  <si>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</si>
  <si>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</si>
  <si>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</si>
  <si>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</si>
  <si>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</si>
  <si>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</si>
  <si>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</si>
  <si>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</si>
  <si>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</si>
  <si>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</si>
  <si>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</si>
  <si>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</si>
  <si>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</si>
  <si>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</si>
  <si>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</si>
  <si>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</si>
  <si>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</si>
  <si>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</si>
  <si>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</si>
  <si>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</si>
  <si>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</si>
  <si>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</si>
  <si>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</si>
  <si>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</si>
  <si>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</si>
  <si>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</si>
  <si>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</si>
  <si>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</si>
  <si>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</si>
  <si>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</si>
  <si>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</si>
  <si>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</si>
  <si>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</si>
  <si>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</si>
  <si>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</si>
  <si>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</si>
  <si>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</si>
  <si>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</si>
  <si>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</si>
  <si>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</si>
  <si>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</si>
  <si>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</si>
  <si>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</si>
  <si>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</si>
  <si>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</si>
  <si>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</si>
  <si>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</si>
  <si>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</si>
  <si>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</si>
  <si>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</si>
  <si>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</si>
  <si>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</si>
  <si>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</si>
  <si>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</si>
  <si>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</si>
  <si>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</si>
  <si>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</si>
  <si>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</si>
  <si>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</si>
  <si>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</si>
  <si>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</si>
  <si>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</si>
  <si>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</si>
  <si>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</si>
  <si>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</si>
  <si>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</si>
  <si>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</si>
  <si>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</si>
  <si>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</si>
  <si>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</si>
  <si>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</si>
  <si>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</si>
  <si>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</si>
  <si>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</si>
  <si>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</si>
  <si>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</si>
  <si>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</si>
  <si>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</si>
  <si>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</si>
  <si>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</si>
  <si>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</si>
  <si>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</si>
  <si>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</si>
  <si>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</si>
  <si>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</si>
  <si>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</si>
  <si>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</si>
  <si>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</si>
  <si>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</si>
  <si>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</si>
  <si>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</si>
  <si>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</si>
  <si>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</si>
  <si>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</si>
  <si>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</si>
  <si>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</si>
  <si>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</si>
  <si>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</si>
  <si>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</si>
  <si>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</si>
  <si>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</si>
  <si>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</si>
  <si>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</si>
  <si>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</si>
  <si>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</si>
  <si>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</si>
  <si>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</si>
  <si>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</si>
  <si>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</si>
  <si>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</si>
  <si>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</si>
  <si>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</si>
  <si>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</si>
  <si>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</si>
  <si>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</si>
  <si>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</si>
  <si>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</si>
  <si>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</si>
  <si>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</si>
  <si>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</si>
  <si>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</si>
  <si>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</si>
  <si>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</si>
  <si>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</si>
  <si>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</si>
  <si>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</si>
  <si>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</si>
  <si>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</si>
  <si>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</si>
  <si>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</si>
  <si>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</si>
  <si>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</si>
  <si>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</si>
  <si>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</si>
  <si>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</si>
  <si>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</si>
  <si>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</si>
  <si>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</si>
  <si>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</si>
  <si>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</si>
  <si>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</si>
  <si>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</si>
  <si>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</si>
  <si>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</si>
  <si>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</si>
  <si>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</si>
  <si>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</si>
  <si>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</si>
  <si>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</si>
  <si>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</si>
  <si>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</si>
  <si>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</si>
  <si>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</si>
  <si>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</si>
  <si>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</si>
  <si>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</si>
  <si>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</si>
  <si>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</si>
  <si>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</si>
  <si>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</si>
  <si>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</si>
  <si>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</si>
  <si>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</si>
  <si>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</si>
  <si>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</si>
  <si>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</si>
  <si>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</si>
  <si>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</si>
  <si>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</si>
  <si>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</si>
  <si>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</si>
  <si>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</si>
  <si>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</si>
  <si>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</si>
  <si>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</si>
  <si>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</si>
  <si>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</si>
  <si>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</si>
  <si>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</si>
  <si>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</si>
  <si>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</si>
  <si>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</si>
  <si>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</si>
  <si>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</si>
  <si>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</si>
  <si>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</si>
  <si>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</si>
  <si>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</si>
  <si>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</si>
  <si>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</si>
  <si>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</si>
  <si>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</si>
  <si>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</si>
  <si>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</si>
  <si>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</si>
  <si>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</si>
  <si>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</si>
  <si>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</si>
  <si>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</si>
  <si>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</si>
  <si>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</si>
  <si>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</si>
  <si>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</si>
  <si>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</si>
  <si>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</si>
  <si>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</si>
  <si>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</si>
  <si>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</si>
  <si>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</si>
  <si>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</si>
  <si>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</si>
  <si>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</si>
  <si>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</si>
  <si>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</si>
  <si>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</si>
  <si>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</si>
  <si>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</si>
  <si>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</si>
  <si>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</si>
  <si>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</si>
  <si>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</si>
  <si>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</si>
  <si>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</si>
  <si>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</si>
  <si>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</si>
  <si>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</si>
  <si>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</si>
  <si>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</si>
  <si>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</si>
  <si>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</si>
  <si>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</si>
  <si>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</si>
  <si>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</si>
  <si>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</si>
  <si>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</si>
  <si>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</si>
  <si>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</si>
  <si>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</si>
  <si>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</si>
  <si>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</si>
  <si>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</si>
  <si>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</si>
  <si>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</si>
  <si>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</si>
  <si>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</si>
  <si>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</si>
  <si>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</si>
  <si>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</si>
  <si>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</si>
  <si>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</si>
  <si>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</si>
  <si>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</si>
  <si>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</si>
  <si>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</si>
  <si>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</si>
  <si>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</si>
  <si>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</si>
  <si>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</si>
  <si>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</si>
  <si>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</si>
  <si>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</si>
  <si>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</si>
  <si>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</si>
  <si>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</si>
  <si>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</si>
  <si>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</si>
  <si>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</si>
  <si>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</si>
  <si>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</si>
  <si>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</si>
  <si>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</si>
  <si>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</si>
  <si>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</si>
  <si>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</si>
  <si>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</si>
  <si>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</si>
  <si>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</si>
  <si>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</si>
  <si>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</si>
  <si>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</si>
  <si>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</si>
  <si>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</si>
  <si>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</si>
  <si>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</si>
  <si>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</si>
  <si>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</si>
  <si>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</si>
  <si>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</si>
  <si>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</si>
  <si>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</si>
  <si>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</si>
  <si>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</si>
  <si>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</si>
  <si>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</si>
  <si>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</si>
  <si>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</si>
  <si>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</si>
  <si>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</si>
  <si>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</si>
  <si>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</si>
  <si>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</si>
  <si>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</si>
  <si>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</si>
  <si>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</si>
  <si>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</si>
  <si>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</si>
  <si>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</si>
  <si>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</si>
  <si>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</si>
  <si>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</si>
  <si>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</si>
  <si>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</si>
  <si>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</si>
  <si>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</si>
  <si>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</si>
  <si>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</si>
  <si>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</si>
  <si>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</si>
  <si>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</si>
  <si>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</si>
  <si>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</si>
  <si>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</si>
  <si>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</si>
  <si>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</si>
  <si>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</si>
  <si>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</si>
  <si>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</si>
  <si>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</si>
  <si>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</si>
  <si>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</si>
  <si>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</si>
  <si>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</si>
  <si>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</si>
  <si>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</si>
  <si>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</si>
  <si>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</si>
  <si>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</si>
  <si>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</si>
  <si>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</si>
  <si>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</si>
  <si>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</si>
  <si>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</si>
  <si>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</si>
  <si>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</si>
  <si>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</si>
  <si>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</si>
  <si>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</si>
  <si>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</si>
  <si>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</si>
  <si>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</si>
  <si>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</si>
  <si>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</si>
  <si>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</si>
  <si>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</si>
  <si>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</si>
  <si>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</si>
  <si>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</si>
  <si>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</si>
  <si>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</si>
  <si>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</si>
  <si>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</si>
  <si>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</si>
  <si>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</si>
  <si>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</si>
  <si>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</si>
  <si>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</si>
  <si>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</si>
  <si>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</si>
  <si>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</si>
  <si>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</si>
  <si>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</si>
  <si>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</si>
  <si>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</si>
  <si>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</si>
  <si>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</si>
  <si>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</si>
  <si>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</si>
  <si>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</si>
  <si>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</si>
  <si>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</si>
  <si>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</si>
  <si>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</si>
  <si>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</si>
  <si>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</si>
  <si>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</si>
  <si>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</si>
  <si>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</si>
  <si>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</si>
  <si>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</si>
  <si>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</si>
  <si>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</si>
  <si>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</si>
  <si>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</si>
  <si>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</si>
  <si>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</si>
  <si>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</si>
  <si>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</si>
  <si>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</si>
  <si>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</si>
  <si>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</si>
  <si>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</si>
  <si>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</si>
  <si>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</si>
  <si>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</si>
  <si>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</si>
  <si>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</si>
  <si>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</si>
  <si>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</si>
  <si>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</si>
  <si>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</si>
  <si>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</si>
  <si>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</si>
  <si>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</si>
  <si>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</si>
  <si>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</si>
  <si>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</si>
  <si>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</si>
  <si>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</si>
  <si>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</si>
  <si>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</si>
  <si>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</si>
  <si>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</si>
  <si>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</si>
  <si>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</si>
  <si>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</si>
  <si>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</si>
  <si>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</si>
  <si>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</si>
  <si>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</si>
  <si>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</si>
  <si>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</si>
  <si>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</si>
  <si>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</si>
  <si>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</si>
  <si>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</si>
  <si>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</si>
  <si>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</si>
  <si>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</si>
  <si>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</si>
  <si>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</si>
  <si>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</si>
  <si>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</si>
  <si>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</si>
  <si>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</si>
  <si>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</si>
  <si>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</si>
  <si>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</si>
  <si>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</si>
  <si>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</si>
  <si>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</si>
  <si>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</si>
  <si>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</si>
  <si>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</si>
  <si>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</si>
  <si>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</si>
  <si>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</si>
  <si>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</si>
  <si>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</si>
  <si>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</si>
  <si>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</si>
  <si>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</si>
  <si>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</si>
  <si>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</si>
  <si>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</si>
  <si>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</si>
  <si>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</si>
  <si>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</si>
  <si>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</si>
  <si>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</si>
  <si>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</si>
  <si>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</si>
  <si>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</si>
  <si>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</si>
  <si>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</si>
  <si>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</si>
  <si>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</si>
  <si>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</si>
  <si>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</si>
  <si>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</si>
  <si>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</si>
  <si>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</si>
  <si>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</si>
  <si>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</si>
  <si>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</si>
  <si>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</si>
  <si>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</si>
  <si>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</si>
  <si>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</si>
  <si>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</si>
  <si>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</si>
  <si>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</si>
  <si>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</si>
  <si>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</si>
  <si>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</si>
  <si>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</si>
  <si>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</si>
  <si>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</si>
  <si>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</si>
  <si>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</si>
  <si>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</si>
  <si>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</si>
  <si>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</si>
  <si>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</si>
  <si>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</si>
  <si>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</si>
  <si>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</si>
  <si>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</si>
  <si>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</si>
  <si>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</si>
  <si>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</si>
  <si>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</si>
  <si>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</si>
  <si>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</si>
  <si>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</si>
  <si>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</si>
  <si>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</si>
  <si>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</si>
  <si>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</si>
  <si>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</si>
  <si>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</si>
  <si>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</si>
  <si>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</si>
  <si>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</si>
  <si>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</si>
  <si>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</si>
  <si>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</si>
  <si>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</si>
  <si>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</si>
  <si>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</si>
  <si>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</si>
  <si>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</si>
  <si>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</si>
  <si>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</si>
  <si>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</si>
  <si>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</si>
  <si>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</si>
  <si>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</si>
  <si>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</si>
  <si>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</si>
  <si>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</si>
  <si>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</si>
  <si>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</si>
  <si>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</si>
  <si>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</si>
  <si>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</si>
  <si>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</si>
  <si>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</si>
  <si>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</si>
  <si>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</si>
  <si>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</si>
  <si>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</si>
  <si>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</si>
  <si>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</si>
  <si>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</si>
  <si>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</si>
  <si>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</si>
  <si>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</si>
  <si>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</si>
  <si>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</si>
  <si>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</si>
  <si>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</si>
  <si>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</si>
  <si>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</si>
  <si>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</si>
  <si>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</si>
  <si>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</si>
  <si>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</si>
  <si>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</si>
  <si>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</si>
  <si>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</si>
  <si>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</si>
  <si>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</si>
  <si>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</si>
  <si>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</si>
  <si>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</si>
  <si>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</si>
  <si>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</si>
  <si>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</si>
  <si>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</si>
  <si>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</si>
  <si>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</si>
  <si>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</si>
  <si>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</si>
  <si>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</si>
  <si>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</si>
  <si>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</si>
  <si>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</si>
  <si>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</si>
  <si>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</si>
  <si>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</si>
  <si>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</si>
  <si>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</si>
  <si>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</si>
  <si>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</si>
  <si>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</si>
  <si>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</si>
  <si>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</si>
  <si>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</si>
  <si>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</si>
  <si>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</si>
  <si>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</si>
  <si>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</si>
  <si>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</si>
  <si>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</si>
  <si>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</si>
  <si>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</si>
  <si>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</si>
  <si>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</si>
  <si>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</si>
  <si>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</si>
  <si>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</si>
  <si>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</si>
  <si>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</si>
  <si>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</si>
  <si>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</si>
  <si>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</si>
  <si>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</si>
  <si>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</si>
  <si>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</si>
  <si>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</si>
  <si>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</si>
  <si>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</si>
  <si>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</si>
  <si>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</si>
  <si>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</si>
  <si>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</si>
  <si>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</si>
  <si>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</si>
  <si>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</si>
  <si>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</si>
  <si>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</si>
  <si>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</si>
  <si>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</si>
  <si>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</si>
  <si>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</si>
  <si>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</si>
  <si>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</si>
  <si>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</si>
  <si>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</si>
  <si>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</si>
  <si>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</si>
  <si>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</si>
  <si>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</si>
  <si>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</si>
  <si>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</si>
  <si>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</si>
  <si>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</si>
  <si>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</si>
  <si>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</si>
  <si>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</si>
  <si>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</si>
  <si>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</si>
  <si>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</si>
  <si>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</si>
  <si>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</si>
  <si>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</si>
  <si>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</si>
  <si>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</si>
  <si>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</si>
  <si>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</si>
  <si>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</si>
  <si>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</si>
  <si>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</si>
  <si>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</si>
  <si>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</si>
  <si>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</si>
  <si>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</si>
  <si>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</si>
  <si>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</si>
  <si>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</si>
  <si>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</si>
  <si>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</si>
  <si>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</si>
  <si>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</si>
  <si>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</si>
  <si>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</si>
  <si>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</si>
  <si>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</si>
  <si>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</si>
  <si>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</si>
  <si>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</si>
  <si>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</si>
  <si>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</si>
  <si>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</si>
  <si>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</si>
  <si>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</si>
  <si>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</si>
  <si>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</si>
  <si>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</si>
  <si>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</si>
  <si>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</si>
  <si>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</si>
  <si>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</si>
  <si>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</si>
  <si>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</si>
  <si>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</si>
  <si>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</si>
  <si>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</si>
  <si>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</si>
  <si>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</si>
  <si>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</si>
  <si>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</si>
  <si>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</si>
  <si>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</si>
  <si>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</si>
  <si>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</si>
  <si>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</si>
  <si>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</si>
  <si>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</si>
  <si>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</si>
  <si>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</si>
  <si>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</si>
  <si>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</si>
  <si>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</si>
  <si>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</si>
  <si>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</si>
  <si>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</si>
  <si>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</si>
  <si>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</si>
  <si>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</si>
  <si>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</si>
  <si>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</si>
  <si>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</si>
  <si>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</si>
  <si>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</si>
  <si>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</si>
  <si>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</si>
  <si>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</si>
  <si>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</si>
  <si>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</si>
  <si>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</si>
  <si>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</si>
  <si>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</si>
  <si>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</si>
  <si>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</si>
  <si>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</si>
  <si>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</si>
  <si>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</si>
  <si>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</si>
  <si>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</si>
  <si>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</si>
  <si>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</si>
  <si>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</si>
  <si>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</si>
  <si>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</si>
  <si>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</si>
  <si>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</si>
  <si>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</si>
  <si>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</si>
  <si>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</si>
  <si>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</si>
  <si>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</si>
  <si>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</si>
  <si>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</si>
  <si>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</si>
  <si>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</si>
  <si>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</si>
  <si>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</si>
  <si>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</si>
  <si>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</si>
  <si>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</si>
  <si>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</si>
  <si>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</si>
  <si>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</si>
  <si>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</si>
  <si>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</si>
  <si>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</si>
  <si>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</si>
  <si>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</si>
  <si>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</si>
  <si>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</si>
  <si>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</si>
  <si>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</si>
  <si>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</si>
  <si>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</si>
  <si>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</si>
  <si>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</si>
  <si>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</si>
  <si>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</si>
  <si>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</si>
  <si>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</si>
  <si>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</si>
  <si>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</si>
  <si>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</si>
  <si>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</si>
  <si>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</si>
  <si>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</si>
  <si>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</si>
  <si>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</si>
  <si>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</si>
  <si>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</si>
  <si>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</si>
  <si>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</si>
  <si>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</si>
  <si>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</si>
  <si>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</si>
  <si>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</si>
  <si>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</si>
  <si>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</si>
  <si>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</si>
  <si>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</si>
  <si>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</si>
  <si>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</si>
  <si>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</si>
  <si>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</si>
  <si>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</si>
  <si>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</si>
  <si>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</si>
  <si>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</si>
  <si>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</si>
  <si>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</si>
  <si>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</si>
  <si>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</si>
  <si>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</si>
  <si>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</si>
  <si>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</si>
  <si>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</si>
  <si>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</si>
  <si>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</si>
  <si>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</si>
  <si>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</si>
  <si>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</si>
  <si>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</si>
  <si>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</si>
  <si>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</si>
  <si>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</si>
  <si>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</si>
  <si>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</si>
  <si>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</si>
  <si>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</si>
  <si>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</si>
  <si>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</si>
  <si>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</si>
  <si>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</si>
  <si>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</si>
  <si>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</si>
  <si>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</si>
  <si>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</si>
  <si>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</si>
  <si>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</si>
  <si>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</si>
  <si>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</si>
  <si>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</si>
  <si>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</si>
  <si>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</si>
  <si>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</si>
  <si>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</si>
  <si>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</si>
  <si>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</si>
  <si>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</si>
  <si>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</si>
  <si>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</si>
  <si>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</si>
  <si>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</si>
  <si>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</si>
  <si>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</si>
  <si>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</si>
  <si>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</si>
  <si>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</si>
  <si>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</si>
  <si>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</si>
  <si>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</si>
  <si>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</si>
  <si>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</si>
  <si>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</si>
  <si>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</si>
  <si>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</si>
  <si>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</si>
  <si>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</si>
  <si>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</si>
  <si>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</si>
  <si>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</si>
  <si>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</si>
  <si>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</si>
  <si>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</si>
  <si>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</si>
  <si>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</si>
  <si>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</si>
  <si>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</si>
  <si>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</si>
  <si>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</si>
  <si>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</si>
  <si>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</si>
  <si>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</si>
  <si>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</si>
  <si>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</si>
  <si>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</si>
  <si>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</si>
  <si>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</si>
  <si>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</si>
  <si>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</si>
  <si>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</si>
  <si>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</si>
  <si>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</si>
  <si>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</si>
  <si>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</si>
  <si>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</si>
  <si>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</si>
  <si>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</si>
  <si>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</si>
  <si>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</si>
  <si>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</si>
  <si>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</si>
  <si>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</si>
  <si>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</si>
  <si>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</si>
  <si>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</si>
  <si>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</si>
  <si>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</si>
  <si>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</si>
  <si>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</si>
  <si>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</si>
  <si>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</si>
  <si>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</si>
  <si>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</si>
  <si>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</si>
  <si>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</si>
  <si>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</si>
  <si>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</si>
  <si>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</si>
  <si>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</si>
  <si>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</si>
  <si>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</si>
  <si>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</si>
  <si>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</si>
  <si>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</si>
  <si>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</si>
  <si>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</si>
  <si>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</si>
  <si>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</si>
  <si>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</si>
  <si>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</si>
  <si>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</si>
  <si>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</si>
  <si>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</si>
  <si>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</si>
  <si>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</si>
  <si>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</si>
  <si>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</si>
  <si>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</si>
  <si>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</si>
  <si>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</si>
  <si>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</si>
  <si>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</si>
  <si>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</si>
  <si>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</si>
  <si>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</si>
  <si>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</si>
  <si>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</si>
  <si>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</si>
  <si>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</si>
  <si>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</si>
  <si>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</si>
  <si>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</si>
  <si>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</si>
  <si>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</si>
  <si>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</si>
  <si>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</si>
  <si>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</si>
  <si>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</si>
  <si>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</si>
  <si>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</si>
  <si>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</si>
  <si>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</si>
  <si>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</si>
  <si>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</si>
  <si>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</si>
  <si>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</si>
  <si>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</si>
  <si>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</si>
  <si>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</si>
  <si>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</si>
  <si>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</si>
  <si>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</si>
  <si>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</si>
  <si>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</si>
  <si>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</si>
  <si>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</si>
  <si>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</si>
  <si>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</si>
  <si>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</si>
  <si>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</si>
  <si>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</si>
  <si>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</si>
  <si>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</si>
  <si>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</si>
  <si>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</si>
  <si>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</si>
  <si>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</si>
  <si>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</si>
  <si>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</si>
  <si>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</si>
  <si>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</si>
  <si>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</si>
  <si>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</si>
  <si>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</si>
  <si>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</si>
  <si>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</si>
  <si>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</si>
  <si>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</si>
  <si>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</si>
  <si>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</si>
  <si>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</si>
  <si>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</si>
  <si>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</si>
  <si>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</si>
  <si>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</si>
  <si>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</si>
  <si>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</si>
  <si>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</si>
  <si>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</si>
  <si>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</si>
  <si>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</si>
  <si>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</si>
  <si>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</si>
  <si>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</si>
  <si>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</si>
  <si>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</si>
  <si>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</si>
  <si>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</si>
  <si>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</si>
  <si>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</si>
  <si>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</si>
  <si>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</si>
  <si>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</si>
  <si>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</si>
  <si>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</si>
  <si>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</si>
  <si>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</si>
  <si>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</si>
  <si>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</si>
  <si>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</si>
  <si>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</si>
  <si>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</si>
  <si>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</si>
  <si>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</si>
  <si>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</si>
  <si>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</si>
  <si>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</si>
  <si>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</si>
  <si>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</si>
  <si>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</si>
  <si>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</si>
  <si>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</si>
  <si>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</si>
  <si>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</si>
  <si>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</si>
  <si>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</si>
  <si>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</si>
  <si>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</si>
  <si>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</si>
  <si>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</si>
  <si>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</si>
  <si>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</si>
  <si>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</si>
  <si>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</si>
  <si>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</si>
  <si>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</si>
  <si>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</si>
  <si>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</si>
  <si>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</si>
  <si>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</si>
  <si>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</si>
  <si>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</si>
  <si>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</si>
  <si>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</si>
  <si>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</si>
  <si>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</si>
  <si>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</si>
  <si>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</si>
  <si>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</si>
  <si>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</si>
  <si>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</si>
  <si>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</si>
  <si>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</si>
  <si>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</si>
  <si>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</si>
  <si>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</si>
  <si>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</si>
  <si>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</si>
  <si>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</si>
  <si>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</si>
  <si>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</si>
  <si>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</si>
  <si>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</si>
  <si>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</si>
  <si>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</si>
  <si>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</si>
  <si>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</si>
  <si>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</si>
  <si>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</si>
  <si>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</si>
  <si>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</si>
  <si>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</si>
  <si>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</si>
  <si>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</si>
  <si>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</si>
  <si>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</si>
  <si>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</si>
  <si>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</si>
  <si>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</si>
  <si>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</si>
  <si>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</si>
  <si>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</si>
  <si>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</si>
  <si>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</si>
  <si>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</si>
  <si>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</si>
  <si>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</si>
  <si>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</si>
  <si>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</si>
  <si>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</si>
  <si>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</si>
  <si>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</si>
  <si>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</si>
  <si>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</si>
  <si>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</si>
  <si>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</si>
  <si>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</si>
  <si>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</si>
  <si>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</si>
  <si>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</si>
  <si>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</si>
  <si>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</si>
  <si>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</si>
  <si>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</si>
  <si>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</si>
  <si>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</si>
  <si>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</si>
  <si>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</si>
  <si>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</si>
  <si>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</si>
  <si>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</si>
  <si>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</si>
  <si>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</si>
  <si>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</si>
  <si>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</si>
  <si>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</si>
  <si>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</si>
  <si>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</si>
  <si>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</si>
  <si>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</si>
  <si>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</si>
  <si>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</si>
  <si>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</si>
  <si>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</si>
  <si>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</si>
  <si>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</si>
  <si>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</si>
  <si>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</si>
  <si>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</si>
  <si>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</si>
  <si>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</si>
  <si>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</si>
  <si>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</si>
  <si>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</si>
  <si>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</si>
  <si>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</si>
  <si>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</si>
  <si>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</si>
  <si>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</si>
  <si>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</si>
  <si>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</si>
  <si>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</si>
  <si>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</si>
  <si>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</si>
  <si>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</si>
  <si>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</si>
  <si>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</si>
  <si>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</si>
  <si>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</si>
  <si>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</si>
  <si>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</si>
  <si>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</si>
  <si>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</si>
  <si>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</si>
  <si>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</si>
  <si>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</si>
  <si>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</si>
  <si>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</si>
  <si>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</si>
  <si>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</si>
  <si>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</si>
  <si>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</si>
  <si>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</si>
  <si>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</si>
  <si>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</si>
  <si>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</si>
  <si>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</si>
  <si>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</si>
  <si>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</si>
  <si>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</si>
  <si>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</si>
  <si>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</si>
  <si>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</si>
  <si>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</si>
  <si>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</si>
  <si>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</si>
  <si>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</si>
  <si>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</si>
  <si>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</si>
  <si>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</si>
  <si>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</si>
  <si>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</si>
  <si>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</si>
  <si>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</si>
  <si>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</si>
  <si>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</si>
  <si>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</si>
  <si>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</si>
  <si>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</si>
  <si>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</si>
  <si>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</si>
  <si>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</si>
  <si>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</si>
  <si>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</si>
  <si>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</si>
  <si>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</si>
  <si>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</si>
  <si>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</si>
  <si>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</si>
  <si>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</si>
  <si>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</si>
  <si>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</si>
  <si>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</si>
  <si>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</si>
  <si>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</si>
  <si>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</si>
  <si>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</si>
  <si>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</si>
  <si>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</si>
  <si>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</si>
  <si>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</si>
  <si>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</si>
  <si>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</si>
  <si>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</si>
  <si>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</si>
  <si>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</si>
  <si>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</si>
  <si>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</si>
  <si>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</si>
  <si>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</si>
  <si>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</si>
  <si>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</si>
  <si>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</si>
  <si>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</si>
  <si>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</si>
  <si>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</si>
  <si>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</si>
  <si>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</si>
  <si>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</si>
  <si>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</si>
  <si>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</si>
  <si>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</si>
  <si>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</si>
  <si>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</si>
  <si>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</si>
  <si>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</si>
  <si>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</si>
  <si>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</si>
  <si>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</si>
  <si>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</si>
  <si>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</si>
  <si>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</si>
  <si>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</si>
  <si>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</si>
  <si>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</si>
  <si>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</si>
  <si>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</si>
  <si>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</si>
  <si>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</si>
  <si>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</si>
  <si>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</si>
  <si>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</si>
  <si>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</si>
  <si>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</si>
  <si>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</si>
  <si>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</si>
  <si>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</si>
  <si>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</si>
  <si>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</si>
  <si>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</si>
  <si>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</si>
  <si>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</si>
  <si>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</si>
  <si>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</si>
  <si>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</si>
  <si>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</si>
  <si>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</si>
  <si>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</si>
  <si>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</si>
  <si>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</si>
  <si>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</si>
  <si>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</si>
  <si>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</si>
  <si>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</si>
  <si>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</si>
  <si>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</si>
  <si>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</si>
  <si>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</si>
  <si>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</si>
  <si>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</si>
  <si>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</si>
  <si>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</si>
  <si>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</si>
  <si>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</si>
  <si>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</si>
  <si>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</si>
  <si>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</si>
  <si>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</si>
  <si>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</si>
  <si>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</si>
  <si>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</si>
  <si>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</si>
  <si>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</si>
  <si>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</si>
  <si>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</si>
  <si>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</si>
  <si>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</si>
  <si>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</si>
  <si>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</si>
  <si>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</si>
  <si>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</si>
  <si>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</si>
  <si>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</si>
  <si>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</si>
  <si>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</si>
  <si>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</si>
  <si>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</si>
  <si>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</si>
  <si>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</si>
  <si>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</si>
  <si>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</si>
  <si>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</si>
  <si>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</si>
  <si>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</si>
  <si>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</si>
  <si>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</si>
  <si>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</si>
  <si>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</si>
  <si>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</si>
  <si>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</si>
  <si>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</si>
  <si>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</si>
  <si>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</si>
  <si>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</si>
  <si>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</si>
  <si>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</si>
  <si>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</si>
  <si>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</si>
  <si>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</si>
  <si>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</si>
  <si>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</si>
  <si>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</si>
  <si>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</si>
  <si>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</si>
  <si>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</si>
  <si>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</si>
  <si>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</si>
  <si>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</si>
  <si>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</si>
  <si>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</si>
  <si>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</si>
  <si>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</si>
  <si>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</si>
  <si>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</si>
  <si>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</si>
  <si>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</si>
  <si>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</si>
  <si>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</si>
  <si>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</si>
  <si>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</si>
  <si>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</si>
  <si>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</si>
  <si>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</si>
  <si>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</si>
  <si>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</si>
  <si>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</si>
  <si>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</si>
  <si>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</si>
  <si>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</si>
  <si>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</si>
  <si>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</si>
  <si>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</si>
  <si>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</si>
  <si>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</si>
  <si>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</si>
  <si>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</si>
  <si>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</si>
  <si>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</si>
  <si>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</si>
  <si>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</si>
  <si>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</si>
  <si>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</si>
  <si>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</si>
  <si>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</si>
  <si>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</si>
  <si>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</si>
  <si>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</si>
  <si>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</si>
  <si>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</si>
  <si>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</si>
  <si>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</si>
  <si>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</si>
  <si>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</si>
  <si>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</si>
  <si>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</si>
  <si>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</si>
  <si>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</si>
  <si>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</si>
  <si>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</si>
  <si>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</si>
  <si>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</si>
  <si>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</si>
  <si>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</si>
  <si>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</si>
  <si>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</si>
  <si>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</si>
  <si>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</si>
  <si>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</si>
  <si>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</si>
  <si>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</si>
  <si>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</si>
  <si>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</si>
  <si>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</si>
  <si>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</si>
  <si>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</si>
  <si>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</si>
  <si>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</si>
  <si>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</si>
  <si>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</si>
  <si>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</si>
  <si>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</si>
  <si>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</si>
  <si>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</si>
  <si>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</si>
  <si>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</si>
  <si>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</si>
  <si>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</si>
  <si>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</si>
  <si>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</si>
  <si>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</si>
  <si>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</si>
  <si>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</si>
  <si>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</si>
  <si>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</si>
  <si>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</si>
  <si>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</si>
  <si>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</si>
  <si>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</si>
  <si>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</si>
  <si>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</si>
  <si>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</si>
  <si>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</si>
  <si>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</si>
  <si>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</si>
  <si>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</si>
  <si>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</si>
  <si>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</si>
  <si>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</si>
  <si>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</si>
  <si>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</si>
  <si>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</si>
  <si>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</si>
  <si>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</si>
  <si>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</si>
  <si>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</si>
  <si>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</si>
  <si>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</si>
  <si>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</si>
  <si>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</si>
  <si>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</si>
  <si>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</si>
  <si>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</si>
  <si>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</si>
  <si>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</si>
  <si>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</si>
  <si>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</si>
  <si>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</si>
  <si>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</si>
  <si>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</si>
  <si>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</si>
  <si>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</si>
  <si>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</si>
  <si>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</si>
  <si>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</si>
  <si>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</si>
  <si>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</si>
  <si>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</si>
  <si>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</si>
  <si>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</si>
  <si>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</si>
  <si>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</si>
  <si>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</si>
  <si>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</si>
  <si>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</si>
  <si>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</si>
  <si>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</si>
  <si>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</si>
  <si>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</si>
  <si>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</si>
  <si>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</si>
  <si>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</si>
  <si>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</si>
  <si>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</si>
  <si>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</si>
  <si>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</si>
  <si>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</si>
  <si>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</si>
  <si>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</si>
  <si>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</si>
  <si>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</si>
  <si>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</si>
  <si>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</si>
  <si>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</si>
  <si>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</si>
  <si>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</si>
  <si>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</si>
  <si>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</si>
  <si>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</si>
  <si>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</si>
  <si>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</si>
  <si>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</si>
  <si>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</si>
  <si>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</si>
  <si>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</si>
  <si>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</si>
  <si>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</si>
  <si>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</si>
  <si>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</si>
  <si>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</si>
  <si>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</si>
  <si>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</si>
  <si>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</si>
  <si>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</si>
  <si>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</si>
  <si>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</si>
  <si>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</si>
  <si>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</si>
  <si>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</si>
  <si>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</si>
  <si>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</si>
  <si>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</si>
  <si>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</si>
  <si>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</si>
  <si>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</si>
  <si>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</si>
  <si>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</si>
  <si>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</si>
  <si>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</si>
  <si>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</si>
  <si>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</si>
  <si>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</si>
  <si>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</si>
  <si>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</si>
  <si>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</si>
  <si>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</si>
  <si>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</si>
  <si>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</si>
  <si>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</si>
  <si>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</si>
  <si>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</si>
  <si>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</si>
  <si>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</si>
  <si>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</si>
  <si>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</si>
  <si>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</si>
  <si>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</si>
  <si>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</si>
  <si>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</si>
  <si>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</si>
  <si>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</si>
  <si>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</si>
  <si>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</si>
  <si>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</si>
  <si>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</si>
  <si>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</si>
  <si>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</si>
  <si>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</si>
  <si>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</si>
  <si>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</si>
  <si>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</si>
  <si>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</si>
  <si>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</si>
  <si>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</si>
  <si>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</si>
  <si>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</si>
  <si>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</si>
  <si>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</si>
  <si>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</si>
  <si>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</si>
  <si>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</si>
  <si>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</si>
  <si>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</si>
  <si>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</si>
  <si>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</si>
  <si>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</si>
  <si>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</si>
  <si>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</si>
  <si>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</si>
  <si>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</si>
  <si>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</si>
  <si>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</si>
  <si>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</si>
  <si>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</si>
  <si>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</si>
  <si>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</si>
  <si>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</si>
  <si>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</si>
  <si>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</si>
  <si>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</si>
  <si>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</si>
  <si>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</si>
  <si>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</si>
  <si>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</si>
  <si>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</si>
  <si>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</si>
  <si>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</si>
  <si>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</si>
  <si>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</si>
  <si>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</si>
  <si>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</si>
  <si>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</si>
  <si>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</si>
  <si>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</si>
  <si>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</si>
  <si>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</si>
  <si>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</si>
  <si>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</si>
  <si>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</si>
  <si>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</si>
  <si>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</si>
  <si>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</si>
  <si>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</si>
  <si>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</si>
  <si>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</si>
  <si>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</si>
  <si>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</si>
  <si>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</si>
  <si>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</si>
  <si>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</si>
  <si>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</si>
  <si>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</si>
  <si>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</si>
  <si>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</si>
  <si>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</si>
  <si>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</si>
  <si>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</si>
  <si>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</si>
  <si>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</si>
  <si>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</si>
  <si>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</si>
  <si>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</si>
  <si>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</si>
  <si>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</si>
  <si>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</si>
  <si>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</si>
  <si>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</si>
  <si>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</si>
  <si>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</si>
  <si>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</si>
  <si>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</si>
  <si>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</si>
  <si>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</si>
  <si>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</si>
  <si>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</si>
  <si>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</si>
  <si>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</si>
  <si>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</si>
  <si>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</si>
  <si>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</si>
  <si>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</si>
  <si>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</si>
  <si>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</si>
  <si>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</si>
  <si>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</si>
  <si>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</si>
  <si>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</si>
  <si>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</si>
  <si>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</si>
  <si>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</si>
  <si>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</si>
  <si>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</si>
  <si>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</si>
  <si>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</si>
  <si>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</si>
  <si>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</si>
  <si>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</si>
  <si>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</si>
  <si>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</si>
  <si>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</si>
  <si>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</si>
  <si>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</si>
  <si>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</si>
  <si>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</si>
  <si>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</si>
  <si>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</si>
  <si>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</si>
  <si>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</si>
  <si>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</si>
  <si>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</si>
  <si>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</si>
  <si>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</si>
  <si>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</si>
  <si>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</si>
  <si>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</si>
  <si>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</si>
  <si>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</si>
  <si>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</si>
  <si>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</si>
  <si>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</si>
  <si>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</si>
  <si>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</si>
  <si>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</si>
  <si>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</si>
  <si>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</si>
  <si>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</si>
  <si>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</si>
  <si>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</si>
  <si>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</si>
  <si>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</si>
  <si>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</si>
  <si>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</si>
  <si>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</si>
  <si>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</si>
  <si>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</si>
  <si>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</si>
  <si>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</si>
  <si>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</si>
  <si>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</si>
  <si>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</si>
  <si>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</si>
  <si>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</si>
  <si>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</si>
  <si>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</si>
  <si>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</si>
  <si>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</si>
  <si>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</si>
  <si>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</si>
  <si>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</si>
  <si>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</si>
  <si>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</si>
  <si>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</si>
  <si>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</si>
  <si>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</si>
  <si>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</si>
  <si>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</si>
  <si>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</si>
  <si>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</si>
  <si>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</si>
  <si>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</si>
  <si>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</si>
  <si>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</si>
  <si>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</si>
  <si>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</si>
  <si>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</si>
  <si>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</si>
  <si>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</si>
  <si>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</si>
  <si>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</si>
  <si>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</si>
  <si>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</si>
  <si>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</si>
  <si>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</si>
  <si>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</si>
  <si>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</si>
  <si>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</si>
  <si>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</si>
  <si>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</si>
  <si>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</si>
  <si>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</si>
  <si>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</si>
  <si>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</si>
  <si>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</si>
  <si>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</si>
  <si>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</si>
  <si>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</si>
  <si>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</si>
  <si>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</si>
  <si>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</si>
  <si>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</si>
  <si>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</si>
  <si>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</si>
  <si>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</si>
  <si>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</si>
  <si>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</si>
  <si>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</si>
  <si>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</si>
  <si>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</si>
  <si>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</si>
  <si>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</si>
  <si>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</si>
  <si>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</si>
  <si>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</si>
  <si>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</si>
  <si>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</si>
  <si>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</si>
  <si>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</si>
  <si>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</si>
  <si>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</si>
  <si>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</si>
  <si>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</si>
  <si>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</si>
  <si>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</si>
  <si>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</si>
  <si>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</si>
  <si>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</si>
  <si>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</si>
  <si>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</si>
  <si>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</si>
  <si>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</si>
  <si>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</si>
  <si>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</si>
  <si>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</si>
  <si>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</si>
  <si>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</si>
  <si>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</si>
  <si>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</si>
  <si>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</si>
  <si>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</si>
  <si>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</si>
  <si>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</si>
  <si>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</si>
  <si>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</si>
  <si>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</si>
  <si>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</si>
  <si>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</si>
  <si>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</si>
  <si>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</si>
  <si>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</si>
  <si>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</si>
  <si>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</si>
  <si>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</si>
  <si>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</si>
  <si>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</si>
  <si>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</si>
  <si>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</si>
  <si>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</si>
  <si>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</si>
  <si>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</si>
  <si>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</si>
  <si>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</si>
  <si>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</si>
  <si>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</si>
  <si>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</si>
  <si>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</si>
  <si>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</si>
  <si>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</si>
  <si>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</si>
  <si>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</si>
  <si>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</si>
  <si>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</si>
  <si>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</si>
  <si>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</si>
  <si>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</si>
  <si>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</si>
  <si>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</si>
  <si>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</si>
  <si>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</si>
  <si>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</si>
  <si>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</si>
  <si>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</si>
  <si>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</si>
  <si>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</si>
  <si>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</si>
  <si>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</si>
  <si>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</si>
  <si>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</si>
  <si>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</si>
  <si>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</si>
  <si>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</si>
  <si>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</si>
  <si>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</si>
  <si>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</si>
  <si>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</si>
  <si>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</si>
  <si>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</si>
  <si>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</si>
  <si>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</si>
  <si>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</si>
  <si>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</si>
  <si>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</si>
  <si>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</si>
  <si>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</si>
  <si>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</si>
  <si>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</si>
  <si>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</si>
  <si>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</si>
  <si>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</si>
  <si>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</si>
  <si>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</si>
  <si>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</si>
  <si>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</si>
  <si>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</si>
  <si>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</si>
  <si>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</si>
  <si>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</si>
  <si>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</si>
  <si>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</si>
  <si>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</si>
  <si>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</si>
  <si>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</si>
  <si>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</si>
  <si>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</si>
  <si>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</si>
  <si>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</si>
  <si>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</si>
  <si>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</si>
  <si>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</si>
  <si>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</si>
  <si>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</si>
  <si>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</si>
  <si>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</si>
  <si>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</si>
  <si>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</si>
  <si>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</si>
  <si>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</si>
  <si>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</si>
  <si>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</si>
  <si>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</si>
  <si>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</si>
  <si>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</si>
  <si>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</si>
  <si>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</si>
  <si>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</si>
  <si>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</si>
  <si>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</si>
  <si>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</si>
  <si>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</si>
  <si>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</si>
  <si>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</si>
  <si>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</si>
  <si>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</si>
  <si>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</si>
  <si>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</si>
  <si>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</si>
  <si>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</si>
  <si>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</si>
  <si>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</si>
  <si>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</si>
  <si>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</si>
  <si>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</si>
  <si>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</si>
  <si>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</si>
  <si>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</si>
  <si>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</si>
  <si>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</si>
  <si>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</si>
  <si>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</si>
  <si>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</si>
  <si>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</si>
  <si>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</si>
  <si>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</si>
  <si>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</si>
  <si>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</si>
  <si>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</si>
  <si>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</si>
  <si>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</si>
  <si>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</si>
  <si>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</si>
  <si>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</si>
  <si>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</si>
  <si>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</si>
  <si>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</si>
  <si>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</si>
  <si>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</si>
  <si>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</si>
  <si>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</si>
  <si>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</si>
  <si>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</si>
  <si>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</si>
  <si>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</si>
  <si>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</si>
  <si>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</si>
  <si>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</si>
  <si>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</si>
  <si>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</si>
  <si>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</si>
  <si>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</si>
  <si>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</si>
  <si>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</si>
  <si>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</si>
  <si>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</si>
  <si>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</si>
  <si>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</si>
  <si>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</si>
  <si>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</si>
  <si>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</si>
  <si>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</si>
  <si>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</si>
  <si>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</si>
  <si>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</si>
  <si>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</si>
  <si>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</si>
  <si>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</si>
  <si>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</si>
  <si>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</si>
  <si>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</si>
  <si>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</si>
  <si>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</si>
  <si>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</si>
  <si>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</si>
  <si>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</si>
  <si>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</si>
  <si>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</si>
  <si>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</si>
  <si>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</si>
  <si>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</si>
  <si>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</si>
  <si>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</si>
  <si>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</si>
  <si>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</si>
  <si>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</si>
  <si>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</si>
  <si>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</si>
  <si>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</si>
  <si>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</si>
  <si>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</si>
  <si>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</si>
  <si>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</si>
  <si>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</si>
  <si>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</si>
  <si>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</si>
  <si>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</si>
  <si>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</si>
  <si>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</si>
  <si>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</si>
  <si>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</si>
  <si>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</si>
  <si>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</si>
  <si>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</si>
  <si>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</si>
  <si>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</si>
  <si>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</si>
  <si>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</si>
  <si>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</si>
  <si>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</si>
  <si>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</si>
  <si>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</si>
  <si>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</si>
  <si>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</si>
  <si>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</si>
  <si>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</si>
  <si>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</si>
  <si>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</si>
  <si>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</si>
  <si>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</si>
  <si>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</si>
  <si>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</si>
  <si>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</si>
  <si>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</si>
  <si>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</si>
  <si>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</si>
  <si>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</si>
  <si>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</si>
  <si>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</si>
  <si>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</si>
  <si>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</si>
  <si>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</si>
  <si>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</si>
  <si>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</si>
  <si>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</si>
  <si>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</si>
  <si>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</si>
  <si>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</si>
  <si>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</si>
  <si>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</si>
  <si>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</si>
  <si>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</si>
  <si>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</si>
  <si>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</si>
  <si>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</si>
  <si>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</si>
  <si>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</si>
  <si>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</si>
  <si>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</si>
  <si>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</si>
  <si>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</si>
  <si>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</si>
  <si>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</si>
  <si>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</si>
  <si>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</si>
  <si>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</si>
  <si>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</si>
  <si>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</si>
  <si>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</si>
  <si>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</si>
  <si>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</si>
  <si>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</si>
  <si>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</si>
  <si>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</si>
  <si>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</si>
  <si>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</si>
  <si>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</si>
  <si>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</si>
  <si>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</si>
  <si>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</si>
  <si>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</si>
  <si>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</si>
  <si>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</si>
  <si>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</si>
  <si>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</si>
  <si>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</si>
  <si>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</si>
  <si>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</si>
  <si>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</si>
  <si>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</si>
  <si>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</si>
  <si>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</si>
  <si>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</si>
  <si>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</si>
  <si>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</si>
  <si>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</si>
  <si>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</si>
  <si>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</si>
  <si>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</si>
  <si>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</si>
  <si>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</si>
  <si>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</si>
  <si>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</si>
  <si>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</si>
  <si>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</si>
  <si>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</si>
  <si>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</si>
  <si>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</si>
  <si>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</si>
  <si>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</si>
  <si>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</si>
  <si>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</si>
  <si>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</si>
  <si>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</si>
  <si>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</si>
  <si>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</si>
  <si>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</si>
  <si>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</si>
  <si>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</si>
  <si>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</si>
  <si>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</si>
  <si>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</si>
  <si>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</si>
  <si>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</si>
  <si>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</si>
  <si>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</si>
  <si>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</si>
  <si>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</si>
  <si>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</si>
  <si>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</si>
  <si>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</si>
  <si>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</si>
  <si>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</si>
  <si>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</si>
  <si>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</si>
  <si>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</si>
  <si>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</si>
  <si>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</si>
  <si>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</si>
  <si>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</si>
  <si>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</si>
  <si>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</si>
  <si>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</si>
  <si>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</si>
  <si>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</si>
  <si>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</si>
  <si>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</si>
  <si>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</si>
  <si>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</si>
  <si>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</si>
  <si>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</si>
  <si>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</si>
  <si>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</si>
  <si>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</si>
  <si>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</si>
  <si>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</si>
  <si>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</si>
  <si>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</si>
  <si>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</si>
  <si>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</si>
  <si>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</si>
  <si>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</si>
  <si>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</si>
  <si>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</si>
  <si>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</si>
  <si>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</si>
  <si>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</si>
  <si>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</si>
  <si>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</si>
  <si>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</si>
  <si>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</si>
  <si>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</si>
  <si>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</si>
  <si>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</si>
  <si>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</si>
  <si>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</si>
  <si>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</si>
  <si>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</si>
  <si>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</si>
  <si>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</si>
  <si>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</si>
  <si>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</si>
  <si>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</si>
  <si>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</si>
  <si>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</si>
  <si>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</si>
  <si>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</si>
  <si>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</si>
  <si>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</si>
  <si>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</si>
  <si>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</si>
  <si>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</si>
  <si>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</si>
  <si>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</si>
  <si>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</si>
  <si>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</si>
  <si>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</si>
  <si>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</si>
  <si>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</si>
  <si>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</si>
  <si>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</si>
  <si>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</si>
  <si>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</si>
  <si>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</si>
  <si>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</si>
  <si>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</si>
  <si>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</si>
  <si>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</si>
  <si>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</si>
  <si>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</si>
  <si>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</si>
  <si>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</si>
  <si>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</si>
  <si>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</si>
  <si>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</si>
  <si>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</si>
  <si>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</si>
  <si>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</si>
  <si>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</si>
  <si>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</si>
  <si>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</si>
  <si>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</si>
  <si>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</si>
  <si>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</si>
  <si>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</si>
  <si>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</si>
  <si>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</si>
  <si>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</si>
  <si>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</si>
  <si>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</si>
  <si>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</si>
  <si>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</si>
  <si>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</si>
  <si>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</si>
  <si>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</si>
  <si>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</si>
  <si>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</si>
  <si>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</si>
  <si>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</si>
  <si>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</si>
  <si>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</si>
  <si>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</si>
  <si>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</si>
  <si>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</si>
  <si>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</si>
  <si>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</si>
  <si>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</si>
  <si>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</si>
  <si>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</si>
  <si>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</si>
  <si>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</si>
  <si>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</si>
  <si>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</si>
  <si>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</si>
  <si>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</si>
  <si>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</si>
  <si>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</si>
  <si>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</si>
  <si>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</si>
  <si>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</si>
  <si>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</si>
  <si>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</si>
  <si>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</si>
  <si>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</si>
  <si>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</si>
  <si>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</si>
  <si>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</si>
  <si>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</si>
  <si>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</si>
  <si>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</si>
  <si>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</si>
  <si>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</si>
  <si>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</si>
  <si>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</si>
  <si>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</si>
  <si>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</si>
  <si>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</si>
  <si>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</si>
  <si>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</si>
  <si>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</si>
  <si>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</si>
  <si>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</si>
  <si>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</si>
  <si>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</si>
  <si>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</si>
  <si>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</si>
  <si>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</si>
  <si>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</si>
  <si>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</si>
  <si>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</si>
  <si>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</si>
  <si>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</si>
  <si>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</si>
  <si>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</si>
  <si>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</si>
  <si>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</si>
  <si>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</si>
  <si>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</si>
  <si>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</si>
  <si>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</si>
  <si>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</si>
  <si>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</si>
  <si>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</si>
  <si>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</si>
  <si>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</si>
  <si>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</si>
  <si>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</si>
  <si>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</si>
  <si>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</si>
  <si>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</si>
  <si>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</si>
  <si>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</si>
  <si>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</si>
  <si>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</si>
  <si>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</si>
  <si>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</si>
  <si>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</si>
  <si>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</si>
  <si>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</si>
  <si>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</si>
  <si>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</si>
  <si>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</si>
  <si>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</si>
  <si>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</si>
  <si>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</si>
  <si>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</si>
  <si>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</si>
  <si>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</si>
  <si>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</si>
  <si>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</si>
  <si>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</si>
  <si>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</si>
  <si>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</si>
  <si>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</si>
  <si>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</si>
  <si>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</si>
  <si>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</si>
  <si>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</si>
  <si>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</si>
  <si>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</si>
  <si>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</si>
  <si>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</si>
  <si>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</si>
  <si>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</si>
  <si>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</si>
  <si>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</si>
  <si>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</si>
  <si>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</si>
  <si>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</si>
  <si>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</si>
  <si>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</si>
  <si>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</si>
  <si>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</si>
  <si>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</si>
  <si>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</si>
  <si>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</si>
  <si>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</si>
  <si>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</si>
  <si>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</si>
  <si>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</si>
  <si>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</si>
  <si>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</si>
  <si>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</si>
  <si>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</si>
  <si>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</si>
  <si>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</si>
  <si>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</si>
  <si>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</si>
  <si>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</si>
  <si>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</si>
  <si>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</si>
  <si>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</si>
  <si>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</si>
  <si>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</si>
  <si>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</si>
  <si>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</si>
  <si>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</si>
  <si>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</si>
  <si>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</si>
  <si>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</si>
  <si>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</si>
  <si>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</si>
  <si>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</si>
  <si>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</si>
  <si>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</si>
  <si>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</si>
  <si>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</si>
  <si>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</si>
  <si>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</si>
  <si>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</si>
  <si>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</si>
  <si>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</si>
  <si>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</si>
  <si>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</si>
  <si>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</si>
  <si>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</si>
  <si>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</si>
  <si>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</si>
  <si>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</si>
  <si>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</si>
  <si>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</si>
  <si>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</si>
  <si>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</si>
  <si>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</si>
  <si>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</si>
  <si>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</si>
  <si>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</si>
  <si>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</si>
  <si>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</si>
  <si>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</si>
  <si>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</si>
  <si>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</si>
  <si>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</si>
  <si>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</si>
  <si>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</si>
  <si>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</si>
  <si>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</si>
  <si>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</si>
  <si>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</si>
  <si>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</si>
  <si>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</si>
  <si>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</si>
  <si>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</si>
  <si>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</si>
  <si>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</si>
  <si>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</si>
  <si>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</si>
  <si>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</si>
  <si>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</si>
  <si>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</si>
  <si>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</si>
  <si>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</si>
  <si>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</si>
  <si>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</si>
  <si>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</si>
  <si>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</si>
  <si>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</si>
  <si>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</si>
  <si>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</si>
  <si>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</si>
  <si>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</si>
  <si>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</si>
  <si>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</si>
  <si>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</si>
  <si>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</si>
  <si>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</si>
  <si>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</si>
  <si>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</si>
  <si>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</si>
  <si>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</si>
  <si>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</si>
  <si>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</si>
  <si>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</si>
  <si>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</si>
  <si>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</si>
  <si>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</si>
  <si>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</si>
  <si>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</si>
  <si>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</si>
  <si>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</si>
  <si>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</si>
  <si>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</si>
  <si>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</si>
  <si>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</si>
  <si>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</si>
  <si>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</si>
  <si>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</si>
  <si>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</si>
  <si>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</si>
  <si>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</si>
  <si>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</si>
  <si>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</si>
  <si>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</si>
  <si>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</si>
  <si>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</si>
  <si>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</si>
  <si>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</si>
  <si>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</si>
  <si>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</si>
  <si>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</si>
  <si>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</si>
  <si>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</si>
  <si>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</si>
  <si>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</si>
  <si>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</si>
  <si>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</si>
  <si>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</si>
  <si>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</si>
  <si>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</si>
  <si>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</si>
  <si>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</si>
  <si>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</si>
  <si>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</si>
  <si>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</si>
  <si>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</si>
  <si>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</si>
  <si>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</si>
  <si>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</si>
  <si>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</si>
  <si>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</si>
  <si>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</si>
  <si>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</si>
  <si>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</si>
  <si>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</si>
  <si>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</si>
  <si>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</si>
  <si>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</si>
  <si>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</si>
  <si>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</si>
  <si>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</si>
  <si>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</si>
  <si>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</si>
  <si>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</si>
  <si>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</si>
  <si>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</si>
  <si>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</si>
  <si>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</si>
  <si>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</si>
  <si>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</si>
  <si>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</si>
  <si>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</si>
  <si>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</si>
  <si>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</si>
  <si>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</si>
  <si>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</si>
  <si>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</si>
  <si>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</si>
  <si>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</si>
  <si>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</si>
  <si>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</si>
  <si>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</si>
  <si>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</si>
  <si>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</si>
  <si>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</si>
  <si>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</si>
  <si>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</si>
  <si>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</si>
  <si>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</si>
  <si>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</si>
  <si>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</si>
  <si>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</si>
  <si>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</si>
  <si>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</si>
  <si>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</si>
  <si>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</si>
  <si>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</si>
  <si>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</si>
  <si>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</si>
  <si>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</si>
  <si>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</si>
  <si>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</si>
  <si>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</si>
  <si>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</si>
  <si>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</si>
  <si>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</si>
  <si>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</si>
  <si>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</si>
  <si>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</si>
  <si>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</si>
  <si>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</si>
  <si>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</si>
  <si>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</si>
  <si>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</si>
  <si>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</si>
  <si>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</si>
  <si>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</si>
  <si>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</si>
  <si>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</si>
  <si>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</si>
  <si>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</si>
  <si>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</si>
  <si>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</si>
  <si>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</si>
  <si>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</si>
  <si>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</si>
  <si>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</si>
  <si>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</si>
  <si>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</si>
  <si>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</si>
  <si>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</si>
  <si>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</si>
  <si>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</si>
  <si>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</si>
  <si>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</si>
  <si>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</si>
  <si>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</si>
  <si>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</si>
  <si>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</si>
  <si>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</si>
  <si>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</si>
  <si>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</si>
  <si>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</si>
  <si>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</si>
  <si>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</si>
  <si>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</si>
  <si>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</si>
  <si>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</si>
  <si>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</si>
  <si>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</si>
  <si>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</si>
  <si>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</si>
  <si>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</si>
  <si>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</si>
  <si>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</si>
  <si>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</si>
  <si>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</si>
  <si>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</si>
  <si>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</si>
  <si>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</si>
  <si>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</si>
  <si>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</si>
  <si>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</si>
  <si>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</si>
  <si>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</si>
  <si>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</si>
  <si>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</si>
  <si>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</si>
  <si>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</si>
  <si>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</si>
  <si>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</si>
  <si>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</si>
  <si>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</si>
  <si>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</si>
  <si>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</si>
  <si>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</si>
  <si>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</si>
  <si>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</si>
  <si>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</si>
  <si>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</si>
  <si>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</si>
  <si>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</si>
  <si>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</si>
  <si>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</si>
  <si>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</si>
  <si>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</si>
  <si>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</si>
  <si>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</si>
  <si>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</si>
  <si>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</si>
  <si>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</si>
  <si>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</si>
  <si>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</si>
  <si>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</si>
  <si>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</si>
  <si>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</si>
  <si>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</si>
  <si>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</si>
  <si>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</si>
  <si>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</si>
  <si>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</si>
  <si>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</si>
  <si>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</si>
  <si>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</si>
  <si>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</si>
  <si>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</si>
  <si>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</si>
  <si>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</si>
  <si>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</si>
  <si>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</si>
  <si>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</si>
  <si>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</si>
  <si>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</si>
  <si>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</si>
  <si>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</si>
  <si>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</si>
  <si>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</si>
  <si>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</si>
  <si>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</si>
  <si>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</si>
  <si>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</si>
  <si>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</si>
  <si>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</si>
  <si>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</si>
  <si>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</si>
  <si>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</si>
  <si>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</si>
  <si>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</si>
  <si>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</si>
  <si>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</si>
  <si>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</si>
  <si>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</si>
  <si>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</si>
  <si>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</si>
  <si>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</si>
  <si>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</si>
  <si>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</si>
  <si>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</si>
  <si>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</si>
  <si>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</si>
  <si>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</si>
  <si>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</si>
  <si>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</si>
  <si>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</si>
  <si>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</si>
  <si>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</si>
  <si>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</si>
  <si>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</si>
  <si>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</si>
  <si>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</si>
  <si>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</si>
  <si>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</si>
  <si>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</si>
  <si>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</si>
  <si>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</si>
  <si>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</si>
  <si>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</si>
  <si>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</si>
  <si>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</si>
  <si>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</si>
  <si>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</si>
  <si>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</si>
  <si>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</si>
  <si>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</si>
  <si>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</si>
  <si>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</si>
  <si>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</si>
  <si>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</si>
  <si>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</si>
  <si>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</si>
  <si>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</si>
  <si>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</si>
  <si>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</si>
  <si>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</si>
  <si>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</si>
  <si>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</si>
  <si>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</si>
  <si>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</si>
  <si>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</si>
  <si>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</si>
  <si>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</si>
  <si>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</si>
  <si>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</si>
  <si>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</si>
  <si>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</si>
  <si>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</si>
  <si>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</si>
  <si>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</si>
  <si>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</si>
  <si>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</si>
  <si>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</si>
  <si>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</si>
  <si>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</si>
  <si>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</si>
  <si>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</si>
  <si>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</si>
  <si>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</si>
  <si>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</si>
  <si>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</si>
  <si>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</si>
  <si>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</si>
  <si>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</si>
  <si>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</si>
  <si>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</si>
  <si>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</si>
  <si>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</si>
  <si>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</si>
  <si>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</si>
  <si>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</si>
  <si>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</si>
  <si>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</si>
  <si>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</si>
  <si>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</si>
  <si>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</si>
  <si>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</si>
  <si>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</si>
  <si>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</si>
  <si>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</si>
  <si>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</si>
  <si>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</si>
  <si>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</si>
  <si>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</si>
  <si>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</si>
  <si>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</si>
  <si>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</si>
  <si>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</si>
  <si>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</si>
  <si>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</si>
  <si>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</si>
  <si>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</si>
  <si>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</si>
  <si>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</si>
  <si>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</si>
  <si>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</si>
  <si>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</si>
  <si>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</si>
  <si>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</si>
  <si>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</si>
  <si>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</si>
  <si>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</si>
  <si>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</si>
  <si>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</si>
  <si>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</si>
  <si>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</si>
  <si>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</si>
  <si>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</si>
  <si>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</si>
  <si>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</si>
  <si>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</si>
  <si>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</si>
  <si>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</si>
  <si>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</si>
  <si>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</si>
  <si>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</si>
  <si>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</si>
  <si>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</si>
  <si>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</si>
  <si>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</si>
  <si>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</si>
  <si>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</si>
  <si>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</si>
  <si>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</si>
  <si>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</si>
  <si>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</si>
  <si>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</si>
  <si>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</si>
  <si>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</si>
  <si>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</si>
  <si>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</si>
  <si>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</si>
  <si>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</si>
  <si>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</si>
  <si>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</si>
  <si>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</si>
  <si>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</si>
  <si>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</si>
  <si>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</si>
  <si>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</si>
  <si>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</si>
  <si>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</si>
  <si>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</si>
  <si>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</si>
  <si>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</si>
  <si>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</si>
  <si>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</si>
  <si>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</si>
  <si>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</si>
  <si>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</si>
  <si>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</si>
  <si>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</si>
  <si>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</si>
  <si>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</si>
  <si>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</si>
  <si>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</si>
  <si>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</si>
  <si>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</si>
  <si>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</si>
  <si>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</si>
  <si>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</si>
  <si>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</si>
  <si>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</si>
  <si>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</si>
  <si>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</si>
  <si>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</si>
  <si>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</si>
  <si>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</si>
  <si>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</si>
  <si>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</si>
  <si>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</si>
  <si>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</si>
  <si>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</si>
  <si>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</si>
  <si>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</si>
  <si>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</si>
  <si>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</si>
  <si>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</si>
  <si>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</si>
  <si>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</si>
  <si>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</si>
  <si>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</si>
  <si>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</si>
  <si>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</si>
  <si>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</si>
  <si>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</si>
  <si>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</si>
  <si>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</si>
  <si>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</si>
  <si>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</si>
  <si>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</si>
  <si>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</si>
  <si>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</si>
  <si>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</si>
  <si>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</si>
  <si>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</si>
  <si>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</si>
  <si>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</si>
  <si>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</si>
  <si>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</si>
  <si>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</si>
  <si>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</si>
  <si>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</si>
  <si>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</si>
  <si>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</si>
  <si>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</si>
  <si>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</si>
  <si>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</si>
  <si>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</si>
  <si>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</si>
  <si>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</si>
  <si>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</si>
  <si>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</si>
  <si>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</si>
  <si>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</si>
  <si>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</si>
  <si>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</si>
  <si>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</si>
  <si>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</si>
  <si>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</si>
  <si>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</si>
  <si>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</si>
  <si>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</si>
  <si>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</si>
  <si>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</si>
  <si>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</si>
  <si>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</si>
  <si>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</si>
  <si>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</si>
  <si>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</si>
  <si>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</si>
  <si>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</si>
  <si>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</si>
  <si>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</si>
  <si>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</si>
  <si>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</si>
  <si>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</si>
  <si>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</si>
  <si>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</si>
  <si>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</si>
  <si>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</si>
  <si>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</si>
  <si>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</si>
  <si>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</si>
  <si>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</si>
  <si>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</si>
  <si>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</si>
  <si>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</si>
  <si>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</si>
  <si>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</si>
  <si>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</si>
  <si>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</si>
  <si>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</si>
  <si>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</si>
  <si>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</si>
  <si>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</si>
  <si>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</si>
  <si>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</si>
  <si>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</si>
  <si>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</si>
  <si>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</si>
  <si>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</si>
  <si>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</si>
  <si>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</si>
  <si>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</si>
  <si>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</si>
  <si>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</si>
  <si>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</si>
  <si>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</si>
  <si>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</si>
  <si>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</si>
  <si>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</si>
  <si>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</si>
  <si>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</si>
  <si>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</si>
  <si>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</si>
  <si>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</si>
  <si>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</si>
  <si>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</si>
  <si>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</si>
  <si>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</si>
  <si>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</si>
  <si>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</si>
  <si>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</si>
  <si>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</si>
  <si>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</si>
  <si>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</si>
  <si>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</si>
  <si>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</si>
  <si>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</si>
  <si>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</si>
  <si>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</si>
  <si>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</si>
  <si>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</si>
  <si>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</si>
  <si>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</si>
  <si>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</si>
  <si>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</si>
  <si>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</si>
  <si>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</si>
  <si>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</si>
  <si>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</si>
  <si>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</si>
  <si>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</si>
  <si>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</si>
  <si>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</si>
  <si>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</si>
  <si>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</si>
  <si>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</si>
  <si>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</si>
  <si>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</si>
  <si>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</si>
  <si>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</si>
  <si>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</si>
  <si>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</si>
  <si>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</si>
  <si>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</si>
  <si>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</si>
  <si>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</si>
  <si>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</si>
  <si>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</si>
  <si>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</si>
  <si>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</si>
  <si>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</si>
  <si>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</si>
  <si>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</si>
  <si>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</si>
  <si>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</si>
  <si>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</si>
  <si>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</si>
  <si>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</si>
  <si>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</si>
  <si>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</si>
  <si>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</si>
  <si>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</si>
  <si>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</si>
  <si>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</si>
  <si>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</si>
  <si>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</si>
  <si>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</si>
  <si>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</si>
  <si>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</si>
  <si>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</si>
  <si>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</si>
  <si>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</si>
  <si>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</si>
  <si>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</si>
  <si>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</si>
  <si>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</si>
  <si>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</si>
  <si>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</si>
  <si>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</si>
  <si>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</si>
  <si>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</si>
  <si>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</si>
  <si>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</si>
  <si>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</si>
  <si>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</si>
  <si>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</si>
  <si>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</si>
  <si>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</si>
  <si>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</si>
  <si>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</si>
  <si>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</si>
  <si>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</si>
  <si>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</si>
  <si>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</si>
  <si>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</si>
  <si>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</si>
  <si>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</si>
  <si>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</si>
  <si>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</si>
  <si>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</si>
  <si>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</si>
  <si>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</si>
  <si>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</si>
  <si>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</si>
  <si>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</si>
  <si>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</si>
  <si>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</si>
  <si>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</si>
  <si>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</si>
  <si>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</si>
  <si>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</si>
  <si>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</si>
  <si>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</si>
  <si>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</si>
  <si>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</si>
  <si>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</si>
  <si>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</si>
  <si>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</si>
  <si>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</si>
  <si>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</si>
  <si>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</si>
  <si>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</si>
  <si>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</si>
  <si>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</si>
  <si>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</si>
  <si>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</si>
  <si>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</si>
  <si>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</si>
  <si>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</si>
  <si>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</si>
  <si>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</si>
  <si>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</si>
  <si>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</si>
  <si>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</si>
  <si>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</si>
  <si>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</si>
  <si>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</si>
  <si>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</si>
  <si>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</si>
  <si>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</si>
  <si>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</si>
  <si>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</si>
  <si>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</si>
  <si>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</si>
  <si>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</si>
  <si>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</si>
  <si>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</si>
  <si>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</si>
  <si>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</si>
  <si>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</si>
  <si>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</si>
  <si>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</si>
  <si>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</si>
  <si>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</si>
  <si>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</si>
  <si>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</si>
  <si>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</si>
  <si>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</si>
  <si>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</si>
  <si>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</si>
  <si>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</si>
  <si>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</si>
  <si>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</si>
  <si>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</si>
  <si>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</si>
  <si>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</si>
  <si>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</si>
  <si>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</si>
  <si>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</si>
  <si>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</si>
  <si>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</si>
  <si>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</si>
  <si>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</si>
  <si>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</si>
  <si>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</si>
  <si>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</si>
  <si>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</si>
  <si>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</si>
  <si>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</si>
  <si>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</si>
  <si>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</si>
  <si>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</si>
  <si>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</si>
  <si>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</si>
  <si>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</si>
  <si>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</si>
  <si>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</si>
  <si>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</si>
  <si>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</si>
  <si>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</si>
  <si>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</si>
  <si>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</si>
  <si>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</si>
  <si>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</si>
  <si>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</si>
  <si>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</si>
  <si>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</si>
  <si>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</si>
  <si>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</si>
  <si>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</si>
  <si>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</si>
  <si>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</si>
  <si>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</si>
  <si>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</si>
  <si>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</si>
  <si>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</si>
  <si>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</si>
  <si>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</si>
  <si>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</si>
  <si>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</si>
  <si>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</si>
  <si>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</si>
  <si>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</si>
  <si>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</si>
  <si>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</si>
  <si>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</si>
  <si>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</si>
  <si>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</si>
  <si>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</si>
  <si>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</si>
  <si>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</si>
  <si>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</si>
  <si>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</si>
  <si>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</si>
  <si>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</si>
  <si>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</si>
  <si>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</si>
  <si>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</si>
  <si>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</si>
  <si>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</si>
  <si>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</si>
  <si>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</si>
  <si>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</si>
  <si>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</si>
  <si>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</si>
  <si>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</si>
  <si>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</si>
  <si>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</si>
  <si>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</si>
  <si>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</si>
  <si>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</si>
  <si>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</si>
  <si>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</si>
  <si>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</si>
  <si>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</si>
  <si>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</si>
  <si>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</si>
  <si>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</si>
  <si>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</si>
  <si>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</si>
  <si>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</si>
  <si>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</si>
  <si>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</si>
  <si>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</si>
  <si>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</si>
  <si>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</si>
  <si>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</si>
  <si>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</si>
  <si>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</si>
  <si>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</si>
  <si>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</si>
  <si>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</si>
  <si>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</si>
  <si>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</si>
  <si>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</si>
  <si>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</si>
  <si>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</si>
  <si>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</si>
  <si>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</si>
  <si>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</si>
  <si>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</si>
  <si>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</si>
  <si>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</si>
  <si>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</si>
  <si>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</si>
  <si>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</si>
  <si>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</si>
  <si>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</si>
  <si>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</si>
  <si>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</si>
  <si>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</si>
  <si>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</si>
  <si>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</si>
  <si>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</si>
  <si>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</si>
  <si>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</si>
  <si>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</si>
  <si>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</si>
  <si>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</si>
  <si>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</si>
  <si>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</si>
  <si>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</si>
  <si>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</si>
  <si>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</si>
  <si>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</si>
  <si>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</si>
  <si>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</si>
  <si>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</si>
  <si>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</si>
  <si>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</si>
  <si>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</si>
  <si>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</si>
  <si>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</si>
  <si>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</si>
  <si>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</si>
  <si>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</si>
  <si>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</si>
  <si>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</si>
  <si>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</si>
  <si>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</si>
  <si>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</si>
  <si>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</si>
  <si>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</si>
  <si>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</si>
  <si>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</si>
  <si>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</si>
  <si>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</si>
  <si>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</si>
  <si>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</si>
  <si>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</si>
  <si>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</si>
  <si>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</si>
  <si>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</si>
  <si>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</si>
  <si>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</si>
  <si>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</si>
  <si>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</si>
  <si>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</si>
  <si>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</si>
  <si>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</si>
  <si>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</si>
  <si>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</si>
  <si>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</si>
  <si>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</si>
  <si>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</si>
  <si>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</si>
  <si>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</si>
  <si>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</si>
  <si>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</si>
  <si>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</si>
  <si>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</si>
  <si>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</si>
  <si>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</si>
  <si>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</si>
  <si>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</si>
  <si>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</si>
  <si>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</si>
  <si>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</si>
  <si>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</si>
  <si>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</si>
  <si>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</si>
  <si>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</si>
  <si>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</si>
  <si>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</si>
  <si>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</si>
  <si>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</si>
  <si>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</si>
  <si>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</si>
  <si>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</si>
  <si>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</si>
  <si>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</si>
  <si>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</si>
  <si>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</si>
  <si>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</si>
  <si>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</si>
  <si>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</si>
  <si>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</si>
  <si>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</si>
  <si>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</si>
  <si>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</si>
  <si>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</si>
  <si>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</si>
  <si>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</si>
  <si>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</si>
  <si>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</si>
  <si>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</si>
  <si>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</si>
  <si>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</si>
  <si>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</si>
  <si>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</si>
  <si>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</si>
  <si>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</si>
  <si>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</si>
  <si>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</si>
  <si>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</si>
  <si>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</si>
  <si>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</si>
  <si>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</si>
  <si>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</si>
  <si>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</si>
  <si>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</si>
  <si>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</si>
  <si>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</si>
  <si>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</si>
  <si>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</si>
  <si>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</si>
  <si>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</si>
  <si>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</si>
  <si>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</si>
  <si>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</si>
  <si>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</si>
  <si>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</si>
  <si>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</si>
  <si>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</si>
  <si>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</si>
  <si>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</si>
  <si>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</si>
  <si>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</si>
  <si>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</si>
  <si>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</si>
  <si>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</si>
  <si>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</si>
  <si>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</si>
  <si>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</si>
  <si>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</si>
  <si>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</si>
  <si>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</si>
  <si>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</si>
  <si>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</si>
  <si>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</si>
  <si>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</si>
  <si>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</si>
  <si>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</si>
  <si>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</si>
  <si>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</si>
  <si>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</si>
  <si>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</si>
  <si>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</si>
  <si>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</si>
  <si>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</si>
  <si>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</si>
  <si>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</si>
  <si>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</si>
  <si>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</si>
  <si>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</si>
  <si>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</si>
  <si>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</si>
  <si>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</si>
  <si>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</si>
  <si>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</si>
  <si>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</si>
  <si>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</si>
  <si>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</si>
  <si>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</si>
  <si>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</si>
  <si>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</si>
  <si>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</si>
  <si>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</si>
  <si>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</si>
  <si>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</si>
  <si>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</si>
  <si>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</si>
  <si>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</si>
  <si>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</si>
  <si>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</si>
  <si>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</si>
  <si>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</si>
  <si>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</si>
  <si>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</si>
  <si>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</si>
  <si>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</si>
  <si>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</si>
  <si>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</si>
  <si>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</si>
  <si>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</si>
  <si>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</si>
  <si>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</si>
  <si>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</si>
  <si>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</si>
  <si>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</si>
  <si>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</si>
  <si>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</si>
  <si>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</si>
  <si>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</si>
  <si>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</si>
  <si>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</si>
  <si>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</si>
  <si>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</si>
  <si>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</si>
  <si>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</si>
  <si>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</si>
  <si>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</si>
  <si>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</si>
  <si>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</si>
  <si>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</si>
  <si>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</si>
  <si>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</si>
  <si>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</si>
  <si>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</si>
  <si>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</si>
  <si>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</si>
  <si>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</si>
  <si>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</si>
  <si>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</si>
  <si>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</si>
  <si>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</si>
  <si>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</si>
  <si>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</si>
  <si>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</si>
  <si>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</si>
  <si>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</si>
  <si>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</si>
  <si>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</si>
  <si>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</si>
  <si>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</si>
  <si>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</si>
  <si>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</si>
  <si>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</si>
  <si>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</si>
  <si>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</si>
  <si>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</si>
  <si>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</si>
  <si>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</si>
  <si>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</si>
  <si>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</si>
  <si>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</si>
  <si>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</si>
  <si>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</si>
  <si>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</si>
  <si>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</si>
  <si>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</si>
  <si>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</si>
  <si>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</si>
  <si>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</si>
  <si>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</si>
  <si>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</si>
  <si>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</si>
  <si>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</si>
  <si>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</si>
  <si>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</si>
  <si>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</si>
  <si>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</si>
  <si>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</si>
  <si>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</si>
  <si>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</si>
  <si>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</si>
  <si>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</si>
  <si>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</si>
  <si>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</si>
  <si>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</si>
  <si>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</si>
  <si>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</si>
  <si>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</si>
  <si>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</si>
  <si>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</si>
  <si>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</si>
  <si>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</si>
  <si>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</si>
  <si>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</si>
  <si>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</si>
  <si>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</si>
  <si>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</si>
  <si>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</si>
  <si>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</si>
  <si>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</si>
  <si>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</si>
  <si>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</si>
  <si>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</si>
  <si>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</si>
  <si>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</si>
  <si>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</si>
  <si>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</si>
  <si>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</si>
  <si>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</si>
  <si>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</si>
  <si>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</si>
  <si>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</si>
  <si>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</si>
  <si>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</si>
  <si>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</si>
  <si>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</si>
  <si>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</si>
  <si>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</si>
  <si>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</si>
  <si>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</si>
  <si>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</si>
  <si>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</si>
  <si>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</si>
  <si>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</si>
  <si>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</si>
  <si>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</si>
  <si>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</si>
  <si>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</si>
  <si>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</si>
  <si>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</si>
  <si>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</si>
  <si>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</si>
  <si>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</si>
  <si>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</si>
  <si>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</si>
  <si>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</si>
  <si>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</si>
  <si>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</si>
  <si>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</si>
  <si>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</si>
  <si>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</si>
  <si>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</si>
  <si>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</si>
  <si>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</si>
  <si>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</si>
  <si>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</si>
  <si>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</si>
  <si>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</si>
  <si>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</si>
  <si>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</si>
  <si>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</si>
  <si>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</si>
  <si>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</si>
  <si>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</si>
  <si>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</si>
  <si>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</si>
  <si>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</si>
  <si>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</si>
  <si>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</si>
  <si>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</si>
  <si>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</si>
  <si>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</si>
  <si>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</si>
  <si>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</si>
  <si>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</si>
  <si>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</si>
  <si>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</si>
  <si>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</si>
  <si>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</si>
  <si>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</si>
  <si>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</si>
  <si>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</si>
  <si>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</si>
  <si>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</si>
  <si>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</si>
  <si>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</si>
  <si>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</si>
  <si>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</si>
  <si>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</si>
  <si>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</si>
  <si>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</si>
  <si>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</si>
  <si>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</si>
  <si>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</si>
  <si>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</si>
  <si>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</si>
  <si>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</si>
  <si>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</si>
  <si>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</si>
  <si>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</si>
  <si>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</si>
  <si>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</si>
  <si>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</si>
  <si>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</si>
  <si>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</si>
  <si>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</si>
  <si>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</si>
  <si>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</si>
  <si>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</si>
  <si>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</si>
  <si>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</si>
  <si>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</si>
  <si>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</si>
  <si>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</si>
  <si>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</si>
  <si>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</si>
  <si>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</si>
  <si>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</si>
  <si>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</si>
  <si>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</si>
  <si>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</si>
  <si>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</si>
  <si>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</si>
  <si>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</si>
  <si>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</si>
  <si>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</si>
  <si>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</si>
  <si>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</si>
  <si>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</si>
  <si>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</si>
  <si>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</si>
  <si>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</si>
  <si>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</si>
  <si>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</si>
  <si>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</si>
  <si>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</si>
  <si>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</si>
  <si>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</si>
  <si>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</si>
  <si>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</si>
  <si>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</si>
  <si>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</si>
  <si>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</si>
  <si>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</si>
  <si>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</si>
  <si>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</si>
  <si>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</si>
  <si>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</si>
  <si>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</si>
  <si>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</si>
  <si>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</si>
  <si>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</si>
  <si>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</si>
  <si>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</si>
  <si>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</si>
  <si>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</si>
  <si>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</si>
  <si>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</si>
  <si>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</si>
  <si>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</si>
  <si>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</si>
  <si>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</si>
  <si>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</si>
  <si>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</si>
  <si>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</si>
  <si>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</si>
  <si>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</si>
  <si>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</si>
  <si>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</si>
  <si>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</si>
  <si>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</si>
  <si>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</si>
  <si>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</si>
  <si>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</si>
  <si>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</si>
  <si>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</si>
  <si>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</si>
  <si>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</si>
  <si>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</si>
  <si>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</si>
  <si>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</si>
  <si>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</si>
  <si>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</si>
  <si>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</si>
  <si>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</si>
  <si>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</si>
  <si>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</si>
  <si>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</si>
  <si>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</si>
  <si>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</si>
  <si>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</si>
  <si>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</si>
  <si>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</si>
  <si>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</si>
  <si>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</si>
  <si>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</si>
  <si>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</si>
  <si>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</si>
  <si>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</si>
  <si>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</si>
  <si>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</si>
  <si>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</si>
  <si>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</si>
  <si>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</si>
  <si>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</si>
  <si>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</si>
  <si>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</si>
  <si>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</si>
  <si>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</si>
  <si>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</si>
  <si>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</si>
  <si>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</si>
  <si>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</si>
  <si>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</si>
  <si>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</si>
  <si>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</si>
  <si>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</si>
  <si>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</si>
  <si>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</si>
  <si>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</si>
  <si>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</si>
  <si>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</si>
  <si>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</si>
  <si>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</si>
  <si>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</si>
  <si>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</si>
  <si>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</si>
  <si>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</si>
  <si>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</si>
  <si>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</si>
  <si>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</si>
  <si>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</si>
  <si>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</si>
  <si>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</si>
  <si>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</si>
  <si>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</si>
  <si>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</si>
  <si>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</si>
  <si>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</si>
  <si>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</si>
  <si>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</si>
  <si>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</si>
  <si>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</si>
  <si>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</si>
  <si>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</si>
  <si>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</si>
  <si>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</si>
  <si>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</si>
  <si>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</si>
  <si>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</si>
  <si>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</si>
  <si>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</si>
  <si>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</si>
  <si>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</si>
  <si>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</si>
  <si>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</si>
  <si>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</si>
  <si>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</si>
  <si>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</si>
  <si>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</si>
  <si>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</si>
  <si>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</si>
  <si>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</si>
  <si>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</si>
  <si>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</si>
  <si>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</si>
  <si>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</si>
  <si>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</si>
  <si>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</si>
  <si>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</si>
  <si>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</si>
  <si>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</si>
  <si>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</si>
  <si>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</si>
  <si>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</si>
  <si>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</si>
  <si>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</si>
  <si>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</si>
  <si>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</si>
  <si>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</si>
  <si>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</si>
  <si>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</si>
  <si>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</si>
  <si>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</si>
  <si>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</si>
  <si>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</si>
  <si>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</si>
  <si>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</si>
  <si>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</si>
  <si>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</si>
  <si>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</si>
  <si>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</si>
  <si>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</si>
  <si>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</si>
  <si>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</si>
  <si>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</si>
  <si>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</si>
  <si>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</si>
  <si>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</si>
  <si>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</si>
  <si>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</si>
  <si>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</si>
  <si>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</si>
  <si>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</si>
  <si>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</si>
  <si>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</si>
  <si>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</si>
  <si>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</si>
  <si>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</si>
  <si>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</si>
  <si>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</si>
  <si>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</si>
  <si>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</si>
  <si>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</si>
  <si>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</si>
  <si>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</si>
  <si>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</si>
  <si>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</si>
  <si>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</si>
  <si>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</si>
  <si>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</si>
  <si>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</si>
  <si>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</si>
  <si>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</si>
  <si>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</si>
  <si>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</si>
  <si>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</si>
  <si>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</si>
  <si>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</si>
  <si>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</si>
  <si>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</si>
  <si>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</si>
  <si>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</si>
  <si>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</si>
  <si>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</si>
  <si>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</si>
  <si>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</si>
  <si>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</si>
  <si>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</si>
  <si>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</si>
  <si>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</si>
  <si>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</si>
  <si>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</si>
  <si>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</si>
  <si>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</si>
  <si>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</si>
  <si>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</si>
  <si>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</si>
  <si>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</si>
  <si>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</si>
  <si>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</si>
  <si>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</si>
  <si>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</si>
  <si>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</si>
  <si>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</si>
  <si>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</si>
  <si>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</si>
  <si>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</si>
  <si>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</si>
  <si>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</si>
  <si>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</si>
  <si>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</si>
  <si>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</si>
  <si>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</si>
  <si>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</si>
  <si>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</si>
  <si>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</si>
  <si>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</si>
  <si>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</si>
  <si>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</si>
  <si>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</si>
  <si>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</si>
  <si>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</si>
  <si>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</si>
  <si>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</si>
  <si>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</si>
  <si>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</si>
  <si>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</si>
  <si>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</si>
  <si>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</si>
  <si>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</si>
  <si>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</si>
  <si>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</si>
  <si>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</si>
  <si>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</si>
  <si>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</si>
  <si>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</si>
  <si>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</si>
  <si>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</si>
  <si>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</si>
  <si>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</si>
  <si>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</si>
  <si>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</si>
  <si>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</si>
  <si>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</si>
  <si>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</si>
  <si>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</si>
  <si>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</si>
  <si>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</si>
  <si>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</si>
  <si>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</si>
  <si>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</si>
  <si>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</si>
  <si>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</si>
  <si>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</si>
  <si>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</si>
  <si>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</si>
  <si>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</si>
  <si>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</si>
  <si>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</si>
  <si>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</si>
  <si>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</si>
  <si>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</si>
  <si>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</si>
  <si>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</si>
  <si>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</si>
  <si>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</si>
  <si>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</si>
  <si>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</si>
  <si>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</si>
  <si>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</si>
  <si>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</si>
  <si>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</si>
  <si>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</si>
  <si>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</si>
  <si>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</si>
  <si>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</si>
  <si>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</si>
  <si>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</si>
  <si>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</si>
  <si>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</si>
  <si>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</si>
  <si>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</si>
  <si>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</si>
  <si>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</si>
  <si>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</si>
  <si>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</si>
  <si>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</si>
  <si>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</si>
  <si>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</si>
  <si>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</si>
  <si>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</si>
  <si>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</si>
  <si>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</si>
  <si>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</si>
  <si>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</si>
  <si>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</si>
  <si>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</si>
  <si>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</si>
  <si>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</si>
  <si>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</si>
  <si>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</si>
  <si>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</si>
  <si>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</si>
  <si>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</si>
  <si>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</si>
  <si>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</si>
  <si>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</si>
  <si>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</si>
  <si>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</si>
  <si>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</si>
  <si>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</si>
  <si>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</si>
  <si>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</si>
  <si>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</si>
  <si>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</si>
  <si>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</si>
  <si>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</si>
  <si>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</si>
  <si>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</si>
  <si>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</si>
  <si>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</si>
  <si>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</si>
  <si>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</si>
  <si>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</si>
  <si>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</si>
  <si>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</si>
  <si>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</si>
  <si>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</si>
  <si>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</si>
  <si>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</si>
  <si>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</si>
  <si>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</si>
  <si>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</si>
  <si>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</si>
  <si>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</si>
  <si>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</si>
  <si>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</si>
  <si>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</si>
  <si>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</si>
  <si>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</si>
  <si>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</si>
  <si>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</si>
  <si>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</si>
  <si>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</si>
  <si>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</si>
  <si>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</si>
  <si>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</si>
  <si>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</si>
  <si>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</si>
  <si>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</si>
  <si>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</si>
  <si>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</si>
  <si>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</si>
  <si>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</si>
  <si>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</si>
  <si>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</si>
  <si>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</si>
  <si>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</si>
  <si>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</si>
  <si>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</si>
  <si>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</si>
  <si>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</si>
  <si>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</si>
  <si>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</si>
  <si>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</si>
  <si>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</si>
  <si>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</si>
  <si>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</si>
  <si>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</si>
  <si>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</si>
  <si>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</si>
  <si>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</si>
  <si>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</si>
  <si>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</si>
  <si>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</si>
  <si>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</si>
  <si>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</si>
  <si>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</si>
  <si>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</si>
  <si>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</si>
  <si>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</si>
  <si>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</si>
  <si>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</si>
  <si>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</si>
  <si>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</si>
  <si>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</si>
  <si>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</si>
  <si>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</si>
  <si>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</si>
  <si>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</si>
  <si>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</si>
  <si>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</si>
  <si>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</si>
  <si>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</si>
  <si>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</si>
  <si>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</si>
  <si>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</si>
  <si>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</si>
  <si>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</si>
  <si>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</si>
  <si>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</si>
  <si>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</si>
  <si>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</si>
  <si>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</si>
  <si>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</si>
  <si>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</si>
  <si>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</si>
  <si>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</si>
  <si>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</si>
  <si>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</si>
  <si>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</si>
  <si>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</si>
  <si>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</si>
  <si>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</si>
  <si>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</si>
  <si>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</si>
  <si>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</si>
  <si>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</si>
  <si>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</si>
  <si>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</si>
  <si>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</si>
  <si>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</si>
  <si>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</si>
  <si>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</si>
  <si>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</si>
  <si>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</si>
  <si>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</si>
  <si>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</si>
  <si>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</si>
  <si>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</si>
  <si>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</si>
  <si>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</si>
  <si>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</si>
  <si>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</si>
  <si>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</si>
  <si>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</si>
  <si>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</si>
  <si>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</si>
  <si>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</si>
  <si>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</si>
  <si>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</si>
  <si>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</si>
  <si>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</si>
  <si>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</si>
  <si>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</si>
  <si>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</si>
  <si>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</si>
  <si>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</si>
  <si>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</si>
  <si>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</si>
  <si>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</si>
  <si>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</si>
  <si>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</si>
  <si>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</si>
  <si>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</si>
  <si>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</si>
  <si>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</si>
  <si>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</si>
  <si>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</si>
  <si>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</si>
  <si>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</si>
  <si>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</si>
  <si>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</si>
  <si>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</si>
  <si>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</si>
  <si>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</si>
  <si>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</si>
  <si>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</si>
  <si>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</si>
  <si>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</si>
  <si>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</si>
  <si>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</si>
  <si>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</si>
  <si>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</si>
  <si>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</si>
  <si>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</si>
  <si>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</si>
  <si>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</si>
  <si>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</si>
  <si>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</si>
  <si>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</si>
  <si>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</si>
  <si>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</si>
  <si>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</si>
  <si>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</si>
  <si>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</si>
  <si>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</si>
  <si>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</si>
  <si>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</si>
  <si>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</si>
  <si>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</si>
  <si>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</si>
  <si>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</si>
  <si>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</si>
  <si>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</si>
  <si>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</si>
  <si>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</si>
  <si>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</si>
  <si>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</si>
  <si>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</si>
  <si>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</si>
  <si>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</si>
  <si>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</si>
  <si>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</si>
  <si>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</si>
  <si>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</si>
  <si>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</si>
  <si>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</si>
  <si>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</si>
  <si>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</si>
  <si>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</si>
  <si>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</si>
  <si>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</si>
  <si>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</si>
  <si>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</si>
  <si>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</si>
  <si>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</si>
  <si>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</si>
  <si>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</si>
  <si>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</si>
  <si>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</si>
  <si>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</si>
  <si>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</si>
  <si>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</si>
  <si>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</si>
  <si>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</si>
  <si>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</si>
  <si>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</si>
  <si>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</si>
  <si>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</si>
  <si>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</si>
  <si>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</si>
  <si>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</si>
  <si>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</si>
  <si>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</si>
  <si>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</si>
  <si>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</si>
  <si>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</si>
  <si>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</si>
  <si>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</si>
  <si>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</si>
  <si>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</si>
  <si>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</si>
  <si>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</si>
  <si>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</si>
  <si>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</si>
  <si>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</si>
  <si>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</si>
  <si>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</si>
  <si>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</si>
  <si>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</si>
  <si>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</si>
  <si>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</si>
  <si>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</si>
  <si>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</si>
  <si>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</si>
  <si>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</si>
  <si>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</si>
  <si>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</si>
  <si>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</si>
  <si>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</si>
  <si>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</si>
  <si>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</si>
  <si>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</si>
  <si>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</si>
  <si>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</si>
  <si>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</si>
  <si>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</si>
  <si>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</si>
  <si>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</si>
  <si>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</si>
  <si>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</si>
  <si>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</si>
  <si>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</si>
  <si>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</si>
  <si>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</si>
  <si>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</si>
  <si>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</si>
  <si>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</si>
  <si>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</si>
  <si>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</si>
  <si>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</si>
  <si>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</si>
  <si>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</si>
  <si>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</si>
  <si>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</si>
  <si>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</si>
  <si>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</si>
  <si>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</si>
  <si>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</si>
  <si>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</si>
  <si>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</si>
  <si>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</si>
  <si>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</si>
  <si>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</si>
  <si>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</si>
  <si>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</si>
  <si>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</si>
  <si>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</si>
  <si>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</si>
  <si>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</si>
  <si>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</si>
  <si>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</si>
  <si>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</si>
  <si>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</si>
  <si>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</si>
  <si>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</si>
  <si>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</si>
  <si>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</si>
  <si>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</si>
  <si>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</si>
  <si>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</si>
  <si>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</si>
  <si>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</si>
  <si>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</si>
  <si>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</si>
  <si>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</si>
  <si>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</si>
  <si>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</si>
  <si>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</si>
  <si>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</si>
  <si>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</si>
  <si>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</si>
  <si>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</si>
  <si>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</si>
  <si>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</si>
  <si>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</si>
  <si>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</si>
  <si>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</si>
  <si>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</si>
  <si>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</si>
  <si>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</si>
  <si>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</si>
  <si>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</si>
  <si>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</si>
  <si>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</si>
  <si>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</si>
  <si>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</si>
  <si>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</si>
  <si>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</si>
  <si>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</si>
  <si>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</si>
  <si>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</si>
  <si>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</si>
  <si>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</si>
  <si>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</si>
  <si>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</si>
  <si>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</si>
  <si>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</si>
  <si>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</si>
  <si>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</si>
  <si>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</si>
  <si>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</si>
  <si>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</si>
  <si>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</si>
  <si>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</si>
  <si>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</si>
  <si>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</si>
  <si>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</si>
  <si>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</si>
  <si>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</si>
  <si>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</si>
  <si>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</si>
  <si>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</si>
  <si>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</si>
  <si>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</si>
  <si>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</si>
  <si>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</si>
  <si>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</si>
  <si>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</si>
  <si>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</si>
  <si>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</si>
  <si>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</si>
  <si>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</si>
  <si>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</si>
  <si>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</si>
  <si>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</si>
  <si>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</si>
  <si>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</si>
  <si>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</si>
  <si>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</si>
  <si>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</si>
  <si>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</si>
  <si>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</si>
  <si>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</si>
  <si>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</si>
  <si>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</si>
  <si>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</si>
  <si>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</si>
  <si>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</si>
  <si>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</si>
  <si>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</si>
  <si>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</si>
  <si>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</si>
  <si>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</si>
  <si>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</si>
  <si>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</si>
  <si>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</si>
  <si>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</si>
  <si>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</si>
  <si>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</si>
  <si>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</si>
  <si>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</si>
  <si>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</si>
  <si>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</si>
  <si>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</si>
  <si>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</si>
  <si>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</si>
  <si>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</si>
  <si>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</si>
  <si>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</si>
  <si>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</si>
  <si>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</si>
  <si>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</si>
  <si>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</si>
  <si>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</si>
  <si>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</si>
  <si>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</si>
  <si>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</si>
  <si>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</si>
  <si>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</si>
  <si>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</si>
  <si>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</si>
  <si>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</si>
  <si>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</si>
  <si>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</si>
  <si>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</si>
  <si>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</si>
  <si>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</si>
  <si>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</si>
  <si>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</si>
  <si>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</si>
  <si>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</si>
  <si>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</si>
  <si>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</si>
  <si>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</si>
  <si>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</si>
  <si>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</si>
  <si>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</si>
  <si>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</si>
  <si>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</si>
  <si>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</si>
  <si>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</si>
  <si>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</si>
  <si>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</si>
  <si>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</si>
  <si>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</si>
  <si>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</si>
  <si>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</si>
  <si>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</si>
  <si>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</si>
  <si>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</si>
  <si>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</si>
  <si>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</si>
  <si>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</si>
  <si>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</si>
  <si>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</si>
  <si>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</si>
  <si>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</si>
  <si>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</si>
  <si>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</si>
  <si>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</si>
  <si>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</si>
  <si>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</si>
  <si>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</si>
  <si>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</si>
  <si>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</si>
  <si>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</si>
  <si>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</si>
  <si>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</si>
  <si>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</si>
  <si>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</si>
  <si>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</si>
  <si>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</si>
  <si>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</si>
  <si>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</si>
  <si>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</si>
  <si>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</si>
  <si>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</si>
  <si>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</si>
  <si>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</si>
  <si>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</si>
  <si>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</si>
  <si>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</si>
  <si>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</si>
  <si>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</si>
  <si>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</si>
  <si>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</si>
  <si>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</si>
  <si>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</si>
  <si>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</si>
  <si>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</si>
  <si>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</si>
  <si>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</si>
  <si>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</si>
  <si>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</si>
  <si>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</si>
  <si>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</si>
  <si>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</si>
  <si>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</si>
  <si>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</si>
  <si>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</si>
  <si>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</si>
  <si>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</si>
  <si>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</si>
  <si>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</si>
  <si>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</si>
  <si>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</si>
  <si>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</si>
  <si>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</si>
  <si>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</si>
  <si>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</si>
  <si>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</si>
  <si>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</si>
  <si>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</si>
  <si>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</si>
  <si>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</si>
  <si>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</si>
  <si>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</si>
  <si>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</si>
  <si>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</si>
  <si>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</si>
  <si>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</si>
  <si>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</si>
  <si>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</si>
  <si>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</si>
  <si>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</si>
  <si>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</si>
  <si>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</si>
  <si>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</si>
  <si>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</si>
  <si>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</si>
  <si>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</si>
  <si>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</si>
  <si>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</si>
  <si>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</si>
  <si>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</si>
  <si>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</si>
  <si>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</si>
  <si>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</si>
  <si>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</si>
  <si>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</si>
  <si>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</si>
  <si>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</si>
  <si>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</si>
  <si>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</si>
  <si>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</si>
  <si>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</si>
  <si>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</si>
  <si>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</si>
  <si>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</si>
  <si>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</si>
  <si>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</si>
  <si>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</si>
  <si>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</si>
  <si>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</si>
  <si>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</si>
  <si>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</si>
  <si>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</si>
  <si>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</si>
  <si>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</si>
  <si>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</si>
  <si>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</si>
  <si>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</si>
  <si>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</si>
  <si>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</si>
  <si>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</si>
  <si>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</si>
  <si>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</si>
  <si>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</si>
  <si>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</si>
  <si>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</si>
  <si>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</si>
  <si>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</si>
  <si>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</si>
  <si>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</si>
  <si>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</si>
  <si>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</si>
  <si>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</si>
  <si>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</si>
  <si>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</si>
  <si>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</si>
  <si>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</si>
  <si>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</si>
  <si>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</si>
  <si>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</si>
  <si>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</si>
  <si>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</si>
  <si>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</si>
  <si>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</si>
  <si>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</si>
  <si>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</si>
  <si>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</si>
  <si>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</si>
  <si>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</si>
  <si>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</si>
  <si>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</si>
  <si>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</si>
  <si>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</si>
  <si>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</si>
  <si>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</si>
  <si>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</si>
  <si>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</si>
  <si>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</si>
  <si>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</si>
  <si>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</si>
  <si>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</si>
  <si>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</si>
  <si>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</si>
  <si>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</si>
  <si>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</si>
  <si>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</si>
  <si>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</si>
  <si>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</si>
  <si>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</si>
  <si>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</si>
  <si>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</si>
  <si>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</si>
  <si>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</si>
  <si>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</si>
  <si>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</si>
  <si>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</si>
  <si>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</si>
  <si>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</si>
  <si>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</si>
  <si>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</si>
  <si>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</si>
  <si>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</si>
  <si>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</si>
  <si>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</si>
  <si>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</si>
  <si>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</si>
  <si>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</si>
  <si>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</si>
  <si>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</si>
  <si>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</si>
  <si>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</si>
  <si>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</si>
  <si>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</si>
  <si>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</si>
  <si>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</si>
  <si>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</si>
  <si>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</si>
  <si>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</si>
  <si>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</si>
  <si>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</si>
  <si>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</si>
  <si>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</si>
  <si>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</si>
  <si>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</si>
  <si>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</si>
  <si>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</si>
  <si>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</si>
  <si>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</si>
  <si>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</si>
  <si>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</si>
  <si>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</si>
  <si>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</si>
  <si>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</si>
  <si>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</si>
  <si>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</si>
  <si>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</si>
  <si>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</si>
  <si>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</si>
  <si>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</si>
  <si>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</si>
  <si>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</si>
  <si>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</si>
  <si>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</si>
  <si>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</si>
  <si>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</si>
  <si>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</si>
  <si>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</si>
  <si>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</si>
  <si>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</si>
  <si>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</si>
  <si>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</si>
  <si>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</si>
  <si>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</si>
  <si>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</si>
  <si>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</si>
  <si>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</si>
  <si>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</si>
  <si>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</si>
  <si>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</si>
  <si>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</si>
  <si>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</si>
  <si>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</si>
  <si>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</si>
  <si>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</si>
  <si>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</si>
  <si>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</si>
  <si>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</si>
  <si>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</si>
  <si>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</si>
  <si>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</si>
  <si>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</si>
  <si>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</si>
  <si>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</si>
  <si>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</si>
  <si>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</si>
  <si>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</si>
  <si>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</si>
  <si>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</si>
  <si>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</si>
  <si>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</si>
  <si>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</si>
  <si>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</si>
  <si>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</si>
  <si>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</si>
  <si>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</si>
  <si>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</si>
  <si>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</si>
  <si>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</si>
  <si>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</si>
  <si>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</si>
  <si>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</si>
  <si>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</si>
  <si>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</si>
  <si>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</si>
  <si>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</si>
  <si>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</si>
  <si>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</si>
  <si>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</si>
  <si>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</si>
  <si>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</si>
  <si>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</si>
  <si>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</si>
  <si>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</si>
  <si>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</si>
  <si>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</si>
  <si>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</si>
  <si>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</si>
  <si>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</si>
  <si>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</si>
  <si>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</si>
  <si>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</si>
  <si>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</si>
  <si>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</si>
  <si>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</si>
  <si>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</si>
  <si>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</si>
  <si>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</si>
  <si>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</si>
  <si>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</si>
  <si>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</si>
  <si>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</si>
  <si>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</si>
  <si>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</si>
  <si>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</si>
  <si>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</si>
  <si>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</si>
  <si>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</si>
  <si>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</si>
  <si>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</si>
  <si>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</si>
  <si>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</si>
  <si>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</si>
  <si>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</si>
  <si>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</si>
  <si>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</si>
  <si>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</si>
  <si>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</si>
  <si>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</si>
  <si>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</si>
  <si>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</si>
  <si>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</si>
  <si>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</si>
  <si>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</si>
  <si>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</si>
  <si>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</si>
  <si>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</si>
  <si>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</si>
  <si>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</si>
  <si>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</si>
  <si>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</si>
  <si>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</si>
  <si>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</si>
  <si>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</si>
  <si>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</si>
  <si>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</si>
  <si>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</si>
  <si>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</si>
  <si>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</si>
  <si>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</si>
  <si>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</si>
  <si>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</si>
  <si>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</si>
  <si>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</si>
  <si>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</si>
  <si>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</si>
  <si>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</si>
  <si>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</si>
  <si>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</si>
  <si>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</si>
  <si>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</si>
  <si>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</si>
  <si>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</si>
  <si>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</si>
  <si>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</si>
  <si>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</si>
  <si>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</si>
  <si>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</si>
  <si>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</si>
  <si>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</si>
  <si>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</si>
  <si>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</si>
  <si>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</si>
  <si>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</si>
  <si>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</si>
  <si>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</si>
  <si>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</si>
  <si>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</si>
  <si>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</si>
  <si>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</si>
  <si>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</si>
  <si>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</si>
  <si>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</si>
  <si>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</si>
  <si>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</si>
  <si>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</si>
  <si>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</si>
  <si>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</si>
  <si>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</si>
  <si>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</si>
  <si>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</si>
  <si>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</si>
  <si>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</si>
  <si>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</si>
  <si>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</si>
  <si>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</si>
  <si>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</si>
  <si>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</si>
  <si>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</si>
  <si>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</si>
  <si>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</si>
  <si>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</si>
  <si>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</si>
  <si>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</si>
  <si>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</si>
  <si>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</si>
  <si>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</si>
  <si>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</si>
  <si>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</si>
  <si>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</si>
  <si>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</si>
  <si>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</si>
  <si>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</si>
  <si>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</si>
  <si>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</si>
  <si>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</si>
  <si>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</si>
  <si>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</si>
  <si>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</si>
  <si>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</si>
  <si>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</si>
  <si>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</si>
  <si>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</si>
  <si>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</si>
  <si>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</si>
  <si>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</si>
  <si>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</si>
  <si>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</si>
  <si>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</si>
  <si>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</si>
  <si>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</si>
  <si>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</si>
  <si>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</si>
  <si>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</si>
  <si>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</si>
  <si>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</si>
  <si>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</si>
  <si>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</si>
  <si>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</si>
  <si>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</si>
  <si>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</si>
  <si>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</si>
  <si>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</si>
  <si>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</si>
  <si>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</si>
  <si>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</si>
  <si>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</si>
  <si>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</si>
  <si>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</si>
  <si>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</si>
  <si>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</si>
  <si>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</si>
  <si>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</si>
  <si>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</si>
  <si>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</si>
  <si>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</si>
  <si>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</si>
  <si>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</si>
  <si>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</si>
  <si>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</si>
  <si>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</si>
  <si>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</si>
  <si>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</si>
  <si>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</si>
  <si>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</si>
  <si>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</si>
  <si>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</si>
  <si>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</si>
  <si>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</si>
  <si>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</si>
  <si>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</si>
  <si>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</si>
  <si>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</si>
  <si>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</si>
  <si>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</si>
  <si>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</si>
  <si>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</si>
  <si>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</si>
  <si>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</si>
  <si>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</si>
  <si>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</si>
  <si>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</si>
  <si>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</si>
  <si>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</si>
  <si>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</si>
  <si>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</si>
  <si>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</si>
  <si>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</si>
  <si>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</si>
  <si>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</si>
  <si>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</si>
  <si>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</si>
  <si>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</si>
  <si>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</si>
  <si>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</si>
  <si>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</si>
  <si>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</si>
  <si>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</si>
  <si>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</si>
  <si>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</si>
  <si>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</si>
  <si>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</si>
  <si>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</si>
  <si>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</si>
  <si>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</si>
  <si>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</si>
  <si>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</si>
  <si>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</si>
  <si>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</si>
  <si>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</si>
  <si>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</si>
  <si>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</si>
  <si>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</si>
  <si>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</si>
  <si>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</si>
  <si>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</si>
  <si>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</si>
  <si>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</si>
  <si>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</si>
  <si>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</si>
  <si>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</si>
  <si>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</si>
  <si>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</si>
  <si>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</si>
  <si>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</si>
  <si>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</si>
  <si>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</si>
  <si>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</si>
  <si>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</si>
  <si>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</si>
  <si>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</si>
  <si>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</si>
  <si>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</si>
  <si>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</si>
  <si>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</si>
  <si>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</si>
  <si>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</si>
  <si>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</si>
  <si>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</si>
  <si>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</si>
  <si>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</si>
  <si>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</si>
  <si>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</si>
  <si>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</si>
  <si>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</si>
  <si>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</si>
  <si>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</si>
  <si>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</si>
  <si>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</si>
  <si>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</si>
  <si>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</si>
  <si>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</si>
  <si>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</si>
  <si>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</si>
  <si>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</si>
  <si>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</si>
  <si>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</si>
  <si>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</si>
  <si>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</si>
  <si>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</si>
  <si>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</si>
  <si>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</si>
  <si>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</si>
  <si>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</si>
  <si>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</si>
  <si>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 Type Name</t>
  </si>
  <si>
    <t>Roast Type Name</t>
  </si>
  <si>
    <t>2019</t>
  </si>
  <si>
    <t>2020</t>
  </si>
  <si>
    <t>2021</t>
  </si>
  <si>
    <t>2022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</si>
  <si>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</si>
  <si>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</si>
  <si>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</si>
  <si>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</si>
  <si>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</si>
  <si>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</si>
  <si>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</si>
  <si>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</si>
  <si>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</si>
  <si>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</si>
  <si>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</si>
  <si>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</si>
  <si>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Lata (Order Date)</t>
  </si>
  <si>
    <t>Miesiące (Order Date)</t>
  </si>
  <si>
    <t>Arabica</t>
  </si>
  <si>
    <t>Excelsa</t>
  </si>
  <si>
    <t>Liberica</t>
  </si>
  <si>
    <t>Robusta</t>
  </si>
  <si>
    <t>Suma z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</si>
</sst>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"/>
    <numFmt numFmtId="165" formatCode="dd\-mmm\-yyyy"/>
    <numFmt numFmtId="166" formatCode="0.00&quot; kg&quot;"/>
    <numFmt numFmtId="167" formatCode="_-[$$-409]* #,##0.00_ ;_-[$$-409]* \-#,##0.00\ ;_-[$$-409]* &quot;-&quot;??_ ;_-@_ "/>
    <numFmt numFmtId="168" formatCode="#,##0_ ;\-#,##0\ "/>
    <numFmt numFmtId="169" formatCode="0.0&quot; kg&quot;"/>
    <numFmt numFmtId="170" formatCode="[$$-409]#,##0_ ;\-[$$-409]#,##0\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7" fontId="0" fillId="0" borderId="0" xfId="0" applyNumberFormat="1"/>
    <xf numFmtId="0" fontId="0" fillId="0" borderId="0" xfId="0" pivotButton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ny" xfId="0" builtinId="0"/>
  </cellStyles>
  <dxfs count="16">
    <dxf>
      <numFmt numFmtId="0" formatCode="General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9" formatCode="0.0&quot; 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z val="11"/>
        <color theme="0"/>
        <name val="Calibri"/>
        <family val="2"/>
        <charset val="238"/>
        <scheme val="minor"/>
      </font>
    </dxf>
    <dxf>
      <font>
        <b val="0"/>
        <i val="0"/>
        <sz val="10"/>
        <color theme="0"/>
        <name val="Calibri"/>
        <family val="2"/>
        <charset val="238"/>
        <scheme val="minor"/>
      </font>
      <fill>
        <patternFill patternType="solid">
          <fgColor theme="0"/>
          <bgColor rgb="FF008000"/>
        </patternFill>
      </fill>
      <border>
        <left style="thin">
          <color rgb="FF1D6C04"/>
        </left>
        <right style="thin">
          <color rgb="FF1D6C04"/>
        </right>
        <top style="thin">
          <color rgb="FF1D6C04"/>
        </top>
        <bottom style="thin">
          <color rgb="FF1D6C04"/>
        </bottom>
      </border>
    </dxf>
    <dxf>
      <font>
        <b/>
        <i val="0"/>
        <color theme="0"/>
        <name val="Calibri"/>
        <family val="2"/>
        <charset val="238"/>
        <scheme val="minor"/>
      </font>
    </dxf>
    <dxf>
      <font>
        <b val="0"/>
        <i val="0"/>
        <color theme="0"/>
        <name val="Calibri"/>
        <family val="2"/>
        <charset val="238"/>
        <scheme val="minor"/>
      </font>
      <fill>
        <patternFill patternType="solid">
          <bgColor rgb="FF008000"/>
        </patternFill>
      </fill>
    </dxf>
  </dxfs>
  <tableStyles count="2" defaultTableStyle="TableStyleMedium2" defaultPivotStyle="PivotStyleMedium9">
    <tableStyle name="Green Slicer" pivot="0" table="0" count="6" xr9:uid="{FC40D329-07D0-4B1A-BBD8-A91EB1474BB5}">
      <tableStyleElement type="wholeTable" dxfId="15"/>
      <tableStyleElement type="headerRow" dxfId="14"/>
    </tableStyle>
    <tableStyle name="Green Timeline Style" pivot="0" table="0" count="8" xr9:uid="{C8927E0C-C5CA-4915-912A-57DFB5AF6439}">
      <tableStyleElement type="wholeTable" dxfId="13"/>
      <tableStyleElement type="headerRow" dxfId="12"/>
    </tableStyle>
  </tableStyles>
  <colors>
    <mruColors>
      <color rgb="FF008000"/>
      <color rgb="FFF8CCAE"/>
      <color rgb="FFF2AB7A"/>
      <color rgb="FFF7CAAB"/>
      <color rgb="FFC15811"/>
      <color rgb="FF2135AF"/>
      <color rgb="FFDFEED6"/>
      <color rgb="FFDFDAEA"/>
      <color rgb="FF84D85A"/>
      <color rgb="FF34C507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strike val="0"/>
            <color theme="0"/>
            <name val="Calibri"/>
            <family val="2"/>
            <charset val="238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color theme="0"/>
            <name val="Calibri"/>
            <family val="2"/>
            <charset val="238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name val="Calibri"/>
            <family val="2"/>
            <charset val="238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charset val="238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Green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theme="0" tint="-4.9989318521683403E-2"/>
            </patternFill>
          </fill>
        </dxf>
        <dxf>
          <fill>
            <patternFill patternType="solid">
              <fgColor theme="0"/>
              <bgColor rgb="FF84D85A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9"/>
            <color theme="0"/>
            <name val="Calibri"/>
            <family val="2"/>
            <charset val="238"/>
            <scheme val="minor"/>
          </font>
        </dxf>
        <dxf>
          <font>
            <b val="0"/>
            <i val="0"/>
            <sz val="9"/>
            <color theme="0"/>
            <name val="Calibri"/>
            <family val="2"/>
            <charset val="238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38"/>
            <scheme val="minor"/>
          </font>
        </dxf>
        <dxf>
          <font>
            <b/>
            <i val="0"/>
            <sz val="10"/>
            <color theme="0"/>
            <name val="Calibri"/>
            <family val="2"/>
            <charset val="238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Green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[coffeeOrdersDashboard.xlsx]TotalSales!TotalSales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1D6C04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Total Sales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1D6C04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C1581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33CC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010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C1581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33CC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FF010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C1581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33CC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rgbClr val="FF010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maj</c:v>
                  </c:pt>
                  <c:pt idx="5">
                    <c:v>cze</c:v>
                  </c:pt>
                  <c:pt idx="6">
                    <c:v>lip</c:v>
                  </c:pt>
                  <c:pt idx="7">
                    <c:v>sie</c:v>
                  </c:pt>
                  <c:pt idx="8">
                    <c:v>wrz</c:v>
                  </c:pt>
                  <c:pt idx="9">
                    <c:v>paź</c:v>
                  </c:pt>
                  <c:pt idx="10">
                    <c:v>lis</c:v>
                  </c:pt>
                  <c:pt idx="11">
                    <c:v>gru</c:v>
                  </c:pt>
                  <c:pt idx="12">
                    <c:v>sty</c:v>
                  </c:pt>
                  <c:pt idx="13">
                    <c:v>lut</c:v>
                  </c:pt>
                  <c:pt idx="14">
                    <c:v>mar</c:v>
                  </c:pt>
                  <c:pt idx="15">
                    <c:v>kwi</c:v>
                  </c:pt>
                  <c:pt idx="16">
                    <c:v>maj</c:v>
                  </c:pt>
                  <c:pt idx="17">
                    <c:v>cze</c:v>
                  </c:pt>
                  <c:pt idx="18">
                    <c:v>lip</c:v>
                  </c:pt>
                  <c:pt idx="19">
                    <c:v>sie</c:v>
                  </c:pt>
                  <c:pt idx="20">
                    <c:v>wrz</c:v>
                  </c:pt>
                  <c:pt idx="21">
                    <c:v>paź</c:v>
                  </c:pt>
                  <c:pt idx="22">
                    <c:v>lis</c:v>
                  </c:pt>
                  <c:pt idx="23">
                    <c:v>gru</c:v>
                  </c:pt>
                  <c:pt idx="24">
                    <c:v>sty</c:v>
                  </c:pt>
                  <c:pt idx="25">
                    <c:v>lut</c:v>
                  </c:pt>
                  <c:pt idx="26">
                    <c:v>mar</c:v>
                  </c:pt>
                  <c:pt idx="27">
                    <c:v>kwi</c:v>
                  </c:pt>
                  <c:pt idx="28">
                    <c:v>maj</c:v>
                  </c:pt>
                  <c:pt idx="29">
                    <c:v>cze</c:v>
                  </c:pt>
                  <c:pt idx="30">
                    <c:v>lip</c:v>
                  </c:pt>
                  <c:pt idx="31">
                    <c:v>sie</c:v>
                  </c:pt>
                  <c:pt idx="32">
                    <c:v>wrz</c:v>
                  </c:pt>
                  <c:pt idx="33">
                    <c:v>paź</c:v>
                  </c:pt>
                  <c:pt idx="34">
                    <c:v>lis</c:v>
                  </c:pt>
                  <c:pt idx="35">
                    <c:v>gru</c:v>
                  </c:pt>
                  <c:pt idx="36">
                    <c:v>sty</c:v>
                  </c:pt>
                  <c:pt idx="37">
                    <c:v>lut</c:v>
                  </c:pt>
                  <c:pt idx="38">
                    <c:v>mar</c:v>
                  </c:pt>
                  <c:pt idx="39">
                    <c:v>kwi</c:v>
                  </c:pt>
                  <c:pt idx="40">
                    <c:v>maj</c:v>
                  </c:pt>
                  <c:pt idx="41">
                    <c:v>cze</c:v>
                  </c:pt>
                  <c:pt idx="42">
                    <c:v>lip</c:v>
                  </c:pt>
                  <c:pt idx="43">
                    <c:v>sie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#\ ##0_ ;\-#\ ##0\ 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B-4645-98B7-621CD3C51AAE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C15811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maj</c:v>
                  </c:pt>
                  <c:pt idx="5">
                    <c:v>cze</c:v>
                  </c:pt>
                  <c:pt idx="6">
                    <c:v>lip</c:v>
                  </c:pt>
                  <c:pt idx="7">
                    <c:v>sie</c:v>
                  </c:pt>
                  <c:pt idx="8">
                    <c:v>wrz</c:v>
                  </c:pt>
                  <c:pt idx="9">
                    <c:v>paź</c:v>
                  </c:pt>
                  <c:pt idx="10">
                    <c:v>lis</c:v>
                  </c:pt>
                  <c:pt idx="11">
                    <c:v>gru</c:v>
                  </c:pt>
                  <c:pt idx="12">
                    <c:v>sty</c:v>
                  </c:pt>
                  <c:pt idx="13">
                    <c:v>lut</c:v>
                  </c:pt>
                  <c:pt idx="14">
                    <c:v>mar</c:v>
                  </c:pt>
                  <c:pt idx="15">
                    <c:v>kwi</c:v>
                  </c:pt>
                  <c:pt idx="16">
                    <c:v>maj</c:v>
                  </c:pt>
                  <c:pt idx="17">
                    <c:v>cze</c:v>
                  </c:pt>
                  <c:pt idx="18">
                    <c:v>lip</c:v>
                  </c:pt>
                  <c:pt idx="19">
                    <c:v>sie</c:v>
                  </c:pt>
                  <c:pt idx="20">
                    <c:v>wrz</c:v>
                  </c:pt>
                  <c:pt idx="21">
                    <c:v>paź</c:v>
                  </c:pt>
                  <c:pt idx="22">
                    <c:v>lis</c:v>
                  </c:pt>
                  <c:pt idx="23">
                    <c:v>gru</c:v>
                  </c:pt>
                  <c:pt idx="24">
                    <c:v>sty</c:v>
                  </c:pt>
                  <c:pt idx="25">
                    <c:v>lut</c:v>
                  </c:pt>
                  <c:pt idx="26">
                    <c:v>mar</c:v>
                  </c:pt>
                  <c:pt idx="27">
                    <c:v>kwi</c:v>
                  </c:pt>
                  <c:pt idx="28">
                    <c:v>maj</c:v>
                  </c:pt>
                  <c:pt idx="29">
                    <c:v>cze</c:v>
                  </c:pt>
                  <c:pt idx="30">
                    <c:v>lip</c:v>
                  </c:pt>
                  <c:pt idx="31">
                    <c:v>sie</c:v>
                  </c:pt>
                  <c:pt idx="32">
                    <c:v>wrz</c:v>
                  </c:pt>
                  <c:pt idx="33">
                    <c:v>paź</c:v>
                  </c:pt>
                  <c:pt idx="34">
                    <c:v>lis</c:v>
                  </c:pt>
                  <c:pt idx="35">
                    <c:v>gru</c:v>
                  </c:pt>
                  <c:pt idx="36">
                    <c:v>sty</c:v>
                  </c:pt>
                  <c:pt idx="37">
                    <c:v>lut</c:v>
                  </c:pt>
                  <c:pt idx="38">
                    <c:v>mar</c:v>
                  </c:pt>
                  <c:pt idx="39">
                    <c:v>kwi</c:v>
                  </c:pt>
                  <c:pt idx="40">
                    <c:v>maj</c:v>
                  </c:pt>
                  <c:pt idx="41">
                    <c:v>cze</c:v>
                  </c:pt>
                  <c:pt idx="42">
                    <c:v>lip</c:v>
                  </c:pt>
                  <c:pt idx="43">
                    <c:v>sie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#\ ##0_ ;\-#\ ##0\ 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B-4645-98B7-621CD3C51AAE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33CCFF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maj</c:v>
                  </c:pt>
                  <c:pt idx="5">
                    <c:v>cze</c:v>
                  </c:pt>
                  <c:pt idx="6">
                    <c:v>lip</c:v>
                  </c:pt>
                  <c:pt idx="7">
                    <c:v>sie</c:v>
                  </c:pt>
                  <c:pt idx="8">
                    <c:v>wrz</c:v>
                  </c:pt>
                  <c:pt idx="9">
                    <c:v>paź</c:v>
                  </c:pt>
                  <c:pt idx="10">
                    <c:v>lis</c:v>
                  </c:pt>
                  <c:pt idx="11">
                    <c:v>gru</c:v>
                  </c:pt>
                  <c:pt idx="12">
                    <c:v>sty</c:v>
                  </c:pt>
                  <c:pt idx="13">
                    <c:v>lut</c:v>
                  </c:pt>
                  <c:pt idx="14">
                    <c:v>mar</c:v>
                  </c:pt>
                  <c:pt idx="15">
                    <c:v>kwi</c:v>
                  </c:pt>
                  <c:pt idx="16">
                    <c:v>maj</c:v>
                  </c:pt>
                  <c:pt idx="17">
                    <c:v>cze</c:v>
                  </c:pt>
                  <c:pt idx="18">
                    <c:v>lip</c:v>
                  </c:pt>
                  <c:pt idx="19">
                    <c:v>sie</c:v>
                  </c:pt>
                  <c:pt idx="20">
                    <c:v>wrz</c:v>
                  </c:pt>
                  <c:pt idx="21">
                    <c:v>paź</c:v>
                  </c:pt>
                  <c:pt idx="22">
                    <c:v>lis</c:v>
                  </c:pt>
                  <c:pt idx="23">
                    <c:v>gru</c:v>
                  </c:pt>
                  <c:pt idx="24">
                    <c:v>sty</c:v>
                  </c:pt>
                  <c:pt idx="25">
                    <c:v>lut</c:v>
                  </c:pt>
                  <c:pt idx="26">
                    <c:v>mar</c:v>
                  </c:pt>
                  <c:pt idx="27">
                    <c:v>kwi</c:v>
                  </c:pt>
                  <c:pt idx="28">
                    <c:v>maj</c:v>
                  </c:pt>
                  <c:pt idx="29">
                    <c:v>cze</c:v>
                  </c:pt>
                  <c:pt idx="30">
                    <c:v>lip</c:v>
                  </c:pt>
                  <c:pt idx="31">
                    <c:v>sie</c:v>
                  </c:pt>
                  <c:pt idx="32">
                    <c:v>wrz</c:v>
                  </c:pt>
                  <c:pt idx="33">
                    <c:v>paź</c:v>
                  </c:pt>
                  <c:pt idx="34">
                    <c:v>lis</c:v>
                  </c:pt>
                  <c:pt idx="35">
                    <c:v>gru</c:v>
                  </c:pt>
                  <c:pt idx="36">
                    <c:v>sty</c:v>
                  </c:pt>
                  <c:pt idx="37">
                    <c:v>lut</c:v>
                  </c:pt>
                  <c:pt idx="38">
                    <c:v>mar</c:v>
                  </c:pt>
                  <c:pt idx="39">
                    <c:v>kwi</c:v>
                  </c:pt>
                  <c:pt idx="40">
                    <c:v>maj</c:v>
                  </c:pt>
                  <c:pt idx="41">
                    <c:v>cze</c:v>
                  </c:pt>
                  <c:pt idx="42">
                    <c:v>lip</c:v>
                  </c:pt>
                  <c:pt idx="43">
                    <c:v>sie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#\ ##0_ ;\-#\ ##0\ 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2B-4645-98B7-621CD3C51AAE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FF0101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maj</c:v>
                  </c:pt>
                  <c:pt idx="5">
                    <c:v>cze</c:v>
                  </c:pt>
                  <c:pt idx="6">
                    <c:v>lip</c:v>
                  </c:pt>
                  <c:pt idx="7">
                    <c:v>sie</c:v>
                  </c:pt>
                  <c:pt idx="8">
                    <c:v>wrz</c:v>
                  </c:pt>
                  <c:pt idx="9">
                    <c:v>paź</c:v>
                  </c:pt>
                  <c:pt idx="10">
                    <c:v>lis</c:v>
                  </c:pt>
                  <c:pt idx="11">
                    <c:v>gru</c:v>
                  </c:pt>
                  <c:pt idx="12">
                    <c:v>sty</c:v>
                  </c:pt>
                  <c:pt idx="13">
                    <c:v>lut</c:v>
                  </c:pt>
                  <c:pt idx="14">
                    <c:v>mar</c:v>
                  </c:pt>
                  <c:pt idx="15">
                    <c:v>kwi</c:v>
                  </c:pt>
                  <c:pt idx="16">
                    <c:v>maj</c:v>
                  </c:pt>
                  <c:pt idx="17">
                    <c:v>cze</c:v>
                  </c:pt>
                  <c:pt idx="18">
                    <c:v>lip</c:v>
                  </c:pt>
                  <c:pt idx="19">
                    <c:v>sie</c:v>
                  </c:pt>
                  <c:pt idx="20">
                    <c:v>wrz</c:v>
                  </c:pt>
                  <c:pt idx="21">
                    <c:v>paź</c:v>
                  </c:pt>
                  <c:pt idx="22">
                    <c:v>lis</c:v>
                  </c:pt>
                  <c:pt idx="23">
                    <c:v>gru</c:v>
                  </c:pt>
                  <c:pt idx="24">
                    <c:v>sty</c:v>
                  </c:pt>
                  <c:pt idx="25">
                    <c:v>lut</c:v>
                  </c:pt>
                  <c:pt idx="26">
                    <c:v>mar</c:v>
                  </c:pt>
                  <c:pt idx="27">
                    <c:v>kwi</c:v>
                  </c:pt>
                  <c:pt idx="28">
                    <c:v>maj</c:v>
                  </c:pt>
                  <c:pt idx="29">
                    <c:v>cze</c:v>
                  </c:pt>
                  <c:pt idx="30">
                    <c:v>lip</c:v>
                  </c:pt>
                  <c:pt idx="31">
                    <c:v>sie</c:v>
                  </c:pt>
                  <c:pt idx="32">
                    <c:v>wrz</c:v>
                  </c:pt>
                  <c:pt idx="33">
                    <c:v>paź</c:v>
                  </c:pt>
                  <c:pt idx="34">
                    <c:v>lis</c:v>
                  </c:pt>
                  <c:pt idx="35">
                    <c:v>gru</c:v>
                  </c:pt>
                  <c:pt idx="36">
                    <c:v>sty</c:v>
                  </c:pt>
                  <c:pt idx="37">
                    <c:v>lut</c:v>
                  </c:pt>
                  <c:pt idx="38">
                    <c:v>mar</c:v>
                  </c:pt>
                  <c:pt idx="39">
                    <c:v>kwi</c:v>
                  </c:pt>
                  <c:pt idx="40">
                    <c:v>maj</c:v>
                  </c:pt>
                  <c:pt idx="41">
                    <c:v>cze</c:v>
                  </c:pt>
                  <c:pt idx="42">
                    <c:v>lip</c:v>
                  </c:pt>
                  <c:pt idx="43">
                    <c:v>sie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#\ ##0_ ;\-#\ ##0\ 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2B-4645-98B7-621CD3C51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012976"/>
        <c:axId val="1898013456"/>
      </c:lineChart>
      <c:catAx>
        <c:axId val="189801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D6C0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13456"/>
        <c:crosses val="autoZero"/>
        <c:auto val="1"/>
        <c:lblAlgn val="ctr"/>
        <c:lblOffset val="100"/>
        <c:noMultiLvlLbl val="0"/>
      </c:catAx>
      <c:valAx>
        <c:axId val="189801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1D6C0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\ ##0_ ;\-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D6C0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1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1D6C04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FEED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1D6C04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[coffeeOrdersDashboard.xlsx]CountryBarChart!TotalSales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Sales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8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15811"/>
          </a:solidFill>
          <a:ln w="28575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F2AB7A"/>
          </a:solidFill>
          <a:ln w="28575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F8CCAE"/>
          </a:solidFill>
          <a:ln w="28575">
            <a:solidFill>
              <a:schemeClr val="bg1"/>
            </a:solidFill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8CCAE"/>
          </a:solidFill>
          <a:ln w="28575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F2AB7A"/>
          </a:solidFill>
          <a:ln w="28575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C15811"/>
          </a:solidFill>
          <a:ln w="28575">
            <a:solidFill>
              <a:schemeClr val="bg1"/>
            </a:solidFill>
          </a:ln>
          <a:effectLst/>
        </c:spP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8CCAE"/>
          </a:solidFill>
          <a:ln w="28575">
            <a:solidFill>
              <a:schemeClr val="bg1"/>
            </a:solidFill>
          </a:ln>
          <a:effectLst/>
        </c:spPr>
      </c:pivotFmt>
      <c:pivotFmt>
        <c:idx val="10"/>
        <c:spPr>
          <a:solidFill>
            <a:srgbClr val="F2AB7A"/>
          </a:solidFill>
          <a:ln w="28575">
            <a:solidFill>
              <a:schemeClr val="bg1"/>
            </a:solidFill>
          </a:ln>
          <a:effectLst/>
        </c:spPr>
      </c:pivotFmt>
      <c:pivotFmt>
        <c:idx val="11"/>
        <c:spPr>
          <a:solidFill>
            <a:srgbClr val="C15811"/>
          </a:solidFill>
          <a:ln w="28575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8575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8CCAE"/>
              </a:solidFill>
              <a:ln w="285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95-4C2C-BA26-6DC91A7441DC}"/>
              </c:ext>
            </c:extLst>
          </c:dPt>
          <c:dPt>
            <c:idx val="1"/>
            <c:invertIfNegative val="0"/>
            <c:bubble3D val="0"/>
            <c:spPr>
              <a:solidFill>
                <a:srgbClr val="F2AB7A"/>
              </a:solidFill>
              <a:ln w="285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95-4C2C-BA26-6DC91A7441DC}"/>
              </c:ext>
            </c:extLst>
          </c:dPt>
          <c:dPt>
            <c:idx val="2"/>
            <c:invertIfNegative val="0"/>
            <c:bubble3D val="0"/>
            <c:spPr>
              <a:solidFill>
                <a:srgbClr val="C15811"/>
              </a:solidFill>
              <a:ln w="285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95-4C2C-BA26-6DC91A7441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008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[$$-409]#\ ##0_ ;\-[$$-409]#\ ##0\ 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95-4C2C-BA26-6DC91A7441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4817919"/>
        <c:axId val="44821759"/>
      </c:barChart>
      <c:catAx>
        <c:axId val="44817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1759"/>
        <c:crosses val="autoZero"/>
        <c:auto val="1"/>
        <c:lblAlgn val="ctr"/>
        <c:lblOffset val="100"/>
        <c:noMultiLvlLbl val="0"/>
      </c:catAx>
      <c:valAx>
        <c:axId val="448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\ ##0_ ;\-[$$-409]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FEED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8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[coffeeOrdersDashboard.xlsx]Top5Customers!TotalSales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Top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8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15811"/>
          </a:solidFill>
          <a:ln w="28575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F2AB7A"/>
          </a:solidFill>
          <a:ln w="28575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F8CCAE"/>
          </a:solidFill>
          <a:ln w="28575">
            <a:solidFill>
              <a:schemeClr val="bg1"/>
            </a:solidFill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8CCAE"/>
          </a:solidFill>
          <a:ln w="28575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F2AB7A"/>
          </a:solidFill>
          <a:ln w="28575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C15811"/>
          </a:solidFill>
          <a:ln w="28575">
            <a:solidFill>
              <a:schemeClr val="bg1"/>
            </a:solidFill>
          </a:ln>
          <a:effectLst/>
        </c:spP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8575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88A-45A6-BFD1-2001920BB99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88A-45A6-BFD1-2001920BB99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88A-45A6-BFD1-2001920BB9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008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[$$-409]#\ ##0_ ;\-[$$-409]#\ ##0\ 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8A-45A6-BFD1-2001920BB9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4817919"/>
        <c:axId val="44821759"/>
      </c:barChart>
      <c:catAx>
        <c:axId val="44817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1759"/>
        <c:crosses val="autoZero"/>
        <c:auto val="1"/>
        <c:lblAlgn val="ctr"/>
        <c:lblOffset val="100"/>
        <c:noMultiLvlLbl val="0"/>
      </c:catAx>
      <c:valAx>
        <c:axId val="448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\ ##0_ ;\-[$$-409]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FEED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8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26</xdr:col>
      <xdr:colOff>0</xdr:colOff>
      <xdr:row>5</xdr:row>
      <xdr:rowOff>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22CF4D84-074E-DDAC-F74D-6C4DE3B81357}"/>
            </a:ext>
          </a:extLst>
        </xdr:cNvPr>
        <xdr:cNvSpPr/>
      </xdr:nvSpPr>
      <xdr:spPr>
        <a:xfrm>
          <a:off x="119743" y="65314"/>
          <a:ext cx="13770428" cy="740229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4800">
              <a:solidFill>
                <a:schemeClr val="bg1"/>
              </a:solidFill>
            </a:rPr>
            <a:t>COFFEE</a:t>
          </a:r>
          <a:r>
            <a:rPr lang="pl-PL" sz="4800" baseline="0">
              <a:solidFill>
                <a:schemeClr val="bg1"/>
              </a:solidFill>
            </a:rPr>
            <a:t> SALES DASHBOARD</a:t>
          </a:r>
          <a:endParaRPr lang="en-US" sz="48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15</xdr:col>
      <xdr:colOff>0</xdr:colOff>
      <xdr:row>40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67731DA-D893-4EC3-B54D-1F41502106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5</xdr:row>
      <xdr:rowOff>57693</xdr:rowOff>
    </xdr:from>
    <xdr:to>
      <xdr:col>18</xdr:col>
      <xdr:colOff>0</xdr:colOff>
      <xdr:row>16</xdr:row>
      <xdr:rowOff>3585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Order Date 1">
              <a:extLst>
                <a:ext uri="{FF2B5EF4-FFF2-40B4-BE49-F238E27FC236}">
                  <a16:creationId xmlns:a16="http://schemas.microsoft.com/office/drawing/2014/main" id="{796495D9-17D0-4FEF-8EE5-93C4CFF705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506" y="837622"/>
              <a:ext cx="9879106" cy="1685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Oś czasu: działa w programie Excel 2013 lub nowszym. Nie przenoś ani nie zmieniaj rozmiaru.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0</xdr:colOff>
      <xdr:row>11</xdr:row>
      <xdr:rowOff>0</xdr:rowOff>
    </xdr:from>
    <xdr:to>
      <xdr:col>22</xdr:col>
      <xdr:colOff>0</xdr:colOff>
      <xdr:row>16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Size 1">
              <a:extLst>
                <a:ext uri="{FF2B5EF4-FFF2-40B4-BE49-F238E27FC236}">
                  <a16:creationId xmlns:a16="http://schemas.microsoft.com/office/drawing/2014/main" id="{49317EF4-0270-4022-96A8-9E2EE8E81D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30118" y="1622612"/>
              <a:ext cx="1828800" cy="896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1905</xdr:colOff>
      <xdr:row>11</xdr:row>
      <xdr:rowOff>0</xdr:rowOff>
    </xdr:from>
    <xdr:to>
      <xdr:col>26</xdr:col>
      <xdr:colOff>0</xdr:colOff>
      <xdr:row>16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Loyalty Card 1">
              <a:extLst>
                <a:ext uri="{FF2B5EF4-FFF2-40B4-BE49-F238E27FC236}">
                  <a16:creationId xmlns:a16="http://schemas.microsoft.com/office/drawing/2014/main" id="{08EA5397-CBED-46A6-BAFF-F472E42706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86329" y="1622612"/>
              <a:ext cx="1826895" cy="896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97971</xdr:colOff>
      <xdr:row>5</xdr:row>
      <xdr:rowOff>25036</xdr:rowOff>
    </xdr:from>
    <xdr:to>
      <xdr:col>25</xdr:col>
      <xdr:colOff>587829</xdr:colOff>
      <xdr:row>9</xdr:row>
      <xdr:rowOff>146636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oast Type Name 1">
              <a:extLst>
                <a:ext uri="{FF2B5EF4-FFF2-40B4-BE49-F238E27FC236}">
                  <a16:creationId xmlns:a16="http://schemas.microsoft.com/office/drawing/2014/main" id="{D49A123B-CAC3-4D69-805E-13E4D54A40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02583" y="804965"/>
              <a:ext cx="3788870" cy="7222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17</xdr:row>
      <xdr:rowOff>0</xdr:rowOff>
    </xdr:from>
    <xdr:to>
      <xdr:col>26</xdr:col>
      <xdr:colOff>0</xdr:colOff>
      <xdr:row>28</xdr:row>
      <xdr:rowOff>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4A9A503-6C0E-401F-9C9A-58CD6AD8C8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29</xdr:row>
      <xdr:rowOff>0</xdr:rowOff>
    </xdr:from>
    <xdr:to>
      <xdr:col>26</xdr:col>
      <xdr:colOff>0</xdr:colOff>
      <xdr:row>40</xdr:row>
      <xdr:rowOff>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FE93B523-8291-46A7-B483-550EF5596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ol" refreshedDate="45874.592995486113" createdVersion="8" refreshedVersion="8" minRefreshableVersion="3" recordCount="1000" xr:uid="{A9294160-0FE5-4173-9FB2-48AEB697C306}">
  <cacheSource type="worksheet">
    <worksheetSource name="Orders"/>
  </cacheSource>
  <cacheFields count="18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169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7">
      <sharedItems containsSemiMixedTypes="0" containsString="0" containsNumber="1" minValue="2.6849999999999996" maxValue="36.454999999999998"/>
    </cacheField>
    <cacheField name="Sales" numFmtId="167">
      <sharedItems containsSemiMixedTypes="0" containsString="0" containsNumber="1" minValue="2.6849999999999996" maxValue="218.73"/>
    </cacheField>
    <cacheField name="Coff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Miesiące (Order Date)" numFmtId="0" databaseField="0">
      <fieldGroup base="1">
        <rangePr groupBy="months" startDate="2019-01-02T00:00:00" endDate="2022-08-20T00:00:00"/>
        <groupItems count="14">
          <s v="&lt;02.01.2019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20.08.2022"/>
        </groupItems>
      </fieldGroup>
    </cacheField>
    <cacheField name="Lata (Order Date)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22668437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s v="Lib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s v=""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s v="Lib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s v="Lib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s v="Ara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s v="Ara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s v="Lib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s v="ncuttler5g@parallels.com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s v="Lib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s v="Rob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s v="Rob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s v="Rob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s v="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s v=""/>
    <x v="0"/>
    <s v="Exc"/>
    <s v="D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s v="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s v="Ara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s v="L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s v="Lib"/>
    <s v="M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s v="Ara"/>
    <s v="D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s v="Ara"/>
    <s v="D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s v="Lib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s v="Lib"/>
    <s v="L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s v="Lib"/>
    <s v="L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s v="Exc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s v="Ara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s v="fbrighamhg@blog.com"/>
    <x v="1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s v="Lib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s v="Lib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s v="Exc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s v="Ara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s v="fconstancekz@ifeng.com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s v="Exc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</r>
  <r>
    <s v="UFZ-24348-219"/>
    <x v="610"/>
    <s v="27930-59250-JT"/>
    <s v="L-M-2.5"/>
    <n v="3"/>
    <x v="745"/>
    <s v=""/>
    <x v="0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s v="Lib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s v="Ara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s v="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s v="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s v=""/>
    <x v="0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s v="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s v=""/>
    <x v="0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s v=""/>
    <x v="0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s v="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s v=""/>
    <x v="0"/>
    <s v="Ara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s v="Exc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s v="Exc"/>
    <s v="D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s v="Ara"/>
    <s v="L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s v="Rob"/>
    <s v="M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586DF-8648-430F-8DF8-57D0BEB8FF12}" name="TotalSales" cacheId="0" applyNumberFormats="0" applyBorderFormats="0" applyFontFormats="0" applyPatternFormats="0" applyAlignmentFormats="0" applyWidthHeightFormats="1" dataCaption="Wartości" updatedVersion="8" minRefreshableVersion="5" useAutoFormatting="1" rowGrandTotals="0" colGrandTotals="0" itemPrintTitles="1" createdVersion="8" indent="0" compact="0" compactData="0" multipleFieldFilters="0" chartFormat="7">
  <location ref="A3:F48" firstHeaderRow="1" firstDataRow="2" firstDataCol="2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a z Sales" fld="12" baseField="15" baseItem="5" numFmtId="168"/>
  </dataFields>
  <chartFormats count="4"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CEE30-339C-419E-BAA2-D1D3FD6B5293}" name="TotalSales" cacheId="0" applyNumberFormats="0" applyBorderFormats="0" applyFontFormats="0" applyPatternFormats="0" applyAlignmentFormats="0" applyWidthHeightFormats="1" dataCaption="Wartości" updatedVersion="8" minRefreshableVersion="5" useAutoFormatting="1" rowGrandTotals="0" colGrandTotals="0" itemPrintTitles="1" createdVersion="8" indent="0" compact="0" compactData="0" multipleFieldFilters="0" chartFormat="14">
  <location ref="A3:B6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a z Sales" fld="12" baseField="7" baseItem="0" numFmtId="170"/>
  </dataFields>
  <chartFormats count="4">
    <chartFormat chart="1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756B8-C661-4AF7-8CE6-030A70C42473}" name="TotalSales" cacheId="0" applyNumberFormats="0" applyBorderFormats="0" applyFontFormats="0" applyPatternFormats="0" applyAlignmentFormats="0" applyWidthHeightFormats="1" dataCaption="Wartości" updatedVersion="8" minRefreshableVersion="5" useAutoFormatting="1" rowGrandTotals="0" colGrandTotals="0" itemPrintTitles="1" createdVersion="8" indent="0" compact="0" compactData="0" multipleFieldFilters="0" chartFormat="15">
  <location ref="A3:B8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a z Sales" fld="12" baseField="7" baseItem="0" numFmtId="170"/>
  </dataFields>
  <chartFormats count="5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Roast_Type_Name" xr10:uid="{3380F4A9-4FE5-4246-9CED-CCEC52E59BC4}" sourceName="Roast Type Name">
  <pivotTables>
    <pivotTable tabId="18" name="TotalSales"/>
    <pivotTable tabId="19" name="TotalSales"/>
    <pivotTable tabId="20" name="TotalSales"/>
  </pivotTables>
  <data>
    <tabular pivotCacheId="226684374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Size" xr10:uid="{5C3112A8-BC75-4F29-92C7-4D6A6B1FD6A9}" sourceName="Size">
  <pivotTables>
    <pivotTable tabId="18" name="TotalSales"/>
    <pivotTable tabId="19" name="TotalSales"/>
    <pivotTable tabId="20" name="TotalSales"/>
  </pivotTables>
  <data>
    <tabular pivotCacheId="226684374">
      <items count="4">
        <i x="3" s="1"/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Loyalty_Card" xr10:uid="{18131BAA-65CA-4BAF-B300-C8DDC2EA8E36}" sourceName="Loyalty Card">
  <pivotTables>
    <pivotTable tabId="18" name="TotalSales"/>
    <pivotTable tabId="19" name="TotalSales"/>
    <pivotTable tabId="20" name="TotalSales"/>
  </pivotTables>
  <data>
    <tabular pivotCacheId="226684374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ast Type Name 1" xr10:uid="{9E2DFEE6-7727-4F98-82C3-99007C9E65B8}" cache="Fragmentator_Roast_Type_Name" caption="Roast Type Name" columnCount="3" style="Green Slicer" rowHeight="234950"/>
  <slicer name="Size 1" xr10:uid="{BDC7DDA9-D0DE-45A2-965B-F9CFC5C4A961}" cache="Fragmentator_Size" caption="Size" columnCount="2" style="Green Slicer" rowHeight="234950"/>
  <slicer name="Loyalty Card 1" xr10:uid="{D255358B-DAFA-4D1D-BC68-8C733E61A7ED}" cache="Fragmentator_Loyalty_Card" caption="Loyalty Card" style="Green Slicer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DD833-94EC-40C1-BC89-01D4E3EC8686}" name="Orders" displayName="Orders" ref="A1:P1001" totalsRowShown="0" headerRowDxfId="11">
  <autoFilter ref="A1:P1001" xr:uid="{9D3DD833-94EC-40C1-BC89-01D4E3EC8686}"/>
  <tableColumns count="16">
    <tableColumn id="1" xr3:uid="{02B00940-FDB3-42BF-ACDB-26B3F92E6133}" name="Order ID" dataDxfId="10"/>
    <tableColumn id="2" xr3:uid="{DF7866D6-F7BB-413C-8FF5-DA1DDA92A13A}" name="Order Date" dataDxfId="9"/>
    <tableColumn id="3" xr3:uid="{3AC97627-BE61-43B5-BBDD-A6C508CAFF69}" name="Customer ID" dataDxfId="8"/>
    <tableColumn id="4" xr3:uid="{D7397032-8DE2-48CE-B6AB-1CFFFF6B4B54}" name="Product ID"/>
    <tableColumn id="5" xr3:uid="{FF723379-5CBD-4B51-A1CC-C369A75F4EF0}" name="Quantity" dataDxfId="7"/>
    <tableColumn id="6" xr3:uid="{06A5F428-B263-4427-9FFB-140D5D7ACC3F}" name="Customer Name" dataDxfId="6">
      <calculatedColumnFormula>_xlfn.XLOOKUP($C2, customers!$A$1:$A$1001,customers!$B$1:$B$1001)</calculatedColumnFormula>
    </tableColumn>
    <tableColumn id="7" xr3:uid="{FEC95525-1FBA-4998-8E55-700C9BF853E0}" name="Email" dataDxfId="5">
      <calculatedColumnFormula>IF(_xlfn.XLOOKUP($C2,customers!$A$1:$A$1001, customers!$C$1:$C$1001)=0, "", _xlfn.XLOOKUP($C2,customers!$A$1:$A$1001, customers!$C$1:$C$1001))</calculatedColumnFormula>
    </tableColumn>
    <tableColumn id="8" xr3:uid="{B0A0304F-2B3F-4818-B682-DAA2F7C89AB9}" name="Country" dataDxfId="4">
      <calculatedColumnFormula>_xlfn.XLOOKUP($C2, customers!$A$1:$A$1001, customers!$G$1:$G$1001)</calculatedColumnFormula>
    </tableColumn>
    <tableColumn id="9" xr3:uid="{B6FB8576-5F7B-4D65-B568-89816060E0E7}" name="Coffee Type">
      <calculatedColumnFormula>INDEX(products!$A$1:$G$49,MATCH(orders!$D2,products!$A$1:$A$49,0),MATCH(orders!I$1,products!$A$1:$F$1,0))</calculatedColumnFormula>
    </tableColumn>
    <tableColumn id="10" xr3:uid="{9AC4A871-9B72-48A7-9325-1A4324585051}" name="Roast Type">
      <calculatedColumnFormula>INDEX(products!$A$1:$G$49,MATCH(orders!$D2,products!$A$1:$A$49,0),MATCH(orders!J$1,products!$A$1:$F$1,0))</calculatedColumnFormula>
    </tableColumn>
    <tableColumn id="11" xr3:uid="{EE4801ED-5829-46F5-99F7-E393E8986C2C}" name="Size" dataDxfId="3">
      <calculatedColumnFormula>INDEX(products!$A$1:$G$49,MATCH(orders!$D2,products!$A$1:$A$49,0),MATCH(orders!K$1,products!$A$1:$F$1,0))</calculatedColumnFormula>
    </tableColumn>
    <tableColumn id="12" xr3:uid="{AA4D53CC-B7CF-4947-9B42-3241781AE411}" name="Unit Price" dataDxfId="2">
      <calculatedColumnFormula>INDEX(products!$A$1:$G$49,MATCH(orders!$D2,products!$A$1:$A$49,0),MATCH(orders!L$1,products!$A$1:$F$1,0))</calculatedColumnFormula>
    </tableColumn>
    <tableColumn id="13" xr3:uid="{63628BBD-081A-47B9-BD2D-256F91619211}" name="Sales" dataDxfId="1">
      <calculatedColumnFormula>L2*E2</calculatedColumnFormula>
    </tableColumn>
    <tableColumn id="14" xr3:uid="{F0809078-1BE7-40FA-94DD-53E3D8E77007}" name="Coffe Type Name">
      <calculatedColumnFormula array="1">_xlfn.IFS($I2="Rob","Robusta",$I2="Exc","Excelsa",$I2="Ara","Arabica",$I2="Lib","Liberica")</calculatedColumnFormula>
    </tableColumn>
    <tableColumn id="15" xr3:uid="{8AC8FCAE-CF53-4850-8AD0-323C519DF177}" name="Roast Type Name">
      <calculatedColumnFormula array="1">_xlfn.IFS($J2="M","Medium",$J2="L","Light",$J2="D","Dark")</calculatedColumnFormula>
    </tableColumn>
    <tableColumn id="16" xr3:uid="{787FFF6B-4CD9-4CB2-9DE8-850343F2089F}" name="Loyalty Card" dataDxfId="0">
      <calculatedColumnFormula>_xlfn.XLOOKUP(Orders[[#This Row],[Customer ID]], customers!$A$1:$A$1001, customers!$I$1:$I$1001,,0)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ywnaOśCzasu_Order_Date" xr10:uid="{DCA15337-199D-4CCB-99B2-2FE60F956440}" sourceName="Order Date">
  <pivotTables>
    <pivotTable tabId="18" name="TotalSales"/>
    <pivotTable tabId="19" name="TotalSales"/>
    <pivotTable tabId="20" name="TotalSales"/>
  </pivotTables>
  <state minimalRefreshVersion="6" lastRefreshVersion="6" pivotCacheId="226684374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 1" xr10:uid="{2E3886F8-6A26-4E4C-984F-513A01159341}" cache="NatywnaOśCzasu_Order_Date" caption="Order Date" level="2" selectionLevel="2" scrollPosition="2019-01-01T00:00:00" style="Green Timeline Style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1374-C214-42D5-AD88-75CBD886DA62}">
  <dimension ref="A1:A29"/>
  <sheetViews>
    <sheetView showGridLines="0" showRowColHeaders="0" tabSelected="1" zoomScale="85" zoomScaleNormal="85" workbookViewId="0">
      <selection activeCell="G43" sqref="G43"/>
    </sheetView>
  </sheetViews>
  <sheetFormatPr defaultRowHeight="14.4" x14ac:dyDescent="0.3"/>
  <cols>
    <col min="1" max="1" width="1.77734375" customWidth="1"/>
    <col min="16" max="16" width="1.77734375" customWidth="1"/>
    <col min="19" max="19" width="1.77734375" customWidth="1"/>
    <col min="23" max="23" width="1.77734375" customWidth="1"/>
  </cols>
  <sheetData>
    <row r="1" ht="4.95" customHeight="1" x14ac:dyDescent="0.3"/>
    <row r="6" ht="4.95" customHeight="1" x14ac:dyDescent="0.3"/>
    <row r="11" ht="4.95" customHeight="1" x14ac:dyDescent="0.3"/>
    <row r="17" ht="4.95" customHeight="1" x14ac:dyDescent="0.3"/>
    <row r="29" ht="4.95" customHeight="1" x14ac:dyDescent="0.3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32AA-28CC-4470-8021-F8CD644BC271}">
  <dimension ref="A3:F48"/>
  <sheetViews>
    <sheetView zoomScale="80" zoomScaleNormal="80" workbookViewId="0">
      <selection activeCell="B20" sqref="B20"/>
    </sheetView>
  </sheetViews>
  <sheetFormatPr defaultRowHeight="14.4" x14ac:dyDescent="0.3"/>
  <cols>
    <col min="1" max="1" width="16.6640625" bestFit="1" customWidth="1"/>
    <col min="2" max="2" width="23" bestFit="1" customWidth="1"/>
    <col min="3" max="3" width="18.77734375" bestFit="1" customWidth="1"/>
    <col min="4" max="4" width="7.21875" bestFit="1" customWidth="1"/>
    <col min="5" max="5" width="7.6640625" bestFit="1" customWidth="1"/>
    <col min="6" max="6" width="7.88671875" bestFit="1" customWidth="1"/>
  </cols>
  <sheetData>
    <row r="3" spans="1:6" x14ac:dyDescent="0.3">
      <c r="A3" s="5" t="s">
        <v>6220</v>
      </c>
      <c r="C3" s="5" t="s">
        <v>6196</v>
      </c>
    </row>
    <row r="4" spans="1:6" x14ac:dyDescent="0.3">
      <c r="A4" s="5" t="s">
        <v>6214</v>
      </c>
      <c r="B4" s="5" t="s">
        <v>6215</v>
      </c>
      <c r="C4" t="s">
        <v>6216</v>
      </c>
      <c r="D4" t="s">
        <v>6217</v>
      </c>
      <c r="E4" t="s">
        <v>6218</v>
      </c>
      <c r="F4" t="s">
        <v>6219</v>
      </c>
    </row>
    <row r="5" spans="1:6" x14ac:dyDescent="0.3">
      <c r="A5" t="s">
        <v>6198</v>
      </c>
      <c r="B5" t="s">
        <v>6202</v>
      </c>
      <c r="C5" s="6">
        <v>186.85499999999999</v>
      </c>
      <c r="D5" s="6">
        <v>305.97000000000003</v>
      </c>
      <c r="E5" s="6">
        <v>213.15999999999997</v>
      </c>
      <c r="F5" s="6">
        <v>123</v>
      </c>
    </row>
    <row r="6" spans="1:6" x14ac:dyDescent="0.3">
      <c r="B6" t="s">
        <v>6203</v>
      </c>
      <c r="C6" s="6">
        <v>251.96499999999997</v>
      </c>
      <c r="D6" s="6">
        <v>129.46</v>
      </c>
      <c r="E6" s="6">
        <v>434.03999999999996</v>
      </c>
      <c r="F6" s="6">
        <v>171.93999999999997</v>
      </c>
    </row>
    <row r="7" spans="1:6" x14ac:dyDescent="0.3">
      <c r="B7" t="s">
        <v>6204</v>
      </c>
      <c r="C7" s="6">
        <v>224.94499999999999</v>
      </c>
      <c r="D7" s="6">
        <v>349.12</v>
      </c>
      <c r="E7" s="6">
        <v>321.04000000000002</v>
      </c>
      <c r="F7" s="6">
        <v>126.035</v>
      </c>
    </row>
    <row r="8" spans="1:6" x14ac:dyDescent="0.3">
      <c r="B8" t="s">
        <v>6205</v>
      </c>
      <c r="C8" s="6">
        <v>307.12</v>
      </c>
      <c r="D8" s="6">
        <v>681.07499999999993</v>
      </c>
      <c r="E8" s="6">
        <v>533.70499999999993</v>
      </c>
      <c r="F8" s="6">
        <v>158.85</v>
      </c>
    </row>
    <row r="9" spans="1:6" x14ac:dyDescent="0.3">
      <c r="B9" t="s">
        <v>6206</v>
      </c>
      <c r="C9" s="6">
        <v>53.664999999999992</v>
      </c>
      <c r="D9" s="6">
        <v>83.025000000000006</v>
      </c>
      <c r="E9" s="6">
        <v>193.83499999999998</v>
      </c>
      <c r="F9" s="6">
        <v>68.039999999999992</v>
      </c>
    </row>
    <row r="10" spans="1:6" x14ac:dyDescent="0.3">
      <c r="B10" t="s">
        <v>6207</v>
      </c>
      <c r="C10" s="6">
        <v>163.01999999999998</v>
      </c>
      <c r="D10" s="6">
        <v>678.3599999999999</v>
      </c>
      <c r="E10" s="6">
        <v>171.04500000000002</v>
      </c>
      <c r="F10" s="6">
        <v>372.255</v>
      </c>
    </row>
    <row r="11" spans="1:6" x14ac:dyDescent="0.3">
      <c r="B11" t="s">
        <v>6208</v>
      </c>
      <c r="C11" s="6">
        <v>345.02</v>
      </c>
      <c r="D11" s="6">
        <v>273.86999999999995</v>
      </c>
      <c r="E11" s="6">
        <v>184.12999999999997</v>
      </c>
      <c r="F11" s="6">
        <v>201.11499999999998</v>
      </c>
    </row>
    <row r="12" spans="1:6" x14ac:dyDescent="0.3">
      <c r="B12" t="s">
        <v>6209</v>
      </c>
      <c r="C12" s="6">
        <v>334.89</v>
      </c>
      <c r="D12" s="6">
        <v>70.95</v>
      </c>
      <c r="E12" s="6">
        <v>134.23000000000002</v>
      </c>
      <c r="F12" s="6">
        <v>166.27499999999998</v>
      </c>
    </row>
    <row r="13" spans="1:6" x14ac:dyDescent="0.3">
      <c r="B13" t="s">
        <v>6210</v>
      </c>
      <c r="C13" s="6">
        <v>178.70999999999998</v>
      </c>
      <c r="D13" s="6">
        <v>166.1</v>
      </c>
      <c r="E13" s="6">
        <v>439.30999999999995</v>
      </c>
      <c r="F13" s="6">
        <v>492.9</v>
      </c>
    </row>
    <row r="14" spans="1:6" x14ac:dyDescent="0.3">
      <c r="B14" t="s">
        <v>6211</v>
      </c>
      <c r="C14" s="6">
        <v>301.98500000000001</v>
      </c>
      <c r="D14" s="6">
        <v>153.76499999999999</v>
      </c>
      <c r="E14" s="6">
        <v>215.55499999999998</v>
      </c>
      <c r="F14" s="6">
        <v>213.66499999999999</v>
      </c>
    </row>
    <row r="15" spans="1:6" x14ac:dyDescent="0.3">
      <c r="B15" t="s">
        <v>6212</v>
      </c>
      <c r="C15" s="6">
        <v>312.83499999999998</v>
      </c>
      <c r="D15" s="6">
        <v>63.249999999999993</v>
      </c>
      <c r="E15" s="6">
        <v>350.89500000000004</v>
      </c>
      <c r="F15" s="6">
        <v>96.405000000000001</v>
      </c>
    </row>
    <row r="16" spans="1:6" x14ac:dyDescent="0.3">
      <c r="B16" t="s">
        <v>6213</v>
      </c>
      <c r="C16" s="6">
        <v>265.62</v>
      </c>
      <c r="D16" s="6">
        <v>526.51499999999987</v>
      </c>
      <c r="E16" s="6">
        <v>187.06</v>
      </c>
      <c r="F16" s="6">
        <v>210.58999999999997</v>
      </c>
    </row>
    <row r="17" spans="1:6" x14ac:dyDescent="0.3">
      <c r="A17" t="s">
        <v>6199</v>
      </c>
      <c r="B17" t="s">
        <v>6202</v>
      </c>
      <c r="C17" s="6">
        <v>47.25</v>
      </c>
      <c r="D17" s="6">
        <v>65.805000000000007</v>
      </c>
      <c r="E17" s="6">
        <v>274.67500000000001</v>
      </c>
      <c r="F17" s="6">
        <v>179.22</v>
      </c>
    </row>
    <row r="18" spans="1:6" x14ac:dyDescent="0.3">
      <c r="B18" t="s">
        <v>6203</v>
      </c>
      <c r="C18" s="6">
        <v>745.44999999999993</v>
      </c>
      <c r="D18" s="6">
        <v>428.88499999999999</v>
      </c>
      <c r="E18" s="6">
        <v>194.17499999999998</v>
      </c>
      <c r="F18" s="6">
        <v>429.82999999999993</v>
      </c>
    </row>
    <row r="19" spans="1:6" x14ac:dyDescent="0.3">
      <c r="B19" t="s">
        <v>6204</v>
      </c>
      <c r="C19" s="6">
        <v>130.47</v>
      </c>
      <c r="D19" s="6">
        <v>271.48500000000001</v>
      </c>
      <c r="E19" s="6">
        <v>281.20499999999998</v>
      </c>
      <c r="F19" s="6">
        <v>231.63000000000002</v>
      </c>
    </row>
    <row r="20" spans="1:6" x14ac:dyDescent="0.3">
      <c r="B20" t="s">
        <v>6205</v>
      </c>
      <c r="C20" s="6">
        <v>27</v>
      </c>
      <c r="D20" s="6">
        <v>347.26</v>
      </c>
      <c r="E20" s="6">
        <v>147.51</v>
      </c>
      <c r="F20" s="6">
        <v>240.04</v>
      </c>
    </row>
    <row r="21" spans="1:6" x14ac:dyDescent="0.3">
      <c r="B21" t="s">
        <v>6206</v>
      </c>
      <c r="C21" s="6">
        <v>255.11499999999995</v>
      </c>
      <c r="D21" s="6">
        <v>541.73</v>
      </c>
      <c r="E21" s="6">
        <v>83.43</v>
      </c>
      <c r="F21" s="6">
        <v>59.079999999999991</v>
      </c>
    </row>
    <row r="22" spans="1:6" x14ac:dyDescent="0.3">
      <c r="B22" t="s">
        <v>6207</v>
      </c>
      <c r="C22" s="6">
        <v>584.78999999999985</v>
      </c>
      <c r="D22" s="6">
        <v>357.42999999999995</v>
      </c>
      <c r="E22" s="6">
        <v>355.34</v>
      </c>
      <c r="F22" s="6">
        <v>140.88</v>
      </c>
    </row>
    <row r="23" spans="1:6" x14ac:dyDescent="0.3">
      <c r="B23" t="s">
        <v>6208</v>
      </c>
      <c r="C23" s="6">
        <v>430.62</v>
      </c>
      <c r="D23" s="6">
        <v>227.42500000000001</v>
      </c>
      <c r="E23" s="6">
        <v>236.315</v>
      </c>
      <c r="F23" s="6">
        <v>414.58499999999992</v>
      </c>
    </row>
    <row r="24" spans="1:6" x14ac:dyDescent="0.3">
      <c r="B24" t="s">
        <v>6209</v>
      </c>
      <c r="C24" s="6">
        <v>22.5</v>
      </c>
      <c r="D24" s="6">
        <v>77.72</v>
      </c>
      <c r="E24" s="6">
        <v>60.5</v>
      </c>
      <c r="F24" s="6">
        <v>139.67999999999998</v>
      </c>
    </row>
    <row r="25" spans="1:6" x14ac:dyDescent="0.3">
      <c r="B25" t="s">
        <v>6210</v>
      </c>
      <c r="C25" s="6">
        <v>126.14999999999999</v>
      </c>
      <c r="D25" s="6">
        <v>195.11</v>
      </c>
      <c r="E25" s="6">
        <v>89.13</v>
      </c>
      <c r="F25" s="6">
        <v>302.65999999999997</v>
      </c>
    </row>
    <row r="26" spans="1:6" x14ac:dyDescent="0.3">
      <c r="B26" t="s">
        <v>6211</v>
      </c>
      <c r="C26" s="6">
        <v>376.03</v>
      </c>
      <c r="D26" s="6">
        <v>523.24</v>
      </c>
      <c r="E26" s="6">
        <v>440.96499999999997</v>
      </c>
      <c r="F26" s="6">
        <v>174.46999999999997</v>
      </c>
    </row>
    <row r="27" spans="1:6" x14ac:dyDescent="0.3">
      <c r="B27" t="s">
        <v>6212</v>
      </c>
      <c r="C27" s="6">
        <v>515.17999999999995</v>
      </c>
      <c r="D27" s="6">
        <v>142.56</v>
      </c>
      <c r="E27" s="6">
        <v>347.03999999999996</v>
      </c>
      <c r="F27" s="6">
        <v>104.08499999999999</v>
      </c>
    </row>
    <row r="28" spans="1:6" x14ac:dyDescent="0.3">
      <c r="B28" t="s">
        <v>6213</v>
      </c>
      <c r="C28" s="6">
        <v>95.859999999999985</v>
      </c>
      <c r="D28" s="6">
        <v>484.76</v>
      </c>
      <c r="E28" s="6">
        <v>94.17</v>
      </c>
      <c r="F28" s="6">
        <v>77.10499999999999</v>
      </c>
    </row>
    <row r="29" spans="1:6" x14ac:dyDescent="0.3">
      <c r="A29" t="s">
        <v>6200</v>
      </c>
      <c r="B29" t="s">
        <v>6202</v>
      </c>
      <c r="C29" s="6">
        <v>258.34500000000003</v>
      </c>
      <c r="D29" s="6">
        <v>139.625</v>
      </c>
      <c r="E29" s="6">
        <v>279.52000000000004</v>
      </c>
      <c r="F29" s="6">
        <v>160.19499999999999</v>
      </c>
    </row>
    <row r="30" spans="1:6" x14ac:dyDescent="0.3">
      <c r="B30" t="s">
        <v>6203</v>
      </c>
      <c r="C30" s="6">
        <v>342.2</v>
      </c>
      <c r="D30" s="6">
        <v>284.24999999999994</v>
      </c>
      <c r="E30" s="6">
        <v>251.83</v>
      </c>
      <c r="F30" s="6">
        <v>80.550000000000011</v>
      </c>
    </row>
    <row r="31" spans="1:6" x14ac:dyDescent="0.3">
      <c r="B31" t="s">
        <v>6204</v>
      </c>
      <c r="C31" s="6">
        <v>418.30499999999989</v>
      </c>
      <c r="D31" s="6">
        <v>468.125</v>
      </c>
      <c r="E31" s="6">
        <v>405.05500000000006</v>
      </c>
      <c r="F31" s="6">
        <v>253.15499999999997</v>
      </c>
    </row>
    <row r="32" spans="1:6" x14ac:dyDescent="0.3">
      <c r="B32" t="s">
        <v>6205</v>
      </c>
      <c r="C32" s="6">
        <v>102.32999999999998</v>
      </c>
      <c r="D32" s="6">
        <v>242.14000000000001</v>
      </c>
      <c r="E32" s="6">
        <v>554.875</v>
      </c>
      <c r="F32" s="6">
        <v>106.23999999999998</v>
      </c>
    </row>
    <row r="33" spans="1:6" x14ac:dyDescent="0.3">
      <c r="B33" t="s">
        <v>6206</v>
      </c>
      <c r="C33" s="6">
        <v>234.71999999999997</v>
      </c>
      <c r="D33" s="6">
        <v>133.08000000000001</v>
      </c>
      <c r="E33" s="6">
        <v>267.2</v>
      </c>
      <c r="F33" s="6">
        <v>272.68999999999994</v>
      </c>
    </row>
    <row r="34" spans="1:6" x14ac:dyDescent="0.3">
      <c r="B34" t="s">
        <v>6207</v>
      </c>
      <c r="C34" s="6">
        <v>430.39</v>
      </c>
      <c r="D34" s="6">
        <v>136.20500000000001</v>
      </c>
      <c r="E34" s="6">
        <v>209.6</v>
      </c>
      <c r="F34" s="6">
        <v>88.334999999999994</v>
      </c>
    </row>
    <row r="35" spans="1:6" x14ac:dyDescent="0.3">
      <c r="B35" t="s">
        <v>6208</v>
      </c>
      <c r="C35" s="6">
        <v>109.005</v>
      </c>
      <c r="D35" s="6">
        <v>393.57499999999999</v>
      </c>
      <c r="E35" s="6">
        <v>61.034999999999997</v>
      </c>
      <c r="F35" s="6">
        <v>199.48999999999998</v>
      </c>
    </row>
    <row r="36" spans="1:6" x14ac:dyDescent="0.3">
      <c r="B36" t="s">
        <v>6209</v>
      </c>
      <c r="C36" s="6">
        <v>287.52499999999998</v>
      </c>
      <c r="D36" s="6">
        <v>288.67</v>
      </c>
      <c r="E36" s="6">
        <v>125.58</v>
      </c>
      <c r="F36" s="6">
        <v>374.13499999999999</v>
      </c>
    </row>
    <row r="37" spans="1:6" x14ac:dyDescent="0.3">
      <c r="B37" t="s">
        <v>6210</v>
      </c>
      <c r="C37" s="6">
        <v>840.92999999999984</v>
      </c>
      <c r="D37" s="6">
        <v>409.875</v>
      </c>
      <c r="E37" s="6">
        <v>171.32999999999998</v>
      </c>
      <c r="F37" s="6">
        <v>221.43999999999997</v>
      </c>
    </row>
    <row r="38" spans="1:6" x14ac:dyDescent="0.3">
      <c r="B38" t="s">
        <v>6211</v>
      </c>
      <c r="C38" s="6">
        <v>299.07</v>
      </c>
      <c r="D38" s="6">
        <v>260.32499999999999</v>
      </c>
      <c r="E38" s="6">
        <v>584.64</v>
      </c>
      <c r="F38" s="6">
        <v>256.36500000000001</v>
      </c>
    </row>
    <row r="39" spans="1:6" x14ac:dyDescent="0.3">
      <c r="B39" t="s">
        <v>6212</v>
      </c>
      <c r="C39" s="6">
        <v>323.32499999999999</v>
      </c>
      <c r="D39" s="6">
        <v>565.57000000000005</v>
      </c>
      <c r="E39" s="6">
        <v>537.80999999999995</v>
      </c>
      <c r="F39" s="6">
        <v>189.47499999999999</v>
      </c>
    </row>
    <row r="40" spans="1:6" x14ac:dyDescent="0.3">
      <c r="B40" t="s">
        <v>6213</v>
      </c>
      <c r="C40" s="6">
        <v>399.48499999999996</v>
      </c>
      <c r="D40" s="6">
        <v>148.19999999999999</v>
      </c>
      <c r="E40" s="6">
        <v>388.21999999999997</v>
      </c>
      <c r="F40" s="6">
        <v>212.07499999999999</v>
      </c>
    </row>
    <row r="41" spans="1:6" x14ac:dyDescent="0.3">
      <c r="A41" t="s">
        <v>6201</v>
      </c>
      <c r="B41" t="s">
        <v>6202</v>
      </c>
      <c r="C41" s="6">
        <v>112.69499999999999</v>
      </c>
      <c r="D41" s="6">
        <v>166.32</v>
      </c>
      <c r="E41" s="6">
        <v>843.71499999999992</v>
      </c>
      <c r="F41" s="6">
        <v>146.685</v>
      </c>
    </row>
    <row r="42" spans="1:6" x14ac:dyDescent="0.3">
      <c r="B42" t="s">
        <v>6203</v>
      </c>
      <c r="C42" s="6">
        <v>114.87999999999998</v>
      </c>
      <c r="D42" s="6">
        <v>133.815</v>
      </c>
      <c r="E42" s="6">
        <v>91.175000000000011</v>
      </c>
      <c r="F42" s="6">
        <v>53.759999999999991</v>
      </c>
    </row>
    <row r="43" spans="1:6" x14ac:dyDescent="0.3">
      <c r="B43" t="s">
        <v>6204</v>
      </c>
      <c r="C43" s="6">
        <v>277.76</v>
      </c>
      <c r="D43" s="6">
        <v>175.41</v>
      </c>
      <c r="E43" s="6">
        <v>462.50999999999993</v>
      </c>
      <c r="F43" s="6">
        <v>399.52499999999998</v>
      </c>
    </row>
    <row r="44" spans="1:6" x14ac:dyDescent="0.3">
      <c r="B44" t="s">
        <v>6205</v>
      </c>
      <c r="C44" s="6">
        <v>197.89499999999998</v>
      </c>
      <c r="D44" s="6">
        <v>289.755</v>
      </c>
      <c r="E44" s="6">
        <v>88.545000000000002</v>
      </c>
      <c r="F44" s="6">
        <v>200.25499999999997</v>
      </c>
    </row>
    <row r="45" spans="1:6" x14ac:dyDescent="0.3">
      <c r="B45" t="s">
        <v>6206</v>
      </c>
      <c r="C45" s="6">
        <v>193.11499999999998</v>
      </c>
      <c r="D45" s="6">
        <v>212.49499999999998</v>
      </c>
      <c r="E45" s="6">
        <v>292.29000000000002</v>
      </c>
      <c r="F45" s="6">
        <v>304.46999999999997</v>
      </c>
    </row>
    <row r="46" spans="1:6" x14ac:dyDescent="0.3">
      <c r="B46" t="s">
        <v>6207</v>
      </c>
      <c r="C46" s="6">
        <v>179.79</v>
      </c>
      <c r="D46" s="6">
        <v>426.2</v>
      </c>
      <c r="E46" s="6">
        <v>170.08999999999997</v>
      </c>
      <c r="F46" s="6">
        <v>379.31</v>
      </c>
    </row>
    <row r="47" spans="1:6" x14ac:dyDescent="0.3">
      <c r="B47" t="s">
        <v>6208</v>
      </c>
      <c r="C47" s="6">
        <v>247.28999999999996</v>
      </c>
      <c r="D47" s="6">
        <v>246.685</v>
      </c>
      <c r="E47" s="6">
        <v>271.05499999999995</v>
      </c>
      <c r="F47" s="6">
        <v>141.69999999999999</v>
      </c>
    </row>
    <row r="48" spans="1:6" x14ac:dyDescent="0.3">
      <c r="B48" t="s">
        <v>6209</v>
      </c>
      <c r="C48" s="6">
        <v>116.39499999999998</v>
      </c>
      <c r="D48" s="6">
        <v>41.25</v>
      </c>
      <c r="E48" s="6">
        <v>15.54</v>
      </c>
      <c r="F48" s="6">
        <v>71.06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1300-7E80-4EE8-B462-FB526BA6F837}">
  <dimension ref="A3:B6"/>
  <sheetViews>
    <sheetView zoomScaleNormal="100" workbookViewId="0">
      <selection activeCell="C24" sqref="C24"/>
    </sheetView>
  </sheetViews>
  <sheetFormatPr defaultRowHeight="14.4" x14ac:dyDescent="0.3"/>
  <cols>
    <col min="1" max="1" width="14" bestFit="1" customWidth="1"/>
    <col min="2" max="2" width="11.6640625" bestFit="1" customWidth="1"/>
    <col min="3" max="3" width="11.77734375" bestFit="1" customWidth="1"/>
    <col min="4" max="4" width="7.21875" bestFit="1" customWidth="1"/>
    <col min="5" max="5" width="7.6640625" bestFit="1" customWidth="1"/>
    <col min="6" max="6" width="7.88671875" bestFit="1" customWidth="1"/>
  </cols>
  <sheetData>
    <row r="3" spans="1:2" x14ac:dyDescent="0.3">
      <c r="A3" s="5" t="s">
        <v>7</v>
      </c>
      <c r="B3" t="s">
        <v>6220</v>
      </c>
    </row>
    <row r="4" spans="1:2" x14ac:dyDescent="0.3">
      <c r="A4" t="s">
        <v>28</v>
      </c>
      <c r="B4" s="8">
        <v>2798.5050000000001</v>
      </c>
    </row>
    <row r="5" spans="1:2" x14ac:dyDescent="0.3">
      <c r="A5" t="s">
        <v>318</v>
      </c>
      <c r="B5" s="8">
        <v>6696.8649999999989</v>
      </c>
    </row>
    <row r="6" spans="1:2" x14ac:dyDescent="0.3">
      <c r="A6" t="s">
        <v>19</v>
      </c>
      <c r="B6" s="8">
        <v>35638.88499999998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099E-C95A-4902-8BA7-621508D1EFDF}">
  <dimension ref="A3:B8"/>
  <sheetViews>
    <sheetView zoomScaleNormal="100" workbookViewId="0">
      <selection activeCell="J1" sqref="J1"/>
    </sheetView>
  </sheetViews>
  <sheetFormatPr defaultRowHeight="14.4" x14ac:dyDescent="0.3"/>
  <cols>
    <col min="1" max="1" width="16.88671875" bestFit="1" customWidth="1"/>
    <col min="2" max="2" width="11.6640625" bestFit="1" customWidth="1"/>
    <col min="3" max="3" width="11.77734375" bestFit="1" customWidth="1"/>
    <col min="4" max="4" width="7.21875" bestFit="1" customWidth="1"/>
    <col min="5" max="5" width="7.6640625" bestFit="1" customWidth="1"/>
    <col min="6" max="6" width="7.88671875" bestFit="1" customWidth="1"/>
  </cols>
  <sheetData>
    <row r="3" spans="1:2" x14ac:dyDescent="0.3">
      <c r="A3" s="5" t="s">
        <v>4</v>
      </c>
      <c r="B3" t="s">
        <v>6220</v>
      </c>
    </row>
    <row r="4" spans="1:2" x14ac:dyDescent="0.3">
      <c r="A4" t="s">
        <v>3753</v>
      </c>
      <c r="B4" s="8">
        <v>278.01</v>
      </c>
    </row>
    <row r="5" spans="1:2" x14ac:dyDescent="0.3">
      <c r="A5" t="s">
        <v>1598</v>
      </c>
      <c r="B5" s="8">
        <v>281.67499999999995</v>
      </c>
    </row>
    <row r="6" spans="1:2" x14ac:dyDescent="0.3">
      <c r="A6" t="s">
        <v>2587</v>
      </c>
      <c r="B6" s="8">
        <v>289.11</v>
      </c>
    </row>
    <row r="7" spans="1:2" x14ac:dyDescent="0.3">
      <c r="A7" t="s">
        <v>5765</v>
      </c>
      <c r="B7" s="8">
        <v>307.04499999999996</v>
      </c>
    </row>
    <row r="8" spans="1:2" x14ac:dyDescent="0.3">
      <c r="A8" t="s">
        <v>5114</v>
      </c>
      <c r="B8" s="8">
        <v>317.06999999999994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F1" zoomScale="120" zoomScaleNormal="120" workbookViewId="0">
      <selection activeCell="L2" sqref="L2"/>
    </sheetView>
  </sheetViews>
  <sheetFormatPr defaultRowHeight="14.4" x14ac:dyDescent="0.3"/>
  <cols>
    <col min="1" max="1" width="16.5546875" bestFit="1" customWidth="1"/>
    <col min="2" max="2" width="12" customWidth="1"/>
    <col min="3" max="3" width="17.44140625" bestFit="1" customWidth="1"/>
    <col min="4" max="4" width="11.44140625" customWidth="1"/>
    <col min="5" max="5" width="9.88671875" customWidth="1"/>
    <col min="6" max="6" width="16.21875" customWidth="1"/>
    <col min="7" max="7" width="36.77734375" bestFit="1" customWidth="1"/>
    <col min="8" max="8" width="14.44140625" bestFit="1" customWidth="1"/>
    <col min="9" max="9" width="12.5546875" customWidth="1"/>
    <col min="10" max="10" width="11.77734375" customWidth="1"/>
    <col min="11" max="11" width="6.6640625" bestFit="1" customWidth="1"/>
    <col min="12" max="12" width="10.6640625" customWidth="1"/>
    <col min="13" max="13" width="8.5546875" bestFit="1" customWidth="1"/>
    <col min="14" max="14" width="17" customWidth="1"/>
    <col min="15" max="15" width="17.21875" customWidth="1"/>
    <col min="16" max="16" width="11.6640625" customWidth="1"/>
  </cols>
  <sheetData>
    <row r="1" spans="1:16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  <c r="P1" s="2" t="s">
        <v>6189</v>
      </c>
    </row>
    <row r="2" spans="1:16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_xlfn.XLOOKUP($C2, customers!$A$1:$A$1001,customers!$B$1:$B$1001)</f>
        <v>Aloisia Allner</v>
      </c>
      <c r="G2" s="2" t="str">
        <f>IF(_xlfn.XLOOKUP($C2,customers!$A$1:$A$1001, customers!$C$1:$C$1001)=0, "", _xlfn.XLOOKUP($C2,customers!$A$1:$A$1001, customers!$C$1:$C$1001))</f>
        <v>aallner0@lulu.com</v>
      </c>
      <c r="H2" s="2" t="str">
        <f>_xlfn.XLOOKUP($C2, customers!$A$1:$A$1001, customers!$G$1:$G$1001)</f>
        <v>United States</v>
      </c>
      <c r="I2" t="str">
        <f>INDEX(products!$A$1:$G$49,MATCH(orders!$D2,products!$A$1:$A$49,0),MATCH(orders!I$1,products!$A$1:$F$1,0))</f>
        <v>Rob</v>
      </c>
      <c r="J2" t="str">
        <f>INDEX(products!$A$1:$G$49,MATCH(orders!$D2,products!$A$1:$A$49,0),MATCH(orders!J$1,products!$A$1:$F$1,0))</f>
        <v>M</v>
      </c>
      <c r="K2" s="7">
        <f>INDEX(products!$A$1:$G$49,MATCH(orders!$D2,products!$A$1:$A$49,0),MATCH(orders!K$1,products!$A$1:$F$1,0))</f>
        <v>1</v>
      </c>
      <c r="L2" s="4">
        <f>INDEX(products!$A$1:$G$49,MATCH(orders!$D2,products!$A$1:$A$49,0),MATCH(orders!L$1,products!$A$1:$F$1,0))</f>
        <v>9.9499999999999993</v>
      </c>
      <c r="M2" s="4">
        <f>L2*E2</f>
        <v>19.899999999999999</v>
      </c>
      <c r="N2" t="str" cm="1">
        <f t="array" ref="N2">_xlfn.IFS($I2="Rob","Robusta",$I2="Exc","Excelsa",$I2="Ara","Arabica",$I2="Lib","Liberica")</f>
        <v>Robusta</v>
      </c>
      <c r="O2" t="str" cm="1">
        <f t="array" ref="O2">_xlfn.IFS($J2="M","Medium",$J2="L","Light",$J2="D","Dark")</f>
        <v>Medium</v>
      </c>
      <c r="P2" t="str">
        <f>_xlfn.XLOOKUP(Orders[[#This Row],[Customer ID]], customers!$A$1:$A$1001, customers!$I$1:$I$1001,,0)</f>
        <v>Yes</v>
      </c>
    </row>
    <row r="3" spans="1:16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_xlfn.XLOOKUP($C3, customers!$A$1:$A$1001,customers!$B$1:$B$1001)</f>
        <v>Aloisia Allner</v>
      </c>
      <c r="G3" s="2" t="str">
        <f>IF(_xlfn.XLOOKUP($C3,customers!$A$1:$A$1001, customers!$C$1:$C$1001)=0, "", _xlfn.XLOOKUP($C3,customers!$A$1:$A$1001, customers!$C$1:$C$1001))</f>
        <v>aallner0@lulu.com</v>
      </c>
      <c r="H3" s="2" t="str">
        <f>_xlfn.XLOOKUP($C3, customers!$A$1:$A$1001, customers!$G$1:$G$1001)</f>
        <v>United States</v>
      </c>
      <c r="I3" t="str">
        <f>INDEX(products!$A$1:$G$49,MATCH(orders!$D3,products!$A$1:$A$49,0),MATCH(orders!I$1,products!$A$1:$F$1,0))</f>
        <v>Exc</v>
      </c>
      <c r="J3" t="str">
        <f>INDEX(products!$A$1:$G$49,MATCH(orders!$D3,products!$A$1:$A$49,0),MATCH(orders!J$1,products!$A$1:$F$1,0))</f>
        <v>M</v>
      </c>
      <c r="K3" s="7">
        <f>INDEX(products!$A$1:$G$49,MATCH(orders!$D3,products!$A$1:$A$49,0),MATCH(orders!K$1,products!$A$1:$F$1,0))</f>
        <v>0.5</v>
      </c>
      <c r="L3" s="4">
        <f>INDEX(products!$A$1:$G$49,MATCH(orders!$D3,products!$A$1:$A$49,0),MATCH(orders!L$1,products!$A$1:$F$1,0))</f>
        <v>8.25</v>
      </c>
      <c r="M3" s="4">
        <f t="shared" ref="M3:M66" si="0">L3*E3</f>
        <v>41.25</v>
      </c>
      <c r="N3" t="str" cm="1">
        <f t="array" ref="N3">_xlfn.IFS($I3="Rob","Robusta",$I3="Exc","Excelsa",$I3="Ara","Arabica",$I3="Lib","Liberica")</f>
        <v>Excelsa</v>
      </c>
      <c r="O3" t="str" cm="1">
        <f t="array" ref="O3">_xlfn.IFS($J3="M","Medium",$J3="L","Light",$J3="D","Dark")</f>
        <v>Medium</v>
      </c>
      <c r="P3" t="str">
        <f>_xlfn.XLOOKUP(Orders[[#This Row],[Customer ID]], customers!$A$1:$A$1001, customers!$I$1:$I$1001,,0)</f>
        <v>Yes</v>
      </c>
    </row>
    <row r="4" spans="1:16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_xlfn.XLOOKUP($C4, customers!$A$1:$A$1001,customers!$B$1:$B$1001)</f>
        <v>Jami Redholes</v>
      </c>
      <c r="G4" s="2" t="str">
        <f>IF(_xlfn.XLOOKUP($C4,customers!$A$1:$A$1001, customers!$C$1:$C$1001)=0, "", _xlfn.XLOOKUP($C4,customers!$A$1:$A$1001, customers!$C$1:$C$1001))</f>
        <v>jredholes2@tmall.com</v>
      </c>
      <c r="H4" s="2" t="str">
        <f>_xlfn.XLOOKUP($C4, customers!$A$1:$A$1001, customers!$G$1:$G$1001)</f>
        <v>United States</v>
      </c>
      <c r="I4" t="str">
        <f>INDEX(products!$A$1:$G$49,MATCH(orders!$D4,products!$A$1:$A$49,0),MATCH(orders!I$1,products!$A$1:$F$1,0))</f>
        <v>Ara</v>
      </c>
      <c r="J4" t="str">
        <f>INDEX(products!$A$1:$G$49,MATCH(orders!$D4,products!$A$1:$A$49,0),MATCH(orders!J$1,products!$A$1:$F$1,0))</f>
        <v>L</v>
      </c>
      <c r="K4" s="7">
        <f>INDEX(products!$A$1:$G$49,MATCH(orders!$D4,products!$A$1:$A$49,0),MATCH(orders!K$1,products!$A$1:$F$1,0))</f>
        <v>1</v>
      </c>
      <c r="L4" s="4">
        <f>INDEX(products!$A$1:$G$49,MATCH(orders!$D4,products!$A$1:$A$49,0),MATCH(orders!L$1,products!$A$1:$F$1,0))</f>
        <v>12.95</v>
      </c>
      <c r="M4" s="4">
        <f t="shared" si="0"/>
        <v>12.95</v>
      </c>
      <c r="N4" t="str" cm="1">
        <f t="array" ref="N4">_xlfn.IFS($I4="Rob","Robusta",$I4="Exc","Excelsa",$I4="Ara","Arabica",$I4="Lib","Liberica")</f>
        <v>Arabica</v>
      </c>
      <c r="O4" t="str" cm="1">
        <f t="array" ref="O4">_xlfn.IFS($J4="M","Medium",$J4="L","Light",$J4="D","Dark")</f>
        <v>Light</v>
      </c>
      <c r="P4" t="str">
        <f>_xlfn.XLOOKUP(Orders[[#This Row],[Customer ID]], customers!$A$1:$A$1001, customers!$I$1:$I$1001,,0)</f>
        <v>Yes</v>
      </c>
    </row>
    <row r="5" spans="1:16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_xlfn.XLOOKUP($C5, customers!$A$1:$A$1001,customers!$B$1:$B$1001)</f>
        <v>Christoffer O' Shea</v>
      </c>
      <c r="G5" s="2" t="str">
        <f>IF(_xlfn.XLOOKUP($C5,customers!$A$1:$A$1001, customers!$C$1:$C$1001)=0, "", _xlfn.XLOOKUP($C5,customers!$A$1:$A$1001, customers!$C$1:$C$1001))</f>
        <v/>
      </c>
      <c r="H5" s="2" t="str">
        <f>_xlfn.XLOOKUP($C5, customers!$A$1:$A$1001, customers!$G$1:$G$1001)</f>
        <v>Ireland</v>
      </c>
      <c r="I5" t="str">
        <f>INDEX(products!$A$1:$G$49,MATCH(orders!$D5,products!$A$1:$A$49,0),MATCH(orders!I$1,products!$A$1:$F$1,0))</f>
        <v>Exc</v>
      </c>
      <c r="J5" t="str">
        <f>INDEX(products!$A$1:$G$49,MATCH(orders!$D5,products!$A$1:$A$49,0),MATCH(orders!J$1,products!$A$1:$F$1,0))</f>
        <v>M</v>
      </c>
      <c r="K5" s="7">
        <f>INDEX(products!$A$1:$G$49,MATCH(orders!$D5,products!$A$1:$A$49,0),MATCH(orders!K$1,products!$A$1:$F$1,0))</f>
        <v>1</v>
      </c>
      <c r="L5" s="4">
        <f>INDEX(products!$A$1:$G$49,MATCH(orders!$D5,products!$A$1:$A$49,0),MATCH(orders!L$1,products!$A$1:$F$1,0))</f>
        <v>13.75</v>
      </c>
      <c r="M5" s="4">
        <f t="shared" si="0"/>
        <v>27.5</v>
      </c>
      <c r="N5" t="str" cm="1">
        <f t="array" ref="N5">_xlfn.IFS($I5="Rob","Robusta",$I5="Exc","Excelsa",$I5="Ara","Arabica",$I5="Lib","Liberica")</f>
        <v>Excelsa</v>
      </c>
      <c r="O5" t="str" cm="1">
        <f t="array" ref="O5">_xlfn.IFS($J5="M","Medium",$J5="L","Light",$J5="D","Dark")</f>
        <v>Medium</v>
      </c>
      <c r="P5" t="str">
        <f>_xlfn.XLOOKUP(Orders[[#This Row],[Customer ID]], customers!$A$1:$A$1001, customers!$I$1:$I$1001,,0)</f>
        <v>No</v>
      </c>
    </row>
    <row r="6" spans="1:16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_xlfn.XLOOKUP($C6, customers!$A$1:$A$1001,customers!$B$1:$B$1001)</f>
        <v>Christoffer O' Shea</v>
      </c>
      <c r="G6" s="2" t="str">
        <f>IF(_xlfn.XLOOKUP($C6,customers!$A$1:$A$1001, customers!$C$1:$C$1001)=0, "", _xlfn.XLOOKUP($C6,customers!$A$1:$A$1001, customers!$C$1:$C$1001))</f>
        <v/>
      </c>
      <c r="H6" s="2" t="str">
        <f>_xlfn.XLOOKUP($C6, customers!$A$1:$A$1001, customers!$G$1:$G$1001)</f>
        <v>Ireland</v>
      </c>
      <c r="I6" t="str">
        <f>INDEX(products!$A$1:$G$49,MATCH(orders!$D6,products!$A$1:$A$49,0),MATCH(orders!I$1,products!$A$1:$F$1,0))</f>
        <v>Rob</v>
      </c>
      <c r="J6" t="str">
        <f>INDEX(products!$A$1:$G$49,MATCH(orders!$D6,products!$A$1:$A$49,0),MATCH(orders!J$1,products!$A$1:$F$1,0))</f>
        <v>L</v>
      </c>
      <c r="K6" s="7">
        <f>INDEX(products!$A$1:$G$49,MATCH(orders!$D6,products!$A$1:$A$49,0),MATCH(orders!K$1,products!$A$1:$F$1,0))</f>
        <v>2.5</v>
      </c>
      <c r="L6" s="4">
        <f>INDEX(products!$A$1:$G$49,MATCH(orders!$D6,products!$A$1:$A$49,0),MATCH(orders!L$1,products!$A$1:$F$1,0))</f>
        <v>27.484999999999996</v>
      </c>
      <c r="M6" s="4">
        <f t="shared" si="0"/>
        <v>54.969999999999992</v>
      </c>
      <c r="N6" t="str" cm="1">
        <f t="array" ref="N6">_xlfn.IFS($I6="Rob","Robusta",$I6="Exc","Excelsa",$I6="Ara","Arabica",$I6="Lib","Liberica")</f>
        <v>Robusta</v>
      </c>
      <c r="O6" t="str" cm="1">
        <f t="array" ref="O6">_xlfn.IFS($J6="M","Medium",$J6="L","Light",$J6="D","Dark")</f>
        <v>Light</v>
      </c>
      <c r="P6" t="str">
        <f>_xlfn.XLOOKUP(Orders[[#This Row],[Customer ID]], customers!$A$1:$A$1001, customers!$I$1:$I$1001,,0)</f>
        <v>No</v>
      </c>
    </row>
    <row r="7" spans="1:16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_xlfn.XLOOKUP($C7, customers!$A$1:$A$1001,customers!$B$1:$B$1001)</f>
        <v>Beryle Cottier</v>
      </c>
      <c r="G7" s="2" t="str">
        <f>IF(_xlfn.XLOOKUP($C7,customers!$A$1:$A$1001, customers!$C$1:$C$1001)=0, "", _xlfn.XLOOKUP($C7,customers!$A$1:$A$1001, customers!$C$1:$C$1001))</f>
        <v/>
      </c>
      <c r="H7" s="2" t="str">
        <f>_xlfn.XLOOKUP($C7, customers!$A$1:$A$1001, customers!$G$1:$G$1001)</f>
        <v>United States</v>
      </c>
      <c r="I7" t="str">
        <f>INDEX(products!$A$1:$G$49,MATCH(orders!$D7,products!$A$1:$A$49,0),MATCH(orders!I$1,products!$A$1:$F$1,0))</f>
        <v>Lib</v>
      </c>
      <c r="J7" t="str">
        <f>INDEX(products!$A$1:$G$49,MATCH(orders!$D7,products!$A$1:$A$49,0),MATCH(orders!J$1,products!$A$1:$F$1,0))</f>
        <v>D</v>
      </c>
      <c r="K7" s="7">
        <f>INDEX(products!$A$1:$G$49,MATCH(orders!$D7,products!$A$1:$A$49,0),MATCH(orders!K$1,products!$A$1:$F$1,0))</f>
        <v>1</v>
      </c>
      <c r="L7" s="4">
        <f>INDEX(products!$A$1:$G$49,MATCH(orders!$D7,products!$A$1:$A$49,0),MATCH(orders!L$1,products!$A$1:$F$1,0))</f>
        <v>12.95</v>
      </c>
      <c r="M7" s="4">
        <f t="shared" si="0"/>
        <v>38.849999999999994</v>
      </c>
      <c r="N7" t="str" cm="1">
        <f t="array" ref="N7">_xlfn.IFS($I7="Rob","Robusta",$I7="Exc","Excelsa",$I7="Ara","Arabica",$I7="Lib","Liberica")</f>
        <v>Liberica</v>
      </c>
      <c r="O7" t="str" cm="1">
        <f t="array" ref="O7">_xlfn.IFS($J7="M","Medium",$J7="L","Light",$J7="D","Dark")</f>
        <v>Dark</v>
      </c>
      <c r="P7" t="str">
        <f>_xlfn.XLOOKUP(Orders[[#This Row],[Customer ID]], customers!$A$1:$A$1001, customers!$I$1:$I$1001,,0)</f>
        <v>No</v>
      </c>
    </row>
    <row r="8" spans="1:16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_xlfn.XLOOKUP($C8, customers!$A$1:$A$1001,customers!$B$1:$B$1001)</f>
        <v>Shaylynn Lobe</v>
      </c>
      <c r="G8" s="2" t="str">
        <f>IF(_xlfn.XLOOKUP($C8,customers!$A$1:$A$1001, customers!$C$1:$C$1001)=0, "", _xlfn.XLOOKUP($C8,customers!$A$1:$A$1001, customers!$C$1:$C$1001))</f>
        <v>slobe6@nifty.com</v>
      </c>
      <c r="H8" s="2" t="str">
        <f>_xlfn.XLOOKUP($C8, customers!$A$1:$A$1001, customers!$G$1:$G$1001)</f>
        <v>United States</v>
      </c>
      <c r="I8" t="str">
        <f>INDEX(products!$A$1:$G$49,MATCH(orders!$D8,products!$A$1:$A$49,0),MATCH(orders!I$1,products!$A$1:$F$1,0))</f>
        <v>Exc</v>
      </c>
      <c r="J8" t="str">
        <f>INDEX(products!$A$1:$G$49,MATCH(orders!$D8,products!$A$1:$A$49,0),MATCH(orders!J$1,products!$A$1:$F$1,0))</f>
        <v>D</v>
      </c>
      <c r="K8" s="7">
        <f>INDEX(products!$A$1:$G$49,MATCH(orders!$D8,products!$A$1:$A$49,0),MATCH(orders!K$1,products!$A$1:$F$1,0))</f>
        <v>0.5</v>
      </c>
      <c r="L8" s="4">
        <f>INDEX(products!$A$1:$G$49,MATCH(orders!$D8,products!$A$1:$A$49,0),MATCH(orders!L$1,products!$A$1:$F$1,0))</f>
        <v>7.29</v>
      </c>
      <c r="M8" s="4">
        <f t="shared" si="0"/>
        <v>21.87</v>
      </c>
      <c r="N8" t="str" cm="1">
        <f t="array" ref="N8">_xlfn.IFS($I8="Rob","Robusta",$I8="Exc","Excelsa",$I8="Ara","Arabica",$I8="Lib","Liberica")</f>
        <v>Excelsa</v>
      </c>
      <c r="O8" t="str" cm="1">
        <f t="array" ref="O8">_xlfn.IFS($J8="M","Medium",$J8="L","Light",$J8="D","Dark")</f>
        <v>Dark</v>
      </c>
      <c r="P8" t="str">
        <f>_xlfn.XLOOKUP(Orders[[#This Row],[Customer ID]], customers!$A$1:$A$1001, customers!$I$1:$I$1001,,0)</f>
        <v>Yes</v>
      </c>
    </row>
    <row r="9" spans="1:16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_xlfn.XLOOKUP($C9, customers!$A$1:$A$1001,customers!$B$1:$B$1001)</f>
        <v>Melvin Wharfe</v>
      </c>
      <c r="G9" s="2" t="str">
        <f>IF(_xlfn.XLOOKUP($C9,customers!$A$1:$A$1001, customers!$C$1:$C$1001)=0, "", _xlfn.XLOOKUP($C9,customers!$A$1:$A$1001, customers!$C$1:$C$1001))</f>
        <v/>
      </c>
      <c r="H9" s="2" t="str">
        <f>_xlfn.XLOOKUP($C9, customers!$A$1:$A$1001, customers!$G$1:$G$1001)</f>
        <v>Ireland</v>
      </c>
      <c r="I9" t="str">
        <f>INDEX(products!$A$1:$G$49,MATCH(orders!$D9,products!$A$1:$A$49,0),MATCH(orders!I$1,products!$A$1:$F$1,0))</f>
        <v>Lib</v>
      </c>
      <c r="J9" t="str">
        <f>INDEX(products!$A$1:$G$49,MATCH(orders!$D9,products!$A$1:$A$49,0),MATCH(orders!J$1,products!$A$1:$F$1,0))</f>
        <v>L</v>
      </c>
      <c r="K9" s="7">
        <f>INDEX(products!$A$1:$G$49,MATCH(orders!$D9,products!$A$1:$A$49,0),MATCH(orders!K$1,products!$A$1:$F$1,0))</f>
        <v>0.2</v>
      </c>
      <c r="L9" s="4">
        <f>INDEX(products!$A$1:$G$49,MATCH(orders!$D9,products!$A$1:$A$49,0),MATCH(orders!L$1,products!$A$1:$F$1,0))</f>
        <v>4.7549999999999999</v>
      </c>
      <c r="M9" s="4">
        <f t="shared" si="0"/>
        <v>4.7549999999999999</v>
      </c>
      <c r="N9" t="str" cm="1">
        <f t="array" ref="N9">_xlfn.IFS($I9="Rob","Robusta",$I9="Exc","Excelsa",$I9="Ara","Arabica",$I9="Lib","Liberica")</f>
        <v>Liberica</v>
      </c>
      <c r="O9" t="str" cm="1">
        <f t="array" ref="O9">_xlfn.IFS($J9="M","Medium",$J9="L","Light",$J9="D","Dark")</f>
        <v>Light</v>
      </c>
      <c r="P9" t="str">
        <f>_xlfn.XLOOKUP(Orders[[#This Row],[Customer ID]], customers!$A$1:$A$1001, customers!$I$1:$I$1001,,0)</f>
        <v>Yes</v>
      </c>
    </row>
    <row r="10" spans="1:16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_xlfn.XLOOKUP($C10, customers!$A$1:$A$1001,customers!$B$1:$B$1001)</f>
        <v>Guthrey Petracci</v>
      </c>
      <c r="G10" s="2" t="str">
        <f>IF(_xlfn.XLOOKUP($C10,customers!$A$1:$A$1001, customers!$C$1:$C$1001)=0, "", _xlfn.XLOOKUP($C10,customers!$A$1:$A$1001, customers!$C$1:$C$1001))</f>
        <v>gpetracci8@livejournal.com</v>
      </c>
      <c r="H10" s="2" t="str">
        <f>_xlfn.XLOOKUP($C10, customers!$A$1:$A$1001, customers!$G$1:$G$1001)</f>
        <v>United States</v>
      </c>
      <c r="I10" t="str">
        <f>INDEX(products!$A$1:$G$49,MATCH(orders!$D10,products!$A$1:$A$49,0),MATCH(orders!I$1,products!$A$1:$F$1,0))</f>
        <v>Rob</v>
      </c>
      <c r="J10" t="str">
        <f>INDEX(products!$A$1:$G$49,MATCH(orders!$D10,products!$A$1:$A$49,0),MATCH(orders!J$1,products!$A$1:$F$1,0))</f>
        <v>M</v>
      </c>
      <c r="K10" s="7">
        <f>INDEX(products!$A$1:$G$49,MATCH(orders!$D10,products!$A$1:$A$49,0),MATCH(orders!K$1,products!$A$1:$F$1,0))</f>
        <v>0.5</v>
      </c>
      <c r="L10" s="4">
        <f>INDEX(products!$A$1:$G$49,MATCH(orders!$D10,products!$A$1:$A$49,0),MATCH(orders!L$1,products!$A$1:$F$1,0))</f>
        <v>5.97</v>
      </c>
      <c r="M10" s="4">
        <f t="shared" si="0"/>
        <v>17.91</v>
      </c>
      <c r="N10" t="str" cm="1">
        <f t="array" ref="N10">_xlfn.IFS($I10="Rob","Robusta",$I10="Exc","Excelsa",$I10="Ara","Arabica",$I10="Lib","Liberica")</f>
        <v>Robusta</v>
      </c>
      <c r="O10" t="str" cm="1">
        <f t="array" ref="O10">_xlfn.IFS($J10="M","Medium",$J10="L","Light",$J10="D","Dark")</f>
        <v>Medium</v>
      </c>
      <c r="P10" t="str">
        <f>_xlfn.XLOOKUP(Orders[[#This Row],[Customer ID]], customers!$A$1:$A$1001, customers!$I$1:$I$1001,,0)</f>
        <v>No</v>
      </c>
    </row>
    <row r="11" spans="1:16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_xlfn.XLOOKUP($C11, customers!$A$1:$A$1001,customers!$B$1:$B$1001)</f>
        <v>Rodger Raven</v>
      </c>
      <c r="G11" s="2" t="str">
        <f>IF(_xlfn.XLOOKUP($C11,customers!$A$1:$A$1001, customers!$C$1:$C$1001)=0, "", _xlfn.XLOOKUP($C11,customers!$A$1:$A$1001, customers!$C$1:$C$1001))</f>
        <v>rraven9@ed.gov</v>
      </c>
      <c r="H11" s="2" t="str">
        <f>_xlfn.XLOOKUP($C11, customers!$A$1:$A$1001, customers!$G$1:$G$1001)</f>
        <v>United States</v>
      </c>
      <c r="I11" t="str">
        <f>INDEX(products!$A$1:$G$49,MATCH(orders!$D11,products!$A$1:$A$49,0),MATCH(orders!I$1,products!$A$1:$F$1,0))</f>
        <v>Rob</v>
      </c>
      <c r="J11" t="str">
        <f>INDEX(products!$A$1:$G$49,MATCH(orders!$D11,products!$A$1:$A$49,0),MATCH(orders!J$1,products!$A$1:$F$1,0))</f>
        <v>M</v>
      </c>
      <c r="K11" s="7">
        <f>INDEX(products!$A$1:$G$49,MATCH(orders!$D11,products!$A$1:$A$49,0),MATCH(orders!K$1,products!$A$1:$F$1,0))</f>
        <v>0.5</v>
      </c>
      <c r="L11" s="4">
        <f>INDEX(products!$A$1:$G$49,MATCH(orders!$D11,products!$A$1:$A$49,0),MATCH(orders!L$1,products!$A$1:$F$1,0))</f>
        <v>5.97</v>
      </c>
      <c r="M11" s="4">
        <f t="shared" si="0"/>
        <v>5.97</v>
      </c>
      <c r="N11" t="str" cm="1">
        <f t="array" ref="N11">_xlfn.IFS($I11="Rob","Robusta",$I11="Exc","Excelsa",$I11="Ara","Arabica",$I11="Lib","Liberica")</f>
        <v>Robusta</v>
      </c>
      <c r="O11" t="str" cm="1">
        <f t="array" ref="O11">_xlfn.IFS($J11="M","Medium",$J11="L","Light",$J11="D","Dark")</f>
        <v>Medium</v>
      </c>
      <c r="P11" t="str">
        <f>_xlfn.XLOOKUP(Orders[[#This Row],[Customer ID]], customers!$A$1:$A$1001, customers!$I$1:$I$1001,,0)</f>
        <v>No</v>
      </c>
    </row>
    <row r="12" spans="1:16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_xlfn.XLOOKUP($C12, customers!$A$1:$A$1001,customers!$B$1:$B$1001)</f>
        <v>Ferrell Ferber</v>
      </c>
      <c r="G12" s="2" t="str">
        <f>IF(_xlfn.XLOOKUP($C12,customers!$A$1:$A$1001, customers!$C$1:$C$1001)=0, "", _xlfn.XLOOKUP($C12,customers!$A$1:$A$1001, customers!$C$1:$C$1001))</f>
        <v>fferbera@businesswire.com</v>
      </c>
      <c r="H12" s="2" t="str">
        <f>_xlfn.XLOOKUP($C12, customers!$A$1:$A$1001, customers!$G$1:$G$1001)</f>
        <v>United States</v>
      </c>
      <c r="I12" t="str">
        <f>INDEX(products!$A$1:$G$49,MATCH(orders!$D12,products!$A$1:$A$49,0),MATCH(orders!I$1,products!$A$1:$F$1,0))</f>
        <v>Ara</v>
      </c>
      <c r="J12" t="str">
        <f>INDEX(products!$A$1:$G$49,MATCH(orders!$D12,products!$A$1:$A$49,0),MATCH(orders!J$1,products!$A$1:$F$1,0))</f>
        <v>D</v>
      </c>
      <c r="K12" s="7">
        <f>INDEX(products!$A$1:$G$49,MATCH(orders!$D12,products!$A$1:$A$49,0),MATCH(orders!K$1,products!$A$1:$F$1,0))</f>
        <v>1</v>
      </c>
      <c r="L12" s="4">
        <f>INDEX(products!$A$1:$G$49,MATCH(orders!$D12,products!$A$1:$A$49,0),MATCH(orders!L$1,products!$A$1:$F$1,0))</f>
        <v>9.9499999999999993</v>
      </c>
      <c r="M12" s="4">
        <f t="shared" si="0"/>
        <v>39.799999999999997</v>
      </c>
      <c r="N12" t="str" cm="1">
        <f t="array" ref="N12">_xlfn.IFS($I12="Rob","Robusta",$I12="Exc","Excelsa",$I12="Ara","Arabica",$I12="Lib","Liberica")</f>
        <v>Arabica</v>
      </c>
      <c r="O12" t="str" cm="1">
        <f t="array" ref="O12">_xlfn.IFS($J12="M","Medium",$J12="L","Light",$J12="D","Dark")</f>
        <v>Dark</v>
      </c>
      <c r="P12" t="str">
        <f>_xlfn.XLOOKUP(Orders[[#This Row],[Customer ID]], customers!$A$1:$A$1001, customers!$I$1:$I$1001,,0)</f>
        <v>No</v>
      </c>
    </row>
    <row r="13" spans="1:16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_xlfn.XLOOKUP($C13, customers!$A$1:$A$1001,customers!$B$1:$B$1001)</f>
        <v>Duky Phizackerly</v>
      </c>
      <c r="G13" s="2" t="str">
        <f>IF(_xlfn.XLOOKUP($C13,customers!$A$1:$A$1001, customers!$C$1:$C$1001)=0, "", _xlfn.XLOOKUP($C13,customers!$A$1:$A$1001, customers!$C$1:$C$1001))</f>
        <v>dphizackerlyb@utexas.edu</v>
      </c>
      <c r="H13" s="2" t="str">
        <f>_xlfn.XLOOKUP($C13, customers!$A$1:$A$1001, customers!$G$1:$G$1001)</f>
        <v>United States</v>
      </c>
      <c r="I13" t="str">
        <f>INDEX(products!$A$1:$G$49,MATCH(orders!$D13,products!$A$1:$A$49,0),MATCH(orders!I$1,products!$A$1:$F$1,0))</f>
        <v>Exc</v>
      </c>
      <c r="J13" t="str">
        <f>INDEX(products!$A$1:$G$49,MATCH(orders!$D13,products!$A$1:$A$49,0),MATCH(orders!J$1,products!$A$1:$F$1,0))</f>
        <v>L</v>
      </c>
      <c r="K13" s="7">
        <f>INDEX(products!$A$1:$G$49,MATCH(orders!$D13,products!$A$1:$A$49,0),MATCH(orders!K$1,products!$A$1:$F$1,0))</f>
        <v>2.5</v>
      </c>
      <c r="L13" s="4">
        <f>INDEX(products!$A$1:$G$49,MATCH(orders!$D13,products!$A$1:$A$49,0),MATCH(orders!L$1,products!$A$1:$F$1,0))</f>
        <v>34.154999999999994</v>
      </c>
      <c r="M13" s="4">
        <f t="shared" si="0"/>
        <v>170.77499999999998</v>
      </c>
      <c r="N13" t="str" cm="1">
        <f t="array" ref="N13">_xlfn.IFS($I13="Rob","Robusta",$I13="Exc","Excelsa",$I13="Ara","Arabica",$I13="Lib","Liberica")</f>
        <v>Excelsa</v>
      </c>
      <c r="O13" t="str" cm="1">
        <f t="array" ref="O13">_xlfn.IFS($J13="M","Medium",$J13="L","Light",$J13="D","Dark")</f>
        <v>Light</v>
      </c>
      <c r="P13" t="str">
        <f>_xlfn.XLOOKUP(Orders[[#This Row],[Customer ID]], customers!$A$1:$A$1001, customers!$I$1:$I$1001,,0)</f>
        <v>Yes</v>
      </c>
    </row>
    <row r="14" spans="1:16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_xlfn.XLOOKUP($C14, customers!$A$1:$A$1001,customers!$B$1:$B$1001)</f>
        <v>Rosaleen Scholar</v>
      </c>
      <c r="G14" s="2" t="str">
        <f>IF(_xlfn.XLOOKUP($C14,customers!$A$1:$A$1001, customers!$C$1:$C$1001)=0, "", _xlfn.XLOOKUP($C14,customers!$A$1:$A$1001, customers!$C$1:$C$1001))</f>
        <v>rscholarc@nyu.edu</v>
      </c>
      <c r="H14" s="2" t="str">
        <f>_xlfn.XLOOKUP($C14, customers!$A$1:$A$1001, customers!$G$1:$G$1001)</f>
        <v>United States</v>
      </c>
      <c r="I14" t="str">
        <f>INDEX(products!$A$1:$G$49,MATCH(orders!$D14,products!$A$1:$A$49,0),MATCH(orders!I$1,products!$A$1:$F$1,0))</f>
        <v>Rob</v>
      </c>
      <c r="J14" t="str">
        <f>INDEX(products!$A$1:$G$49,MATCH(orders!$D14,products!$A$1:$A$49,0),MATCH(orders!J$1,products!$A$1:$F$1,0))</f>
        <v>M</v>
      </c>
      <c r="K14" s="7">
        <f>INDEX(products!$A$1:$G$49,MATCH(orders!$D14,products!$A$1:$A$49,0),MATCH(orders!K$1,products!$A$1:$F$1,0))</f>
        <v>1</v>
      </c>
      <c r="L14" s="4">
        <f>INDEX(products!$A$1:$G$49,MATCH(orders!$D14,products!$A$1:$A$49,0),MATCH(orders!L$1,products!$A$1:$F$1,0))</f>
        <v>9.9499999999999993</v>
      </c>
      <c r="M14" s="4">
        <f t="shared" si="0"/>
        <v>49.75</v>
      </c>
      <c r="N14" t="str" cm="1">
        <f t="array" ref="N14">_xlfn.IFS($I14="Rob","Robusta",$I14="Exc","Excelsa",$I14="Ara","Arabica",$I14="Lib","Liberica")</f>
        <v>Robusta</v>
      </c>
      <c r="O14" t="str" cm="1">
        <f t="array" ref="O14">_xlfn.IFS($J14="M","Medium",$J14="L","Light",$J14="D","Dark")</f>
        <v>Medium</v>
      </c>
      <c r="P14" t="str">
        <f>_xlfn.XLOOKUP(Orders[[#This Row],[Customer ID]], customers!$A$1:$A$1001, customers!$I$1:$I$1001,,0)</f>
        <v>No</v>
      </c>
    </row>
    <row r="15" spans="1:16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_xlfn.XLOOKUP($C15, customers!$A$1:$A$1001,customers!$B$1:$B$1001)</f>
        <v>Terence Vanyutin</v>
      </c>
      <c r="G15" s="2" t="str">
        <f>IF(_xlfn.XLOOKUP($C15,customers!$A$1:$A$1001, customers!$C$1:$C$1001)=0, "", _xlfn.XLOOKUP($C15,customers!$A$1:$A$1001, customers!$C$1:$C$1001))</f>
        <v>tvanyutind@wix.com</v>
      </c>
      <c r="H15" s="2" t="str">
        <f>_xlfn.XLOOKUP($C15, customers!$A$1:$A$1001, customers!$G$1:$G$1001)</f>
        <v>United States</v>
      </c>
      <c r="I15" t="str">
        <f>INDEX(products!$A$1:$G$49,MATCH(orders!$D15,products!$A$1:$A$49,0),MATCH(orders!I$1,products!$A$1:$F$1,0))</f>
        <v>Rob</v>
      </c>
      <c r="J15" t="str">
        <f>INDEX(products!$A$1:$G$49,MATCH(orders!$D15,products!$A$1:$A$49,0),MATCH(orders!J$1,products!$A$1:$F$1,0))</f>
        <v>D</v>
      </c>
      <c r="K15" s="7">
        <f>INDEX(products!$A$1:$G$49,MATCH(orders!$D15,products!$A$1:$A$49,0),MATCH(orders!K$1,products!$A$1:$F$1,0))</f>
        <v>2.5</v>
      </c>
      <c r="L15" s="4">
        <f>INDEX(products!$A$1:$G$49,MATCH(orders!$D15,products!$A$1:$A$49,0),MATCH(orders!L$1,products!$A$1:$F$1,0))</f>
        <v>20.584999999999997</v>
      </c>
      <c r="M15" s="4">
        <f t="shared" si="0"/>
        <v>41.169999999999995</v>
      </c>
      <c r="N15" t="str" cm="1">
        <f t="array" ref="N15">_xlfn.IFS($I15="Rob","Robusta",$I15="Exc","Excelsa",$I15="Ara","Arabica",$I15="Lib","Liberica")</f>
        <v>Robusta</v>
      </c>
      <c r="O15" t="str" cm="1">
        <f t="array" ref="O15">_xlfn.IFS($J15="M","Medium",$J15="L","Light",$J15="D","Dark")</f>
        <v>Dark</v>
      </c>
      <c r="P15" t="str">
        <f>_xlfn.XLOOKUP(Orders[[#This Row],[Customer ID]], customers!$A$1:$A$1001, customers!$I$1:$I$1001,,0)</f>
        <v>No</v>
      </c>
    </row>
    <row r="16" spans="1:16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_xlfn.XLOOKUP($C16, customers!$A$1:$A$1001,customers!$B$1:$B$1001)</f>
        <v>Patrice Trobe</v>
      </c>
      <c r="G16" s="2" t="str">
        <f>IF(_xlfn.XLOOKUP($C16,customers!$A$1:$A$1001, customers!$C$1:$C$1001)=0, "", _xlfn.XLOOKUP($C16,customers!$A$1:$A$1001, customers!$C$1:$C$1001))</f>
        <v>ptrobee@wunderground.com</v>
      </c>
      <c r="H16" s="2" t="str">
        <f>_xlfn.XLOOKUP($C16, customers!$A$1:$A$1001, customers!$G$1:$G$1001)</f>
        <v>United States</v>
      </c>
      <c r="I16" t="str">
        <f>INDEX(products!$A$1:$G$49,MATCH(orders!$D16,products!$A$1:$A$49,0),MATCH(orders!I$1,products!$A$1:$F$1,0))</f>
        <v>Lib</v>
      </c>
      <c r="J16" t="str">
        <f>INDEX(products!$A$1:$G$49,MATCH(orders!$D16,products!$A$1:$A$49,0),MATCH(orders!J$1,products!$A$1:$F$1,0))</f>
        <v>D</v>
      </c>
      <c r="K16" s="7">
        <f>INDEX(products!$A$1:$G$49,MATCH(orders!$D16,products!$A$1:$A$49,0),MATCH(orders!K$1,products!$A$1:$F$1,0))</f>
        <v>0.2</v>
      </c>
      <c r="L16" s="4">
        <f>INDEX(products!$A$1:$G$49,MATCH(orders!$D16,products!$A$1:$A$49,0),MATCH(orders!L$1,products!$A$1:$F$1,0))</f>
        <v>3.8849999999999998</v>
      </c>
      <c r="M16" s="4">
        <f t="shared" si="0"/>
        <v>11.654999999999999</v>
      </c>
      <c r="N16" t="str" cm="1">
        <f t="array" ref="N16">_xlfn.IFS($I16="Rob","Robusta",$I16="Exc","Excelsa",$I16="Ara","Arabica",$I16="Lib","Liberica")</f>
        <v>Liberica</v>
      </c>
      <c r="O16" t="str" cm="1">
        <f t="array" ref="O16">_xlfn.IFS($J16="M","Medium",$J16="L","Light",$J16="D","Dark")</f>
        <v>Dark</v>
      </c>
      <c r="P16" t="str">
        <f>_xlfn.XLOOKUP(Orders[[#This Row],[Customer ID]], customers!$A$1:$A$1001, customers!$I$1:$I$1001,,0)</f>
        <v>Yes</v>
      </c>
    </row>
    <row r="17" spans="1:16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_xlfn.XLOOKUP($C17, customers!$A$1:$A$1001,customers!$B$1:$B$1001)</f>
        <v>Llywellyn Oscroft</v>
      </c>
      <c r="G17" s="2" t="str">
        <f>IF(_xlfn.XLOOKUP($C17,customers!$A$1:$A$1001, customers!$C$1:$C$1001)=0, "", _xlfn.XLOOKUP($C17,customers!$A$1:$A$1001, customers!$C$1:$C$1001))</f>
        <v>loscroftf@ebay.co.uk</v>
      </c>
      <c r="H17" s="2" t="str">
        <f>_xlfn.XLOOKUP($C17, customers!$A$1:$A$1001, customers!$G$1:$G$1001)</f>
        <v>United States</v>
      </c>
      <c r="I17" t="str">
        <f>INDEX(products!$A$1:$G$49,MATCH(orders!$D17,products!$A$1:$A$49,0),MATCH(orders!I$1,products!$A$1:$F$1,0))</f>
        <v>Rob</v>
      </c>
      <c r="J17" t="str">
        <f>INDEX(products!$A$1:$G$49,MATCH(orders!$D17,products!$A$1:$A$49,0),MATCH(orders!J$1,products!$A$1:$F$1,0))</f>
        <v>M</v>
      </c>
      <c r="K17" s="7">
        <f>INDEX(products!$A$1:$G$49,MATCH(orders!$D17,products!$A$1:$A$49,0),MATCH(orders!K$1,products!$A$1:$F$1,0))</f>
        <v>2.5</v>
      </c>
      <c r="L17" s="4">
        <f>INDEX(products!$A$1:$G$49,MATCH(orders!$D17,products!$A$1:$A$49,0),MATCH(orders!L$1,products!$A$1:$F$1,0))</f>
        <v>22.884999999999998</v>
      </c>
      <c r="M17" s="4">
        <f t="shared" si="0"/>
        <v>114.42499999999998</v>
      </c>
      <c r="N17" t="str" cm="1">
        <f t="array" ref="N17">_xlfn.IFS($I17="Rob","Robusta",$I17="Exc","Excelsa",$I17="Ara","Arabica",$I17="Lib","Liberica")</f>
        <v>Robusta</v>
      </c>
      <c r="O17" t="str" cm="1">
        <f t="array" ref="O17">_xlfn.IFS($J17="M","Medium",$J17="L","Light",$J17="D","Dark")</f>
        <v>Medium</v>
      </c>
      <c r="P17" t="str">
        <f>_xlfn.XLOOKUP(Orders[[#This Row],[Customer ID]], customers!$A$1:$A$1001, customers!$I$1:$I$1001,,0)</f>
        <v>No</v>
      </c>
    </row>
    <row r="18" spans="1:16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_xlfn.XLOOKUP($C18, customers!$A$1:$A$1001,customers!$B$1:$B$1001)</f>
        <v>Minni Alabaster</v>
      </c>
      <c r="G18" s="2" t="str">
        <f>IF(_xlfn.XLOOKUP($C18,customers!$A$1:$A$1001, customers!$C$1:$C$1001)=0, "", _xlfn.XLOOKUP($C18,customers!$A$1:$A$1001, customers!$C$1:$C$1001))</f>
        <v>malabasterg@hexun.com</v>
      </c>
      <c r="H18" s="2" t="str">
        <f>_xlfn.XLOOKUP($C18, customers!$A$1:$A$1001, customers!$G$1:$G$1001)</f>
        <v>United States</v>
      </c>
      <c r="I18" t="str">
        <f>INDEX(products!$A$1:$G$49,MATCH(orders!$D18,products!$A$1:$A$49,0),MATCH(orders!I$1,products!$A$1:$F$1,0))</f>
        <v>Ara</v>
      </c>
      <c r="J18" t="str">
        <f>INDEX(products!$A$1:$G$49,MATCH(orders!$D18,products!$A$1:$A$49,0),MATCH(orders!J$1,products!$A$1:$F$1,0))</f>
        <v>M</v>
      </c>
      <c r="K18" s="7">
        <f>INDEX(products!$A$1:$G$49,MATCH(orders!$D18,products!$A$1:$A$49,0),MATCH(orders!K$1,products!$A$1:$F$1,0))</f>
        <v>0.2</v>
      </c>
      <c r="L18" s="4">
        <f>INDEX(products!$A$1:$G$49,MATCH(orders!$D18,products!$A$1:$A$49,0),MATCH(orders!L$1,products!$A$1:$F$1,0))</f>
        <v>3.375</v>
      </c>
      <c r="M18" s="4">
        <f t="shared" si="0"/>
        <v>20.25</v>
      </c>
      <c r="N18" t="str" cm="1">
        <f t="array" ref="N18">_xlfn.IFS($I18="Rob","Robusta",$I18="Exc","Excelsa",$I18="Ara","Arabica",$I18="Lib","Liberica")</f>
        <v>Arabica</v>
      </c>
      <c r="O18" t="str" cm="1">
        <f t="array" ref="O18">_xlfn.IFS($J18="M","Medium",$J18="L","Light",$J18="D","Dark")</f>
        <v>Medium</v>
      </c>
      <c r="P18" t="str">
        <f>_xlfn.XLOOKUP(Orders[[#This Row],[Customer ID]], customers!$A$1:$A$1001, customers!$I$1:$I$1001,,0)</f>
        <v>No</v>
      </c>
    </row>
    <row r="19" spans="1:16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_xlfn.XLOOKUP($C19, customers!$A$1:$A$1001,customers!$B$1:$B$1001)</f>
        <v>Rhianon Broxup</v>
      </c>
      <c r="G19" s="2" t="str">
        <f>IF(_xlfn.XLOOKUP($C19,customers!$A$1:$A$1001, customers!$C$1:$C$1001)=0, "", _xlfn.XLOOKUP($C19,customers!$A$1:$A$1001, customers!$C$1:$C$1001))</f>
        <v>rbroxuph@jimdo.com</v>
      </c>
      <c r="H19" s="2" t="str">
        <f>_xlfn.XLOOKUP($C19, customers!$A$1:$A$1001, customers!$G$1:$G$1001)</f>
        <v>United States</v>
      </c>
      <c r="I19" t="str">
        <f>INDEX(products!$A$1:$G$49,MATCH(orders!$D19,products!$A$1:$A$49,0),MATCH(orders!I$1,products!$A$1:$F$1,0))</f>
        <v>Ara</v>
      </c>
      <c r="J19" t="str">
        <f>INDEX(products!$A$1:$G$49,MATCH(orders!$D19,products!$A$1:$A$49,0),MATCH(orders!J$1,products!$A$1:$F$1,0))</f>
        <v>L</v>
      </c>
      <c r="K19" s="7">
        <f>INDEX(products!$A$1:$G$49,MATCH(orders!$D19,products!$A$1:$A$49,0),MATCH(orders!K$1,products!$A$1:$F$1,0))</f>
        <v>1</v>
      </c>
      <c r="L19" s="4">
        <f>INDEX(products!$A$1:$G$49,MATCH(orders!$D19,products!$A$1:$A$49,0),MATCH(orders!L$1,products!$A$1:$F$1,0))</f>
        <v>12.95</v>
      </c>
      <c r="M19" s="4">
        <f t="shared" si="0"/>
        <v>77.699999999999989</v>
      </c>
      <c r="N19" t="str" cm="1">
        <f t="array" ref="N19">_xlfn.IFS($I19="Rob","Robusta",$I19="Exc","Excelsa",$I19="Ara","Arabica",$I19="Lib","Liberica")</f>
        <v>Arabica</v>
      </c>
      <c r="O19" t="str" cm="1">
        <f t="array" ref="O19">_xlfn.IFS($J19="M","Medium",$J19="L","Light",$J19="D","Dark")</f>
        <v>Light</v>
      </c>
      <c r="P19" t="str">
        <f>_xlfn.XLOOKUP(Orders[[#This Row],[Customer ID]], customers!$A$1:$A$1001, customers!$I$1:$I$1001,,0)</f>
        <v>No</v>
      </c>
    </row>
    <row r="20" spans="1:16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_xlfn.XLOOKUP($C20, customers!$A$1:$A$1001,customers!$B$1:$B$1001)</f>
        <v>Pall Redford</v>
      </c>
      <c r="G20" s="2" t="str">
        <f>IF(_xlfn.XLOOKUP($C20,customers!$A$1:$A$1001, customers!$C$1:$C$1001)=0, "", _xlfn.XLOOKUP($C20,customers!$A$1:$A$1001, customers!$C$1:$C$1001))</f>
        <v>predfordi@ow.ly</v>
      </c>
      <c r="H20" s="2" t="str">
        <f>_xlfn.XLOOKUP($C20, customers!$A$1:$A$1001, customers!$G$1:$G$1001)</f>
        <v>Ireland</v>
      </c>
      <c r="I20" t="str">
        <f>INDEX(products!$A$1:$G$49,MATCH(orders!$D20,products!$A$1:$A$49,0),MATCH(orders!I$1,products!$A$1:$F$1,0))</f>
        <v>Rob</v>
      </c>
      <c r="J20" t="str">
        <f>INDEX(products!$A$1:$G$49,MATCH(orders!$D20,products!$A$1:$A$49,0),MATCH(orders!J$1,products!$A$1:$F$1,0))</f>
        <v>D</v>
      </c>
      <c r="K20" s="7">
        <f>INDEX(products!$A$1:$G$49,MATCH(orders!$D20,products!$A$1:$A$49,0),MATCH(orders!K$1,products!$A$1:$F$1,0))</f>
        <v>2.5</v>
      </c>
      <c r="L20" s="4">
        <f>INDEX(products!$A$1:$G$49,MATCH(orders!$D20,products!$A$1:$A$49,0),MATCH(orders!L$1,products!$A$1:$F$1,0))</f>
        <v>20.584999999999997</v>
      </c>
      <c r="M20" s="4">
        <f t="shared" si="0"/>
        <v>82.339999999999989</v>
      </c>
      <c r="N20" t="str" cm="1">
        <f t="array" ref="N20">_xlfn.IFS($I20="Rob","Robusta",$I20="Exc","Excelsa",$I20="Ara","Arabica",$I20="Lib","Liberica")</f>
        <v>Robusta</v>
      </c>
      <c r="O20" t="str" cm="1">
        <f t="array" ref="O20">_xlfn.IFS($J20="M","Medium",$J20="L","Light",$J20="D","Dark")</f>
        <v>Dark</v>
      </c>
      <c r="P20" t="str">
        <f>_xlfn.XLOOKUP(Orders[[#This Row],[Customer ID]], customers!$A$1:$A$1001, customers!$I$1:$I$1001,,0)</f>
        <v>Yes</v>
      </c>
    </row>
    <row r="21" spans="1:16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_xlfn.XLOOKUP($C21, customers!$A$1:$A$1001,customers!$B$1:$B$1001)</f>
        <v>Aurea Corradino</v>
      </c>
      <c r="G21" s="2" t="str">
        <f>IF(_xlfn.XLOOKUP($C21,customers!$A$1:$A$1001, customers!$C$1:$C$1001)=0, "", _xlfn.XLOOKUP($C21,customers!$A$1:$A$1001, customers!$C$1:$C$1001))</f>
        <v>acorradinoj@harvard.edu</v>
      </c>
      <c r="H21" s="2" t="str">
        <f>_xlfn.XLOOKUP($C21, customers!$A$1:$A$1001, customers!$G$1:$G$1001)</f>
        <v>United States</v>
      </c>
      <c r="I21" t="str">
        <f>INDEX(products!$A$1:$G$49,MATCH(orders!$D21,products!$A$1:$A$49,0),MATCH(orders!I$1,products!$A$1:$F$1,0))</f>
        <v>Ara</v>
      </c>
      <c r="J21" t="str">
        <f>INDEX(products!$A$1:$G$49,MATCH(orders!$D21,products!$A$1:$A$49,0),MATCH(orders!J$1,products!$A$1:$F$1,0))</f>
        <v>M</v>
      </c>
      <c r="K21" s="7">
        <f>INDEX(products!$A$1:$G$49,MATCH(orders!$D21,products!$A$1:$A$49,0),MATCH(orders!K$1,products!$A$1:$F$1,0))</f>
        <v>0.2</v>
      </c>
      <c r="L21" s="4">
        <f>INDEX(products!$A$1:$G$49,MATCH(orders!$D21,products!$A$1:$A$49,0),MATCH(orders!L$1,products!$A$1:$F$1,0))</f>
        <v>3.375</v>
      </c>
      <c r="M21" s="4">
        <f t="shared" si="0"/>
        <v>16.875</v>
      </c>
      <c r="N21" t="str" cm="1">
        <f t="array" ref="N21">_xlfn.IFS($I21="Rob","Robusta",$I21="Exc","Excelsa",$I21="Ara","Arabica",$I21="Lib","Liberica")</f>
        <v>Arabica</v>
      </c>
      <c r="O21" t="str" cm="1">
        <f t="array" ref="O21">_xlfn.IFS($J21="M","Medium",$J21="L","Light",$J21="D","Dark")</f>
        <v>Medium</v>
      </c>
      <c r="P21" t="str">
        <f>_xlfn.XLOOKUP(Orders[[#This Row],[Customer ID]], customers!$A$1:$A$1001, customers!$I$1:$I$1001,,0)</f>
        <v>Yes</v>
      </c>
    </row>
    <row r="22" spans="1:16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_xlfn.XLOOKUP($C22, customers!$A$1:$A$1001,customers!$B$1:$B$1001)</f>
        <v>Aurea Corradino</v>
      </c>
      <c r="G22" s="2" t="str">
        <f>IF(_xlfn.XLOOKUP($C22,customers!$A$1:$A$1001, customers!$C$1:$C$1001)=0, "", _xlfn.XLOOKUP($C22,customers!$A$1:$A$1001, customers!$C$1:$C$1001))</f>
        <v>acorradinoj@harvard.edu</v>
      </c>
      <c r="H22" s="2" t="str">
        <f>_xlfn.XLOOKUP($C22, customers!$A$1:$A$1001, customers!$G$1:$G$1001)</f>
        <v>United States</v>
      </c>
      <c r="I22" t="str">
        <f>INDEX(products!$A$1:$G$49,MATCH(orders!$D22,products!$A$1:$A$49,0),MATCH(orders!I$1,products!$A$1:$F$1,0))</f>
        <v>Exc</v>
      </c>
      <c r="J22" t="str">
        <f>INDEX(products!$A$1:$G$49,MATCH(orders!$D22,products!$A$1:$A$49,0),MATCH(orders!J$1,products!$A$1:$F$1,0))</f>
        <v>D</v>
      </c>
      <c r="K22" s="7">
        <f>INDEX(products!$A$1:$G$49,MATCH(orders!$D22,products!$A$1:$A$49,0),MATCH(orders!K$1,products!$A$1:$F$1,0))</f>
        <v>0.2</v>
      </c>
      <c r="L22" s="4">
        <f>INDEX(products!$A$1:$G$49,MATCH(orders!$D22,products!$A$1:$A$49,0),MATCH(orders!L$1,products!$A$1:$F$1,0))</f>
        <v>3.645</v>
      </c>
      <c r="M22" s="4">
        <f t="shared" si="0"/>
        <v>14.58</v>
      </c>
      <c r="N22" t="str" cm="1">
        <f t="array" ref="N22">_xlfn.IFS($I22="Rob","Robusta",$I22="Exc","Excelsa",$I22="Ara","Arabica",$I22="Lib","Liberica")</f>
        <v>Excelsa</v>
      </c>
      <c r="O22" t="str" cm="1">
        <f t="array" ref="O22">_xlfn.IFS($J22="M","Medium",$J22="L","Light",$J22="D","Dark")</f>
        <v>Dark</v>
      </c>
      <c r="P22" t="str">
        <f>_xlfn.XLOOKUP(Orders[[#This Row],[Customer ID]], customers!$A$1:$A$1001, customers!$I$1:$I$1001,,0)</f>
        <v>Yes</v>
      </c>
    </row>
    <row r="23" spans="1:16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_xlfn.XLOOKUP($C23, customers!$A$1:$A$1001,customers!$B$1:$B$1001)</f>
        <v>Avrit Davidowsky</v>
      </c>
      <c r="G23" s="2" t="str">
        <f>IF(_xlfn.XLOOKUP($C23,customers!$A$1:$A$1001, customers!$C$1:$C$1001)=0, "", _xlfn.XLOOKUP($C23,customers!$A$1:$A$1001, customers!$C$1:$C$1001))</f>
        <v>adavidowskyl@netvibes.com</v>
      </c>
      <c r="H23" s="2" t="str">
        <f>_xlfn.XLOOKUP($C23, customers!$A$1:$A$1001, customers!$G$1:$G$1001)</f>
        <v>United States</v>
      </c>
      <c r="I23" t="str">
        <f>INDEX(products!$A$1:$G$49,MATCH(orders!$D23,products!$A$1:$A$49,0),MATCH(orders!I$1,products!$A$1:$F$1,0))</f>
        <v>Ara</v>
      </c>
      <c r="J23" t="str">
        <f>INDEX(products!$A$1:$G$49,MATCH(orders!$D23,products!$A$1:$A$49,0),MATCH(orders!J$1,products!$A$1:$F$1,0))</f>
        <v>D</v>
      </c>
      <c r="K23" s="7">
        <f>INDEX(products!$A$1:$G$49,MATCH(orders!$D23,products!$A$1:$A$49,0),MATCH(orders!K$1,products!$A$1:$F$1,0))</f>
        <v>0.2</v>
      </c>
      <c r="L23" s="4">
        <f>INDEX(products!$A$1:$G$49,MATCH(orders!$D23,products!$A$1:$A$49,0),MATCH(orders!L$1,products!$A$1:$F$1,0))</f>
        <v>2.9849999999999999</v>
      </c>
      <c r="M23" s="4">
        <f t="shared" si="0"/>
        <v>17.91</v>
      </c>
      <c r="N23" t="str" cm="1">
        <f t="array" ref="N23">_xlfn.IFS($I23="Rob","Robusta",$I23="Exc","Excelsa",$I23="Ara","Arabica",$I23="Lib","Liberica")</f>
        <v>Arabica</v>
      </c>
      <c r="O23" t="str" cm="1">
        <f t="array" ref="O23">_xlfn.IFS($J23="M","Medium",$J23="L","Light",$J23="D","Dark")</f>
        <v>Dark</v>
      </c>
      <c r="P23" t="str">
        <f>_xlfn.XLOOKUP(Orders[[#This Row],[Customer ID]], customers!$A$1:$A$1001, customers!$I$1:$I$1001,,0)</f>
        <v>No</v>
      </c>
    </row>
    <row r="24" spans="1:16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_xlfn.XLOOKUP($C24, customers!$A$1:$A$1001,customers!$B$1:$B$1001)</f>
        <v>Annabel Antuk</v>
      </c>
      <c r="G24" s="2" t="str">
        <f>IF(_xlfn.XLOOKUP($C24,customers!$A$1:$A$1001, customers!$C$1:$C$1001)=0, "", _xlfn.XLOOKUP($C24,customers!$A$1:$A$1001, customers!$C$1:$C$1001))</f>
        <v>aantukm@kickstarter.com</v>
      </c>
      <c r="H24" s="2" t="str">
        <f>_xlfn.XLOOKUP($C24, customers!$A$1:$A$1001, customers!$G$1:$G$1001)</f>
        <v>United States</v>
      </c>
      <c r="I24" t="str">
        <f>INDEX(products!$A$1:$G$49,MATCH(orders!$D24,products!$A$1:$A$49,0),MATCH(orders!I$1,products!$A$1:$F$1,0))</f>
        <v>Rob</v>
      </c>
      <c r="J24" t="str">
        <f>INDEX(products!$A$1:$G$49,MATCH(orders!$D24,products!$A$1:$A$49,0),MATCH(orders!J$1,products!$A$1:$F$1,0))</f>
        <v>M</v>
      </c>
      <c r="K24" s="7">
        <f>INDEX(products!$A$1:$G$49,MATCH(orders!$D24,products!$A$1:$A$49,0),MATCH(orders!K$1,products!$A$1:$F$1,0))</f>
        <v>2.5</v>
      </c>
      <c r="L24" s="4">
        <f>INDEX(products!$A$1:$G$49,MATCH(orders!$D24,products!$A$1:$A$49,0),MATCH(orders!L$1,products!$A$1:$F$1,0))</f>
        <v>22.884999999999998</v>
      </c>
      <c r="M24" s="4">
        <f t="shared" si="0"/>
        <v>91.539999999999992</v>
      </c>
      <c r="N24" t="str" cm="1">
        <f t="array" ref="N24">_xlfn.IFS($I24="Rob","Robusta",$I24="Exc","Excelsa",$I24="Ara","Arabica",$I24="Lib","Liberica")</f>
        <v>Robusta</v>
      </c>
      <c r="O24" t="str" cm="1">
        <f t="array" ref="O24">_xlfn.IFS($J24="M","Medium",$J24="L","Light",$J24="D","Dark")</f>
        <v>Medium</v>
      </c>
      <c r="P24" t="str">
        <f>_xlfn.XLOOKUP(Orders[[#This Row],[Customer ID]], customers!$A$1:$A$1001, customers!$I$1:$I$1001,,0)</f>
        <v>Yes</v>
      </c>
    </row>
    <row r="25" spans="1:16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_xlfn.XLOOKUP($C25, customers!$A$1:$A$1001,customers!$B$1:$B$1001)</f>
        <v>Iorgo Kleinert</v>
      </c>
      <c r="G25" s="2" t="str">
        <f>IF(_xlfn.XLOOKUP($C25,customers!$A$1:$A$1001, customers!$C$1:$C$1001)=0, "", _xlfn.XLOOKUP($C25,customers!$A$1:$A$1001, customers!$C$1:$C$1001))</f>
        <v>ikleinertn@timesonline.co.uk</v>
      </c>
      <c r="H25" s="2" t="str">
        <f>_xlfn.XLOOKUP($C25, customers!$A$1:$A$1001, customers!$G$1:$G$1001)</f>
        <v>United States</v>
      </c>
      <c r="I25" t="str">
        <f>INDEX(products!$A$1:$G$49,MATCH(orders!$D25,products!$A$1:$A$49,0),MATCH(orders!I$1,products!$A$1:$F$1,0))</f>
        <v>Ara</v>
      </c>
      <c r="J25" t="str">
        <f>INDEX(products!$A$1:$G$49,MATCH(orders!$D25,products!$A$1:$A$49,0),MATCH(orders!J$1,products!$A$1:$F$1,0))</f>
        <v>D</v>
      </c>
      <c r="K25" s="7">
        <f>INDEX(products!$A$1:$G$49,MATCH(orders!$D25,products!$A$1:$A$49,0),MATCH(orders!K$1,products!$A$1:$F$1,0))</f>
        <v>0.2</v>
      </c>
      <c r="L25" s="4">
        <f>INDEX(products!$A$1:$G$49,MATCH(orders!$D25,products!$A$1:$A$49,0),MATCH(orders!L$1,products!$A$1:$F$1,0))</f>
        <v>2.9849999999999999</v>
      </c>
      <c r="M25" s="4">
        <f t="shared" si="0"/>
        <v>11.94</v>
      </c>
      <c r="N25" t="str" cm="1">
        <f t="array" ref="N25">_xlfn.IFS($I25="Rob","Robusta",$I25="Exc","Excelsa",$I25="Ara","Arabica",$I25="Lib","Liberica")</f>
        <v>Arabica</v>
      </c>
      <c r="O25" t="str" cm="1">
        <f t="array" ref="O25">_xlfn.IFS($J25="M","Medium",$J25="L","Light",$J25="D","Dark")</f>
        <v>Dark</v>
      </c>
      <c r="P25" t="str">
        <f>_xlfn.XLOOKUP(Orders[[#This Row],[Customer ID]], customers!$A$1:$A$1001, customers!$I$1:$I$1001,,0)</f>
        <v>Yes</v>
      </c>
    </row>
    <row r="26" spans="1:16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_xlfn.XLOOKUP($C26, customers!$A$1:$A$1001,customers!$B$1:$B$1001)</f>
        <v>Chrisy Blofeld</v>
      </c>
      <c r="G26" s="2" t="str">
        <f>IF(_xlfn.XLOOKUP($C26,customers!$A$1:$A$1001, customers!$C$1:$C$1001)=0, "", _xlfn.XLOOKUP($C26,customers!$A$1:$A$1001, customers!$C$1:$C$1001))</f>
        <v>cblofeldo@amazon.co.uk</v>
      </c>
      <c r="H26" s="2" t="str">
        <f>_xlfn.XLOOKUP($C26, customers!$A$1:$A$1001, customers!$G$1:$G$1001)</f>
        <v>United States</v>
      </c>
      <c r="I26" t="str">
        <f>INDEX(products!$A$1:$G$49,MATCH(orders!$D26,products!$A$1:$A$49,0),MATCH(orders!I$1,products!$A$1:$F$1,0))</f>
        <v>Ara</v>
      </c>
      <c r="J26" t="str">
        <f>INDEX(products!$A$1:$G$49,MATCH(orders!$D26,products!$A$1:$A$49,0),MATCH(orders!J$1,products!$A$1:$F$1,0))</f>
        <v>M</v>
      </c>
      <c r="K26" s="7">
        <f>INDEX(products!$A$1:$G$49,MATCH(orders!$D26,products!$A$1:$A$49,0),MATCH(orders!K$1,products!$A$1:$F$1,0))</f>
        <v>1</v>
      </c>
      <c r="L26" s="4">
        <f>INDEX(products!$A$1:$G$49,MATCH(orders!$D26,products!$A$1:$A$49,0),MATCH(orders!L$1,products!$A$1:$F$1,0))</f>
        <v>11.25</v>
      </c>
      <c r="M26" s="4">
        <f t="shared" si="0"/>
        <v>11.25</v>
      </c>
      <c r="N26" t="str" cm="1">
        <f t="array" ref="N26">_xlfn.IFS($I26="Rob","Robusta",$I26="Exc","Excelsa",$I26="Ara","Arabica",$I26="Lib","Liberica")</f>
        <v>Arabica</v>
      </c>
      <c r="O26" t="str" cm="1">
        <f t="array" ref="O26">_xlfn.IFS($J26="M","Medium",$J26="L","Light",$J26="D","Dark")</f>
        <v>Medium</v>
      </c>
      <c r="P26" t="str">
        <f>_xlfn.XLOOKUP(Orders[[#This Row],[Customer ID]], customers!$A$1:$A$1001, customers!$I$1:$I$1001,,0)</f>
        <v>No</v>
      </c>
    </row>
    <row r="27" spans="1:16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_xlfn.XLOOKUP($C27, customers!$A$1:$A$1001,customers!$B$1:$B$1001)</f>
        <v>Culley Farris</v>
      </c>
      <c r="G27" s="2" t="str">
        <f>IF(_xlfn.XLOOKUP($C27,customers!$A$1:$A$1001, customers!$C$1:$C$1001)=0, "", _xlfn.XLOOKUP($C27,customers!$A$1:$A$1001, customers!$C$1:$C$1001))</f>
        <v/>
      </c>
      <c r="H27" s="2" t="str">
        <f>_xlfn.XLOOKUP($C27, customers!$A$1:$A$1001, customers!$G$1:$G$1001)</f>
        <v>United States</v>
      </c>
      <c r="I27" t="str">
        <f>INDEX(products!$A$1:$G$49,MATCH(orders!$D27,products!$A$1:$A$49,0),MATCH(orders!I$1,products!$A$1:$F$1,0))</f>
        <v>Exc</v>
      </c>
      <c r="J27" t="str">
        <f>INDEX(products!$A$1:$G$49,MATCH(orders!$D27,products!$A$1:$A$49,0),MATCH(orders!J$1,products!$A$1:$F$1,0))</f>
        <v>M</v>
      </c>
      <c r="K27" s="7">
        <f>INDEX(products!$A$1:$G$49,MATCH(orders!$D27,products!$A$1:$A$49,0),MATCH(orders!K$1,products!$A$1:$F$1,0))</f>
        <v>0.2</v>
      </c>
      <c r="L27" s="4">
        <f>INDEX(products!$A$1:$G$49,MATCH(orders!$D27,products!$A$1:$A$49,0),MATCH(orders!L$1,products!$A$1:$F$1,0))</f>
        <v>4.125</v>
      </c>
      <c r="M27" s="4">
        <f t="shared" si="0"/>
        <v>12.375</v>
      </c>
      <c r="N27" t="str" cm="1">
        <f t="array" ref="N27">_xlfn.IFS($I27="Rob","Robusta",$I27="Exc","Excelsa",$I27="Ara","Arabica",$I27="Lib","Liberica")</f>
        <v>Excelsa</v>
      </c>
      <c r="O27" t="str" cm="1">
        <f t="array" ref="O27">_xlfn.IFS($J27="M","Medium",$J27="L","Light",$J27="D","Dark")</f>
        <v>Medium</v>
      </c>
      <c r="P27" t="str">
        <f>_xlfn.XLOOKUP(Orders[[#This Row],[Customer ID]], customers!$A$1:$A$1001, customers!$I$1:$I$1001,,0)</f>
        <v>Yes</v>
      </c>
    </row>
    <row r="28" spans="1:16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_xlfn.XLOOKUP($C28, customers!$A$1:$A$1001,customers!$B$1:$B$1001)</f>
        <v>Selene Shales</v>
      </c>
      <c r="G28" s="2" t="str">
        <f>IF(_xlfn.XLOOKUP($C28,customers!$A$1:$A$1001, customers!$C$1:$C$1001)=0, "", _xlfn.XLOOKUP($C28,customers!$A$1:$A$1001, customers!$C$1:$C$1001))</f>
        <v>sshalesq@umich.edu</v>
      </c>
      <c r="H28" s="2" t="str">
        <f>_xlfn.XLOOKUP($C28, customers!$A$1:$A$1001, customers!$G$1:$G$1001)</f>
        <v>United States</v>
      </c>
      <c r="I28" t="str">
        <f>INDEX(products!$A$1:$G$49,MATCH(orders!$D28,products!$A$1:$A$49,0),MATCH(orders!I$1,products!$A$1:$F$1,0))</f>
        <v>Ara</v>
      </c>
      <c r="J28" t="str">
        <f>INDEX(products!$A$1:$G$49,MATCH(orders!$D28,products!$A$1:$A$49,0),MATCH(orders!J$1,products!$A$1:$F$1,0))</f>
        <v>M</v>
      </c>
      <c r="K28" s="7">
        <f>INDEX(products!$A$1:$G$49,MATCH(orders!$D28,products!$A$1:$A$49,0),MATCH(orders!K$1,products!$A$1:$F$1,0))</f>
        <v>0.5</v>
      </c>
      <c r="L28" s="4">
        <f>INDEX(products!$A$1:$G$49,MATCH(orders!$D28,products!$A$1:$A$49,0),MATCH(orders!L$1,products!$A$1:$F$1,0))</f>
        <v>6.75</v>
      </c>
      <c r="M28" s="4">
        <f t="shared" si="0"/>
        <v>27</v>
      </c>
      <c r="N28" t="str" cm="1">
        <f t="array" ref="N28">_xlfn.IFS($I28="Rob","Robusta",$I28="Exc","Excelsa",$I28="Ara","Arabica",$I28="Lib","Liberica")</f>
        <v>Arabica</v>
      </c>
      <c r="O28" t="str" cm="1">
        <f t="array" ref="O28">_xlfn.IFS($J28="M","Medium",$J28="L","Light",$J28="D","Dark")</f>
        <v>Medium</v>
      </c>
      <c r="P28" t="str">
        <f>_xlfn.XLOOKUP(Orders[[#This Row],[Customer ID]], customers!$A$1:$A$1001, customers!$I$1:$I$1001,,0)</f>
        <v>Yes</v>
      </c>
    </row>
    <row r="29" spans="1:16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_xlfn.XLOOKUP($C29, customers!$A$1:$A$1001,customers!$B$1:$B$1001)</f>
        <v>Vivie Danneil</v>
      </c>
      <c r="G29" s="2" t="str">
        <f>IF(_xlfn.XLOOKUP($C29,customers!$A$1:$A$1001, customers!$C$1:$C$1001)=0, "", _xlfn.XLOOKUP($C29,customers!$A$1:$A$1001, customers!$C$1:$C$1001))</f>
        <v>vdanneilr@mtv.com</v>
      </c>
      <c r="H29" s="2" t="str">
        <f>_xlfn.XLOOKUP($C29, customers!$A$1:$A$1001, customers!$G$1:$G$1001)</f>
        <v>Ireland</v>
      </c>
      <c r="I29" t="str">
        <f>INDEX(products!$A$1:$G$49,MATCH(orders!$D29,products!$A$1:$A$49,0),MATCH(orders!I$1,products!$A$1:$F$1,0))</f>
        <v>Ara</v>
      </c>
      <c r="J29" t="str">
        <f>INDEX(products!$A$1:$G$49,MATCH(orders!$D29,products!$A$1:$A$49,0),MATCH(orders!J$1,products!$A$1:$F$1,0))</f>
        <v>M</v>
      </c>
      <c r="K29" s="7">
        <f>INDEX(products!$A$1:$G$49,MATCH(orders!$D29,products!$A$1:$A$49,0),MATCH(orders!K$1,products!$A$1:$F$1,0))</f>
        <v>0.2</v>
      </c>
      <c r="L29" s="4">
        <f>INDEX(products!$A$1:$G$49,MATCH(orders!$D29,products!$A$1:$A$49,0),MATCH(orders!L$1,products!$A$1:$F$1,0))</f>
        <v>3.375</v>
      </c>
      <c r="M29" s="4">
        <f t="shared" si="0"/>
        <v>16.875</v>
      </c>
      <c r="N29" t="str" cm="1">
        <f t="array" ref="N29">_xlfn.IFS($I29="Rob","Robusta",$I29="Exc","Excelsa",$I29="Ara","Arabica",$I29="Lib","Liberica")</f>
        <v>Arabica</v>
      </c>
      <c r="O29" t="str" cm="1">
        <f t="array" ref="O29">_xlfn.IFS($J29="M","Medium",$J29="L","Light",$J29="D","Dark")</f>
        <v>Medium</v>
      </c>
      <c r="P29" t="str">
        <f>_xlfn.XLOOKUP(Orders[[#This Row],[Customer ID]], customers!$A$1:$A$1001, customers!$I$1:$I$1001,,0)</f>
        <v>No</v>
      </c>
    </row>
    <row r="30" spans="1:16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_xlfn.XLOOKUP($C30, customers!$A$1:$A$1001,customers!$B$1:$B$1001)</f>
        <v>Theresita Newbury</v>
      </c>
      <c r="G30" s="2" t="str">
        <f>IF(_xlfn.XLOOKUP($C30,customers!$A$1:$A$1001, customers!$C$1:$C$1001)=0, "", _xlfn.XLOOKUP($C30,customers!$A$1:$A$1001, customers!$C$1:$C$1001))</f>
        <v>tnewburys@usda.gov</v>
      </c>
      <c r="H30" s="2" t="str">
        <f>_xlfn.XLOOKUP($C30, customers!$A$1:$A$1001, customers!$G$1:$G$1001)</f>
        <v>Ireland</v>
      </c>
      <c r="I30" t="str">
        <f>INDEX(products!$A$1:$G$49,MATCH(orders!$D30,products!$A$1:$A$49,0),MATCH(orders!I$1,products!$A$1:$F$1,0))</f>
        <v>Ara</v>
      </c>
      <c r="J30" t="str">
        <f>INDEX(products!$A$1:$G$49,MATCH(orders!$D30,products!$A$1:$A$49,0),MATCH(orders!J$1,products!$A$1:$F$1,0))</f>
        <v>D</v>
      </c>
      <c r="K30" s="7">
        <f>INDEX(products!$A$1:$G$49,MATCH(orders!$D30,products!$A$1:$A$49,0),MATCH(orders!K$1,products!$A$1:$F$1,0))</f>
        <v>0.5</v>
      </c>
      <c r="L30" s="4">
        <f>INDEX(products!$A$1:$G$49,MATCH(orders!$D30,products!$A$1:$A$49,0),MATCH(orders!L$1,products!$A$1:$F$1,0))</f>
        <v>5.97</v>
      </c>
      <c r="M30" s="4">
        <f t="shared" si="0"/>
        <v>17.91</v>
      </c>
      <c r="N30" t="str" cm="1">
        <f t="array" ref="N30">_xlfn.IFS($I30="Rob","Robusta",$I30="Exc","Excelsa",$I30="Ara","Arabica",$I30="Lib","Liberica")</f>
        <v>Arabica</v>
      </c>
      <c r="O30" t="str" cm="1">
        <f t="array" ref="O30">_xlfn.IFS($J30="M","Medium",$J30="L","Light",$J30="D","Dark")</f>
        <v>Dark</v>
      </c>
      <c r="P30" t="str">
        <f>_xlfn.XLOOKUP(Orders[[#This Row],[Customer ID]], customers!$A$1:$A$1001, customers!$I$1:$I$1001,,0)</f>
        <v>No</v>
      </c>
    </row>
    <row r="31" spans="1:16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_xlfn.XLOOKUP($C31, customers!$A$1:$A$1001,customers!$B$1:$B$1001)</f>
        <v>Mozelle Calcutt</v>
      </c>
      <c r="G31" s="2" t="str">
        <f>IF(_xlfn.XLOOKUP($C31,customers!$A$1:$A$1001, customers!$C$1:$C$1001)=0, "", _xlfn.XLOOKUP($C31,customers!$A$1:$A$1001, customers!$C$1:$C$1001))</f>
        <v>mcalcuttt@baidu.com</v>
      </c>
      <c r="H31" s="2" t="str">
        <f>_xlfn.XLOOKUP($C31, customers!$A$1:$A$1001, customers!$G$1:$G$1001)</f>
        <v>Ireland</v>
      </c>
      <c r="I31" t="str">
        <f>INDEX(products!$A$1:$G$49,MATCH(orders!$D31,products!$A$1:$A$49,0),MATCH(orders!I$1,products!$A$1:$F$1,0))</f>
        <v>Ara</v>
      </c>
      <c r="J31" t="str">
        <f>INDEX(products!$A$1:$G$49,MATCH(orders!$D31,products!$A$1:$A$49,0),MATCH(orders!J$1,products!$A$1:$F$1,0))</f>
        <v>D</v>
      </c>
      <c r="K31" s="7">
        <f>INDEX(products!$A$1:$G$49,MATCH(orders!$D31,products!$A$1:$A$49,0),MATCH(orders!K$1,products!$A$1:$F$1,0))</f>
        <v>1</v>
      </c>
      <c r="L31" s="4">
        <f>INDEX(products!$A$1:$G$49,MATCH(orders!$D31,products!$A$1:$A$49,0),MATCH(orders!L$1,products!$A$1:$F$1,0))</f>
        <v>9.9499999999999993</v>
      </c>
      <c r="M31" s="4">
        <f t="shared" si="0"/>
        <v>39.799999999999997</v>
      </c>
      <c r="N31" t="str" cm="1">
        <f t="array" ref="N31">_xlfn.IFS($I31="Rob","Robusta",$I31="Exc","Excelsa",$I31="Ara","Arabica",$I31="Lib","Liberica")</f>
        <v>Arabica</v>
      </c>
      <c r="O31" t="str" cm="1">
        <f t="array" ref="O31">_xlfn.IFS($J31="M","Medium",$J31="L","Light",$J31="D","Dark")</f>
        <v>Dark</v>
      </c>
      <c r="P31" t="str">
        <f>_xlfn.XLOOKUP(Orders[[#This Row],[Customer ID]], customers!$A$1:$A$1001, customers!$I$1:$I$1001,,0)</f>
        <v>Yes</v>
      </c>
    </row>
    <row r="32" spans="1:16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_xlfn.XLOOKUP($C32, customers!$A$1:$A$1001,customers!$B$1:$B$1001)</f>
        <v>Adrian Swaine</v>
      </c>
      <c r="G32" s="2" t="str">
        <f>IF(_xlfn.XLOOKUP($C32,customers!$A$1:$A$1001, customers!$C$1:$C$1001)=0, "", _xlfn.XLOOKUP($C32,customers!$A$1:$A$1001, customers!$C$1:$C$1001))</f>
        <v/>
      </c>
      <c r="H32" s="2" t="str">
        <f>_xlfn.XLOOKUP($C32, customers!$A$1:$A$1001, customers!$G$1:$G$1001)</f>
        <v>United States</v>
      </c>
      <c r="I32" t="str">
        <f>INDEX(products!$A$1:$G$49,MATCH(orders!$D32,products!$A$1:$A$49,0),MATCH(orders!I$1,products!$A$1:$F$1,0))</f>
        <v>Lib</v>
      </c>
      <c r="J32" t="str">
        <f>INDEX(products!$A$1:$G$49,MATCH(orders!$D32,products!$A$1:$A$49,0),MATCH(orders!J$1,products!$A$1:$F$1,0))</f>
        <v>M</v>
      </c>
      <c r="K32" s="7">
        <f>INDEX(products!$A$1:$G$49,MATCH(orders!$D32,products!$A$1:$A$49,0),MATCH(orders!K$1,products!$A$1:$F$1,0))</f>
        <v>0.2</v>
      </c>
      <c r="L32" s="4">
        <f>INDEX(products!$A$1:$G$49,MATCH(orders!$D32,products!$A$1:$A$49,0),MATCH(orders!L$1,products!$A$1:$F$1,0))</f>
        <v>4.3650000000000002</v>
      </c>
      <c r="M32" s="4">
        <f t="shared" si="0"/>
        <v>21.825000000000003</v>
      </c>
      <c r="N32" t="str" cm="1">
        <f t="array" ref="N32">_xlfn.IFS($I32="Rob","Robusta",$I32="Exc","Excelsa",$I32="Ara","Arabica",$I32="Lib","Liberica")</f>
        <v>Liberica</v>
      </c>
      <c r="O32" t="str" cm="1">
        <f t="array" ref="O32">_xlfn.IFS($J32="M","Medium",$J32="L","Light",$J32="D","Dark")</f>
        <v>Medium</v>
      </c>
      <c r="P32" t="str">
        <f>_xlfn.XLOOKUP(Orders[[#This Row],[Customer ID]], customers!$A$1:$A$1001, customers!$I$1:$I$1001,,0)</f>
        <v>No</v>
      </c>
    </row>
    <row r="33" spans="1:16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_xlfn.XLOOKUP($C33, customers!$A$1:$A$1001,customers!$B$1:$B$1001)</f>
        <v>Adrian Swaine</v>
      </c>
      <c r="G33" s="2" t="str">
        <f>IF(_xlfn.XLOOKUP($C33,customers!$A$1:$A$1001, customers!$C$1:$C$1001)=0, "", _xlfn.XLOOKUP($C33,customers!$A$1:$A$1001, customers!$C$1:$C$1001))</f>
        <v/>
      </c>
      <c r="H33" s="2" t="str">
        <f>_xlfn.XLOOKUP($C33, customers!$A$1:$A$1001, customers!$G$1:$G$1001)</f>
        <v>United States</v>
      </c>
      <c r="I33" t="str">
        <f>INDEX(products!$A$1:$G$49,MATCH(orders!$D33,products!$A$1:$A$49,0),MATCH(orders!I$1,products!$A$1:$F$1,0))</f>
        <v>Ara</v>
      </c>
      <c r="J33" t="str">
        <f>INDEX(products!$A$1:$G$49,MATCH(orders!$D33,products!$A$1:$A$49,0),MATCH(orders!J$1,products!$A$1:$F$1,0))</f>
        <v>D</v>
      </c>
      <c r="K33" s="7">
        <f>INDEX(products!$A$1:$G$49,MATCH(orders!$D33,products!$A$1:$A$49,0),MATCH(orders!K$1,products!$A$1:$F$1,0))</f>
        <v>0.5</v>
      </c>
      <c r="L33" s="4">
        <f>INDEX(products!$A$1:$G$49,MATCH(orders!$D33,products!$A$1:$A$49,0),MATCH(orders!L$1,products!$A$1:$F$1,0))</f>
        <v>5.97</v>
      </c>
      <c r="M33" s="4">
        <f t="shared" si="0"/>
        <v>35.82</v>
      </c>
      <c r="N33" t="str" cm="1">
        <f t="array" ref="N33">_xlfn.IFS($I33="Rob","Robusta",$I33="Exc","Excelsa",$I33="Ara","Arabica",$I33="Lib","Liberica")</f>
        <v>Arabica</v>
      </c>
      <c r="O33" t="str" cm="1">
        <f t="array" ref="O33">_xlfn.IFS($J33="M","Medium",$J33="L","Light",$J33="D","Dark")</f>
        <v>Dark</v>
      </c>
      <c r="P33" t="str">
        <f>_xlfn.XLOOKUP(Orders[[#This Row],[Customer ID]], customers!$A$1:$A$1001, customers!$I$1:$I$1001,,0)</f>
        <v>No</v>
      </c>
    </row>
    <row r="34" spans="1:16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_xlfn.XLOOKUP($C34, customers!$A$1:$A$1001,customers!$B$1:$B$1001)</f>
        <v>Adrian Swaine</v>
      </c>
      <c r="G34" s="2" t="str">
        <f>IF(_xlfn.XLOOKUP($C34,customers!$A$1:$A$1001, customers!$C$1:$C$1001)=0, "", _xlfn.XLOOKUP($C34,customers!$A$1:$A$1001, customers!$C$1:$C$1001))</f>
        <v/>
      </c>
      <c r="H34" s="2" t="str">
        <f>_xlfn.XLOOKUP($C34, customers!$A$1:$A$1001, customers!$G$1:$G$1001)</f>
        <v>United States</v>
      </c>
      <c r="I34" t="str">
        <f>INDEX(products!$A$1:$G$49,MATCH(orders!$D34,products!$A$1:$A$49,0),MATCH(orders!I$1,products!$A$1:$F$1,0))</f>
        <v>Lib</v>
      </c>
      <c r="J34" t="str">
        <f>INDEX(products!$A$1:$G$49,MATCH(orders!$D34,products!$A$1:$A$49,0),MATCH(orders!J$1,products!$A$1:$F$1,0))</f>
        <v>M</v>
      </c>
      <c r="K34" s="7">
        <f>INDEX(products!$A$1:$G$49,MATCH(orders!$D34,products!$A$1:$A$49,0),MATCH(orders!K$1,products!$A$1:$F$1,0))</f>
        <v>0.5</v>
      </c>
      <c r="L34" s="4">
        <f>INDEX(products!$A$1:$G$49,MATCH(orders!$D34,products!$A$1:$A$49,0),MATCH(orders!L$1,products!$A$1:$F$1,0))</f>
        <v>8.73</v>
      </c>
      <c r="M34" s="4">
        <f t="shared" si="0"/>
        <v>52.38</v>
      </c>
      <c r="N34" t="str" cm="1">
        <f t="array" ref="N34">_xlfn.IFS($I34="Rob","Robusta",$I34="Exc","Excelsa",$I34="Ara","Arabica",$I34="Lib","Liberica")</f>
        <v>Liberica</v>
      </c>
      <c r="O34" t="str" cm="1">
        <f t="array" ref="O34">_xlfn.IFS($J34="M","Medium",$J34="L","Light",$J34="D","Dark")</f>
        <v>Medium</v>
      </c>
      <c r="P34" t="str">
        <f>_xlfn.XLOOKUP(Orders[[#This Row],[Customer ID]], customers!$A$1:$A$1001, customers!$I$1:$I$1001,,0)</f>
        <v>No</v>
      </c>
    </row>
    <row r="35" spans="1:16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_xlfn.XLOOKUP($C35, customers!$A$1:$A$1001,customers!$B$1:$B$1001)</f>
        <v>Gallard Gatheral</v>
      </c>
      <c r="G35" s="2" t="str">
        <f>IF(_xlfn.XLOOKUP($C35,customers!$A$1:$A$1001, customers!$C$1:$C$1001)=0, "", _xlfn.XLOOKUP($C35,customers!$A$1:$A$1001, customers!$C$1:$C$1001))</f>
        <v>ggatheralx@123-reg.co.uk</v>
      </c>
      <c r="H35" s="2" t="str">
        <f>_xlfn.XLOOKUP($C35, customers!$A$1:$A$1001, customers!$G$1:$G$1001)</f>
        <v>United States</v>
      </c>
      <c r="I35" t="str">
        <f>INDEX(products!$A$1:$G$49,MATCH(orders!$D35,products!$A$1:$A$49,0),MATCH(orders!I$1,products!$A$1:$F$1,0))</f>
        <v>Lib</v>
      </c>
      <c r="J35" t="str">
        <f>INDEX(products!$A$1:$G$49,MATCH(orders!$D35,products!$A$1:$A$49,0),MATCH(orders!J$1,products!$A$1:$F$1,0))</f>
        <v>L</v>
      </c>
      <c r="K35" s="7">
        <f>INDEX(products!$A$1:$G$49,MATCH(orders!$D35,products!$A$1:$A$49,0),MATCH(orders!K$1,products!$A$1:$F$1,0))</f>
        <v>0.2</v>
      </c>
      <c r="L35" s="4">
        <f>INDEX(products!$A$1:$G$49,MATCH(orders!$D35,products!$A$1:$A$49,0),MATCH(orders!L$1,products!$A$1:$F$1,0))</f>
        <v>4.7549999999999999</v>
      </c>
      <c r="M35" s="4">
        <f t="shared" si="0"/>
        <v>23.774999999999999</v>
      </c>
      <c r="N35" t="str" cm="1">
        <f t="array" ref="N35">_xlfn.IFS($I35="Rob","Robusta",$I35="Exc","Excelsa",$I35="Ara","Arabica",$I35="Lib","Liberica")</f>
        <v>Liberica</v>
      </c>
      <c r="O35" t="str" cm="1">
        <f t="array" ref="O35">_xlfn.IFS($J35="M","Medium",$J35="L","Light",$J35="D","Dark")</f>
        <v>Light</v>
      </c>
      <c r="P35" t="str">
        <f>_xlfn.XLOOKUP(Orders[[#This Row],[Customer ID]], customers!$A$1:$A$1001, customers!$I$1:$I$1001,,0)</f>
        <v>No</v>
      </c>
    </row>
    <row r="36" spans="1:16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_xlfn.XLOOKUP($C36, customers!$A$1:$A$1001,customers!$B$1:$B$1001)</f>
        <v>Una Welberry</v>
      </c>
      <c r="G36" s="2" t="str">
        <f>IF(_xlfn.XLOOKUP($C36,customers!$A$1:$A$1001, customers!$C$1:$C$1001)=0, "", _xlfn.XLOOKUP($C36,customers!$A$1:$A$1001, customers!$C$1:$C$1001))</f>
        <v>uwelberryy@ebay.co.uk</v>
      </c>
      <c r="H36" s="2" t="str">
        <f>_xlfn.XLOOKUP($C36, customers!$A$1:$A$1001, customers!$G$1:$G$1001)</f>
        <v>United Kingdom</v>
      </c>
      <c r="I36" t="str">
        <f>INDEX(products!$A$1:$G$49,MATCH(orders!$D36,products!$A$1:$A$49,0),MATCH(orders!I$1,products!$A$1:$F$1,0))</f>
        <v>Lib</v>
      </c>
      <c r="J36" t="str">
        <f>INDEX(products!$A$1:$G$49,MATCH(orders!$D36,products!$A$1:$A$49,0),MATCH(orders!J$1,products!$A$1:$F$1,0))</f>
        <v>L</v>
      </c>
      <c r="K36" s="7">
        <f>INDEX(products!$A$1:$G$49,MATCH(orders!$D36,products!$A$1:$A$49,0),MATCH(orders!K$1,products!$A$1:$F$1,0))</f>
        <v>0.5</v>
      </c>
      <c r="L36" s="4">
        <f>INDEX(products!$A$1:$G$49,MATCH(orders!$D36,products!$A$1:$A$49,0),MATCH(orders!L$1,products!$A$1:$F$1,0))</f>
        <v>9.51</v>
      </c>
      <c r="M36" s="4">
        <f t="shared" si="0"/>
        <v>57.06</v>
      </c>
      <c r="N36" t="str" cm="1">
        <f t="array" ref="N36">_xlfn.IFS($I36="Rob","Robusta",$I36="Exc","Excelsa",$I36="Ara","Arabica",$I36="Lib","Liberica")</f>
        <v>Liberica</v>
      </c>
      <c r="O36" t="str" cm="1">
        <f t="array" ref="O36">_xlfn.IFS($J36="M","Medium",$J36="L","Light",$J36="D","Dark")</f>
        <v>Light</v>
      </c>
      <c r="P36" t="str">
        <f>_xlfn.XLOOKUP(Orders[[#This Row],[Customer ID]], customers!$A$1:$A$1001, customers!$I$1:$I$1001,,0)</f>
        <v>Yes</v>
      </c>
    </row>
    <row r="37" spans="1:16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_xlfn.XLOOKUP($C37, customers!$A$1:$A$1001,customers!$B$1:$B$1001)</f>
        <v>Faber Eilhart</v>
      </c>
      <c r="G37" s="2" t="str">
        <f>IF(_xlfn.XLOOKUP($C37,customers!$A$1:$A$1001, customers!$C$1:$C$1001)=0, "", _xlfn.XLOOKUP($C37,customers!$A$1:$A$1001, customers!$C$1:$C$1001))</f>
        <v>feilhartz@who.int</v>
      </c>
      <c r="H37" s="2" t="str">
        <f>_xlfn.XLOOKUP($C37, customers!$A$1:$A$1001, customers!$G$1:$G$1001)</f>
        <v>United States</v>
      </c>
      <c r="I37" t="str">
        <f>INDEX(products!$A$1:$G$49,MATCH(orders!$D37,products!$A$1:$A$49,0),MATCH(orders!I$1,products!$A$1:$F$1,0))</f>
        <v>Ara</v>
      </c>
      <c r="J37" t="str">
        <f>INDEX(products!$A$1:$G$49,MATCH(orders!$D37,products!$A$1:$A$49,0),MATCH(orders!J$1,products!$A$1:$F$1,0))</f>
        <v>D</v>
      </c>
      <c r="K37" s="7">
        <f>INDEX(products!$A$1:$G$49,MATCH(orders!$D37,products!$A$1:$A$49,0),MATCH(orders!K$1,products!$A$1:$F$1,0))</f>
        <v>0.5</v>
      </c>
      <c r="L37" s="4">
        <f>INDEX(products!$A$1:$G$49,MATCH(orders!$D37,products!$A$1:$A$49,0),MATCH(orders!L$1,products!$A$1:$F$1,0))</f>
        <v>5.97</v>
      </c>
      <c r="M37" s="4">
        <f t="shared" si="0"/>
        <v>35.82</v>
      </c>
      <c r="N37" t="str" cm="1">
        <f t="array" ref="N37">_xlfn.IFS($I37="Rob","Robusta",$I37="Exc","Excelsa",$I37="Ara","Arabica",$I37="Lib","Liberica")</f>
        <v>Arabica</v>
      </c>
      <c r="O37" t="str" cm="1">
        <f t="array" ref="O37">_xlfn.IFS($J37="M","Medium",$J37="L","Light",$J37="D","Dark")</f>
        <v>Dark</v>
      </c>
      <c r="P37" t="str">
        <f>_xlfn.XLOOKUP(Orders[[#This Row],[Customer ID]], customers!$A$1:$A$1001, customers!$I$1:$I$1001,,0)</f>
        <v>No</v>
      </c>
    </row>
    <row r="38" spans="1:16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_xlfn.XLOOKUP($C38, customers!$A$1:$A$1001,customers!$B$1:$B$1001)</f>
        <v>Zorina Ponting</v>
      </c>
      <c r="G38" s="2" t="str">
        <f>IF(_xlfn.XLOOKUP($C38,customers!$A$1:$A$1001, customers!$C$1:$C$1001)=0, "", _xlfn.XLOOKUP($C38,customers!$A$1:$A$1001, customers!$C$1:$C$1001))</f>
        <v>zponting10@altervista.org</v>
      </c>
      <c r="H38" s="2" t="str">
        <f>_xlfn.XLOOKUP($C38, customers!$A$1:$A$1001, customers!$G$1:$G$1001)</f>
        <v>United States</v>
      </c>
      <c r="I38" t="str">
        <f>INDEX(products!$A$1:$G$49,MATCH(orders!$D38,products!$A$1:$A$49,0),MATCH(orders!I$1,products!$A$1:$F$1,0))</f>
        <v>Lib</v>
      </c>
      <c r="J38" t="str">
        <f>INDEX(products!$A$1:$G$49,MATCH(orders!$D38,products!$A$1:$A$49,0),MATCH(orders!J$1,products!$A$1:$F$1,0))</f>
        <v>M</v>
      </c>
      <c r="K38" s="7">
        <f>INDEX(products!$A$1:$G$49,MATCH(orders!$D38,products!$A$1:$A$49,0),MATCH(orders!K$1,products!$A$1:$F$1,0))</f>
        <v>0.2</v>
      </c>
      <c r="L38" s="4">
        <f>INDEX(products!$A$1:$G$49,MATCH(orders!$D38,products!$A$1:$A$49,0),MATCH(orders!L$1,products!$A$1:$F$1,0))</f>
        <v>4.3650000000000002</v>
      </c>
      <c r="M38" s="4">
        <f t="shared" si="0"/>
        <v>8.73</v>
      </c>
      <c r="N38" t="str" cm="1">
        <f t="array" ref="N38">_xlfn.IFS($I38="Rob","Robusta",$I38="Exc","Excelsa",$I38="Ara","Arabica",$I38="Lib","Liberica")</f>
        <v>Liberica</v>
      </c>
      <c r="O38" t="str" cm="1">
        <f t="array" ref="O38">_xlfn.IFS($J38="M","Medium",$J38="L","Light",$J38="D","Dark")</f>
        <v>Medium</v>
      </c>
      <c r="P38" t="str">
        <f>_xlfn.XLOOKUP(Orders[[#This Row],[Customer ID]], customers!$A$1:$A$1001, customers!$I$1:$I$1001,,0)</f>
        <v>No</v>
      </c>
    </row>
    <row r="39" spans="1:16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_xlfn.XLOOKUP($C39, customers!$A$1:$A$1001,customers!$B$1:$B$1001)</f>
        <v>Silvio Strase</v>
      </c>
      <c r="G39" s="2" t="str">
        <f>IF(_xlfn.XLOOKUP($C39,customers!$A$1:$A$1001, customers!$C$1:$C$1001)=0, "", _xlfn.XLOOKUP($C39,customers!$A$1:$A$1001, customers!$C$1:$C$1001))</f>
        <v>sstrase11@booking.com</v>
      </c>
      <c r="H39" s="2" t="str">
        <f>_xlfn.XLOOKUP($C39, customers!$A$1:$A$1001, customers!$G$1:$G$1001)</f>
        <v>United States</v>
      </c>
      <c r="I39" t="str">
        <f>INDEX(products!$A$1:$G$49,MATCH(orders!$D39,products!$A$1:$A$49,0),MATCH(orders!I$1,products!$A$1:$F$1,0))</f>
        <v>Lib</v>
      </c>
      <c r="J39" t="str">
        <f>INDEX(products!$A$1:$G$49,MATCH(orders!$D39,products!$A$1:$A$49,0),MATCH(orders!J$1,products!$A$1:$F$1,0))</f>
        <v>L</v>
      </c>
      <c r="K39" s="7">
        <f>INDEX(products!$A$1:$G$49,MATCH(orders!$D39,products!$A$1:$A$49,0),MATCH(orders!K$1,products!$A$1:$F$1,0))</f>
        <v>0.5</v>
      </c>
      <c r="L39" s="4">
        <f>INDEX(products!$A$1:$G$49,MATCH(orders!$D39,products!$A$1:$A$49,0),MATCH(orders!L$1,products!$A$1:$F$1,0))</f>
        <v>9.51</v>
      </c>
      <c r="M39" s="4">
        <f t="shared" si="0"/>
        <v>28.53</v>
      </c>
      <c r="N39" t="str" cm="1">
        <f t="array" ref="N39">_xlfn.IFS($I39="Rob","Robusta",$I39="Exc","Excelsa",$I39="Ara","Arabica",$I39="Lib","Liberica")</f>
        <v>Liberica</v>
      </c>
      <c r="O39" t="str" cm="1">
        <f t="array" ref="O39">_xlfn.IFS($J39="M","Medium",$J39="L","Light",$J39="D","Dark")</f>
        <v>Light</v>
      </c>
      <c r="P39" t="str">
        <f>_xlfn.XLOOKUP(Orders[[#This Row],[Customer ID]], customers!$A$1:$A$1001, customers!$I$1:$I$1001,,0)</f>
        <v>No</v>
      </c>
    </row>
    <row r="40" spans="1:16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_xlfn.XLOOKUP($C40, customers!$A$1:$A$1001,customers!$B$1:$B$1001)</f>
        <v>Dorie de la Tremoille</v>
      </c>
      <c r="G40" s="2" t="str">
        <f>IF(_xlfn.XLOOKUP($C40,customers!$A$1:$A$1001, customers!$C$1:$C$1001)=0, "", _xlfn.XLOOKUP($C40,customers!$A$1:$A$1001, customers!$C$1:$C$1001))</f>
        <v>dde12@unesco.org</v>
      </c>
      <c r="H40" s="2" t="str">
        <f>_xlfn.XLOOKUP($C40, customers!$A$1:$A$1001, customers!$G$1:$G$1001)</f>
        <v>United States</v>
      </c>
      <c r="I40" t="str">
        <f>INDEX(products!$A$1:$G$49,MATCH(orders!$D40,products!$A$1:$A$49,0),MATCH(orders!I$1,products!$A$1:$F$1,0))</f>
        <v>Rob</v>
      </c>
      <c r="J40" t="str">
        <f>INDEX(products!$A$1:$G$49,MATCH(orders!$D40,products!$A$1:$A$49,0),MATCH(orders!J$1,products!$A$1:$F$1,0))</f>
        <v>M</v>
      </c>
      <c r="K40" s="7">
        <f>INDEX(products!$A$1:$G$49,MATCH(orders!$D40,products!$A$1:$A$49,0),MATCH(orders!K$1,products!$A$1:$F$1,0))</f>
        <v>2.5</v>
      </c>
      <c r="L40" s="4">
        <f>INDEX(products!$A$1:$G$49,MATCH(orders!$D40,products!$A$1:$A$49,0),MATCH(orders!L$1,products!$A$1:$F$1,0))</f>
        <v>22.884999999999998</v>
      </c>
      <c r="M40" s="4">
        <f t="shared" si="0"/>
        <v>114.42499999999998</v>
      </c>
      <c r="N40" t="str" cm="1">
        <f t="array" ref="N40">_xlfn.IFS($I40="Rob","Robusta",$I40="Exc","Excelsa",$I40="Ara","Arabica",$I40="Lib","Liberica")</f>
        <v>Robusta</v>
      </c>
      <c r="O40" t="str" cm="1">
        <f t="array" ref="O40">_xlfn.IFS($J40="M","Medium",$J40="L","Light",$J40="D","Dark")</f>
        <v>Medium</v>
      </c>
      <c r="P40" t="str">
        <f>_xlfn.XLOOKUP(Orders[[#This Row],[Customer ID]], customers!$A$1:$A$1001, customers!$I$1:$I$1001,,0)</f>
        <v>No</v>
      </c>
    </row>
    <row r="41" spans="1:16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_xlfn.XLOOKUP($C41, customers!$A$1:$A$1001,customers!$B$1:$B$1001)</f>
        <v>Hy Zanetto</v>
      </c>
      <c r="G41" s="2" t="str">
        <f>IF(_xlfn.XLOOKUP($C41,customers!$A$1:$A$1001, customers!$C$1:$C$1001)=0, "", _xlfn.XLOOKUP($C41,customers!$A$1:$A$1001, customers!$C$1:$C$1001))</f>
        <v/>
      </c>
      <c r="H41" s="2" t="str">
        <f>_xlfn.XLOOKUP($C41, customers!$A$1:$A$1001, customers!$G$1:$G$1001)</f>
        <v>United States</v>
      </c>
      <c r="I41" t="str">
        <f>INDEX(products!$A$1:$G$49,MATCH(orders!$D41,products!$A$1:$A$49,0),MATCH(orders!I$1,products!$A$1:$F$1,0))</f>
        <v>Rob</v>
      </c>
      <c r="J41" t="str">
        <f>INDEX(products!$A$1:$G$49,MATCH(orders!$D41,products!$A$1:$A$49,0),MATCH(orders!J$1,products!$A$1:$F$1,0))</f>
        <v>M</v>
      </c>
      <c r="K41" s="7">
        <f>INDEX(products!$A$1:$G$49,MATCH(orders!$D41,products!$A$1:$A$49,0),MATCH(orders!K$1,products!$A$1:$F$1,0))</f>
        <v>1</v>
      </c>
      <c r="L41" s="4">
        <f>INDEX(products!$A$1:$G$49,MATCH(orders!$D41,products!$A$1:$A$49,0),MATCH(orders!L$1,products!$A$1:$F$1,0))</f>
        <v>9.9499999999999993</v>
      </c>
      <c r="M41" s="4">
        <f t="shared" si="0"/>
        <v>59.699999999999996</v>
      </c>
      <c r="N41" t="str" cm="1">
        <f t="array" ref="N41">_xlfn.IFS($I41="Rob","Robusta",$I41="Exc","Excelsa",$I41="Ara","Arabica",$I41="Lib","Liberica")</f>
        <v>Robusta</v>
      </c>
      <c r="O41" t="str" cm="1">
        <f t="array" ref="O41">_xlfn.IFS($J41="M","Medium",$J41="L","Light",$J41="D","Dark")</f>
        <v>Medium</v>
      </c>
      <c r="P41" t="str">
        <f>_xlfn.XLOOKUP(Orders[[#This Row],[Customer ID]], customers!$A$1:$A$1001, customers!$I$1:$I$1001,,0)</f>
        <v>Yes</v>
      </c>
    </row>
    <row r="42" spans="1:16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_xlfn.XLOOKUP($C42, customers!$A$1:$A$1001,customers!$B$1:$B$1001)</f>
        <v>Jessica McNess</v>
      </c>
      <c r="G42" s="2" t="str">
        <f>IF(_xlfn.XLOOKUP($C42,customers!$A$1:$A$1001, customers!$C$1:$C$1001)=0, "", _xlfn.XLOOKUP($C42,customers!$A$1:$A$1001, customers!$C$1:$C$1001))</f>
        <v/>
      </c>
      <c r="H42" s="2" t="str">
        <f>_xlfn.XLOOKUP($C42, customers!$A$1:$A$1001, customers!$G$1:$G$1001)</f>
        <v>United States</v>
      </c>
      <c r="I42" t="str">
        <f>INDEX(products!$A$1:$G$49,MATCH(orders!$D42,products!$A$1:$A$49,0),MATCH(orders!I$1,products!$A$1:$F$1,0))</f>
        <v>Lib</v>
      </c>
      <c r="J42" t="str">
        <f>INDEX(products!$A$1:$G$49,MATCH(orders!$D42,products!$A$1:$A$49,0),MATCH(orders!J$1,products!$A$1:$F$1,0))</f>
        <v>M</v>
      </c>
      <c r="K42" s="7">
        <f>INDEX(products!$A$1:$G$49,MATCH(orders!$D42,products!$A$1:$A$49,0),MATCH(orders!K$1,products!$A$1:$F$1,0))</f>
        <v>1</v>
      </c>
      <c r="L42" s="4">
        <f>INDEX(products!$A$1:$G$49,MATCH(orders!$D42,products!$A$1:$A$49,0),MATCH(orders!L$1,products!$A$1:$F$1,0))</f>
        <v>14.55</v>
      </c>
      <c r="M42" s="4">
        <f t="shared" si="0"/>
        <v>43.650000000000006</v>
      </c>
      <c r="N42" t="str" cm="1">
        <f t="array" ref="N42">_xlfn.IFS($I42="Rob","Robusta",$I42="Exc","Excelsa",$I42="Ara","Arabica",$I42="Lib","Liberica")</f>
        <v>Liberica</v>
      </c>
      <c r="O42" t="str" cm="1">
        <f t="array" ref="O42">_xlfn.IFS($J42="M","Medium",$J42="L","Light",$J42="D","Dark")</f>
        <v>Medium</v>
      </c>
      <c r="P42" t="str">
        <f>_xlfn.XLOOKUP(Orders[[#This Row],[Customer ID]], customers!$A$1:$A$1001, customers!$I$1:$I$1001,,0)</f>
        <v>No</v>
      </c>
    </row>
    <row r="43" spans="1:16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_xlfn.XLOOKUP($C43, customers!$A$1:$A$1001,customers!$B$1:$B$1001)</f>
        <v>Lorenzo Yeoland</v>
      </c>
      <c r="G43" s="2" t="str">
        <f>IF(_xlfn.XLOOKUP($C43,customers!$A$1:$A$1001, customers!$C$1:$C$1001)=0, "", _xlfn.XLOOKUP($C43,customers!$A$1:$A$1001, customers!$C$1:$C$1001))</f>
        <v>lyeoland15@pbs.org</v>
      </c>
      <c r="H43" s="2" t="str">
        <f>_xlfn.XLOOKUP($C43, customers!$A$1:$A$1001, customers!$G$1:$G$1001)</f>
        <v>United States</v>
      </c>
      <c r="I43" t="str">
        <f>INDEX(products!$A$1:$G$49,MATCH(orders!$D43,products!$A$1:$A$49,0),MATCH(orders!I$1,products!$A$1:$F$1,0))</f>
        <v>Exc</v>
      </c>
      <c r="J43" t="str">
        <f>INDEX(products!$A$1:$G$49,MATCH(orders!$D43,products!$A$1:$A$49,0),MATCH(orders!J$1,products!$A$1:$F$1,0))</f>
        <v>D</v>
      </c>
      <c r="K43" s="7">
        <f>INDEX(products!$A$1:$G$49,MATCH(orders!$D43,products!$A$1:$A$49,0),MATCH(orders!K$1,products!$A$1:$F$1,0))</f>
        <v>0.2</v>
      </c>
      <c r="L43" s="4">
        <f>INDEX(products!$A$1:$G$49,MATCH(orders!$D43,products!$A$1:$A$49,0),MATCH(orders!L$1,products!$A$1:$F$1,0))</f>
        <v>3.645</v>
      </c>
      <c r="M43" s="4">
        <f t="shared" si="0"/>
        <v>7.29</v>
      </c>
      <c r="N43" t="str" cm="1">
        <f t="array" ref="N43">_xlfn.IFS($I43="Rob","Robusta",$I43="Exc","Excelsa",$I43="Ara","Arabica",$I43="Lib","Liberica")</f>
        <v>Excelsa</v>
      </c>
      <c r="O43" t="str" cm="1">
        <f t="array" ref="O43">_xlfn.IFS($J43="M","Medium",$J43="L","Light",$J43="D","Dark")</f>
        <v>Dark</v>
      </c>
      <c r="P43" t="str">
        <f>_xlfn.XLOOKUP(Orders[[#This Row],[Customer ID]], customers!$A$1:$A$1001, customers!$I$1:$I$1001,,0)</f>
        <v>Yes</v>
      </c>
    </row>
    <row r="44" spans="1:16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_xlfn.XLOOKUP($C44, customers!$A$1:$A$1001,customers!$B$1:$B$1001)</f>
        <v>Abigail Tolworthy</v>
      </c>
      <c r="G44" s="2" t="str">
        <f>IF(_xlfn.XLOOKUP($C44,customers!$A$1:$A$1001, customers!$C$1:$C$1001)=0, "", _xlfn.XLOOKUP($C44,customers!$A$1:$A$1001, customers!$C$1:$C$1001))</f>
        <v>atolworthy16@toplist.cz</v>
      </c>
      <c r="H44" s="2" t="str">
        <f>_xlfn.XLOOKUP($C44, customers!$A$1:$A$1001, customers!$G$1:$G$1001)</f>
        <v>United States</v>
      </c>
      <c r="I44" t="str">
        <f>INDEX(products!$A$1:$G$49,MATCH(orders!$D44,products!$A$1:$A$49,0),MATCH(orders!I$1,products!$A$1:$F$1,0))</f>
        <v>Rob</v>
      </c>
      <c r="J44" t="str">
        <f>INDEX(products!$A$1:$G$49,MATCH(orders!$D44,products!$A$1:$A$49,0),MATCH(orders!J$1,products!$A$1:$F$1,0))</f>
        <v>D</v>
      </c>
      <c r="K44" s="7">
        <f>INDEX(products!$A$1:$G$49,MATCH(orders!$D44,products!$A$1:$A$49,0),MATCH(orders!K$1,products!$A$1:$F$1,0))</f>
        <v>0.2</v>
      </c>
      <c r="L44" s="4">
        <f>INDEX(products!$A$1:$G$49,MATCH(orders!$D44,products!$A$1:$A$49,0),MATCH(orders!L$1,products!$A$1:$F$1,0))</f>
        <v>2.6849999999999996</v>
      </c>
      <c r="M44" s="4">
        <f t="shared" si="0"/>
        <v>8.0549999999999997</v>
      </c>
      <c r="N44" t="str" cm="1">
        <f t="array" ref="N44">_xlfn.IFS($I44="Rob","Robusta",$I44="Exc","Excelsa",$I44="Ara","Arabica",$I44="Lib","Liberica")</f>
        <v>Robusta</v>
      </c>
      <c r="O44" t="str" cm="1">
        <f t="array" ref="O44">_xlfn.IFS($J44="M","Medium",$J44="L","Light",$J44="D","Dark")</f>
        <v>Dark</v>
      </c>
      <c r="P44" t="str">
        <f>_xlfn.XLOOKUP(Orders[[#This Row],[Customer ID]], customers!$A$1:$A$1001, customers!$I$1:$I$1001,,0)</f>
        <v>Yes</v>
      </c>
    </row>
    <row r="45" spans="1:16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_xlfn.XLOOKUP($C45, customers!$A$1:$A$1001,customers!$B$1:$B$1001)</f>
        <v>Maurie Bartol</v>
      </c>
      <c r="G45" s="2" t="str">
        <f>IF(_xlfn.XLOOKUP($C45,customers!$A$1:$A$1001, customers!$C$1:$C$1001)=0, "", _xlfn.XLOOKUP($C45,customers!$A$1:$A$1001, customers!$C$1:$C$1001))</f>
        <v/>
      </c>
      <c r="H45" s="2" t="str">
        <f>_xlfn.XLOOKUP($C45, customers!$A$1:$A$1001, customers!$G$1:$G$1001)</f>
        <v>United States</v>
      </c>
      <c r="I45" t="str">
        <f>INDEX(products!$A$1:$G$49,MATCH(orders!$D45,products!$A$1:$A$49,0),MATCH(orders!I$1,products!$A$1:$F$1,0))</f>
        <v>Lib</v>
      </c>
      <c r="J45" t="str">
        <f>INDEX(products!$A$1:$G$49,MATCH(orders!$D45,products!$A$1:$A$49,0),MATCH(orders!J$1,products!$A$1:$F$1,0))</f>
        <v>L</v>
      </c>
      <c r="K45" s="7">
        <f>INDEX(products!$A$1:$G$49,MATCH(orders!$D45,products!$A$1:$A$49,0),MATCH(orders!K$1,products!$A$1:$F$1,0))</f>
        <v>2.5</v>
      </c>
      <c r="L45" s="4">
        <f>INDEX(products!$A$1:$G$49,MATCH(orders!$D45,products!$A$1:$A$49,0),MATCH(orders!L$1,products!$A$1:$F$1,0))</f>
        <v>36.454999999999998</v>
      </c>
      <c r="M45" s="4">
        <f t="shared" si="0"/>
        <v>72.91</v>
      </c>
      <c r="N45" t="str" cm="1">
        <f t="array" ref="N45">_xlfn.IFS($I45="Rob","Robusta",$I45="Exc","Excelsa",$I45="Ara","Arabica",$I45="Lib","Liberica")</f>
        <v>Liberica</v>
      </c>
      <c r="O45" t="str" cm="1">
        <f t="array" ref="O45">_xlfn.IFS($J45="M","Medium",$J45="L","Light",$J45="D","Dark")</f>
        <v>Light</v>
      </c>
      <c r="P45" t="str">
        <f>_xlfn.XLOOKUP(Orders[[#This Row],[Customer ID]], customers!$A$1:$A$1001, customers!$I$1:$I$1001,,0)</f>
        <v>No</v>
      </c>
    </row>
    <row r="46" spans="1:16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_xlfn.XLOOKUP($C46, customers!$A$1:$A$1001,customers!$B$1:$B$1001)</f>
        <v>Olag Baudassi</v>
      </c>
      <c r="G46" s="2" t="str">
        <f>IF(_xlfn.XLOOKUP($C46,customers!$A$1:$A$1001, customers!$C$1:$C$1001)=0, "", _xlfn.XLOOKUP($C46,customers!$A$1:$A$1001, customers!$C$1:$C$1001))</f>
        <v>obaudassi18@seesaa.net</v>
      </c>
      <c r="H46" s="2" t="str">
        <f>_xlfn.XLOOKUP($C46, customers!$A$1:$A$1001, customers!$G$1:$G$1001)</f>
        <v>United States</v>
      </c>
      <c r="I46" t="str">
        <f>INDEX(products!$A$1:$G$49,MATCH(orders!$D46,products!$A$1:$A$49,0),MATCH(orders!I$1,products!$A$1:$F$1,0))</f>
        <v>Exc</v>
      </c>
      <c r="J46" t="str">
        <f>INDEX(products!$A$1:$G$49,MATCH(orders!$D46,products!$A$1:$A$49,0),MATCH(orders!J$1,products!$A$1:$F$1,0))</f>
        <v>M</v>
      </c>
      <c r="K46" s="7">
        <f>INDEX(products!$A$1:$G$49,MATCH(orders!$D46,products!$A$1:$A$49,0),MATCH(orders!K$1,products!$A$1:$F$1,0))</f>
        <v>0.5</v>
      </c>
      <c r="L46" s="4">
        <f>INDEX(products!$A$1:$G$49,MATCH(orders!$D46,products!$A$1:$A$49,0),MATCH(orders!L$1,products!$A$1:$F$1,0))</f>
        <v>8.25</v>
      </c>
      <c r="M46" s="4">
        <f t="shared" si="0"/>
        <v>16.5</v>
      </c>
      <c r="N46" t="str" cm="1">
        <f t="array" ref="N46">_xlfn.IFS($I46="Rob","Robusta",$I46="Exc","Excelsa",$I46="Ara","Arabica",$I46="Lib","Liberica")</f>
        <v>Excelsa</v>
      </c>
      <c r="O46" t="str" cm="1">
        <f t="array" ref="O46">_xlfn.IFS($J46="M","Medium",$J46="L","Light",$J46="D","Dark")</f>
        <v>Medium</v>
      </c>
      <c r="P46" t="str">
        <f>_xlfn.XLOOKUP(Orders[[#This Row],[Customer ID]], customers!$A$1:$A$1001, customers!$I$1:$I$1001,,0)</f>
        <v>Yes</v>
      </c>
    </row>
    <row r="47" spans="1:16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_xlfn.XLOOKUP($C47, customers!$A$1:$A$1001,customers!$B$1:$B$1001)</f>
        <v>Petey Kingsbury</v>
      </c>
      <c r="G47" s="2" t="str">
        <f>IF(_xlfn.XLOOKUP($C47,customers!$A$1:$A$1001, customers!$C$1:$C$1001)=0, "", _xlfn.XLOOKUP($C47,customers!$A$1:$A$1001, customers!$C$1:$C$1001))</f>
        <v>pkingsbury19@comcast.net</v>
      </c>
      <c r="H47" s="2" t="str">
        <f>_xlfn.XLOOKUP($C47, customers!$A$1:$A$1001, customers!$G$1:$G$1001)</f>
        <v>United States</v>
      </c>
      <c r="I47" t="str">
        <f>INDEX(products!$A$1:$G$49,MATCH(orders!$D47,products!$A$1:$A$49,0),MATCH(orders!I$1,products!$A$1:$F$1,0))</f>
        <v>Lib</v>
      </c>
      <c r="J47" t="str">
        <f>INDEX(products!$A$1:$G$49,MATCH(orders!$D47,products!$A$1:$A$49,0),MATCH(orders!J$1,products!$A$1:$F$1,0))</f>
        <v>D</v>
      </c>
      <c r="K47" s="7">
        <f>INDEX(products!$A$1:$G$49,MATCH(orders!$D47,products!$A$1:$A$49,0),MATCH(orders!K$1,products!$A$1:$F$1,0))</f>
        <v>2.5</v>
      </c>
      <c r="L47" s="4">
        <f>INDEX(products!$A$1:$G$49,MATCH(orders!$D47,products!$A$1:$A$49,0),MATCH(orders!L$1,products!$A$1:$F$1,0))</f>
        <v>29.784999999999997</v>
      </c>
      <c r="M47" s="4">
        <f t="shared" si="0"/>
        <v>178.70999999999998</v>
      </c>
      <c r="N47" t="str" cm="1">
        <f t="array" ref="N47">_xlfn.IFS($I47="Rob","Robusta",$I47="Exc","Excelsa",$I47="Ara","Arabica",$I47="Lib","Liberica")</f>
        <v>Liberica</v>
      </c>
      <c r="O47" t="str" cm="1">
        <f t="array" ref="O47">_xlfn.IFS($J47="M","Medium",$J47="L","Light",$J47="D","Dark")</f>
        <v>Dark</v>
      </c>
      <c r="P47" t="str">
        <f>_xlfn.XLOOKUP(Orders[[#This Row],[Customer ID]], customers!$A$1:$A$1001, customers!$I$1:$I$1001,,0)</f>
        <v>No</v>
      </c>
    </row>
    <row r="48" spans="1:16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_xlfn.XLOOKUP($C48, customers!$A$1:$A$1001,customers!$B$1:$B$1001)</f>
        <v>Donna Baskeyfied</v>
      </c>
      <c r="G48" s="2" t="str">
        <f>IF(_xlfn.XLOOKUP($C48,customers!$A$1:$A$1001, customers!$C$1:$C$1001)=0, "", _xlfn.XLOOKUP($C48,customers!$A$1:$A$1001, customers!$C$1:$C$1001))</f>
        <v/>
      </c>
      <c r="H48" s="2" t="str">
        <f>_xlfn.XLOOKUP($C48, customers!$A$1:$A$1001, customers!$G$1:$G$1001)</f>
        <v>United States</v>
      </c>
      <c r="I48" t="str">
        <f>INDEX(products!$A$1:$G$49,MATCH(orders!$D48,products!$A$1:$A$49,0),MATCH(orders!I$1,products!$A$1:$F$1,0))</f>
        <v>Exc</v>
      </c>
      <c r="J48" t="str">
        <f>INDEX(products!$A$1:$G$49,MATCH(orders!$D48,products!$A$1:$A$49,0),MATCH(orders!J$1,products!$A$1:$F$1,0))</f>
        <v>M</v>
      </c>
      <c r="K48" s="7">
        <f>INDEX(products!$A$1:$G$49,MATCH(orders!$D48,products!$A$1:$A$49,0),MATCH(orders!K$1,products!$A$1:$F$1,0))</f>
        <v>2.5</v>
      </c>
      <c r="L48" s="4">
        <f>INDEX(products!$A$1:$G$49,MATCH(orders!$D48,products!$A$1:$A$49,0),MATCH(orders!L$1,products!$A$1:$F$1,0))</f>
        <v>31.624999999999996</v>
      </c>
      <c r="M48" s="4">
        <f t="shared" si="0"/>
        <v>63.249999999999993</v>
      </c>
      <c r="N48" t="str" cm="1">
        <f t="array" ref="N48">_xlfn.IFS($I48="Rob","Robusta",$I48="Exc","Excelsa",$I48="Ara","Arabica",$I48="Lib","Liberica")</f>
        <v>Excelsa</v>
      </c>
      <c r="O48" t="str" cm="1">
        <f t="array" ref="O48">_xlfn.IFS($J48="M","Medium",$J48="L","Light",$J48="D","Dark")</f>
        <v>Medium</v>
      </c>
      <c r="P48" t="str">
        <f>_xlfn.XLOOKUP(Orders[[#This Row],[Customer ID]], customers!$A$1:$A$1001, customers!$I$1:$I$1001,,0)</f>
        <v>Yes</v>
      </c>
    </row>
    <row r="49" spans="1:16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_xlfn.XLOOKUP($C49, customers!$A$1:$A$1001,customers!$B$1:$B$1001)</f>
        <v>Arda Curley</v>
      </c>
      <c r="G49" s="2" t="str">
        <f>IF(_xlfn.XLOOKUP($C49,customers!$A$1:$A$1001, customers!$C$1:$C$1001)=0, "", _xlfn.XLOOKUP($C49,customers!$A$1:$A$1001, customers!$C$1:$C$1001))</f>
        <v>acurley1b@hao123.com</v>
      </c>
      <c r="H49" s="2" t="str">
        <f>_xlfn.XLOOKUP($C49, customers!$A$1:$A$1001, customers!$G$1:$G$1001)</f>
        <v>United States</v>
      </c>
      <c r="I49" t="str">
        <f>INDEX(products!$A$1:$G$49,MATCH(orders!$D49,products!$A$1:$A$49,0),MATCH(orders!I$1,products!$A$1:$F$1,0))</f>
        <v>Ara</v>
      </c>
      <c r="J49" t="str">
        <f>INDEX(products!$A$1:$G$49,MATCH(orders!$D49,products!$A$1:$A$49,0),MATCH(orders!J$1,products!$A$1:$F$1,0))</f>
        <v>L</v>
      </c>
      <c r="K49" s="7">
        <f>INDEX(products!$A$1:$G$49,MATCH(orders!$D49,products!$A$1:$A$49,0),MATCH(orders!K$1,products!$A$1:$F$1,0))</f>
        <v>0.2</v>
      </c>
      <c r="L49" s="4">
        <f>INDEX(products!$A$1:$G$49,MATCH(orders!$D49,products!$A$1:$A$49,0),MATCH(orders!L$1,products!$A$1:$F$1,0))</f>
        <v>3.8849999999999998</v>
      </c>
      <c r="M49" s="4">
        <f t="shared" si="0"/>
        <v>7.77</v>
      </c>
      <c r="N49" t="str" cm="1">
        <f t="array" ref="N49">_xlfn.IFS($I49="Rob","Robusta",$I49="Exc","Excelsa",$I49="Ara","Arabica",$I49="Lib","Liberica")</f>
        <v>Arabica</v>
      </c>
      <c r="O49" t="str" cm="1">
        <f t="array" ref="O49">_xlfn.IFS($J49="M","Medium",$J49="L","Light",$J49="D","Dark")</f>
        <v>Light</v>
      </c>
      <c r="P49" t="str">
        <f>_xlfn.XLOOKUP(Orders[[#This Row],[Customer ID]], customers!$A$1:$A$1001, customers!$I$1:$I$1001,,0)</f>
        <v>Yes</v>
      </c>
    </row>
    <row r="50" spans="1:16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_xlfn.XLOOKUP($C50, customers!$A$1:$A$1001,customers!$B$1:$B$1001)</f>
        <v>Raynor McGilvary</v>
      </c>
      <c r="G50" s="2" t="str">
        <f>IF(_xlfn.XLOOKUP($C50,customers!$A$1:$A$1001, customers!$C$1:$C$1001)=0, "", _xlfn.XLOOKUP($C50,customers!$A$1:$A$1001, customers!$C$1:$C$1001))</f>
        <v>rmcgilvary1c@tamu.edu</v>
      </c>
      <c r="H50" s="2" t="str">
        <f>_xlfn.XLOOKUP($C50, customers!$A$1:$A$1001, customers!$G$1:$G$1001)</f>
        <v>United States</v>
      </c>
      <c r="I50" t="str">
        <f>INDEX(products!$A$1:$G$49,MATCH(orders!$D50,products!$A$1:$A$49,0),MATCH(orders!I$1,products!$A$1:$F$1,0))</f>
        <v>Ara</v>
      </c>
      <c r="J50" t="str">
        <f>INDEX(products!$A$1:$G$49,MATCH(orders!$D50,products!$A$1:$A$49,0),MATCH(orders!J$1,products!$A$1:$F$1,0))</f>
        <v>D</v>
      </c>
      <c r="K50" s="7">
        <f>INDEX(products!$A$1:$G$49,MATCH(orders!$D50,products!$A$1:$A$49,0),MATCH(orders!K$1,products!$A$1:$F$1,0))</f>
        <v>2.5</v>
      </c>
      <c r="L50" s="4">
        <f>INDEX(products!$A$1:$G$49,MATCH(orders!$D50,products!$A$1:$A$49,0),MATCH(orders!L$1,products!$A$1:$F$1,0))</f>
        <v>22.884999999999998</v>
      </c>
      <c r="M50" s="4">
        <f t="shared" si="0"/>
        <v>91.539999999999992</v>
      </c>
      <c r="N50" t="str" cm="1">
        <f t="array" ref="N50">_xlfn.IFS($I50="Rob","Robusta",$I50="Exc","Excelsa",$I50="Ara","Arabica",$I50="Lib","Liberica")</f>
        <v>Arabica</v>
      </c>
      <c r="O50" t="str" cm="1">
        <f t="array" ref="O50">_xlfn.IFS($J50="M","Medium",$J50="L","Light",$J50="D","Dark")</f>
        <v>Dark</v>
      </c>
      <c r="P50" t="str">
        <f>_xlfn.XLOOKUP(Orders[[#This Row],[Customer ID]], customers!$A$1:$A$1001, customers!$I$1:$I$1001,,0)</f>
        <v>No</v>
      </c>
    </row>
    <row r="51" spans="1:16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_xlfn.XLOOKUP($C51, customers!$A$1:$A$1001,customers!$B$1:$B$1001)</f>
        <v>Isis Pikett</v>
      </c>
      <c r="G51" s="2" t="str">
        <f>IF(_xlfn.XLOOKUP($C51,customers!$A$1:$A$1001, customers!$C$1:$C$1001)=0, "", _xlfn.XLOOKUP($C51,customers!$A$1:$A$1001, customers!$C$1:$C$1001))</f>
        <v>ipikett1d@xinhuanet.com</v>
      </c>
      <c r="H51" s="2" t="str">
        <f>_xlfn.XLOOKUP($C51, customers!$A$1:$A$1001, customers!$G$1:$G$1001)</f>
        <v>United States</v>
      </c>
      <c r="I51" t="str">
        <f>INDEX(products!$A$1:$G$49,MATCH(orders!$D51,products!$A$1:$A$49,0),MATCH(orders!I$1,products!$A$1:$F$1,0))</f>
        <v>Ara</v>
      </c>
      <c r="J51" t="str">
        <f>INDEX(products!$A$1:$G$49,MATCH(orders!$D51,products!$A$1:$A$49,0),MATCH(orders!J$1,products!$A$1:$F$1,0))</f>
        <v>L</v>
      </c>
      <c r="K51" s="7">
        <f>INDEX(products!$A$1:$G$49,MATCH(orders!$D51,products!$A$1:$A$49,0),MATCH(orders!K$1,products!$A$1:$F$1,0))</f>
        <v>1</v>
      </c>
      <c r="L51" s="4">
        <f>INDEX(products!$A$1:$G$49,MATCH(orders!$D51,products!$A$1:$A$49,0),MATCH(orders!L$1,products!$A$1:$F$1,0))</f>
        <v>12.95</v>
      </c>
      <c r="M51" s="4">
        <f t="shared" si="0"/>
        <v>38.849999999999994</v>
      </c>
      <c r="N51" t="str" cm="1">
        <f t="array" ref="N51">_xlfn.IFS($I51="Rob","Robusta",$I51="Exc","Excelsa",$I51="Ara","Arabica",$I51="Lib","Liberica")</f>
        <v>Arabica</v>
      </c>
      <c r="O51" t="str" cm="1">
        <f t="array" ref="O51">_xlfn.IFS($J51="M","Medium",$J51="L","Light",$J51="D","Dark")</f>
        <v>Light</v>
      </c>
      <c r="P51" t="str">
        <f>_xlfn.XLOOKUP(Orders[[#This Row],[Customer ID]], customers!$A$1:$A$1001, customers!$I$1:$I$1001,,0)</f>
        <v>No</v>
      </c>
    </row>
    <row r="52" spans="1:16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_xlfn.XLOOKUP($C52, customers!$A$1:$A$1001,customers!$B$1:$B$1001)</f>
        <v>Inger Bouldon</v>
      </c>
      <c r="G52" s="2" t="str">
        <f>IF(_xlfn.XLOOKUP($C52,customers!$A$1:$A$1001, customers!$C$1:$C$1001)=0, "", _xlfn.XLOOKUP($C52,customers!$A$1:$A$1001, customers!$C$1:$C$1001))</f>
        <v>ibouldon1e@gizmodo.com</v>
      </c>
      <c r="H52" s="2" t="str">
        <f>_xlfn.XLOOKUP($C52, customers!$A$1:$A$1001, customers!$G$1:$G$1001)</f>
        <v>United States</v>
      </c>
      <c r="I52" t="str">
        <f>INDEX(products!$A$1:$G$49,MATCH(orders!$D52,products!$A$1:$A$49,0),MATCH(orders!I$1,products!$A$1:$F$1,0))</f>
        <v>Lib</v>
      </c>
      <c r="J52" t="str">
        <f>INDEX(products!$A$1:$G$49,MATCH(orders!$D52,products!$A$1:$A$49,0),MATCH(orders!J$1,products!$A$1:$F$1,0))</f>
        <v>D</v>
      </c>
      <c r="K52" s="7">
        <f>INDEX(products!$A$1:$G$49,MATCH(orders!$D52,products!$A$1:$A$49,0),MATCH(orders!K$1,products!$A$1:$F$1,0))</f>
        <v>0.5</v>
      </c>
      <c r="L52" s="4">
        <f>INDEX(products!$A$1:$G$49,MATCH(orders!$D52,products!$A$1:$A$49,0),MATCH(orders!L$1,products!$A$1:$F$1,0))</f>
        <v>7.77</v>
      </c>
      <c r="M52" s="4">
        <f t="shared" si="0"/>
        <v>15.54</v>
      </c>
      <c r="N52" t="str" cm="1">
        <f t="array" ref="N52">_xlfn.IFS($I52="Rob","Robusta",$I52="Exc","Excelsa",$I52="Ara","Arabica",$I52="Lib","Liberica")</f>
        <v>Liberica</v>
      </c>
      <c r="O52" t="str" cm="1">
        <f t="array" ref="O52">_xlfn.IFS($J52="M","Medium",$J52="L","Light",$J52="D","Dark")</f>
        <v>Dark</v>
      </c>
      <c r="P52" t="str">
        <f>_xlfn.XLOOKUP(Orders[[#This Row],[Customer ID]], customers!$A$1:$A$1001, customers!$I$1:$I$1001,,0)</f>
        <v>No</v>
      </c>
    </row>
    <row r="53" spans="1:16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_xlfn.XLOOKUP($C53, customers!$A$1:$A$1001,customers!$B$1:$B$1001)</f>
        <v>Karry Flanders</v>
      </c>
      <c r="G53" s="2" t="str">
        <f>IF(_xlfn.XLOOKUP($C53,customers!$A$1:$A$1001, customers!$C$1:$C$1001)=0, "", _xlfn.XLOOKUP($C53,customers!$A$1:$A$1001, customers!$C$1:$C$1001))</f>
        <v>kflanders1f@over-blog.com</v>
      </c>
      <c r="H53" s="2" t="str">
        <f>_xlfn.XLOOKUP($C53, customers!$A$1:$A$1001, customers!$G$1:$G$1001)</f>
        <v>Ireland</v>
      </c>
      <c r="I53" t="str">
        <f>INDEX(products!$A$1:$G$49,MATCH(orders!$D53,products!$A$1:$A$49,0),MATCH(orders!I$1,products!$A$1:$F$1,0))</f>
        <v>Lib</v>
      </c>
      <c r="J53" t="str">
        <f>INDEX(products!$A$1:$G$49,MATCH(orders!$D53,products!$A$1:$A$49,0),MATCH(orders!J$1,products!$A$1:$F$1,0))</f>
        <v>L</v>
      </c>
      <c r="K53" s="7">
        <f>INDEX(products!$A$1:$G$49,MATCH(orders!$D53,products!$A$1:$A$49,0),MATCH(orders!K$1,products!$A$1:$F$1,0))</f>
        <v>2.5</v>
      </c>
      <c r="L53" s="4">
        <f>INDEX(products!$A$1:$G$49,MATCH(orders!$D53,products!$A$1:$A$49,0),MATCH(orders!L$1,products!$A$1:$F$1,0))</f>
        <v>36.454999999999998</v>
      </c>
      <c r="M53" s="4">
        <f t="shared" si="0"/>
        <v>145.82</v>
      </c>
      <c r="N53" t="str" cm="1">
        <f t="array" ref="N53">_xlfn.IFS($I53="Rob","Robusta",$I53="Exc","Excelsa",$I53="Ara","Arabica",$I53="Lib","Liberica")</f>
        <v>Liberica</v>
      </c>
      <c r="O53" t="str" cm="1">
        <f t="array" ref="O53">_xlfn.IFS($J53="M","Medium",$J53="L","Light",$J53="D","Dark")</f>
        <v>Light</v>
      </c>
      <c r="P53" t="str">
        <f>_xlfn.XLOOKUP(Orders[[#This Row],[Customer ID]], customers!$A$1:$A$1001, customers!$I$1:$I$1001,,0)</f>
        <v>Yes</v>
      </c>
    </row>
    <row r="54" spans="1:16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_xlfn.XLOOKUP($C54, customers!$A$1:$A$1001,customers!$B$1:$B$1001)</f>
        <v>Hartley Mattioli</v>
      </c>
      <c r="G54" s="2" t="str">
        <f>IF(_xlfn.XLOOKUP($C54,customers!$A$1:$A$1001, customers!$C$1:$C$1001)=0, "", _xlfn.XLOOKUP($C54,customers!$A$1:$A$1001, customers!$C$1:$C$1001))</f>
        <v>hmattioli1g@webmd.com</v>
      </c>
      <c r="H54" s="2" t="str">
        <f>_xlfn.XLOOKUP($C54, customers!$A$1:$A$1001, customers!$G$1:$G$1001)</f>
        <v>United Kingdom</v>
      </c>
      <c r="I54" t="str">
        <f>INDEX(products!$A$1:$G$49,MATCH(orders!$D54,products!$A$1:$A$49,0),MATCH(orders!I$1,products!$A$1:$F$1,0))</f>
        <v>Rob</v>
      </c>
      <c r="J54" t="str">
        <f>INDEX(products!$A$1:$G$49,MATCH(orders!$D54,products!$A$1:$A$49,0),MATCH(orders!J$1,products!$A$1:$F$1,0))</f>
        <v>M</v>
      </c>
      <c r="K54" s="7">
        <f>INDEX(products!$A$1:$G$49,MATCH(orders!$D54,products!$A$1:$A$49,0),MATCH(orders!K$1,products!$A$1:$F$1,0))</f>
        <v>0.5</v>
      </c>
      <c r="L54" s="4">
        <f>INDEX(products!$A$1:$G$49,MATCH(orders!$D54,products!$A$1:$A$49,0),MATCH(orders!L$1,products!$A$1:$F$1,0))</f>
        <v>5.97</v>
      </c>
      <c r="M54" s="4">
        <f t="shared" si="0"/>
        <v>29.849999999999998</v>
      </c>
      <c r="N54" t="str" cm="1">
        <f t="array" ref="N54">_xlfn.IFS($I54="Rob","Robusta",$I54="Exc","Excelsa",$I54="Ara","Arabica",$I54="Lib","Liberica")</f>
        <v>Robusta</v>
      </c>
      <c r="O54" t="str" cm="1">
        <f t="array" ref="O54">_xlfn.IFS($J54="M","Medium",$J54="L","Light",$J54="D","Dark")</f>
        <v>Medium</v>
      </c>
      <c r="P54" t="str">
        <f>_xlfn.XLOOKUP(Orders[[#This Row],[Customer ID]], customers!$A$1:$A$1001, customers!$I$1:$I$1001,,0)</f>
        <v>No</v>
      </c>
    </row>
    <row r="55" spans="1:16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_xlfn.XLOOKUP($C55, customers!$A$1:$A$1001,customers!$B$1:$B$1001)</f>
        <v>Hartley Mattioli</v>
      </c>
      <c r="G55" s="2" t="str">
        <f>IF(_xlfn.XLOOKUP($C55,customers!$A$1:$A$1001, customers!$C$1:$C$1001)=0, "", _xlfn.XLOOKUP($C55,customers!$A$1:$A$1001, customers!$C$1:$C$1001))</f>
        <v>hmattioli1g@webmd.com</v>
      </c>
      <c r="H55" s="2" t="str">
        <f>_xlfn.XLOOKUP($C55, customers!$A$1:$A$1001, customers!$G$1:$G$1001)</f>
        <v>United Kingdom</v>
      </c>
      <c r="I55" t="str">
        <f>INDEX(products!$A$1:$G$49,MATCH(orders!$D55,products!$A$1:$A$49,0),MATCH(orders!I$1,products!$A$1:$F$1,0))</f>
        <v>Lib</v>
      </c>
      <c r="J55" t="str">
        <f>INDEX(products!$A$1:$G$49,MATCH(orders!$D55,products!$A$1:$A$49,0),MATCH(orders!J$1,products!$A$1:$F$1,0))</f>
        <v>L</v>
      </c>
      <c r="K55" s="7">
        <f>INDEX(products!$A$1:$G$49,MATCH(orders!$D55,products!$A$1:$A$49,0),MATCH(orders!K$1,products!$A$1:$F$1,0))</f>
        <v>2.5</v>
      </c>
      <c r="L55" s="4">
        <f>INDEX(products!$A$1:$G$49,MATCH(orders!$D55,products!$A$1:$A$49,0),MATCH(orders!L$1,products!$A$1:$F$1,0))</f>
        <v>36.454999999999998</v>
      </c>
      <c r="M55" s="4">
        <f t="shared" si="0"/>
        <v>72.91</v>
      </c>
      <c r="N55" t="str" cm="1">
        <f t="array" ref="N55">_xlfn.IFS($I55="Rob","Robusta",$I55="Exc","Excelsa",$I55="Ara","Arabica",$I55="Lib","Liberica")</f>
        <v>Liberica</v>
      </c>
      <c r="O55" t="str" cm="1">
        <f t="array" ref="O55">_xlfn.IFS($J55="M","Medium",$J55="L","Light",$J55="D","Dark")</f>
        <v>Light</v>
      </c>
      <c r="P55" t="str">
        <f>_xlfn.XLOOKUP(Orders[[#This Row],[Customer ID]], customers!$A$1:$A$1001, customers!$I$1:$I$1001,,0)</f>
        <v>No</v>
      </c>
    </row>
    <row r="56" spans="1:16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_xlfn.XLOOKUP($C56, customers!$A$1:$A$1001,customers!$B$1:$B$1001)</f>
        <v>Archambault Gillard</v>
      </c>
      <c r="G56" s="2" t="str">
        <f>IF(_xlfn.XLOOKUP($C56,customers!$A$1:$A$1001, customers!$C$1:$C$1001)=0, "", _xlfn.XLOOKUP($C56,customers!$A$1:$A$1001, customers!$C$1:$C$1001))</f>
        <v>agillard1i@issuu.com</v>
      </c>
      <c r="H56" s="2" t="str">
        <f>_xlfn.XLOOKUP($C56, customers!$A$1:$A$1001, customers!$G$1:$G$1001)</f>
        <v>United States</v>
      </c>
      <c r="I56" t="str">
        <f>INDEX(products!$A$1:$G$49,MATCH(orders!$D56,products!$A$1:$A$49,0),MATCH(orders!I$1,products!$A$1:$F$1,0))</f>
        <v>Lib</v>
      </c>
      <c r="J56" t="str">
        <f>INDEX(products!$A$1:$G$49,MATCH(orders!$D56,products!$A$1:$A$49,0),MATCH(orders!J$1,products!$A$1:$F$1,0))</f>
        <v>M</v>
      </c>
      <c r="K56" s="7">
        <f>INDEX(products!$A$1:$G$49,MATCH(orders!$D56,products!$A$1:$A$49,0),MATCH(orders!K$1,products!$A$1:$F$1,0))</f>
        <v>1</v>
      </c>
      <c r="L56" s="4">
        <f>INDEX(products!$A$1:$G$49,MATCH(orders!$D56,products!$A$1:$A$49,0),MATCH(orders!L$1,products!$A$1:$F$1,0))</f>
        <v>14.55</v>
      </c>
      <c r="M56" s="4">
        <f t="shared" si="0"/>
        <v>72.75</v>
      </c>
      <c r="N56" t="str" cm="1">
        <f t="array" ref="N56">_xlfn.IFS($I56="Rob","Robusta",$I56="Exc","Excelsa",$I56="Ara","Arabica",$I56="Lib","Liberica")</f>
        <v>Liberica</v>
      </c>
      <c r="O56" t="str" cm="1">
        <f t="array" ref="O56">_xlfn.IFS($J56="M","Medium",$J56="L","Light",$J56="D","Dark")</f>
        <v>Medium</v>
      </c>
      <c r="P56" t="str">
        <f>_xlfn.XLOOKUP(Orders[[#This Row],[Customer ID]], customers!$A$1:$A$1001, customers!$I$1:$I$1001,,0)</f>
        <v>No</v>
      </c>
    </row>
    <row r="57" spans="1:16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_xlfn.XLOOKUP($C57, customers!$A$1:$A$1001,customers!$B$1:$B$1001)</f>
        <v>Salomo Cushworth</v>
      </c>
      <c r="G57" s="2" t="str">
        <f>IF(_xlfn.XLOOKUP($C57,customers!$A$1:$A$1001, customers!$C$1:$C$1001)=0, "", _xlfn.XLOOKUP($C57,customers!$A$1:$A$1001, customers!$C$1:$C$1001))</f>
        <v/>
      </c>
      <c r="H57" s="2" t="str">
        <f>_xlfn.XLOOKUP($C57, customers!$A$1:$A$1001, customers!$G$1:$G$1001)</f>
        <v>United States</v>
      </c>
      <c r="I57" t="str">
        <f>INDEX(products!$A$1:$G$49,MATCH(orders!$D57,products!$A$1:$A$49,0),MATCH(orders!I$1,products!$A$1:$F$1,0))</f>
        <v>Lib</v>
      </c>
      <c r="J57" t="str">
        <f>INDEX(products!$A$1:$G$49,MATCH(orders!$D57,products!$A$1:$A$49,0),MATCH(orders!J$1,products!$A$1:$F$1,0))</f>
        <v>L</v>
      </c>
      <c r="K57" s="7">
        <f>INDEX(products!$A$1:$G$49,MATCH(orders!$D57,products!$A$1:$A$49,0),MATCH(orders!K$1,products!$A$1:$F$1,0))</f>
        <v>1</v>
      </c>
      <c r="L57" s="4">
        <f>INDEX(products!$A$1:$G$49,MATCH(orders!$D57,products!$A$1:$A$49,0),MATCH(orders!L$1,products!$A$1:$F$1,0))</f>
        <v>15.85</v>
      </c>
      <c r="M57" s="4">
        <f t="shared" si="0"/>
        <v>47.55</v>
      </c>
      <c r="N57" t="str" cm="1">
        <f t="array" ref="N57">_xlfn.IFS($I57="Rob","Robusta",$I57="Exc","Excelsa",$I57="Ara","Arabica",$I57="Lib","Liberica")</f>
        <v>Liberica</v>
      </c>
      <c r="O57" t="str" cm="1">
        <f t="array" ref="O57">_xlfn.IFS($J57="M","Medium",$J57="L","Light",$J57="D","Dark")</f>
        <v>Light</v>
      </c>
      <c r="P57" t="str">
        <f>_xlfn.XLOOKUP(Orders[[#This Row],[Customer ID]], customers!$A$1:$A$1001, customers!$I$1:$I$1001,,0)</f>
        <v>No</v>
      </c>
    </row>
    <row r="58" spans="1:16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_xlfn.XLOOKUP($C58, customers!$A$1:$A$1001,customers!$B$1:$B$1001)</f>
        <v>Theda Grizard</v>
      </c>
      <c r="G58" s="2" t="str">
        <f>IF(_xlfn.XLOOKUP($C58,customers!$A$1:$A$1001, customers!$C$1:$C$1001)=0, "", _xlfn.XLOOKUP($C58,customers!$A$1:$A$1001, customers!$C$1:$C$1001))</f>
        <v>tgrizard1k@odnoklassniki.ru</v>
      </c>
      <c r="H58" s="2" t="str">
        <f>_xlfn.XLOOKUP($C58, customers!$A$1:$A$1001, customers!$G$1:$G$1001)</f>
        <v>United States</v>
      </c>
      <c r="I58" t="str">
        <f>INDEX(products!$A$1:$G$49,MATCH(orders!$D58,products!$A$1:$A$49,0),MATCH(orders!I$1,products!$A$1:$F$1,0))</f>
        <v>Exc</v>
      </c>
      <c r="J58" t="str">
        <f>INDEX(products!$A$1:$G$49,MATCH(orders!$D58,products!$A$1:$A$49,0),MATCH(orders!J$1,products!$A$1:$F$1,0))</f>
        <v>D</v>
      </c>
      <c r="K58" s="7">
        <f>INDEX(products!$A$1:$G$49,MATCH(orders!$D58,products!$A$1:$A$49,0),MATCH(orders!K$1,products!$A$1:$F$1,0))</f>
        <v>0.2</v>
      </c>
      <c r="L58" s="4">
        <f>INDEX(products!$A$1:$G$49,MATCH(orders!$D58,products!$A$1:$A$49,0),MATCH(orders!L$1,products!$A$1:$F$1,0))</f>
        <v>3.645</v>
      </c>
      <c r="M58" s="4">
        <f t="shared" si="0"/>
        <v>10.935</v>
      </c>
      <c r="N58" t="str" cm="1">
        <f t="array" ref="N58">_xlfn.IFS($I58="Rob","Robusta",$I58="Exc","Excelsa",$I58="Ara","Arabica",$I58="Lib","Liberica")</f>
        <v>Excelsa</v>
      </c>
      <c r="O58" t="str" cm="1">
        <f t="array" ref="O58">_xlfn.IFS($J58="M","Medium",$J58="L","Light",$J58="D","Dark")</f>
        <v>Dark</v>
      </c>
      <c r="P58" t="str">
        <f>_xlfn.XLOOKUP(Orders[[#This Row],[Customer ID]], customers!$A$1:$A$1001, customers!$I$1:$I$1001,,0)</f>
        <v>Yes</v>
      </c>
    </row>
    <row r="59" spans="1:16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_xlfn.XLOOKUP($C59, customers!$A$1:$A$1001,customers!$B$1:$B$1001)</f>
        <v>Rozele Relton</v>
      </c>
      <c r="G59" s="2" t="str">
        <f>IF(_xlfn.XLOOKUP($C59,customers!$A$1:$A$1001, customers!$C$1:$C$1001)=0, "", _xlfn.XLOOKUP($C59,customers!$A$1:$A$1001, customers!$C$1:$C$1001))</f>
        <v>rrelton1l@stanford.edu</v>
      </c>
      <c r="H59" s="2" t="str">
        <f>_xlfn.XLOOKUP($C59, customers!$A$1:$A$1001, customers!$G$1:$G$1001)</f>
        <v>United States</v>
      </c>
      <c r="I59" t="str">
        <f>INDEX(products!$A$1:$G$49,MATCH(orders!$D59,products!$A$1:$A$49,0),MATCH(orders!I$1,products!$A$1:$F$1,0))</f>
        <v>Exc</v>
      </c>
      <c r="J59" t="str">
        <f>INDEX(products!$A$1:$G$49,MATCH(orders!$D59,products!$A$1:$A$49,0),MATCH(orders!J$1,products!$A$1:$F$1,0))</f>
        <v>L</v>
      </c>
      <c r="K59" s="7">
        <f>INDEX(products!$A$1:$G$49,MATCH(orders!$D59,products!$A$1:$A$49,0),MATCH(orders!K$1,products!$A$1:$F$1,0))</f>
        <v>1</v>
      </c>
      <c r="L59" s="4">
        <f>INDEX(products!$A$1:$G$49,MATCH(orders!$D59,products!$A$1:$A$49,0),MATCH(orders!L$1,products!$A$1:$F$1,0))</f>
        <v>14.85</v>
      </c>
      <c r="M59" s="4">
        <f t="shared" si="0"/>
        <v>59.4</v>
      </c>
      <c r="N59" t="str" cm="1">
        <f t="array" ref="N59">_xlfn.IFS($I59="Rob","Robusta",$I59="Exc","Excelsa",$I59="Ara","Arabica",$I59="Lib","Liberica")</f>
        <v>Excelsa</v>
      </c>
      <c r="O59" t="str" cm="1">
        <f t="array" ref="O59">_xlfn.IFS($J59="M","Medium",$J59="L","Light",$J59="D","Dark")</f>
        <v>Light</v>
      </c>
      <c r="P59" t="str">
        <f>_xlfn.XLOOKUP(Orders[[#This Row],[Customer ID]], customers!$A$1:$A$1001, customers!$I$1:$I$1001,,0)</f>
        <v>No</v>
      </c>
    </row>
    <row r="60" spans="1:16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_xlfn.XLOOKUP($C60, customers!$A$1:$A$1001,customers!$B$1:$B$1001)</f>
        <v>Willa Rolling</v>
      </c>
      <c r="G60" s="2" t="str">
        <f>IF(_xlfn.XLOOKUP($C60,customers!$A$1:$A$1001, customers!$C$1:$C$1001)=0, "", _xlfn.XLOOKUP($C60,customers!$A$1:$A$1001, customers!$C$1:$C$1001))</f>
        <v/>
      </c>
      <c r="H60" s="2" t="str">
        <f>_xlfn.XLOOKUP($C60, customers!$A$1:$A$1001, customers!$G$1:$G$1001)</f>
        <v>United States</v>
      </c>
      <c r="I60" t="str">
        <f>INDEX(products!$A$1:$G$49,MATCH(orders!$D60,products!$A$1:$A$49,0),MATCH(orders!I$1,products!$A$1:$F$1,0))</f>
        <v>Lib</v>
      </c>
      <c r="J60" t="str">
        <f>INDEX(products!$A$1:$G$49,MATCH(orders!$D60,products!$A$1:$A$49,0),MATCH(orders!J$1,products!$A$1:$F$1,0))</f>
        <v>D</v>
      </c>
      <c r="K60" s="7">
        <f>INDEX(products!$A$1:$G$49,MATCH(orders!$D60,products!$A$1:$A$49,0),MATCH(orders!K$1,products!$A$1:$F$1,0))</f>
        <v>2.5</v>
      </c>
      <c r="L60" s="4">
        <f>INDEX(products!$A$1:$G$49,MATCH(orders!$D60,products!$A$1:$A$49,0),MATCH(orders!L$1,products!$A$1:$F$1,0))</f>
        <v>29.784999999999997</v>
      </c>
      <c r="M60" s="4">
        <f t="shared" si="0"/>
        <v>89.35499999999999</v>
      </c>
      <c r="N60" t="str" cm="1">
        <f t="array" ref="N60">_xlfn.IFS($I60="Rob","Robusta",$I60="Exc","Excelsa",$I60="Ara","Arabica",$I60="Lib","Liberica")</f>
        <v>Liberica</v>
      </c>
      <c r="O60" t="str" cm="1">
        <f t="array" ref="O60">_xlfn.IFS($J60="M","Medium",$J60="L","Light",$J60="D","Dark")</f>
        <v>Dark</v>
      </c>
      <c r="P60" t="str">
        <f>_xlfn.XLOOKUP(Orders[[#This Row],[Customer ID]], customers!$A$1:$A$1001, customers!$I$1:$I$1001,,0)</f>
        <v>Yes</v>
      </c>
    </row>
    <row r="61" spans="1:16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_xlfn.XLOOKUP($C61, customers!$A$1:$A$1001,customers!$B$1:$B$1001)</f>
        <v>Stanislaus Gilroy</v>
      </c>
      <c r="G61" s="2" t="str">
        <f>IF(_xlfn.XLOOKUP($C61,customers!$A$1:$A$1001, customers!$C$1:$C$1001)=0, "", _xlfn.XLOOKUP($C61,customers!$A$1:$A$1001, customers!$C$1:$C$1001))</f>
        <v>sgilroy1n@eepurl.com</v>
      </c>
      <c r="H61" s="2" t="str">
        <f>_xlfn.XLOOKUP($C61, customers!$A$1:$A$1001, customers!$G$1:$G$1001)</f>
        <v>United States</v>
      </c>
      <c r="I61" t="str">
        <f>INDEX(products!$A$1:$G$49,MATCH(orders!$D61,products!$A$1:$A$49,0),MATCH(orders!I$1,products!$A$1:$F$1,0))</f>
        <v>Lib</v>
      </c>
      <c r="J61" t="str">
        <f>INDEX(products!$A$1:$G$49,MATCH(orders!$D61,products!$A$1:$A$49,0),MATCH(orders!J$1,products!$A$1:$F$1,0))</f>
        <v>M</v>
      </c>
      <c r="K61" s="7">
        <f>INDEX(products!$A$1:$G$49,MATCH(orders!$D61,products!$A$1:$A$49,0),MATCH(orders!K$1,products!$A$1:$F$1,0))</f>
        <v>0.5</v>
      </c>
      <c r="L61" s="4">
        <f>INDEX(products!$A$1:$G$49,MATCH(orders!$D61,products!$A$1:$A$49,0),MATCH(orders!L$1,products!$A$1:$F$1,0))</f>
        <v>8.73</v>
      </c>
      <c r="M61" s="4">
        <f t="shared" si="0"/>
        <v>26.19</v>
      </c>
      <c r="N61" t="str" cm="1">
        <f t="array" ref="N61">_xlfn.IFS($I61="Rob","Robusta",$I61="Exc","Excelsa",$I61="Ara","Arabica",$I61="Lib","Liberica")</f>
        <v>Liberica</v>
      </c>
      <c r="O61" t="str" cm="1">
        <f t="array" ref="O61">_xlfn.IFS($J61="M","Medium",$J61="L","Light",$J61="D","Dark")</f>
        <v>Medium</v>
      </c>
      <c r="P61" t="str">
        <f>_xlfn.XLOOKUP(Orders[[#This Row],[Customer ID]], customers!$A$1:$A$1001, customers!$I$1:$I$1001,,0)</f>
        <v>Yes</v>
      </c>
    </row>
    <row r="62" spans="1:16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_xlfn.XLOOKUP($C62, customers!$A$1:$A$1001,customers!$B$1:$B$1001)</f>
        <v>Correy Cottingham</v>
      </c>
      <c r="G62" s="2" t="str">
        <f>IF(_xlfn.XLOOKUP($C62,customers!$A$1:$A$1001, customers!$C$1:$C$1001)=0, "", _xlfn.XLOOKUP($C62,customers!$A$1:$A$1001, customers!$C$1:$C$1001))</f>
        <v>ccottingham1o@wikipedia.org</v>
      </c>
      <c r="H62" s="2" t="str">
        <f>_xlfn.XLOOKUP($C62, customers!$A$1:$A$1001, customers!$G$1:$G$1001)</f>
        <v>United States</v>
      </c>
      <c r="I62" t="str">
        <f>INDEX(products!$A$1:$G$49,MATCH(orders!$D62,products!$A$1:$A$49,0),MATCH(orders!I$1,products!$A$1:$F$1,0))</f>
        <v>Ara</v>
      </c>
      <c r="J62" t="str">
        <f>INDEX(products!$A$1:$G$49,MATCH(orders!$D62,products!$A$1:$A$49,0),MATCH(orders!J$1,products!$A$1:$F$1,0))</f>
        <v>D</v>
      </c>
      <c r="K62" s="7">
        <f>INDEX(products!$A$1:$G$49,MATCH(orders!$D62,products!$A$1:$A$49,0),MATCH(orders!K$1,products!$A$1:$F$1,0))</f>
        <v>2.5</v>
      </c>
      <c r="L62" s="4">
        <f>INDEX(products!$A$1:$G$49,MATCH(orders!$D62,products!$A$1:$A$49,0),MATCH(orders!L$1,products!$A$1:$F$1,0))</f>
        <v>22.884999999999998</v>
      </c>
      <c r="M62" s="4">
        <f t="shared" si="0"/>
        <v>114.42499999999998</v>
      </c>
      <c r="N62" t="str" cm="1">
        <f t="array" ref="N62">_xlfn.IFS($I62="Rob","Robusta",$I62="Exc","Excelsa",$I62="Ara","Arabica",$I62="Lib","Liberica")</f>
        <v>Arabica</v>
      </c>
      <c r="O62" t="str" cm="1">
        <f t="array" ref="O62">_xlfn.IFS($J62="M","Medium",$J62="L","Light",$J62="D","Dark")</f>
        <v>Dark</v>
      </c>
      <c r="P62" t="str">
        <f>_xlfn.XLOOKUP(Orders[[#This Row],[Customer ID]], customers!$A$1:$A$1001, customers!$I$1:$I$1001,,0)</f>
        <v>No</v>
      </c>
    </row>
    <row r="63" spans="1:16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_xlfn.XLOOKUP($C63, customers!$A$1:$A$1001,customers!$B$1:$B$1001)</f>
        <v>Pammi Endacott</v>
      </c>
      <c r="G63" s="2" t="str">
        <f>IF(_xlfn.XLOOKUP($C63,customers!$A$1:$A$1001, customers!$C$1:$C$1001)=0, "", _xlfn.XLOOKUP($C63,customers!$A$1:$A$1001, customers!$C$1:$C$1001))</f>
        <v/>
      </c>
      <c r="H63" s="2" t="str">
        <f>_xlfn.XLOOKUP($C63, customers!$A$1:$A$1001, customers!$G$1:$G$1001)</f>
        <v>United Kingdom</v>
      </c>
      <c r="I63" t="str">
        <f>INDEX(products!$A$1:$G$49,MATCH(orders!$D63,products!$A$1:$A$49,0),MATCH(orders!I$1,products!$A$1:$F$1,0))</f>
        <v>Rob</v>
      </c>
      <c r="J63" t="str">
        <f>INDEX(products!$A$1:$G$49,MATCH(orders!$D63,products!$A$1:$A$49,0),MATCH(orders!J$1,products!$A$1:$F$1,0))</f>
        <v>D</v>
      </c>
      <c r="K63" s="7">
        <f>INDEX(products!$A$1:$G$49,MATCH(orders!$D63,products!$A$1:$A$49,0),MATCH(orders!K$1,products!$A$1:$F$1,0))</f>
        <v>0.5</v>
      </c>
      <c r="L63" s="4">
        <f>INDEX(products!$A$1:$G$49,MATCH(orders!$D63,products!$A$1:$A$49,0),MATCH(orders!L$1,products!$A$1:$F$1,0))</f>
        <v>5.3699999999999992</v>
      </c>
      <c r="M63" s="4">
        <f t="shared" si="0"/>
        <v>26.849999999999994</v>
      </c>
      <c r="N63" t="str" cm="1">
        <f t="array" ref="N63">_xlfn.IFS($I63="Rob","Robusta",$I63="Exc","Excelsa",$I63="Ara","Arabica",$I63="Lib","Liberica")</f>
        <v>Robusta</v>
      </c>
      <c r="O63" t="str" cm="1">
        <f t="array" ref="O63">_xlfn.IFS($J63="M","Medium",$J63="L","Light",$J63="D","Dark")</f>
        <v>Dark</v>
      </c>
      <c r="P63" t="str">
        <f>_xlfn.XLOOKUP(Orders[[#This Row],[Customer ID]], customers!$A$1:$A$1001, customers!$I$1:$I$1001,,0)</f>
        <v>Yes</v>
      </c>
    </row>
    <row r="64" spans="1:16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_xlfn.XLOOKUP($C64, customers!$A$1:$A$1001,customers!$B$1:$B$1001)</f>
        <v>Nona Linklater</v>
      </c>
      <c r="G64" s="2" t="str">
        <f>IF(_xlfn.XLOOKUP($C64,customers!$A$1:$A$1001, customers!$C$1:$C$1001)=0, "", _xlfn.XLOOKUP($C64,customers!$A$1:$A$1001, customers!$C$1:$C$1001))</f>
        <v/>
      </c>
      <c r="H64" s="2" t="str">
        <f>_xlfn.XLOOKUP($C64, customers!$A$1:$A$1001, customers!$G$1:$G$1001)</f>
        <v>United States</v>
      </c>
      <c r="I64" t="str">
        <f>INDEX(products!$A$1:$G$49,MATCH(orders!$D64,products!$A$1:$A$49,0),MATCH(orders!I$1,products!$A$1:$F$1,0))</f>
        <v>Lib</v>
      </c>
      <c r="J64" t="str">
        <f>INDEX(products!$A$1:$G$49,MATCH(orders!$D64,products!$A$1:$A$49,0),MATCH(orders!J$1,products!$A$1:$F$1,0))</f>
        <v>L</v>
      </c>
      <c r="K64" s="7">
        <f>INDEX(products!$A$1:$G$49,MATCH(orders!$D64,products!$A$1:$A$49,0),MATCH(orders!K$1,products!$A$1:$F$1,0))</f>
        <v>0.2</v>
      </c>
      <c r="L64" s="4">
        <f>INDEX(products!$A$1:$G$49,MATCH(orders!$D64,products!$A$1:$A$49,0),MATCH(orders!L$1,products!$A$1:$F$1,0))</f>
        <v>4.7549999999999999</v>
      </c>
      <c r="M64" s="4">
        <f t="shared" si="0"/>
        <v>23.774999999999999</v>
      </c>
      <c r="N64" t="str" cm="1">
        <f t="array" ref="N64">_xlfn.IFS($I64="Rob","Robusta",$I64="Exc","Excelsa",$I64="Ara","Arabica",$I64="Lib","Liberica")</f>
        <v>Liberica</v>
      </c>
      <c r="O64" t="str" cm="1">
        <f t="array" ref="O64">_xlfn.IFS($J64="M","Medium",$J64="L","Light",$J64="D","Dark")</f>
        <v>Light</v>
      </c>
      <c r="P64" t="str">
        <f>_xlfn.XLOOKUP(Orders[[#This Row],[Customer ID]], customers!$A$1:$A$1001, customers!$I$1:$I$1001,,0)</f>
        <v>Yes</v>
      </c>
    </row>
    <row r="65" spans="1:16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_xlfn.XLOOKUP($C65, customers!$A$1:$A$1001,customers!$B$1:$B$1001)</f>
        <v>Annadiane Dykes</v>
      </c>
      <c r="G65" s="2" t="str">
        <f>IF(_xlfn.XLOOKUP($C65,customers!$A$1:$A$1001, customers!$C$1:$C$1001)=0, "", _xlfn.XLOOKUP($C65,customers!$A$1:$A$1001, customers!$C$1:$C$1001))</f>
        <v>adykes1r@eventbrite.com</v>
      </c>
      <c r="H65" s="2" t="str">
        <f>_xlfn.XLOOKUP($C65, customers!$A$1:$A$1001, customers!$G$1:$G$1001)</f>
        <v>United States</v>
      </c>
      <c r="I65" t="str">
        <f>INDEX(products!$A$1:$G$49,MATCH(orders!$D65,products!$A$1:$A$49,0),MATCH(orders!I$1,products!$A$1:$F$1,0))</f>
        <v>Ara</v>
      </c>
      <c r="J65" t="str">
        <f>INDEX(products!$A$1:$G$49,MATCH(orders!$D65,products!$A$1:$A$49,0),MATCH(orders!J$1,products!$A$1:$F$1,0))</f>
        <v>M</v>
      </c>
      <c r="K65" s="7">
        <f>INDEX(products!$A$1:$G$49,MATCH(orders!$D65,products!$A$1:$A$49,0),MATCH(orders!K$1,products!$A$1:$F$1,0))</f>
        <v>0.5</v>
      </c>
      <c r="L65" s="4">
        <f>INDEX(products!$A$1:$G$49,MATCH(orders!$D65,products!$A$1:$A$49,0),MATCH(orders!L$1,products!$A$1:$F$1,0))</f>
        <v>6.75</v>
      </c>
      <c r="M65" s="4">
        <f t="shared" si="0"/>
        <v>6.75</v>
      </c>
      <c r="N65" t="str" cm="1">
        <f t="array" ref="N65">_xlfn.IFS($I65="Rob","Robusta",$I65="Exc","Excelsa",$I65="Ara","Arabica",$I65="Lib","Liberica")</f>
        <v>Arabica</v>
      </c>
      <c r="O65" t="str" cm="1">
        <f t="array" ref="O65">_xlfn.IFS($J65="M","Medium",$J65="L","Light",$J65="D","Dark")</f>
        <v>Medium</v>
      </c>
      <c r="P65" t="str">
        <f>_xlfn.XLOOKUP(Orders[[#This Row],[Customer ID]], customers!$A$1:$A$1001, customers!$I$1:$I$1001,,0)</f>
        <v>No</v>
      </c>
    </row>
    <row r="66" spans="1:16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_xlfn.XLOOKUP($C66, customers!$A$1:$A$1001,customers!$B$1:$B$1001)</f>
        <v>Felecia Dodgson</v>
      </c>
      <c r="G66" s="2" t="str">
        <f>IF(_xlfn.XLOOKUP($C66,customers!$A$1:$A$1001, customers!$C$1:$C$1001)=0, "", _xlfn.XLOOKUP($C66,customers!$A$1:$A$1001, customers!$C$1:$C$1001))</f>
        <v/>
      </c>
      <c r="H66" s="2" t="str">
        <f>_xlfn.XLOOKUP($C66, customers!$A$1:$A$1001, customers!$G$1:$G$1001)</f>
        <v>United States</v>
      </c>
      <c r="I66" t="str">
        <f>INDEX(products!$A$1:$G$49,MATCH(orders!$D66,products!$A$1:$A$49,0),MATCH(orders!I$1,products!$A$1:$F$1,0))</f>
        <v>Rob</v>
      </c>
      <c r="J66" t="str">
        <f>INDEX(products!$A$1:$G$49,MATCH(orders!$D66,products!$A$1:$A$49,0),MATCH(orders!J$1,products!$A$1:$F$1,0))</f>
        <v>M</v>
      </c>
      <c r="K66" s="7">
        <f>INDEX(products!$A$1:$G$49,MATCH(orders!$D66,products!$A$1:$A$49,0),MATCH(orders!K$1,products!$A$1:$F$1,0))</f>
        <v>0.5</v>
      </c>
      <c r="L66" s="4">
        <f>INDEX(products!$A$1:$G$49,MATCH(orders!$D66,products!$A$1:$A$49,0),MATCH(orders!L$1,products!$A$1:$F$1,0))</f>
        <v>5.97</v>
      </c>
      <c r="M66" s="4">
        <f t="shared" si="0"/>
        <v>35.82</v>
      </c>
      <c r="N66" t="str" cm="1">
        <f t="array" ref="N66">_xlfn.IFS($I66="Rob","Robusta",$I66="Exc","Excelsa",$I66="Ara","Arabica",$I66="Lib","Liberica")</f>
        <v>Robusta</v>
      </c>
      <c r="O66" t="str" cm="1">
        <f t="array" ref="O66">_xlfn.IFS($J66="M","Medium",$J66="L","Light",$J66="D","Dark")</f>
        <v>Medium</v>
      </c>
      <c r="P66" t="str">
        <f>_xlfn.XLOOKUP(Orders[[#This Row],[Customer ID]], customers!$A$1:$A$1001, customers!$I$1:$I$1001,,0)</f>
        <v>Yes</v>
      </c>
    </row>
    <row r="67" spans="1:16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_xlfn.XLOOKUP($C67, customers!$A$1:$A$1001,customers!$B$1:$B$1001)</f>
        <v>Angelia Cockrem</v>
      </c>
      <c r="G67" s="2" t="str">
        <f>IF(_xlfn.XLOOKUP($C67,customers!$A$1:$A$1001, customers!$C$1:$C$1001)=0, "", _xlfn.XLOOKUP($C67,customers!$A$1:$A$1001, customers!$C$1:$C$1001))</f>
        <v>acockrem1t@engadget.com</v>
      </c>
      <c r="H67" s="2" t="str">
        <f>_xlfn.XLOOKUP($C67, customers!$A$1:$A$1001, customers!$G$1:$G$1001)</f>
        <v>United States</v>
      </c>
      <c r="I67" t="str">
        <f>INDEX(products!$A$1:$G$49,MATCH(orders!$D67,products!$A$1:$A$49,0),MATCH(orders!I$1,products!$A$1:$F$1,0))</f>
        <v>Rob</v>
      </c>
      <c r="J67" t="str">
        <f>INDEX(products!$A$1:$G$49,MATCH(orders!$D67,products!$A$1:$A$49,0),MATCH(orders!J$1,products!$A$1:$F$1,0))</f>
        <v>D</v>
      </c>
      <c r="K67" s="7">
        <f>INDEX(products!$A$1:$G$49,MATCH(orders!$D67,products!$A$1:$A$49,0),MATCH(orders!K$1,products!$A$1:$F$1,0))</f>
        <v>2.5</v>
      </c>
      <c r="L67" s="4">
        <f>INDEX(products!$A$1:$G$49,MATCH(orders!$D67,products!$A$1:$A$49,0),MATCH(orders!L$1,products!$A$1:$F$1,0))</f>
        <v>20.584999999999997</v>
      </c>
      <c r="M67" s="4">
        <f t="shared" ref="M67:M130" si="1">L67*E67</f>
        <v>82.339999999999989</v>
      </c>
      <c r="N67" t="str" cm="1">
        <f t="array" ref="N67">_xlfn.IFS($I67="Rob","Robusta",$I67="Exc","Excelsa",$I67="Ara","Arabica",$I67="Lib","Liberica")</f>
        <v>Robusta</v>
      </c>
      <c r="O67" t="str" cm="1">
        <f t="array" ref="O67">_xlfn.IFS($J67="M","Medium",$J67="L","Light",$J67="D","Dark")</f>
        <v>Dark</v>
      </c>
      <c r="P67" t="str">
        <f>_xlfn.XLOOKUP(Orders[[#This Row],[Customer ID]], customers!$A$1:$A$1001, customers!$I$1:$I$1001,,0)</f>
        <v>Yes</v>
      </c>
    </row>
    <row r="68" spans="1:16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_xlfn.XLOOKUP($C68, customers!$A$1:$A$1001,customers!$B$1:$B$1001)</f>
        <v>Belvia Umpleby</v>
      </c>
      <c r="G68" s="2" t="str">
        <f>IF(_xlfn.XLOOKUP($C68,customers!$A$1:$A$1001, customers!$C$1:$C$1001)=0, "", _xlfn.XLOOKUP($C68,customers!$A$1:$A$1001, customers!$C$1:$C$1001))</f>
        <v>bumpleby1u@soundcloud.com</v>
      </c>
      <c r="H68" s="2" t="str">
        <f>_xlfn.XLOOKUP($C68, customers!$A$1:$A$1001, customers!$G$1:$G$1001)</f>
        <v>United States</v>
      </c>
      <c r="I68" t="str">
        <f>INDEX(products!$A$1:$G$49,MATCH(orders!$D68,products!$A$1:$A$49,0),MATCH(orders!I$1,products!$A$1:$F$1,0))</f>
        <v>Rob</v>
      </c>
      <c r="J68" t="str">
        <f>INDEX(products!$A$1:$G$49,MATCH(orders!$D68,products!$A$1:$A$49,0),MATCH(orders!J$1,products!$A$1:$F$1,0))</f>
        <v>L</v>
      </c>
      <c r="K68" s="7">
        <f>INDEX(products!$A$1:$G$49,MATCH(orders!$D68,products!$A$1:$A$49,0),MATCH(orders!K$1,products!$A$1:$F$1,0))</f>
        <v>0.5</v>
      </c>
      <c r="L68" s="4">
        <f>INDEX(products!$A$1:$G$49,MATCH(orders!$D68,products!$A$1:$A$49,0),MATCH(orders!L$1,products!$A$1:$F$1,0))</f>
        <v>7.169999999999999</v>
      </c>
      <c r="M68" s="4">
        <f t="shared" si="1"/>
        <v>7.169999999999999</v>
      </c>
      <c r="N68" t="str" cm="1">
        <f t="array" ref="N68">_xlfn.IFS($I68="Rob","Robusta",$I68="Exc","Excelsa",$I68="Ara","Arabica",$I68="Lib","Liberica")</f>
        <v>Robusta</v>
      </c>
      <c r="O68" t="str" cm="1">
        <f t="array" ref="O68">_xlfn.IFS($J68="M","Medium",$J68="L","Light",$J68="D","Dark")</f>
        <v>Light</v>
      </c>
      <c r="P68" t="str">
        <f>_xlfn.XLOOKUP(Orders[[#This Row],[Customer ID]], customers!$A$1:$A$1001, customers!$I$1:$I$1001,,0)</f>
        <v>Yes</v>
      </c>
    </row>
    <row r="69" spans="1:16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_xlfn.XLOOKUP($C69, customers!$A$1:$A$1001,customers!$B$1:$B$1001)</f>
        <v>Nat Saleway</v>
      </c>
      <c r="G69" s="2" t="str">
        <f>IF(_xlfn.XLOOKUP($C69,customers!$A$1:$A$1001, customers!$C$1:$C$1001)=0, "", _xlfn.XLOOKUP($C69,customers!$A$1:$A$1001, customers!$C$1:$C$1001))</f>
        <v>nsaleway1v@dedecms.com</v>
      </c>
      <c r="H69" s="2" t="str">
        <f>_xlfn.XLOOKUP($C69, customers!$A$1:$A$1001, customers!$G$1:$G$1001)</f>
        <v>United States</v>
      </c>
      <c r="I69" t="str">
        <f>INDEX(products!$A$1:$G$49,MATCH(orders!$D69,products!$A$1:$A$49,0),MATCH(orders!I$1,products!$A$1:$F$1,0))</f>
        <v>Lib</v>
      </c>
      <c r="J69" t="str">
        <f>INDEX(products!$A$1:$G$49,MATCH(orders!$D69,products!$A$1:$A$49,0),MATCH(orders!J$1,products!$A$1:$F$1,0))</f>
        <v>L</v>
      </c>
      <c r="K69" s="7">
        <f>INDEX(products!$A$1:$G$49,MATCH(orders!$D69,products!$A$1:$A$49,0),MATCH(orders!K$1,products!$A$1:$F$1,0))</f>
        <v>0.2</v>
      </c>
      <c r="L69" s="4">
        <f>INDEX(products!$A$1:$G$49,MATCH(orders!$D69,products!$A$1:$A$49,0),MATCH(orders!L$1,products!$A$1:$F$1,0))</f>
        <v>4.7549999999999999</v>
      </c>
      <c r="M69" s="4">
        <f t="shared" si="1"/>
        <v>9.51</v>
      </c>
      <c r="N69" t="str" cm="1">
        <f t="array" ref="N69">_xlfn.IFS($I69="Rob","Robusta",$I69="Exc","Excelsa",$I69="Ara","Arabica",$I69="Lib","Liberica")</f>
        <v>Liberica</v>
      </c>
      <c r="O69" t="str" cm="1">
        <f t="array" ref="O69">_xlfn.IFS($J69="M","Medium",$J69="L","Light",$J69="D","Dark")</f>
        <v>Light</v>
      </c>
      <c r="P69" t="str">
        <f>_xlfn.XLOOKUP(Orders[[#This Row],[Customer ID]], customers!$A$1:$A$1001, customers!$I$1:$I$1001,,0)</f>
        <v>No</v>
      </c>
    </row>
    <row r="70" spans="1:16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_xlfn.XLOOKUP($C70, customers!$A$1:$A$1001,customers!$B$1:$B$1001)</f>
        <v>Hayward Goulter</v>
      </c>
      <c r="G70" s="2" t="str">
        <f>IF(_xlfn.XLOOKUP($C70,customers!$A$1:$A$1001, customers!$C$1:$C$1001)=0, "", _xlfn.XLOOKUP($C70,customers!$A$1:$A$1001, customers!$C$1:$C$1001))</f>
        <v>hgoulter1w@abc.net.au</v>
      </c>
      <c r="H70" s="2" t="str">
        <f>_xlfn.XLOOKUP($C70, customers!$A$1:$A$1001, customers!$G$1:$G$1001)</f>
        <v>United States</v>
      </c>
      <c r="I70" t="str">
        <f>INDEX(products!$A$1:$G$49,MATCH(orders!$D70,products!$A$1:$A$49,0),MATCH(orders!I$1,products!$A$1:$F$1,0))</f>
        <v>Rob</v>
      </c>
      <c r="J70" t="str">
        <f>INDEX(products!$A$1:$G$49,MATCH(orders!$D70,products!$A$1:$A$49,0),MATCH(orders!J$1,products!$A$1:$F$1,0))</f>
        <v>M</v>
      </c>
      <c r="K70" s="7">
        <f>INDEX(products!$A$1:$G$49,MATCH(orders!$D70,products!$A$1:$A$49,0),MATCH(orders!K$1,products!$A$1:$F$1,0))</f>
        <v>0.2</v>
      </c>
      <c r="L70" s="4">
        <f>INDEX(products!$A$1:$G$49,MATCH(orders!$D70,products!$A$1:$A$49,0),MATCH(orders!L$1,products!$A$1:$F$1,0))</f>
        <v>2.9849999999999999</v>
      </c>
      <c r="M70" s="4">
        <f t="shared" si="1"/>
        <v>2.9849999999999999</v>
      </c>
      <c r="N70" t="str" cm="1">
        <f t="array" ref="N70">_xlfn.IFS($I70="Rob","Robusta",$I70="Exc","Excelsa",$I70="Ara","Arabica",$I70="Lib","Liberica")</f>
        <v>Robusta</v>
      </c>
      <c r="O70" t="str" cm="1">
        <f t="array" ref="O70">_xlfn.IFS($J70="M","Medium",$J70="L","Light",$J70="D","Dark")</f>
        <v>Medium</v>
      </c>
      <c r="P70" t="str">
        <f>_xlfn.XLOOKUP(Orders[[#This Row],[Customer ID]], customers!$A$1:$A$1001, customers!$I$1:$I$1001,,0)</f>
        <v>No</v>
      </c>
    </row>
    <row r="71" spans="1:16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_xlfn.XLOOKUP($C71, customers!$A$1:$A$1001,customers!$B$1:$B$1001)</f>
        <v>Gay Rizzello</v>
      </c>
      <c r="G71" s="2" t="str">
        <f>IF(_xlfn.XLOOKUP($C71,customers!$A$1:$A$1001, customers!$C$1:$C$1001)=0, "", _xlfn.XLOOKUP($C71,customers!$A$1:$A$1001, customers!$C$1:$C$1001))</f>
        <v>grizzello1x@symantec.com</v>
      </c>
      <c r="H71" s="2" t="str">
        <f>_xlfn.XLOOKUP($C71, customers!$A$1:$A$1001, customers!$G$1:$G$1001)</f>
        <v>United Kingdom</v>
      </c>
      <c r="I71" t="str">
        <f>INDEX(products!$A$1:$G$49,MATCH(orders!$D71,products!$A$1:$A$49,0),MATCH(orders!I$1,products!$A$1:$F$1,0))</f>
        <v>Rob</v>
      </c>
      <c r="J71" t="str">
        <f>INDEX(products!$A$1:$G$49,MATCH(orders!$D71,products!$A$1:$A$49,0),MATCH(orders!J$1,products!$A$1:$F$1,0))</f>
        <v>M</v>
      </c>
      <c r="K71" s="7">
        <f>INDEX(products!$A$1:$G$49,MATCH(orders!$D71,products!$A$1:$A$49,0),MATCH(orders!K$1,products!$A$1:$F$1,0))</f>
        <v>1</v>
      </c>
      <c r="L71" s="4">
        <f>INDEX(products!$A$1:$G$49,MATCH(orders!$D71,products!$A$1:$A$49,0),MATCH(orders!L$1,products!$A$1:$F$1,0))</f>
        <v>9.9499999999999993</v>
      </c>
      <c r="M71" s="4">
        <f t="shared" si="1"/>
        <v>59.699999999999996</v>
      </c>
      <c r="N71" t="str" cm="1">
        <f t="array" ref="N71">_xlfn.IFS($I71="Rob","Robusta",$I71="Exc","Excelsa",$I71="Ara","Arabica",$I71="Lib","Liberica")</f>
        <v>Robusta</v>
      </c>
      <c r="O71" t="str" cm="1">
        <f t="array" ref="O71">_xlfn.IFS($J71="M","Medium",$J71="L","Light",$J71="D","Dark")</f>
        <v>Medium</v>
      </c>
      <c r="P71" t="str">
        <f>_xlfn.XLOOKUP(Orders[[#This Row],[Customer ID]], customers!$A$1:$A$1001, customers!$I$1:$I$1001,,0)</f>
        <v>Yes</v>
      </c>
    </row>
    <row r="72" spans="1:16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_xlfn.XLOOKUP($C72, customers!$A$1:$A$1001,customers!$B$1:$B$1001)</f>
        <v>Shannon List</v>
      </c>
      <c r="G72" s="2" t="str">
        <f>IF(_xlfn.XLOOKUP($C72,customers!$A$1:$A$1001, customers!$C$1:$C$1001)=0, "", _xlfn.XLOOKUP($C72,customers!$A$1:$A$1001, customers!$C$1:$C$1001))</f>
        <v>slist1y@mapquest.com</v>
      </c>
      <c r="H72" s="2" t="str">
        <f>_xlfn.XLOOKUP($C72, customers!$A$1:$A$1001, customers!$G$1:$G$1001)</f>
        <v>United States</v>
      </c>
      <c r="I72" t="str">
        <f>INDEX(products!$A$1:$G$49,MATCH(orders!$D72,products!$A$1:$A$49,0),MATCH(orders!I$1,products!$A$1:$F$1,0))</f>
        <v>Exc</v>
      </c>
      <c r="J72" t="str">
        <f>INDEX(products!$A$1:$G$49,MATCH(orders!$D72,products!$A$1:$A$49,0),MATCH(orders!J$1,products!$A$1:$F$1,0))</f>
        <v>L</v>
      </c>
      <c r="K72" s="7">
        <f>INDEX(products!$A$1:$G$49,MATCH(orders!$D72,products!$A$1:$A$49,0),MATCH(orders!K$1,products!$A$1:$F$1,0))</f>
        <v>2.5</v>
      </c>
      <c r="L72" s="4">
        <f>INDEX(products!$A$1:$G$49,MATCH(orders!$D72,products!$A$1:$A$49,0),MATCH(orders!L$1,products!$A$1:$F$1,0))</f>
        <v>34.154999999999994</v>
      </c>
      <c r="M72" s="4">
        <f t="shared" si="1"/>
        <v>136.61999999999998</v>
      </c>
      <c r="N72" t="str" cm="1">
        <f t="array" ref="N72">_xlfn.IFS($I72="Rob","Robusta",$I72="Exc","Excelsa",$I72="Ara","Arabica",$I72="Lib","Liberica")</f>
        <v>Excelsa</v>
      </c>
      <c r="O72" t="str" cm="1">
        <f t="array" ref="O72">_xlfn.IFS($J72="M","Medium",$J72="L","Light",$J72="D","Dark")</f>
        <v>Light</v>
      </c>
      <c r="P72" t="str">
        <f>_xlfn.XLOOKUP(Orders[[#This Row],[Customer ID]], customers!$A$1:$A$1001, customers!$I$1:$I$1001,,0)</f>
        <v>No</v>
      </c>
    </row>
    <row r="73" spans="1:16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_xlfn.XLOOKUP($C73, customers!$A$1:$A$1001,customers!$B$1:$B$1001)</f>
        <v>Shirlene Edmondson</v>
      </c>
      <c r="G73" s="2" t="str">
        <f>IF(_xlfn.XLOOKUP($C73,customers!$A$1:$A$1001, customers!$C$1:$C$1001)=0, "", _xlfn.XLOOKUP($C73,customers!$A$1:$A$1001, customers!$C$1:$C$1001))</f>
        <v>sedmondson1z@theguardian.com</v>
      </c>
      <c r="H73" s="2" t="str">
        <f>_xlfn.XLOOKUP($C73, customers!$A$1:$A$1001, customers!$G$1:$G$1001)</f>
        <v>Ireland</v>
      </c>
      <c r="I73" t="str">
        <f>INDEX(products!$A$1:$G$49,MATCH(orders!$D73,products!$A$1:$A$49,0),MATCH(orders!I$1,products!$A$1:$F$1,0))</f>
        <v>Lib</v>
      </c>
      <c r="J73" t="str">
        <f>INDEX(products!$A$1:$G$49,MATCH(orders!$D73,products!$A$1:$A$49,0),MATCH(orders!J$1,products!$A$1:$F$1,0))</f>
        <v>L</v>
      </c>
      <c r="K73" s="7">
        <f>INDEX(products!$A$1:$G$49,MATCH(orders!$D73,products!$A$1:$A$49,0),MATCH(orders!K$1,products!$A$1:$F$1,0))</f>
        <v>0.2</v>
      </c>
      <c r="L73" s="4">
        <f>INDEX(products!$A$1:$G$49,MATCH(orders!$D73,products!$A$1:$A$49,0),MATCH(orders!L$1,products!$A$1:$F$1,0))</f>
        <v>4.7549999999999999</v>
      </c>
      <c r="M73" s="4">
        <f t="shared" si="1"/>
        <v>9.51</v>
      </c>
      <c r="N73" t="str" cm="1">
        <f t="array" ref="N73">_xlfn.IFS($I73="Rob","Robusta",$I73="Exc","Excelsa",$I73="Ara","Arabica",$I73="Lib","Liberica")</f>
        <v>Liberica</v>
      </c>
      <c r="O73" t="str" cm="1">
        <f t="array" ref="O73">_xlfn.IFS($J73="M","Medium",$J73="L","Light",$J73="D","Dark")</f>
        <v>Light</v>
      </c>
      <c r="P73" t="str">
        <f>_xlfn.XLOOKUP(Orders[[#This Row],[Customer ID]], customers!$A$1:$A$1001, customers!$I$1:$I$1001,,0)</f>
        <v>No</v>
      </c>
    </row>
    <row r="74" spans="1:16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_xlfn.XLOOKUP($C74, customers!$A$1:$A$1001,customers!$B$1:$B$1001)</f>
        <v>Aurlie McCarl</v>
      </c>
      <c r="G74" s="2" t="str">
        <f>IF(_xlfn.XLOOKUP($C74,customers!$A$1:$A$1001, customers!$C$1:$C$1001)=0, "", _xlfn.XLOOKUP($C74,customers!$A$1:$A$1001, customers!$C$1:$C$1001))</f>
        <v/>
      </c>
      <c r="H74" s="2" t="str">
        <f>_xlfn.XLOOKUP($C74, customers!$A$1:$A$1001, customers!$G$1:$G$1001)</f>
        <v>United States</v>
      </c>
      <c r="I74" t="str">
        <f>INDEX(products!$A$1:$G$49,MATCH(orders!$D74,products!$A$1:$A$49,0),MATCH(orders!I$1,products!$A$1:$F$1,0))</f>
        <v>Ara</v>
      </c>
      <c r="J74" t="str">
        <f>INDEX(products!$A$1:$G$49,MATCH(orders!$D74,products!$A$1:$A$49,0),MATCH(orders!J$1,products!$A$1:$F$1,0))</f>
        <v>M</v>
      </c>
      <c r="K74" s="7">
        <f>INDEX(products!$A$1:$G$49,MATCH(orders!$D74,products!$A$1:$A$49,0),MATCH(orders!K$1,products!$A$1:$F$1,0))</f>
        <v>2.5</v>
      </c>
      <c r="L74" s="4">
        <f>INDEX(products!$A$1:$G$49,MATCH(orders!$D74,products!$A$1:$A$49,0),MATCH(orders!L$1,products!$A$1:$F$1,0))</f>
        <v>25.874999999999996</v>
      </c>
      <c r="M74" s="4">
        <f t="shared" si="1"/>
        <v>77.624999999999986</v>
      </c>
      <c r="N74" t="str" cm="1">
        <f t="array" ref="N74">_xlfn.IFS($I74="Rob","Robusta",$I74="Exc","Excelsa",$I74="Ara","Arabica",$I74="Lib","Liberica")</f>
        <v>Arabica</v>
      </c>
      <c r="O74" t="str" cm="1">
        <f t="array" ref="O74">_xlfn.IFS($J74="M","Medium",$J74="L","Light",$J74="D","Dark")</f>
        <v>Medium</v>
      </c>
      <c r="P74" t="str">
        <f>_xlfn.XLOOKUP(Orders[[#This Row],[Customer ID]], customers!$A$1:$A$1001, customers!$I$1:$I$1001,,0)</f>
        <v>No</v>
      </c>
    </row>
    <row r="75" spans="1:16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_xlfn.XLOOKUP($C75, customers!$A$1:$A$1001,customers!$B$1:$B$1001)</f>
        <v>Alikee Carryer</v>
      </c>
      <c r="G75" s="2" t="str">
        <f>IF(_xlfn.XLOOKUP($C75,customers!$A$1:$A$1001, customers!$C$1:$C$1001)=0, "", _xlfn.XLOOKUP($C75,customers!$A$1:$A$1001, customers!$C$1:$C$1001))</f>
        <v/>
      </c>
      <c r="H75" s="2" t="str">
        <f>_xlfn.XLOOKUP($C75, customers!$A$1:$A$1001, customers!$G$1:$G$1001)</f>
        <v>United States</v>
      </c>
      <c r="I75" t="str">
        <f>INDEX(products!$A$1:$G$49,MATCH(orders!$D75,products!$A$1:$A$49,0),MATCH(orders!I$1,products!$A$1:$F$1,0))</f>
        <v>Lib</v>
      </c>
      <c r="J75" t="str">
        <f>INDEX(products!$A$1:$G$49,MATCH(orders!$D75,products!$A$1:$A$49,0),MATCH(orders!J$1,products!$A$1:$F$1,0))</f>
        <v>M</v>
      </c>
      <c r="K75" s="7">
        <f>INDEX(products!$A$1:$G$49,MATCH(orders!$D75,products!$A$1:$A$49,0),MATCH(orders!K$1,products!$A$1:$F$1,0))</f>
        <v>0.2</v>
      </c>
      <c r="L75" s="4">
        <f>INDEX(products!$A$1:$G$49,MATCH(orders!$D75,products!$A$1:$A$49,0),MATCH(orders!L$1,products!$A$1:$F$1,0))</f>
        <v>4.3650000000000002</v>
      </c>
      <c r="M75" s="4">
        <f t="shared" si="1"/>
        <v>21.825000000000003</v>
      </c>
      <c r="N75" t="str" cm="1">
        <f t="array" ref="N75">_xlfn.IFS($I75="Rob","Robusta",$I75="Exc","Excelsa",$I75="Ara","Arabica",$I75="Lib","Liberica")</f>
        <v>Liberica</v>
      </c>
      <c r="O75" t="str" cm="1">
        <f t="array" ref="O75">_xlfn.IFS($J75="M","Medium",$J75="L","Light",$J75="D","Dark")</f>
        <v>Medium</v>
      </c>
      <c r="P75" t="str">
        <f>_xlfn.XLOOKUP(Orders[[#This Row],[Customer ID]], customers!$A$1:$A$1001, customers!$I$1:$I$1001,,0)</f>
        <v>Yes</v>
      </c>
    </row>
    <row r="76" spans="1:16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_xlfn.XLOOKUP($C76, customers!$A$1:$A$1001,customers!$B$1:$B$1001)</f>
        <v>Jennifer Rangall</v>
      </c>
      <c r="G76" s="2" t="str">
        <f>IF(_xlfn.XLOOKUP($C76,customers!$A$1:$A$1001, customers!$C$1:$C$1001)=0, "", _xlfn.XLOOKUP($C76,customers!$A$1:$A$1001, customers!$C$1:$C$1001))</f>
        <v>jrangall22@newsvine.com</v>
      </c>
      <c r="H76" s="2" t="str">
        <f>_xlfn.XLOOKUP($C76, customers!$A$1:$A$1001, customers!$G$1:$G$1001)</f>
        <v>United States</v>
      </c>
      <c r="I76" t="str">
        <f>INDEX(products!$A$1:$G$49,MATCH(orders!$D76,products!$A$1:$A$49,0),MATCH(orders!I$1,products!$A$1:$F$1,0))</f>
        <v>Exc</v>
      </c>
      <c r="J76" t="str">
        <f>INDEX(products!$A$1:$G$49,MATCH(orders!$D76,products!$A$1:$A$49,0),MATCH(orders!J$1,products!$A$1:$F$1,0))</f>
        <v>L</v>
      </c>
      <c r="K76" s="7">
        <f>INDEX(products!$A$1:$G$49,MATCH(orders!$D76,products!$A$1:$A$49,0),MATCH(orders!K$1,products!$A$1:$F$1,0))</f>
        <v>0.5</v>
      </c>
      <c r="L76" s="4">
        <f>INDEX(products!$A$1:$G$49,MATCH(orders!$D76,products!$A$1:$A$49,0),MATCH(orders!L$1,products!$A$1:$F$1,0))</f>
        <v>8.91</v>
      </c>
      <c r="M76" s="4">
        <f t="shared" si="1"/>
        <v>17.82</v>
      </c>
      <c r="N76" t="str" cm="1">
        <f t="array" ref="N76">_xlfn.IFS($I76="Rob","Robusta",$I76="Exc","Excelsa",$I76="Ara","Arabica",$I76="Lib","Liberica")</f>
        <v>Excelsa</v>
      </c>
      <c r="O76" t="str" cm="1">
        <f t="array" ref="O76">_xlfn.IFS($J76="M","Medium",$J76="L","Light",$J76="D","Dark")</f>
        <v>Light</v>
      </c>
      <c r="P76" t="str">
        <f>_xlfn.XLOOKUP(Orders[[#This Row],[Customer ID]], customers!$A$1:$A$1001, customers!$I$1:$I$1001,,0)</f>
        <v>Yes</v>
      </c>
    </row>
    <row r="77" spans="1:16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_xlfn.XLOOKUP($C77, customers!$A$1:$A$1001,customers!$B$1:$B$1001)</f>
        <v>Kipper Boorn</v>
      </c>
      <c r="G77" s="2" t="str">
        <f>IF(_xlfn.XLOOKUP($C77,customers!$A$1:$A$1001, customers!$C$1:$C$1001)=0, "", _xlfn.XLOOKUP($C77,customers!$A$1:$A$1001, customers!$C$1:$C$1001))</f>
        <v>kboorn23@ezinearticles.com</v>
      </c>
      <c r="H77" s="2" t="str">
        <f>_xlfn.XLOOKUP($C77, customers!$A$1:$A$1001, customers!$G$1:$G$1001)</f>
        <v>Ireland</v>
      </c>
      <c r="I77" t="str">
        <f>INDEX(products!$A$1:$G$49,MATCH(orders!$D77,products!$A$1:$A$49,0),MATCH(orders!I$1,products!$A$1:$F$1,0))</f>
        <v>Rob</v>
      </c>
      <c r="J77" t="str">
        <f>INDEX(products!$A$1:$G$49,MATCH(orders!$D77,products!$A$1:$A$49,0),MATCH(orders!J$1,products!$A$1:$F$1,0))</f>
        <v>D</v>
      </c>
      <c r="K77" s="7">
        <f>INDEX(products!$A$1:$G$49,MATCH(orders!$D77,products!$A$1:$A$49,0),MATCH(orders!K$1,products!$A$1:$F$1,0))</f>
        <v>1</v>
      </c>
      <c r="L77" s="4">
        <f>INDEX(products!$A$1:$G$49,MATCH(orders!$D77,products!$A$1:$A$49,0),MATCH(orders!L$1,products!$A$1:$F$1,0))</f>
        <v>8.9499999999999993</v>
      </c>
      <c r="M77" s="4">
        <f t="shared" si="1"/>
        <v>53.699999999999996</v>
      </c>
      <c r="N77" t="str" cm="1">
        <f t="array" ref="N77">_xlfn.IFS($I77="Rob","Robusta",$I77="Exc","Excelsa",$I77="Ara","Arabica",$I77="Lib","Liberica")</f>
        <v>Robusta</v>
      </c>
      <c r="O77" t="str" cm="1">
        <f t="array" ref="O77">_xlfn.IFS($J77="M","Medium",$J77="L","Light",$J77="D","Dark")</f>
        <v>Dark</v>
      </c>
      <c r="P77" t="str">
        <f>_xlfn.XLOOKUP(Orders[[#This Row],[Customer ID]], customers!$A$1:$A$1001, customers!$I$1:$I$1001,,0)</f>
        <v>Yes</v>
      </c>
    </row>
    <row r="78" spans="1:16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_xlfn.XLOOKUP($C78, customers!$A$1:$A$1001,customers!$B$1:$B$1001)</f>
        <v>Melania Beadle</v>
      </c>
      <c r="G78" s="2" t="str">
        <f>IF(_xlfn.XLOOKUP($C78,customers!$A$1:$A$1001, customers!$C$1:$C$1001)=0, "", _xlfn.XLOOKUP($C78,customers!$A$1:$A$1001, customers!$C$1:$C$1001))</f>
        <v/>
      </c>
      <c r="H78" s="2" t="str">
        <f>_xlfn.XLOOKUP($C78, customers!$A$1:$A$1001, customers!$G$1:$G$1001)</f>
        <v>Ireland</v>
      </c>
      <c r="I78" t="str">
        <f>INDEX(products!$A$1:$G$49,MATCH(orders!$D78,products!$A$1:$A$49,0),MATCH(orders!I$1,products!$A$1:$F$1,0))</f>
        <v>Rob</v>
      </c>
      <c r="J78" t="str">
        <f>INDEX(products!$A$1:$G$49,MATCH(orders!$D78,products!$A$1:$A$49,0),MATCH(orders!J$1,products!$A$1:$F$1,0))</f>
        <v>L</v>
      </c>
      <c r="K78" s="7">
        <f>INDEX(products!$A$1:$G$49,MATCH(orders!$D78,products!$A$1:$A$49,0),MATCH(orders!K$1,products!$A$1:$F$1,0))</f>
        <v>0.2</v>
      </c>
      <c r="L78" s="4">
        <f>INDEX(products!$A$1:$G$49,MATCH(orders!$D78,products!$A$1:$A$49,0),MATCH(orders!L$1,products!$A$1:$F$1,0))</f>
        <v>3.5849999999999995</v>
      </c>
      <c r="M78" s="4">
        <f t="shared" si="1"/>
        <v>3.5849999999999995</v>
      </c>
      <c r="N78" t="str" cm="1">
        <f t="array" ref="N78">_xlfn.IFS($I78="Rob","Robusta",$I78="Exc","Excelsa",$I78="Ara","Arabica",$I78="Lib","Liberica")</f>
        <v>Robusta</v>
      </c>
      <c r="O78" t="str" cm="1">
        <f t="array" ref="O78">_xlfn.IFS($J78="M","Medium",$J78="L","Light",$J78="D","Dark")</f>
        <v>Light</v>
      </c>
      <c r="P78" t="str">
        <f>_xlfn.XLOOKUP(Orders[[#This Row],[Customer ID]], customers!$A$1:$A$1001, customers!$I$1:$I$1001,,0)</f>
        <v>Yes</v>
      </c>
    </row>
    <row r="79" spans="1:16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_xlfn.XLOOKUP($C79, customers!$A$1:$A$1001,customers!$B$1:$B$1001)</f>
        <v>Colene Elgey</v>
      </c>
      <c r="G79" s="2" t="str">
        <f>IF(_xlfn.XLOOKUP($C79,customers!$A$1:$A$1001, customers!$C$1:$C$1001)=0, "", _xlfn.XLOOKUP($C79,customers!$A$1:$A$1001, customers!$C$1:$C$1001))</f>
        <v>celgey25@webs.com</v>
      </c>
      <c r="H79" s="2" t="str">
        <f>_xlfn.XLOOKUP($C79, customers!$A$1:$A$1001, customers!$G$1:$G$1001)</f>
        <v>United States</v>
      </c>
      <c r="I79" t="str">
        <f>INDEX(products!$A$1:$G$49,MATCH(orders!$D79,products!$A$1:$A$49,0),MATCH(orders!I$1,products!$A$1:$F$1,0))</f>
        <v>Exc</v>
      </c>
      <c r="J79" t="str">
        <f>INDEX(products!$A$1:$G$49,MATCH(orders!$D79,products!$A$1:$A$49,0),MATCH(orders!J$1,products!$A$1:$F$1,0))</f>
        <v>D</v>
      </c>
      <c r="K79" s="7">
        <f>INDEX(products!$A$1:$G$49,MATCH(orders!$D79,products!$A$1:$A$49,0),MATCH(orders!K$1,products!$A$1:$F$1,0))</f>
        <v>0.2</v>
      </c>
      <c r="L79" s="4">
        <f>INDEX(products!$A$1:$G$49,MATCH(orders!$D79,products!$A$1:$A$49,0),MATCH(orders!L$1,products!$A$1:$F$1,0))</f>
        <v>3.645</v>
      </c>
      <c r="M79" s="4">
        <f t="shared" si="1"/>
        <v>7.29</v>
      </c>
      <c r="N79" t="str" cm="1">
        <f t="array" ref="N79">_xlfn.IFS($I79="Rob","Robusta",$I79="Exc","Excelsa",$I79="Ara","Arabica",$I79="Lib","Liberica")</f>
        <v>Excelsa</v>
      </c>
      <c r="O79" t="str" cm="1">
        <f t="array" ref="O79">_xlfn.IFS($J79="M","Medium",$J79="L","Light",$J79="D","Dark")</f>
        <v>Dark</v>
      </c>
      <c r="P79" t="str">
        <f>_xlfn.XLOOKUP(Orders[[#This Row],[Customer ID]], customers!$A$1:$A$1001, customers!$I$1:$I$1001,,0)</f>
        <v>No</v>
      </c>
    </row>
    <row r="80" spans="1:16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_xlfn.XLOOKUP($C80, customers!$A$1:$A$1001,customers!$B$1:$B$1001)</f>
        <v>Lothaire Mizzi</v>
      </c>
      <c r="G80" s="2" t="str">
        <f>IF(_xlfn.XLOOKUP($C80,customers!$A$1:$A$1001, customers!$C$1:$C$1001)=0, "", _xlfn.XLOOKUP($C80,customers!$A$1:$A$1001, customers!$C$1:$C$1001))</f>
        <v>lmizzi26@rakuten.co.jp</v>
      </c>
      <c r="H80" s="2" t="str">
        <f>_xlfn.XLOOKUP($C80, customers!$A$1:$A$1001, customers!$G$1:$G$1001)</f>
        <v>United States</v>
      </c>
      <c r="I80" t="str">
        <f>INDEX(products!$A$1:$G$49,MATCH(orders!$D80,products!$A$1:$A$49,0),MATCH(orders!I$1,products!$A$1:$F$1,0))</f>
        <v>Ara</v>
      </c>
      <c r="J80" t="str">
        <f>INDEX(products!$A$1:$G$49,MATCH(orders!$D80,products!$A$1:$A$49,0),MATCH(orders!J$1,products!$A$1:$F$1,0))</f>
        <v>M</v>
      </c>
      <c r="K80" s="7">
        <f>INDEX(products!$A$1:$G$49,MATCH(orders!$D80,products!$A$1:$A$49,0),MATCH(orders!K$1,products!$A$1:$F$1,0))</f>
        <v>0.5</v>
      </c>
      <c r="L80" s="4">
        <f>INDEX(products!$A$1:$G$49,MATCH(orders!$D80,products!$A$1:$A$49,0),MATCH(orders!L$1,products!$A$1:$F$1,0))</f>
        <v>6.75</v>
      </c>
      <c r="M80" s="4">
        <f t="shared" si="1"/>
        <v>40.5</v>
      </c>
      <c r="N80" t="str" cm="1">
        <f t="array" ref="N80">_xlfn.IFS($I80="Rob","Robusta",$I80="Exc","Excelsa",$I80="Ara","Arabica",$I80="Lib","Liberica")</f>
        <v>Arabica</v>
      </c>
      <c r="O80" t="str" cm="1">
        <f t="array" ref="O80">_xlfn.IFS($J80="M","Medium",$J80="L","Light",$J80="D","Dark")</f>
        <v>Medium</v>
      </c>
      <c r="P80" t="str">
        <f>_xlfn.XLOOKUP(Orders[[#This Row],[Customer ID]], customers!$A$1:$A$1001, customers!$I$1:$I$1001,,0)</f>
        <v>Yes</v>
      </c>
    </row>
    <row r="81" spans="1:16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_xlfn.XLOOKUP($C81, customers!$A$1:$A$1001,customers!$B$1:$B$1001)</f>
        <v>Cletis Giacomazzo</v>
      </c>
      <c r="G81" s="2" t="str">
        <f>IF(_xlfn.XLOOKUP($C81,customers!$A$1:$A$1001, customers!$C$1:$C$1001)=0, "", _xlfn.XLOOKUP($C81,customers!$A$1:$A$1001, customers!$C$1:$C$1001))</f>
        <v>cgiacomazzo27@jigsy.com</v>
      </c>
      <c r="H81" s="2" t="str">
        <f>_xlfn.XLOOKUP($C81, customers!$A$1:$A$1001, customers!$G$1:$G$1001)</f>
        <v>United States</v>
      </c>
      <c r="I81" t="str">
        <f>INDEX(products!$A$1:$G$49,MATCH(orders!$D81,products!$A$1:$A$49,0),MATCH(orders!I$1,products!$A$1:$F$1,0))</f>
        <v>Rob</v>
      </c>
      <c r="J81" t="str">
        <f>INDEX(products!$A$1:$G$49,MATCH(orders!$D81,products!$A$1:$A$49,0),MATCH(orders!J$1,products!$A$1:$F$1,0))</f>
        <v>L</v>
      </c>
      <c r="K81" s="7">
        <f>INDEX(products!$A$1:$G$49,MATCH(orders!$D81,products!$A$1:$A$49,0),MATCH(orders!K$1,products!$A$1:$F$1,0))</f>
        <v>1</v>
      </c>
      <c r="L81" s="4">
        <f>INDEX(products!$A$1:$G$49,MATCH(orders!$D81,products!$A$1:$A$49,0),MATCH(orders!L$1,products!$A$1:$F$1,0))</f>
        <v>11.95</v>
      </c>
      <c r="M81" s="4">
        <f t="shared" si="1"/>
        <v>47.8</v>
      </c>
      <c r="N81" t="str" cm="1">
        <f t="array" ref="N81">_xlfn.IFS($I81="Rob","Robusta",$I81="Exc","Excelsa",$I81="Ara","Arabica",$I81="Lib","Liberica")</f>
        <v>Robusta</v>
      </c>
      <c r="O81" t="str" cm="1">
        <f t="array" ref="O81">_xlfn.IFS($J81="M","Medium",$J81="L","Light",$J81="D","Dark")</f>
        <v>Light</v>
      </c>
      <c r="P81" t="str">
        <f>_xlfn.XLOOKUP(Orders[[#This Row],[Customer ID]], customers!$A$1:$A$1001, customers!$I$1:$I$1001,,0)</f>
        <v>No</v>
      </c>
    </row>
    <row r="82" spans="1:16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_xlfn.XLOOKUP($C82, customers!$A$1:$A$1001,customers!$B$1:$B$1001)</f>
        <v>Ami Arnow</v>
      </c>
      <c r="G82" s="2" t="str">
        <f>IF(_xlfn.XLOOKUP($C82,customers!$A$1:$A$1001, customers!$C$1:$C$1001)=0, "", _xlfn.XLOOKUP($C82,customers!$A$1:$A$1001, customers!$C$1:$C$1001))</f>
        <v>aarnow28@arizona.edu</v>
      </c>
      <c r="H82" s="2" t="str">
        <f>_xlfn.XLOOKUP($C82, customers!$A$1:$A$1001, customers!$G$1:$G$1001)</f>
        <v>United States</v>
      </c>
      <c r="I82" t="str">
        <f>INDEX(products!$A$1:$G$49,MATCH(orders!$D82,products!$A$1:$A$49,0),MATCH(orders!I$1,products!$A$1:$F$1,0))</f>
        <v>Ara</v>
      </c>
      <c r="J82" t="str">
        <f>INDEX(products!$A$1:$G$49,MATCH(orders!$D82,products!$A$1:$A$49,0),MATCH(orders!J$1,products!$A$1:$F$1,0))</f>
        <v>L</v>
      </c>
      <c r="K82" s="7">
        <f>INDEX(products!$A$1:$G$49,MATCH(orders!$D82,products!$A$1:$A$49,0),MATCH(orders!K$1,products!$A$1:$F$1,0))</f>
        <v>0.5</v>
      </c>
      <c r="L82" s="4">
        <f>INDEX(products!$A$1:$G$49,MATCH(orders!$D82,products!$A$1:$A$49,0),MATCH(orders!L$1,products!$A$1:$F$1,0))</f>
        <v>7.77</v>
      </c>
      <c r="M82" s="4">
        <f t="shared" si="1"/>
        <v>38.849999999999994</v>
      </c>
      <c r="N82" t="str" cm="1">
        <f t="array" ref="N82">_xlfn.IFS($I82="Rob","Robusta",$I82="Exc","Excelsa",$I82="Ara","Arabica",$I82="Lib","Liberica")</f>
        <v>Arabica</v>
      </c>
      <c r="O82" t="str" cm="1">
        <f t="array" ref="O82">_xlfn.IFS($J82="M","Medium",$J82="L","Light",$J82="D","Dark")</f>
        <v>Light</v>
      </c>
      <c r="P82" t="str">
        <f>_xlfn.XLOOKUP(Orders[[#This Row],[Customer ID]], customers!$A$1:$A$1001, customers!$I$1:$I$1001,,0)</f>
        <v>Yes</v>
      </c>
    </row>
    <row r="83" spans="1:16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_xlfn.XLOOKUP($C83, customers!$A$1:$A$1001,customers!$B$1:$B$1001)</f>
        <v>Sheppard Yann</v>
      </c>
      <c r="G83" s="2" t="str">
        <f>IF(_xlfn.XLOOKUP($C83,customers!$A$1:$A$1001, customers!$C$1:$C$1001)=0, "", _xlfn.XLOOKUP($C83,customers!$A$1:$A$1001, customers!$C$1:$C$1001))</f>
        <v>syann29@senate.gov</v>
      </c>
      <c r="H83" s="2" t="str">
        <f>_xlfn.XLOOKUP($C83, customers!$A$1:$A$1001, customers!$G$1:$G$1001)</f>
        <v>United States</v>
      </c>
      <c r="I83" t="str">
        <f>INDEX(products!$A$1:$G$49,MATCH(orders!$D83,products!$A$1:$A$49,0),MATCH(orders!I$1,products!$A$1:$F$1,0))</f>
        <v>Lib</v>
      </c>
      <c r="J83" t="str">
        <f>INDEX(products!$A$1:$G$49,MATCH(orders!$D83,products!$A$1:$A$49,0),MATCH(orders!J$1,products!$A$1:$F$1,0))</f>
        <v>L</v>
      </c>
      <c r="K83" s="7">
        <f>INDEX(products!$A$1:$G$49,MATCH(orders!$D83,products!$A$1:$A$49,0),MATCH(orders!K$1,products!$A$1:$F$1,0))</f>
        <v>2.5</v>
      </c>
      <c r="L83" s="4">
        <f>INDEX(products!$A$1:$G$49,MATCH(orders!$D83,products!$A$1:$A$49,0),MATCH(orders!L$1,products!$A$1:$F$1,0))</f>
        <v>36.454999999999998</v>
      </c>
      <c r="M83" s="4">
        <f t="shared" si="1"/>
        <v>109.36499999999999</v>
      </c>
      <c r="N83" t="str" cm="1">
        <f t="array" ref="N83">_xlfn.IFS($I83="Rob","Robusta",$I83="Exc","Excelsa",$I83="Ara","Arabica",$I83="Lib","Liberica")</f>
        <v>Liberica</v>
      </c>
      <c r="O83" t="str" cm="1">
        <f t="array" ref="O83">_xlfn.IFS($J83="M","Medium",$J83="L","Light",$J83="D","Dark")</f>
        <v>Light</v>
      </c>
      <c r="P83" t="str">
        <f>_xlfn.XLOOKUP(Orders[[#This Row],[Customer ID]], customers!$A$1:$A$1001, customers!$I$1:$I$1001,,0)</f>
        <v>Yes</v>
      </c>
    </row>
    <row r="84" spans="1:16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_xlfn.XLOOKUP($C84, customers!$A$1:$A$1001,customers!$B$1:$B$1001)</f>
        <v>Bunny Naulls</v>
      </c>
      <c r="G84" s="2" t="str">
        <f>IF(_xlfn.XLOOKUP($C84,customers!$A$1:$A$1001, customers!$C$1:$C$1001)=0, "", _xlfn.XLOOKUP($C84,customers!$A$1:$A$1001, customers!$C$1:$C$1001))</f>
        <v>bnaulls2a@tiny.cc</v>
      </c>
      <c r="H84" s="2" t="str">
        <f>_xlfn.XLOOKUP($C84, customers!$A$1:$A$1001, customers!$G$1:$G$1001)</f>
        <v>Ireland</v>
      </c>
      <c r="I84" t="str">
        <f>INDEX(products!$A$1:$G$49,MATCH(orders!$D84,products!$A$1:$A$49,0),MATCH(orders!I$1,products!$A$1:$F$1,0))</f>
        <v>Lib</v>
      </c>
      <c r="J84" t="str">
        <f>INDEX(products!$A$1:$G$49,MATCH(orders!$D84,products!$A$1:$A$49,0),MATCH(orders!J$1,products!$A$1:$F$1,0))</f>
        <v>M</v>
      </c>
      <c r="K84" s="7">
        <f>INDEX(products!$A$1:$G$49,MATCH(orders!$D84,products!$A$1:$A$49,0),MATCH(orders!K$1,products!$A$1:$F$1,0))</f>
        <v>2.5</v>
      </c>
      <c r="L84" s="4">
        <f>INDEX(products!$A$1:$G$49,MATCH(orders!$D84,products!$A$1:$A$49,0),MATCH(orders!L$1,products!$A$1:$F$1,0))</f>
        <v>33.464999999999996</v>
      </c>
      <c r="M84" s="4">
        <f t="shared" si="1"/>
        <v>100.39499999999998</v>
      </c>
      <c r="N84" t="str" cm="1">
        <f t="array" ref="N84">_xlfn.IFS($I84="Rob","Robusta",$I84="Exc","Excelsa",$I84="Ara","Arabica",$I84="Lib","Liberica")</f>
        <v>Liberica</v>
      </c>
      <c r="O84" t="str" cm="1">
        <f t="array" ref="O84">_xlfn.IFS($J84="M","Medium",$J84="L","Light",$J84="D","Dark")</f>
        <v>Medium</v>
      </c>
      <c r="P84" t="str">
        <f>_xlfn.XLOOKUP(Orders[[#This Row],[Customer ID]], customers!$A$1:$A$1001, customers!$I$1:$I$1001,,0)</f>
        <v>Yes</v>
      </c>
    </row>
    <row r="85" spans="1:16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_xlfn.XLOOKUP($C85, customers!$A$1:$A$1001,customers!$B$1:$B$1001)</f>
        <v>Hally Lorait</v>
      </c>
      <c r="G85" s="2" t="str">
        <f>IF(_xlfn.XLOOKUP($C85,customers!$A$1:$A$1001, customers!$C$1:$C$1001)=0, "", _xlfn.XLOOKUP($C85,customers!$A$1:$A$1001, customers!$C$1:$C$1001))</f>
        <v/>
      </c>
      <c r="H85" s="2" t="str">
        <f>_xlfn.XLOOKUP($C85, customers!$A$1:$A$1001, customers!$G$1:$G$1001)</f>
        <v>United States</v>
      </c>
      <c r="I85" t="str">
        <f>INDEX(products!$A$1:$G$49,MATCH(orders!$D85,products!$A$1:$A$49,0),MATCH(orders!I$1,products!$A$1:$F$1,0))</f>
        <v>Rob</v>
      </c>
      <c r="J85" t="str">
        <f>INDEX(products!$A$1:$G$49,MATCH(orders!$D85,products!$A$1:$A$49,0),MATCH(orders!J$1,products!$A$1:$F$1,0))</f>
        <v>D</v>
      </c>
      <c r="K85" s="7">
        <f>INDEX(products!$A$1:$G$49,MATCH(orders!$D85,products!$A$1:$A$49,0),MATCH(orders!K$1,products!$A$1:$F$1,0))</f>
        <v>2.5</v>
      </c>
      <c r="L85" s="4">
        <f>INDEX(products!$A$1:$G$49,MATCH(orders!$D85,products!$A$1:$A$49,0),MATCH(orders!L$1,products!$A$1:$F$1,0))</f>
        <v>20.584999999999997</v>
      </c>
      <c r="M85" s="4">
        <f t="shared" si="1"/>
        <v>82.339999999999989</v>
      </c>
      <c r="N85" t="str" cm="1">
        <f t="array" ref="N85">_xlfn.IFS($I85="Rob","Robusta",$I85="Exc","Excelsa",$I85="Ara","Arabica",$I85="Lib","Liberica")</f>
        <v>Robusta</v>
      </c>
      <c r="O85" t="str" cm="1">
        <f t="array" ref="O85">_xlfn.IFS($J85="M","Medium",$J85="L","Light",$J85="D","Dark")</f>
        <v>Dark</v>
      </c>
      <c r="P85" t="str">
        <f>_xlfn.XLOOKUP(Orders[[#This Row],[Customer ID]], customers!$A$1:$A$1001, customers!$I$1:$I$1001,,0)</f>
        <v>Yes</v>
      </c>
    </row>
    <row r="86" spans="1:16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_xlfn.XLOOKUP($C86, customers!$A$1:$A$1001,customers!$B$1:$B$1001)</f>
        <v>Zaccaria Sherewood</v>
      </c>
      <c r="G86" s="2" t="str">
        <f>IF(_xlfn.XLOOKUP($C86,customers!$A$1:$A$1001, customers!$C$1:$C$1001)=0, "", _xlfn.XLOOKUP($C86,customers!$A$1:$A$1001, customers!$C$1:$C$1001))</f>
        <v>zsherewood2c@apache.org</v>
      </c>
      <c r="H86" s="2" t="str">
        <f>_xlfn.XLOOKUP($C86, customers!$A$1:$A$1001, customers!$G$1:$G$1001)</f>
        <v>United States</v>
      </c>
      <c r="I86" t="str">
        <f>INDEX(products!$A$1:$G$49,MATCH(orders!$D86,products!$A$1:$A$49,0),MATCH(orders!I$1,products!$A$1:$F$1,0))</f>
        <v>Lib</v>
      </c>
      <c r="J86" t="str">
        <f>INDEX(products!$A$1:$G$49,MATCH(orders!$D86,products!$A$1:$A$49,0),MATCH(orders!J$1,products!$A$1:$F$1,0))</f>
        <v>L</v>
      </c>
      <c r="K86" s="7">
        <f>INDEX(products!$A$1:$G$49,MATCH(orders!$D86,products!$A$1:$A$49,0),MATCH(orders!K$1,products!$A$1:$F$1,0))</f>
        <v>0.5</v>
      </c>
      <c r="L86" s="4">
        <f>INDEX(products!$A$1:$G$49,MATCH(orders!$D86,products!$A$1:$A$49,0),MATCH(orders!L$1,products!$A$1:$F$1,0))</f>
        <v>9.51</v>
      </c>
      <c r="M86" s="4">
        <f t="shared" si="1"/>
        <v>9.51</v>
      </c>
      <c r="N86" t="str" cm="1">
        <f t="array" ref="N86">_xlfn.IFS($I86="Rob","Robusta",$I86="Exc","Excelsa",$I86="Ara","Arabica",$I86="Lib","Liberica")</f>
        <v>Liberica</v>
      </c>
      <c r="O86" t="str" cm="1">
        <f t="array" ref="O86">_xlfn.IFS($J86="M","Medium",$J86="L","Light",$J86="D","Dark")</f>
        <v>Light</v>
      </c>
      <c r="P86" t="str">
        <f>_xlfn.XLOOKUP(Orders[[#This Row],[Customer ID]], customers!$A$1:$A$1001, customers!$I$1:$I$1001,,0)</f>
        <v>No</v>
      </c>
    </row>
    <row r="87" spans="1:16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_xlfn.XLOOKUP($C87, customers!$A$1:$A$1001,customers!$B$1:$B$1001)</f>
        <v>Jeffrey Dufaire</v>
      </c>
      <c r="G87" s="2" t="str">
        <f>IF(_xlfn.XLOOKUP($C87,customers!$A$1:$A$1001, customers!$C$1:$C$1001)=0, "", _xlfn.XLOOKUP($C87,customers!$A$1:$A$1001, customers!$C$1:$C$1001))</f>
        <v>jdufaire2d@fc2.com</v>
      </c>
      <c r="H87" s="2" t="str">
        <f>_xlfn.XLOOKUP($C87, customers!$A$1:$A$1001, customers!$G$1:$G$1001)</f>
        <v>United States</v>
      </c>
      <c r="I87" t="str">
        <f>INDEX(products!$A$1:$G$49,MATCH(orders!$D87,products!$A$1:$A$49,0),MATCH(orders!I$1,products!$A$1:$F$1,0))</f>
        <v>Ara</v>
      </c>
      <c r="J87" t="str">
        <f>INDEX(products!$A$1:$G$49,MATCH(orders!$D87,products!$A$1:$A$49,0),MATCH(orders!J$1,products!$A$1:$F$1,0))</f>
        <v>L</v>
      </c>
      <c r="K87" s="7">
        <f>INDEX(products!$A$1:$G$49,MATCH(orders!$D87,products!$A$1:$A$49,0),MATCH(orders!K$1,products!$A$1:$F$1,0))</f>
        <v>2.5</v>
      </c>
      <c r="L87" s="4">
        <f>INDEX(products!$A$1:$G$49,MATCH(orders!$D87,products!$A$1:$A$49,0),MATCH(orders!L$1,products!$A$1:$F$1,0))</f>
        <v>29.784999999999997</v>
      </c>
      <c r="M87" s="4">
        <f t="shared" si="1"/>
        <v>89.35499999999999</v>
      </c>
      <c r="N87" t="str" cm="1">
        <f t="array" ref="N87">_xlfn.IFS($I87="Rob","Robusta",$I87="Exc","Excelsa",$I87="Ara","Arabica",$I87="Lib","Liberica")</f>
        <v>Arabica</v>
      </c>
      <c r="O87" t="str" cm="1">
        <f t="array" ref="O87">_xlfn.IFS($J87="M","Medium",$J87="L","Light",$J87="D","Dark")</f>
        <v>Light</v>
      </c>
      <c r="P87" t="str">
        <f>_xlfn.XLOOKUP(Orders[[#This Row],[Customer ID]], customers!$A$1:$A$1001, customers!$I$1:$I$1001,,0)</f>
        <v>No</v>
      </c>
    </row>
    <row r="88" spans="1:16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_xlfn.XLOOKUP($C88, customers!$A$1:$A$1001,customers!$B$1:$B$1001)</f>
        <v>Jeffrey Dufaire</v>
      </c>
      <c r="G88" s="2" t="str">
        <f>IF(_xlfn.XLOOKUP($C88,customers!$A$1:$A$1001, customers!$C$1:$C$1001)=0, "", _xlfn.XLOOKUP($C88,customers!$A$1:$A$1001, customers!$C$1:$C$1001))</f>
        <v>jdufaire2d@fc2.com</v>
      </c>
      <c r="H88" s="2" t="str">
        <f>_xlfn.XLOOKUP($C88, customers!$A$1:$A$1001, customers!$G$1:$G$1001)</f>
        <v>United States</v>
      </c>
      <c r="I88" t="str">
        <f>INDEX(products!$A$1:$G$49,MATCH(orders!$D88,products!$A$1:$A$49,0),MATCH(orders!I$1,products!$A$1:$F$1,0))</f>
        <v>Ara</v>
      </c>
      <c r="J88" t="str">
        <f>INDEX(products!$A$1:$G$49,MATCH(orders!$D88,products!$A$1:$A$49,0),MATCH(orders!J$1,products!$A$1:$F$1,0))</f>
        <v>D</v>
      </c>
      <c r="K88" s="7">
        <f>INDEX(products!$A$1:$G$49,MATCH(orders!$D88,products!$A$1:$A$49,0),MATCH(orders!K$1,products!$A$1:$F$1,0))</f>
        <v>0.2</v>
      </c>
      <c r="L88" s="4">
        <f>INDEX(products!$A$1:$G$49,MATCH(orders!$D88,products!$A$1:$A$49,0),MATCH(orders!L$1,products!$A$1:$F$1,0))</f>
        <v>2.9849999999999999</v>
      </c>
      <c r="M88" s="4">
        <f t="shared" si="1"/>
        <v>11.94</v>
      </c>
      <c r="N88" t="str" cm="1">
        <f t="array" ref="N88">_xlfn.IFS($I88="Rob","Robusta",$I88="Exc","Excelsa",$I88="Ara","Arabica",$I88="Lib","Liberica")</f>
        <v>Arabica</v>
      </c>
      <c r="O88" t="str" cm="1">
        <f t="array" ref="O88">_xlfn.IFS($J88="M","Medium",$J88="L","Light",$J88="D","Dark")</f>
        <v>Dark</v>
      </c>
      <c r="P88" t="str">
        <f>_xlfn.XLOOKUP(Orders[[#This Row],[Customer ID]], customers!$A$1:$A$1001, customers!$I$1:$I$1001,,0)</f>
        <v>No</v>
      </c>
    </row>
    <row r="89" spans="1:16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_xlfn.XLOOKUP($C89, customers!$A$1:$A$1001,customers!$B$1:$B$1001)</f>
        <v>Beitris Keaveney</v>
      </c>
      <c r="G89" s="2" t="str">
        <f>IF(_xlfn.XLOOKUP($C89,customers!$A$1:$A$1001, customers!$C$1:$C$1001)=0, "", _xlfn.XLOOKUP($C89,customers!$A$1:$A$1001, customers!$C$1:$C$1001))</f>
        <v>bkeaveney2f@netlog.com</v>
      </c>
      <c r="H89" s="2" t="str">
        <f>_xlfn.XLOOKUP($C89, customers!$A$1:$A$1001, customers!$G$1:$G$1001)</f>
        <v>United States</v>
      </c>
      <c r="I89" t="str">
        <f>INDEX(products!$A$1:$G$49,MATCH(orders!$D89,products!$A$1:$A$49,0),MATCH(orders!I$1,products!$A$1:$F$1,0))</f>
        <v>Ara</v>
      </c>
      <c r="J89" t="str">
        <f>INDEX(products!$A$1:$G$49,MATCH(orders!$D89,products!$A$1:$A$49,0),MATCH(orders!J$1,products!$A$1:$F$1,0))</f>
        <v>M</v>
      </c>
      <c r="K89" s="7">
        <f>INDEX(products!$A$1:$G$49,MATCH(orders!$D89,products!$A$1:$A$49,0),MATCH(orders!K$1,products!$A$1:$F$1,0))</f>
        <v>1</v>
      </c>
      <c r="L89" s="4">
        <f>INDEX(products!$A$1:$G$49,MATCH(orders!$D89,products!$A$1:$A$49,0),MATCH(orders!L$1,products!$A$1:$F$1,0))</f>
        <v>11.25</v>
      </c>
      <c r="M89" s="4">
        <f t="shared" si="1"/>
        <v>33.75</v>
      </c>
      <c r="N89" t="str" cm="1">
        <f t="array" ref="N89">_xlfn.IFS($I89="Rob","Robusta",$I89="Exc","Excelsa",$I89="Ara","Arabica",$I89="Lib","Liberica")</f>
        <v>Arabica</v>
      </c>
      <c r="O89" t="str" cm="1">
        <f t="array" ref="O89">_xlfn.IFS($J89="M","Medium",$J89="L","Light",$J89="D","Dark")</f>
        <v>Medium</v>
      </c>
      <c r="P89" t="str">
        <f>_xlfn.XLOOKUP(Orders[[#This Row],[Customer ID]], customers!$A$1:$A$1001, customers!$I$1:$I$1001,,0)</f>
        <v>No</v>
      </c>
    </row>
    <row r="90" spans="1:16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_xlfn.XLOOKUP($C90, customers!$A$1:$A$1001,customers!$B$1:$B$1001)</f>
        <v>Elna Grise</v>
      </c>
      <c r="G90" s="2" t="str">
        <f>IF(_xlfn.XLOOKUP($C90,customers!$A$1:$A$1001, customers!$C$1:$C$1001)=0, "", _xlfn.XLOOKUP($C90,customers!$A$1:$A$1001, customers!$C$1:$C$1001))</f>
        <v>egrise2g@cargocollective.com</v>
      </c>
      <c r="H90" s="2" t="str">
        <f>_xlfn.XLOOKUP($C90, customers!$A$1:$A$1001, customers!$G$1:$G$1001)</f>
        <v>United States</v>
      </c>
      <c r="I90" t="str">
        <f>INDEX(products!$A$1:$G$49,MATCH(orders!$D90,products!$A$1:$A$49,0),MATCH(orders!I$1,products!$A$1:$F$1,0))</f>
        <v>Rob</v>
      </c>
      <c r="J90" t="str">
        <f>INDEX(products!$A$1:$G$49,MATCH(orders!$D90,products!$A$1:$A$49,0),MATCH(orders!J$1,products!$A$1:$F$1,0))</f>
        <v>L</v>
      </c>
      <c r="K90" s="7">
        <f>INDEX(products!$A$1:$G$49,MATCH(orders!$D90,products!$A$1:$A$49,0),MATCH(orders!K$1,products!$A$1:$F$1,0))</f>
        <v>1</v>
      </c>
      <c r="L90" s="4">
        <f>INDEX(products!$A$1:$G$49,MATCH(orders!$D90,products!$A$1:$A$49,0),MATCH(orders!L$1,products!$A$1:$F$1,0))</f>
        <v>11.95</v>
      </c>
      <c r="M90" s="4">
        <f t="shared" si="1"/>
        <v>35.849999999999994</v>
      </c>
      <c r="N90" t="str" cm="1">
        <f t="array" ref="N90">_xlfn.IFS($I90="Rob","Robusta",$I90="Exc","Excelsa",$I90="Ara","Arabica",$I90="Lib","Liberica")</f>
        <v>Robusta</v>
      </c>
      <c r="O90" t="str" cm="1">
        <f t="array" ref="O90">_xlfn.IFS($J90="M","Medium",$J90="L","Light",$J90="D","Dark")</f>
        <v>Light</v>
      </c>
      <c r="P90" t="str">
        <f>_xlfn.XLOOKUP(Orders[[#This Row],[Customer ID]], customers!$A$1:$A$1001, customers!$I$1:$I$1001,,0)</f>
        <v>No</v>
      </c>
    </row>
    <row r="91" spans="1:16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_xlfn.XLOOKUP($C91, customers!$A$1:$A$1001,customers!$B$1:$B$1001)</f>
        <v>Torie Gottelier</v>
      </c>
      <c r="G91" s="2" t="str">
        <f>IF(_xlfn.XLOOKUP($C91,customers!$A$1:$A$1001, customers!$C$1:$C$1001)=0, "", _xlfn.XLOOKUP($C91,customers!$A$1:$A$1001, customers!$C$1:$C$1001))</f>
        <v>tgottelier2h@vistaprint.com</v>
      </c>
      <c r="H91" s="2" t="str">
        <f>_xlfn.XLOOKUP($C91, customers!$A$1:$A$1001, customers!$G$1:$G$1001)</f>
        <v>United States</v>
      </c>
      <c r="I91" t="str">
        <f>INDEX(products!$A$1:$G$49,MATCH(orders!$D91,products!$A$1:$A$49,0),MATCH(orders!I$1,products!$A$1:$F$1,0))</f>
        <v>Ara</v>
      </c>
      <c r="J91" t="str">
        <f>INDEX(products!$A$1:$G$49,MATCH(orders!$D91,products!$A$1:$A$49,0),MATCH(orders!J$1,products!$A$1:$F$1,0))</f>
        <v>L</v>
      </c>
      <c r="K91" s="7">
        <f>INDEX(products!$A$1:$G$49,MATCH(orders!$D91,products!$A$1:$A$49,0),MATCH(orders!K$1,products!$A$1:$F$1,0))</f>
        <v>1</v>
      </c>
      <c r="L91" s="4">
        <f>INDEX(products!$A$1:$G$49,MATCH(orders!$D91,products!$A$1:$A$49,0),MATCH(orders!L$1,products!$A$1:$F$1,0))</f>
        <v>12.95</v>
      </c>
      <c r="M91" s="4">
        <f t="shared" si="1"/>
        <v>77.699999999999989</v>
      </c>
      <c r="N91" t="str" cm="1">
        <f t="array" ref="N91">_xlfn.IFS($I91="Rob","Robusta",$I91="Exc","Excelsa",$I91="Ara","Arabica",$I91="Lib","Liberica")</f>
        <v>Arabica</v>
      </c>
      <c r="O91" t="str" cm="1">
        <f t="array" ref="O91">_xlfn.IFS($J91="M","Medium",$J91="L","Light",$J91="D","Dark")</f>
        <v>Light</v>
      </c>
      <c r="P91" t="str">
        <f>_xlfn.XLOOKUP(Orders[[#This Row],[Customer ID]], customers!$A$1:$A$1001, customers!$I$1:$I$1001,,0)</f>
        <v>No</v>
      </c>
    </row>
    <row r="92" spans="1:16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_xlfn.XLOOKUP($C92, customers!$A$1:$A$1001,customers!$B$1:$B$1001)</f>
        <v>Loydie Langlais</v>
      </c>
      <c r="G92" s="2" t="str">
        <f>IF(_xlfn.XLOOKUP($C92,customers!$A$1:$A$1001, customers!$C$1:$C$1001)=0, "", _xlfn.XLOOKUP($C92,customers!$A$1:$A$1001, customers!$C$1:$C$1001))</f>
        <v/>
      </c>
      <c r="H92" s="2" t="str">
        <f>_xlfn.XLOOKUP($C92, customers!$A$1:$A$1001, customers!$G$1:$G$1001)</f>
        <v>Ireland</v>
      </c>
      <c r="I92" t="str">
        <f>INDEX(products!$A$1:$G$49,MATCH(orders!$D92,products!$A$1:$A$49,0),MATCH(orders!I$1,products!$A$1:$F$1,0))</f>
        <v>Ara</v>
      </c>
      <c r="J92" t="str">
        <f>INDEX(products!$A$1:$G$49,MATCH(orders!$D92,products!$A$1:$A$49,0),MATCH(orders!J$1,products!$A$1:$F$1,0))</f>
        <v>L</v>
      </c>
      <c r="K92" s="7">
        <f>INDEX(products!$A$1:$G$49,MATCH(orders!$D92,products!$A$1:$A$49,0),MATCH(orders!K$1,products!$A$1:$F$1,0))</f>
        <v>1</v>
      </c>
      <c r="L92" s="4">
        <f>INDEX(products!$A$1:$G$49,MATCH(orders!$D92,products!$A$1:$A$49,0),MATCH(orders!L$1,products!$A$1:$F$1,0))</f>
        <v>12.95</v>
      </c>
      <c r="M92" s="4">
        <f t="shared" si="1"/>
        <v>51.8</v>
      </c>
      <c r="N92" t="str" cm="1">
        <f t="array" ref="N92">_xlfn.IFS($I92="Rob","Robusta",$I92="Exc","Excelsa",$I92="Ara","Arabica",$I92="Lib","Liberica")</f>
        <v>Arabica</v>
      </c>
      <c r="O92" t="str" cm="1">
        <f t="array" ref="O92">_xlfn.IFS($J92="M","Medium",$J92="L","Light",$J92="D","Dark")</f>
        <v>Light</v>
      </c>
      <c r="P92" t="str">
        <f>_xlfn.XLOOKUP(Orders[[#This Row],[Customer ID]], customers!$A$1:$A$1001, customers!$I$1:$I$1001,,0)</f>
        <v>Yes</v>
      </c>
    </row>
    <row r="93" spans="1:16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_xlfn.XLOOKUP($C93, customers!$A$1:$A$1001,customers!$B$1:$B$1001)</f>
        <v>Adham Greenhead</v>
      </c>
      <c r="G93" s="2" t="str">
        <f>IF(_xlfn.XLOOKUP($C93,customers!$A$1:$A$1001, customers!$C$1:$C$1001)=0, "", _xlfn.XLOOKUP($C93,customers!$A$1:$A$1001, customers!$C$1:$C$1001))</f>
        <v>agreenhead2j@dailymail.co.uk</v>
      </c>
      <c r="H93" s="2" t="str">
        <f>_xlfn.XLOOKUP($C93, customers!$A$1:$A$1001, customers!$G$1:$G$1001)</f>
        <v>United States</v>
      </c>
      <c r="I93" t="str">
        <f>INDEX(products!$A$1:$G$49,MATCH(orders!$D93,products!$A$1:$A$49,0),MATCH(orders!I$1,products!$A$1:$F$1,0))</f>
        <v>Ara</v>
      </c>
      <c r="J93" t="str">
        <f>INDEX(products!$A$1:$G$49,MATCH(orders!$D93,products!$A$1:$A$49,0),MATCH(orders!J$1,products!$A$1:$F$1,0))</f>
        <v>M</v>
      </c>
      <c r="K93" s="7">
        <f>INDEX(products!$A$1:$G$49,MATCH(orders!$D93,products!$A$1:$A$49,0),MATCH(orders!K$1,products!$A$1:$F$1,0))</f>
        <v>2.5</v>
      </c>
      <c r="L93" s="4">
        <f>INDEX(products!$A$1:$G$49,MATCH(orders!$D93,products!$A$1:$A$49,0),MATCH(orders!L$1,products!$A$1:$F$1,0))</f>
        <v>25.874999999999996</v>
      </c>
      <c r="M93" s="4">
        <f t="shared" si="1"/>
        <v>103.49999999999999</v>
      </c>
      <c r="N93" t="str" cm="1">
        <f t="array" ref="N93">_xlfn.IFS($I93="Rob","Robusta",$I93="Exc","Excelsa",$I93="Ara","Arabica",$I93="Lib","Liberica")</f>
        <v>Arabica</v>
      </c>
      <c r="O93" t="str" cm="1">
        <f t="array" ref="O93">_xlfn.IFS($J93="M","Medium",$J93="L","Light",$J93="D","Dark")</f>
        <v>Medium</v>
      </c>
      <c r="P93" t="str">
        <f>_xlfn.XLOOKUP(Orders[[#This Row],[Customer ID]], customers!$A$1:$A$1001, customers!$I$1:$I$1001,,0)</f>
        <v>No</v>
      </c>
    </row>
    <row r="94" spans="1:16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_xlfn.XLOOKUP($C94, customers!$A$1:$A$1001,customers!$B$1:$B$1001)</f>
        <v>Hamish MacSherry</v>
      </c>
      <c r="G94" s="2" t="str">
        <f>IF(_xlfn.XLOOKUP($C94,customers!$A$1:$A$1001, customers!$C$1:$C$1001)=0, "", _xlfn.XLOOKUP($C94,customers!$A$1:$A$1001, customers!$C$1:$C$1001))</f>
        <v/>
      </c>
      <c r="H94" s="2" t="str">
        <f>_xlfn.XLOOKUP($C94, customers!$A$1:$A$1001, customers!$G$1:$G$1001)</f>
        <v>United States</v>
      </c>
      <c r="I94" t="str">
        <f>INDEX(products!$A$1:$G$49,MATCH(orders!$D94,products!$A$1:$A$49,0),MATCH(orders!I$1,products!$A$1:$F$1,0))</f>
        <v>Exc</v>
      </c>
      <c r="J94" t="str">
        <f>INDEX(products!$A$1:$G$49,MATCH(orders!$D94,products!$A$1:$A$49,0),MATCH(orders!J$1,products!$A$1:$F$1,0))</f>
        <v>L</v>
      </c>
      <c r="K94" s="7">
        <f>INDEX(products!$A$1:$G$49,MATCH(orders!$D94,products!$A$1:$A$49,0),MATCH(orders!K$1,products!$A$1:$F$1,0))</f>
        <v>1</v>
      </c>
      <c r="L94" s="4">
        <f>INDEX(products!$A$1:$G$49,MATCH(orders!$D94,products!$A$1:$A$49,0),MATCH(orders!L$1,products!$A$1:$F$1,0))</f>
        <v>14.85</v>
      </c>
      <c r="M94" s="4">
        <f t="shared" si="1"/>
        <v>44.55</v>
      </c>
      <c r="N94" t="str" cm="1">
        <f t="array" ref="N94">_xlfn.IFS($I94="Rob","Robusta",$I94="Exc","Excelsa",$I94="Ara","Arabica",$I94="Lib","Liberica")</f>
        <v>Excelsa</v>
      </c>
      <c r="O94" t="str" cm="1">
        <f t="array" ref="O94">_xlfn.IFS($J94="M","Medium",$J94="L","Light",$J94="D","Dark")</f>
        <v>Light</v>
      </c>
      <c r="P94" t="str">
        <f>_xlfn.XLOOKUP(Orders[[#This Row],[Customer ID]], customers!$A$1:$A$1001, customers!$I$1:$I$1001,,0)</f>
        <v>Yes</v>
      </c>
    </row>
    <row r="95" spans="1:16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_xlfn.XLOOKUP($C95, customers!$A$1:$A$1001,customers!$B$1:$B$1001)</f>
        <v>Else Langcaster</v>
      </c>
      <c r="G95" s="2" t="str">
        <f>IF(_xlfn.XLOOKUP($C95,customers!$A$1:$A$1001, customers!$C$1:$C$1001)=0, "", _xlfn.XLOOKUP($C95,customers!$A$1:$A$1001, customers!$C$1:$C$1001))</f>
        <v>elangcaster2l@spotify.com</v>
      </c>
      <c r="H95" s="2" t="str">
        <f>_xlfn.XLOOKUP($C95, customers!$A$1:$A$1001, customers!$G$1:$G$1001)</f>
        <v>United Kingdom</v>
      </c>
      <c r="I95" t="str">
        <f>INDEX(products!$A$1:$G$49,MATCH(orders!$D95,products!$A$1:$A$49,0),MATCH(orders!I$1,products!$A$1:$F$1,0))</f>
        <v>Exc</v>
      </c>
      <c r="J95" t="str">
        <f>INDEX(products!$A$1:$G$49,MATCH(orders!$D95,products!$A$1:$A$49,0),MATCH(orders!J$1,products!$A$1:$F$1,0))</f>
        <v>L</v>
      </c>
      <c r="K95" s="7">
        <f>INDEX(products!$A$1:$G$49,MATCH(orders!$D95,products!$A$1:$A$49,0),MATCH(orders!K$1,products!$A$1:$F$1,0))</f>
        <v>0.5</v>
      </c>
      <c r="L95" s="4">
        <f>INDEX(products!$A$1:$G$49,MATCH(orders!$D95,products!$A$1:$A$49,0),MATCH(orders!L$1,products!$A$1:$F$1,0))</f>
        <v>8.91</v>
      </c>
      <c r="M95" s="4">
        <f t="shared" si="1"/>
        <v>35.64</v>
      </c>
      <c r="N95" t="str" cm="1">
        <f t="array" ref="N95">_xlfn.IFS($I95="Rob","Robusta",$I95="Exc","Excelsa",$I95="Ara","Arabica",$I95="Lib","Liberica")</f>
        <v>Excelsa</v>
      </c>
      <c r="O95" t="str" cm="1">
        <f t="array" ref="O95">_xlfn.IFS($J95="M","Medium",$J95="L","Light",$J95="D","Dark")</f>
        <v>Light</v>
      </c>
      <c r="P95" t="str">
        <f>_xlfn.XLOOKUP(Orders[[#This Row],[Customer ID]], customers!$A$1:$A$1001, customers!$I$1:$I$1001,,0)</f>
        <v>Yes</v>
      </c>
    </row>
    <row r="96" spans="1:16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_xlfn.XLOOKUP($C96, customers!$A$1:$A$1001,customers!$B$1:$B$1001)</f>
        <v>Rudy Farquharson</v>
      </c>
      <c r="G96" s="2" t="str">
        <f>IF(_xlfn.XLOOKUP($C96,customers!$A$1:$A$1001, customers!$C$1:$C$1001)=0, "", _xlfn.XLOOKUP($C96,customers!$A$1:$A$1001, customers!$C$1:$C$1001))</f>
        <v/>
      </c>
      <c r="H96" s="2" t="str">
        <f>_xlfn.XLOOKUP($C96, customers!$A$1:$A$1001, customers!$G$1:$G$1001)</f>
        <v>Ireland</v>
      </c>
      <c r="I96" t="str">
        <f>INDEX(products!$A$1:$G$49,MATCH(orders!$D96,products!$A$1:$A$49,0),MATCH(orders!I$1,products!$A$1:$F$1,0))</f>
        <v>Ara</v>
      </c>
      <c r="J96" t="str">
        <f>INDEX(products!$A$1:$G$49,MATCH(orders!$D96,products!$A$1:$A$49,0),MATCH(orders!J$1,products!$A$1:$F$1,0))</f>
        <v>D</v>
      </c>
      <c r="K96" s="7">
        <f>INDEX(products!$A$1:$G$49,MATCH(orders!$D96,products!$A$1:$A$49,0),MATCH(orders!K$1,products!$A$1:$F$1,0))</f>
        <v>0.2</v>
      </c>
      <c r="L96" s="4">
        <f>INDEX(products!$A$1:$G$49,MATCH(orders!$D96,products!$A$1:$A$49,0),MATCH(orders!L$1,products!$A$1:$F$1,0))</f>
        <v>2.9849999999999999</v>
      </c>
      <c r="M96" s="4">
        <f t="shared" si="1"/>
        <v>17.91</v>
      </c>
      <c r="N96" t="str" cm="1">
        <f t="array" ref="N96">_xlfn.IFS($I96="Rob","Robusta",$I96="Exc","Excelsa",$I96="Ara","Arabica",$I96="Lib","Liberica")</f>
        <v>Arabica</v>
      </c>
      <c r="O96" t="str" cm="1">
        <f t="array" ref="O96">_xlfn.IFS($J96="M","Medium",$J96="L","Light",$J96="D","Dark")</f>
        <v>Dark</v>
      </c>
      <c r="P96" t="str">
        <f>_xlfn.XLOOKUP(Orders[[#This Row],[Customer ID]], customers!$A$1:$A$1001, customers!$I$1:$I$1001,,0)</f>
        <v>Yes</v>
      </c>
    </row>
    <row r="97" spans="1:16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_xlfn.XLOOKUP($C97, customers!$A$1:$A$1001,customers!$B$1:$B$1001)</f>
        <v>Norene Magauran</v>
      </c>
      <c r="G97" s="2" t="str">
        <f>IF(_xlfn.XLOOKUP($C97,customers!$A$1:$A$1001, customers!$C$1:$C$1001)=0, "", _xlfn.XLOOKUP($C97,customers!$A$1:$A$1001, customers!$C$1:$C$1001))</f>
        <v>nmagauran2n@51.la</v>
      </c>
      <c r="H97" s="2" t="str">
        <f>_xlfn.XLOOKUP($C97, customers!$A$1:$A$1001, customers!$G$1:$G$1001)</f>
        <v>United States</v>
      </c>
      <c r="I97" t="str">
        <f>INDEX(products!$A$1:$G$49,MATCH(orders!$D97,products!$A$1:$A$49,0),MATCH(orders!I$1,products!$A$1:$F$1,0))</f>
        <v>Ara</v>
      </c>
      <c r="J97" t="str">
        <f>INDEX(products!$A$1:$G$49,MATCH(orders!$D97,products!$A$1:$A$49,0),MATCH(orders!J$1,products!$A$1:$F$1,0))</f>
        <v>M</v>
      </c>
      <c r="K97" s="7">
        <f>INDEX(products!$A$1:$G$49,MATCH(orders!$D97,products!$A$1:$A$49,0),MATCH(orders!K$1,products!$A$1:$F$1,0))</f>
        <v>2.5</v>
      </c>
      <c r="L97" s="4">
        <f>INDEX(products!$A$1:$G$49,MATCH(orders!$D97,products!$A$1:$A$49,0),MATCH(orders!L$1,products!$A$1:$F$1,0))</f>
        <v>25.874999999999996</v>
      </c>
      <c r="M97" s="4">
        <f t="shared" si="1"/>
        <v>155.24999999999997</v>
      </c>
      <c r="N97" t="str" cm="1">
        <f t="array" ref="N97">_xlfn.IFS($I97="Rob","Robusta",$I97="Exc","Excelsa",$I97="Ara","Arabica",$I97="Lib","Liberica")</f>
        <v>Arabica</v>
      </c>
      <c r="O97" t="str" cm="1">
        <f t="array" ref="O97">_xlfn.IFS($J97="M","Medium",$J97="L","Light",$J97="D","Dark")</f>
        <v>Medium</v>
      </c>
      <c r="P97" t="str">
        <f>_xlfn.XLOOKUP(Orders[[#This Row],[Customer ID]], customers!$A$1:$A$1001, customers!$I$1:$I$1001,,0)</f>
        <v>No</v>
      </c>
    </row>
    <row r="98" spans="1:16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_xlfn.XLOOKUP($C98, customers!$A$1:$A$1001,customers!$B$1:$B$1001)</f>
        <v>Vicki Kirdsch</v>
      </c>
      <c r="G98" s="2" t="str">
        <f>IF(_xlfn.XLOOKUP($C98,customers!$A$1:$A$1001, customers!$C$1:$C$1001)=0, "", _xlfn.XLOOKUP($C98,customers!$A$1:$A$1001, customers!$C$1:$C$1001))</f>
        <v>vkirdsch2o@google.fr</v>
      </c>
      <c r="H98" s="2" t="str">
        <f>_xlfn.XLOOKUP($C98, customers!$A$1:$A$1001, customers!$G$1:$G$1001)</f>
        <v>United States</v>
      </c>
      <c r="I98" t="str">
        <f>INDEX(products!$A$1:$G$49,MATCH(orders!$D98,products!$A$1:$A$49,0),MATCH(orders!I$1,products!$A$1:$F$1,0))</f>
        <v>Ara</v>
      </c>
      <c r="J98" t="str">
        <f>INDEX(products!$A$1:$G$49,MATCH(orders!$D98,products!$A$1:$A$49,0),MATCH(orders!J$1,products!$A$1:$F$1,0))</f>
        <v>D</v>
      </c>
      <c r="K98" s="7">
        <f>INDEX(products!$A$1:$G$49,MATCH(orders!$D98,products!$A$1:$A$49,0),MATCH(orders!K$1,products!$A$1:$F$1,0))</f>
        <v>0.2</v>
      </c>
      <c r="L98" s="4">
        <f>INDEX(products!$A$1:$G$49,MATCH(orders!$D98,products!$A$1:$A$49,0),MATCH(orders!L$1,products!$A$1:$F$1,0))</f>
        <v>2.9849999999999999</v>
      </c>
      <c r="M98" s="4">
        <f t="shared" si="1"/>
        <v>5.97</v>
      </c>
      <c r="N98" t="str" cm="1">
        <f t="array" ref="N98">_xlfn.IFS($I98="Rob","Robusta",$I98="Exc","Excelsa",$I98="Ara","Arabica",$I98="Lib","Liberica")</f>
        <v>Arabica</v>
      </c>
      <c r="O98" t="str" cm="1">
        <f t="array" ref="O98">_xlfn.IFS($J98="M","Medium",$J98="L","Light",$J98="D","Dark")</f>
        <v>Dark</v>
      </c>
      <c r="P98" t="str">
        <f>_xlfn.XLOOKUP(Orders[[#This Row],[Customer ID]], customers!$A$1:$A$1001, customers!$I$1:$I$1001,,0)</f>
        <v>No</v>
      </c>
    </row>
    <row r="99" spans="1:16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_xlfn.XLOOKUP($C99, customers!$A$1:$A$1001,customers!$B$1:$B$1001)</f>
        <v>Ilysa Whapple</v>
      </c>
      <c r="G99" s="2" t="str">
        <f>IF(_xlfn.XLOOKUP($C99,customers!$A$1:$A$1001, customers!$C$1:$C$1001)=0, "", _xlfn.XLOOKUP($C99,customers!$A$1:$A$1001, customers!$C$1:$C$1001))</f>
        <v>iwhapple2p@com.com</v>
      </c>
      <c r="H99" s="2" t="str">
        <f>_xlfn.XLOOKUP($C99, customers!$A$1:$A$1001, customers!$G$1:$G$1001)</f>
        <v>United States</v>
      </c>
      <c r="I99" t="str">
        <f>INDEX(products!$A$1:$G$49,MATCH(orders!$D99,products!$A$1:$A$49,0),MATCH(orders!I$1,products!$A$1:$F$1,0))</f>
        <v>Ara</v>
      </c>
      <c r="J99" t="str">
        <f>INDEX(products!$A$1:$G$49,MATCH(orders!$D99,products!$A$1:$A$49,0),MATCH(orders!J$1,products!$A$1:$F$1,0))</f>
        <v>M</v>
      </c>
      <c r="K99" s="7">
        <f>INDEX(products!$A$1:$G$49,MATCH(orders!$D99,products!$A$1:$A$49,0),MATCH(orders!K$1,products!$A$1:$F$1,0))</f>
        <v>0.5</v>
      </c>
      <c r="L99" s="4">
        <f>INDEX(products!$A$1:$G$49,MATCH(orders!$D99,products!$A$1:$A$49,0),MATCH(orders!L$1,products!$A$1:$F$1,0))</f>
        <v>6.75</v>
      </c>
      <c r="M99" s="4">
        <f t="shared" si="1"/>
        <v>13.5</v>
      </c>
      <c r="N99" t="str" cm="1">
        <f t="array" ref="N99">_xlfn.IFS($I99="Rob","Robusta",$I99="Exc","Excelsa",$I99="Ara","Arabica",$I99="Lib","Liberica")</f>
        <v>Arabica</v>
      </c>
      <c r="O99" t="str" cm="1">
        <f t="array" ref="O99">_xlfn.IFS($J99="M","Medium",$J99="L","Light",$J99="D","Dark")</f>
        <v>Medium</v>
      </c>
      <c r="P99" t="str">
        <f>_xlfn.XLOOKUP(Orders[[#This Row],[Customer ID]], customers!$A$1:$A$1001, customers!$I$1:$I$1001,,0)</f>
        <v>No</v>
      </c>
    </row>
    <row r="100" spans="1:16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_xlfn.XLOOKUP($C100, customers!$A$1:$A$1001,customers!$B$1:$B$1001)</f>
        <v>Ruy Cancellieri</v>
      </c>
      <c r="G100" s="2" t="str">
        <f>IF(_xlfn.XLOOKUP($C100,customers!$A$1:$A$1001, customers!$C$1:$C$1001)=0, "", _xlfn.XLOOKUP($C100,customers!$A$1:$A$1001, customers!$C$1:$C$1001))</f>
        <v/>
      </c>
      <c r="H100" s="2" t="str">
        <f>_xlfn.XLOOKUP($C100, customers!$A$1:$A$1001, customers!$G$1:$G$1001)</f>
        <v>Ireland</v>
      </c>
      <c r="I100" t="str">
        <f>INDEX(products!$A$1:$G$49,MATCH(orders!$D100,products!$A$1:$A$49,0),MATCH(orders!I$1,products!$A$1:$F$1,0))</f>
        <v>Ara</v>
      </c>
      <c r="J100" t="str">
        <f>INDEX(products!$A$1:$G$49,MATCH(orders!$D100,products!$A$1:$A$49,0),MATCH(orders!J$1,products!$A$1:$F$1,0))</f>
        <v>D</v>
      </c>
      <c r="K100" s="7">
        <f>INDEX(products!$A$1:$G$49,MATCH(orders!$D100,products!$A$1:$A$49,0),MATCH(orders!K$1,products!$A$1:$F$1,0))</f>
        <v>0.2</v>
      </c>
      <c r="L100" s="4">
        <f>INDEX(products!$A$1:$G$49,MATCH(orders!$D100,products!$A$1:$A$49,0),MATCH(orders!L$1,products!$A$1:$F$1,0))</f>
        <v>2.9849999999999999</v>
      </c>
      <c r="M100" s="4">
        <f t="shared" si="1"/>
        <v>2.9849999999999999</v>
      </c>
      <c r="N100" t="str" cm="1">
        <f t="array" ref="N100">_xlfn.IFS($I100="Rob","Robusta",$I100="Exc","Excelsa",$I100="Ara","Arabica",$I100="Lib","Liberica")</f>
        <v>Arabica</v>
      </c>
      <c r="O100" t="str" cm="1">
        <f t="array" ref="O100">_xlfn.IFS($J100="M","Medium",$J100="L","Light",$J100="D","Dark")</f>
        <v>Dark</v>
      </c>
      <c r="P100" t="str">
        <f>_xlfn.XLOOKUP(Orders[[#This Row],[Customer ID]], customers!$A$1:$A$1001, customers!$I$1:$I$1001,,0)</f>
        <v>No</v>
      </c>
    </row>
    <row r="101" spans="1:16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_xlfn.XLOOKUP($C101, customers!$A$1:$A$1001,customers!$B$1:$B$1001)</f>
        <v>Aube Follett</v>
      </c>
      <c r="G101" s="2" t="str">
        <f>IF(_xlfn.XLOOKUP($C101,customers!$A$1:$A$1001, customers!$C$1:$C$1001)=0, "", _xlfn.XLOOKUP($C101,customers!$A$1:$A$1001, customers!$C$1:$C$1001))</f>
        <v/>
      </c>
      <c r="H101" s="2" t="str">
        <f>_xlfn.XLOOKUP($C101, customers!$A$1:$A$1001, customers!$G$1:$G$1001)</f>
        <v>United States</v>
      </c>
      <c r="I101" t="str">
        <f>INDEX(products!$A$1:$G$49,MATCH(orders!$D101,products!$A$1:$A$49,0),MATCH(orders!I$1,products!$A$1:$F$1,0))</f>
        <v>Lib</v>
      </c>
      <c r="J101" t="str">
        <f>INDEX(products!$A$1:$G$49,MATCH(orders!$D101,products!$A$1:$A$49,0),MATCH(orders!J$1,products!$A$1:$F$1,0))</f>
        <v>M</v>
      </c>
      <c r="K101" s="7">
        <f>INDEX(products!$A$1:$G$49,MATCH(orders!$D101,products!$A$1:$A$49,0),MATCH(orders!K$1,products!$A$1:$F$1,0))</f>
        <v>0.2</v>
      </c>
      <c r="L101" s="4">
        <f>INDEX(products!$A$1:$G$49,MATCH(orders!$D101,products!$A$1:$A$49,0),MATCH(orders!L$1,products!$A$1:$F$1,0))</f>
        <v>4.3650000000000002</v>
      </c>
      <c r="M101" s="4">
        <f t="shared" si="1"/>
        <v>13.095000000000001</v>
      </c>
      <c r="N101" t="str" cm="1">
        <f t="array" ref="N101">_xlfn.IFS($I101="Rob","Robusta",$I101="Exc","Excelsa",$I101="Ara","Arabica",$I101="Lib","Liberica")</f>
        <v>Liberica</v>
      </c>
      <c r="O101" t="str" cm="1">
        <f t="array" ref="O101">_xlfn.IFS($J101="M","Medium",$J101="L","Light",$J101="D","Dark")</f>
        <v>Medium</v>
      </c>
      <c r="P101" t="str">
        <f>_xlfn.XLOOKUP(Orders[[#This Row],[Customer ID]], customers!$A$1:$A$1001, customers!$I$1:$I$1001,,0)</f>
        <v>Yes</v>
      </c>
    </row>
    <row r="102" spans="1:16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_xlfn.XLOOKUP($C102, customers!$A$1:$A$1001,customers!$B$1:$B$1001)</f>
        <v>Rudiger Di Bartolomeo</v>
      </c>
      <c r="G102" s="2" t="str">
        <f>IF(_xlfn.XLOOKUP($C102,customers!$A$1:$A$1001, customers!$C$1:$C$1001)=0, "", _xlfn.XLOOKUP($C102,customers!$A$1:$A$1001, customers!$C$1:$C$1001))</f>
        <v/>
      </c>
      <c r="H102" s="2" t="str">
        <f>_xlfn.XLOOKUP($C102, customers!$A$1:$A$1001, customers!$G$1:$G$1001)</f>
        <v>United States</v>
      </c>
      <c r="I102" t="str">
        <f>INDEX(products!$A$1:$G$49,MATCH(orders!$D102,products!$A$1:$A$49,0),MATCH(orders!I$1,products!$A$1:$F$1,0))</f>
        <v>Ara</v>
      </c>
      <c r="J102" t="str">
        <f>INDEX(products!$A$1:$G$49,MATCH(orders!$D102,products!$A$1:$A$49,0),MATCH(orders!J$1,products!$A$1:$F$1,0))</f>
        <v>L</v>
      </c>
      <c r="K102" s="7">
        <f>INDEX(products!$A$1:$G$49,MATCH(orders!$D102,products!$A$1:$A$49,0),MATCH(orders!K$1,products!$A$1:$F$1,0))</f>
        <v>0.2</v>
      </c>
      <c r="L102" s="4">
        <f>INDEX(products!$A$1:$G$49,MATCH(orders!$D102,products!$A$1:$A$49,0),MATCH(orders!L$1,products!$A$1:$F$1,0))</f>
        <v>3.8849999999999998</v>
      </c>
      <c r="M102" s="4">
        <f t="shared" si="1"/>
        <v>7.77</v>
      </c>
      <c r="N102" t="str" cm="1">
        <f t="array" ref="N102">_xlfn.IFS($I102="Rob","Robusta",$I102="Exc","Excelsa",$I102="Ara","Arabica",$I102="Lib","Liberica")</f>
        <v>Arabica</v>
      </c>
      <c r="O102" t="str" cm="1">
        <f t="array" ref="O102">_xlfn.IFS($J102="M","Medium",$J102="L","Light",$J102="D","Dark")</f>
        <v>Light</v>
      </c>
      <c r="P102" t="str">
        <f>_xlfn.XLOOKUP(Orders[[#This Row],[Customer ID]], customers!$A$1:$A$1001, customers!$I$1:$I$1001,,0)</f>
        <v>Yes</v>
      </c>
    </row>
    <row r="103" spans="1:16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_xlfn.XLOOKUP($C103, customers!$A$1:$A$1001,customers!$B$1:$B$1001)</f>
        <v>Nickey Youles</v>
      </c>
      <c r="G103" s="2" t="str">
        <f>IF(_xlfn.XLOOKUP($C103,customers!$A$1:$A$1001, customers!$C$1:$C$1001)=0, "", _xlfn.XLOOKUP($C103,customers!$A$1:$A$1001, customers!$C$1:$C$1001))</f>
        <v>nyoules2t@reference.com</v>
      </c>
      <c r="H103" s="2" t="str">
        <f>_xlfn.XLOOKUP($C103, customers!$A$1:$A$1001, customers!$G$1:$G$1001)</f>
        <v>Ireland</v>
      </c>
      <c r="I103" t="str">
        <f>INDEX(products!$A$1:$G$49,MATCH(orders!$D103,products!$A$1:$A$49,0),MATCH(orders!I$1,products!$A$1:$F$1,0))</f>
        <v>Lib</v>
      </c>
      <c r="J103" t="str">
        <f>INDEX(products!$A$1:$G$49,MATCH(orders!$D103,products!$A$1:$A$49,0),MATCH(orders!J$1,products!$A$1:$F$1,0))</f>
        <v>D</v>
      </c>
      <c r="K103" s="7">
        <f>INDEX(products!$A$1:$G$49,MATCH(orders!$D103,products!$A$1:$A$49,0),MATCH(orders!K$1,products!$A$1:$F$1,0))</f>
        <v>2.5</v>
      </c>
      <c r="L103" s="4">
        <f>INDEX(products!$A$1:$G$49,MATCH(orders!$D103,products!$A$1:$A$49,0),MATCH(orders!L$1,products!$A$1:$F$1,0))</f>
        <v>29.784999999999997</v>
      </c>
      <c r="M103" s="4">
        <f t="shared" si="1"/>
        <v>148.92499999999998</v>
      </c>
      <c r="N103" t="str" cm="1">
        <f t="array" ref="N103">_xlfn.IFS($I103="Rob","Robusta",$I103="Exc","Excelsa",$I103="Ara","Arabica",$I103="Lib","Liberica")</f>
        <v>Liberica</v>
      </c>
      <c r="O103" t="str" cm="1">
        <f t="array" ref="O103">_xlfn.IFS($J103="M","Medium",$J103="L","Light",$J103="D","Dark")</f>
        <v>Dark</v>
      </c>
      <c r="P103" t="str">
        <f>_xlfn.XLOOKUP(Orders[[#This Row],[Customer ID]], customers!$A$1:$A$1001, customers!$I$1:$I$1001,,0)</f>
        <v>Yes</v>
      </c>
    </row>
    <row r="104" spans="1:16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_xlfn.XLOOKUP($C104, customers!$A$1:$A$1001,customers!$B$1:$B$1001)</f>
        <v>Dyanna Aizikovitz</v>
      </c>
      <c r="G104" s="2" t="str">
        <f>IF(_xlfn.XLOOKUP($C104,customers!$A$1:$A$1001, customers!$C$1:$C$1001)=0, "", _xlfn.XLOOKUP($C104,customers!$A$1:$A$1001, customers!$C$1:$C$1001))</f>
        <v>daizikovitz2u@answers.com</v>
      </c>
      <c r="H104" s="2" t="str">
        <f>_xlfn.XLOOKUP($C104, customers!$A$1:$A$1001, customers!$G$1:$G$1001)</f>
        <v>Ireland</v>
      </c>
      <c r="I104" t="str">
        <f>INDEX(products!$A$1:$G$49,MATCH(orders!$D104,products!$A$1:$A$49,0),MATCH(orders!I$1,products!$A$1:$F$1,0))</f>
        <v>Lib</v>
      </c>
      <c r="J104" t="str">
        <f>INDEX(products!$A$1:$G$49,MATCH(orders!$D104,products!$A$1:$A$49,0),MATCH(orders!J$1,products!$A$1:$F$1,0))</f>
        <v>D</v>
      </c>
      <c r="K104" s="7">
        <f>INDEX(products!$A$1:$G$49,MATCH(orders!$D104,products!$A$1:$A$49,0),MATCH(orders!K$1,products!$A$1:$F$1,0))</f>
        <v>1</v>
      </c>
      <c r="L104" s="4">
        <f>INDEX(products!$A$1:$G$49,MATCH(orders!$D104,products!$A$1:$A$49,0),MATCH(orders!L$1,products!$A$1:$F$1,0))</f>
        <v>12.95</v>
      </c>
      <c r="M104" s="4">
        <f t="shared" si="1"/>
        <v>38.849999999999994</v>
      </c>
      <c r="N104" t="str" cm="1">
        <f t="array" ref="N104">_xlfn.IFS($I104="Rob","Robusta",$I104="Exc","Excelsa",$I104="Ara","Arabica",$I104="Lib","Liberica")</f>
        <v>Liberica</v>
      </c>
      <c r="O104" t="str" cm="1">
        <f t="array" ref="O104">_xlfn.IFS($J104="M","Medium",$J104="L","Light",$J104="D","Dark")</f>
        <v>Dark</v>
      </c>
      <c r="P104" t="str">
        <f>_xlfn.XLOOKUP(Orders[[#This Row],[Customer ID]], customers!$A$1:$A$1001, customers!$I$1:$I$1001,,0)</f>
        <v>Yes</v>
      </c>
    </row>
    <row r="105" spans="1:16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_xlfn.XLOOKUP($C105, customers!$A$1:$A$1001,customers!$B$1:$B$1001)</f>
        <v>Bram Revel</v>
      </c>
      <c r="G105" s="2" t="str">
        <f>IF(_xlfn.XLOOKUP($C105,customers!$A$1:$A$1001, customers!$C$1:$C$1001)=0, "", _xlfn.XLOOKUP($C105,customers!$A$1:$A$1001, customers!$C$1:$C$1001))</f>
        <v>brevel2v@fastcompany.com</v>
      </c>
      <c r="H105" s="2" t="str">
        <f>_xlfn.XLOOKUP($C105, customers!$A$1:$A$1001, customers!$G$1:$G$1001)</f>
        <v>United States</v>
      </c>
      <c r="I105" t="str">
        <f>INDEX(products!$A$1:$G$49,MATCH(orders!$D105,products!$A$1:$A$49,0),MATCH(orders!I$1,products!$A$1:$F$1,0))</f>
        <v>Rob</v>
      </c>
      <c r="J105" t="str">
        <f>INDEX(products!$A$1:$G$49,MATCH(orders!$D105,products!$A$1:$A$49,0),MATCH(orders!J$1,products!$A$1:$F$1,0))</f>
        <v>M</v>
      </c>
      <c r="K105" s="7">
        <f>INDEX(products!$A$1:$G$49,MATCH(orders!$D105,products!$A$1:$A$49,0),MATCH(orders!K$1,products!$A$1:$F$1,0))</f>
        <v>0.2</v>
      </c>
      <c r="L105" s="4">
        <f>INDEX(products!$A$1:$G$49,MATCH(orders!$D105,products!$A$1:$A$49,0),MATCH(orders!L$1,products!$A$1:$F$1,0))</f>
        <v>2.9849999999999999</v>
      </c>
      <c r="M105" s="4">
        <f t="shared" si="1"/>
        <v>11.94</v>
      </c>
      <c r="N105" t="str" cm="1">
        <f t="array" ref="N105">_xlfn.IFS($I105="Rob","Robusta",$I105="Exc","Excelsa",$I105="Ara","Arabica",$I105="Lib","Liberica")</f>
        <v>Robusta</v>
      </c>
      <c r="O105" t="str" cm="1">
        <f t="array" ref="O105">_xlfn.IFS($J105="M","Medium",$J105="L","Light",$J105="D","Dark")</f>
        <v>Medium</v>
      </c>
      <c r="P105" t="str">
        <f>_xlfn.XLOOKUP(Orders[[#This Row],[Customer ID]], customers!$A$1:$A$1001, customers!$I$1:$I$1001,,0)</f>
        <v>No</v>
      </c>
    </row>
    <row r="106" spans="1:16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_xlfn.XLOOKUP($C106, customers!$A$1:$A$1001,customers!$B$1:$B$1001)</f>
        <v>Emiline Priddis</v>
      </c>
      <c r="G106" s="2" t="str">
        <f>IF(_xlfn.XLOOKUP($C106,customers!$A$1:$A$1001, customers!$C$1:$C$1001)=0, "", _xlfn.XLOOKUP($C106,customers!$A$1:$A$1001, customers!$C$1:$C$1001))</f>
        <v>epriddis2w@nationalgeographic.com</v>
      </c>
      <c r="H106" s="2" t="str">
        <f>_xlfn.XLOOKUP($C106, customers!$A$1:$A$1001, customers!$G$1:$G$1001)</f>
        <v>United States</v>
      </c>
      <c r="I106" t="str">
        <f>INDEX(products!$A$1:$G$49,MATCH(orders!$D106,products!$A$1:$A$49,0),MATCH(orders!I$1,products!$A$1:$F$1,0))</f>
        <v>Lib</v>
      </c>
      <c r="J106" t="str">
        <f>INDEX(products!$A$1:$G$49,MATCH(orders!$D106,products!$A$1:$A$49,0),MATCH(orders!J$1,products!$A$1:$F$1,0))</f>
        <v>M</v>
      </c>
      <c r="K106" s="7">
        <f>INDEX(products!$A$1:$G$49,MATCH(orders!$D106,products!$A$1:$A$49,0),MATCH(orders!K$1,products!$A$1:$F$1,0))</f>
        <v>1</v>
      </c>
      <c r="L106" s="4">
        <f>INDEX(products!$A$1:$G$49,MATCH(orders!$D106,products!$A$1:$A$49,0),MATCH(orders!L$1,products!$A$1:$F$1,0))</f>
        <v>14.55</v>
      </c>
      <c r="M106" s="4">
        <f t="shared" si="1"/>
        <v>87.300000000000011</v>
      </c>
      <c r="N106" t="str" cm="1">
        <f t="array" ref="N106">_xlfn.IFS($I106="Rob","Robusta",$I106="Exc","Excelsa",$I106="Ara","Arabica",$I106="Lib","Liberica")</f>
        <v>Liberica</v>
      </c>
      <c r="O106" t="str" cm="1">
        <f t="array" ref="O106">_xlfn.IFS($J106="M","Medium",$J106="L","Light",$J106="D","Dark")</f>
        <v>Medium</v>
      </c>
      <c r="P106" t="str">
        <f>_xlfn.XLOOKUP(Orders[[#This Row],[Customer ID]], customers!$A$1:$A$1001, customers!$I$1:$I$1001,,0)</f>
        <v>No</v>
      </c>
    </row>
    <row r="107" spans="1:16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_xlfn.XLOOKUP($C107, customers!$A$1:$A$1001,customers!$B$1:$B$1001)</f>
        <v>Queenie Veel</v>
      </c>
      <c r="G107" s="2" t="str">
        <f>IF(_xlfn.XLOOKUP($C107,customers!$A$1:$A$1001, customers!$C$1:$C$1001)=0, "", _xlfn.XLOOKUP($C107,customers!$A$1:$A$1001, customers!$C$1:$C$1001))</f>
        <v>qveel2x@jugem.jp</v>
      </c>
      <c r="H107" s="2" t="str">
        <f>_xlfn.XLOOKUP($C107, customers!$A$1:$A$1001, customers!$G$1:$G$1001)</f>
        <v>United States</v>
      </c>
      <c r="I107" t="str">
        <f>INDEX(products!$A$1:$G$49,MATCH(orders!$D107,products!$A$1:$A$49,0),MATCH(orders!I$1,products!$A$1:$F$1,0))</f>
        <v>Ara</v>
      </c>
      <c r="J107" t="str">
        <f>INDEX(products!$A$1:$G$49,MATCH(orders!$D107,products!$A$1:$A$49,0),MATCH(orders!J$1,products!$A$1:$F$1,0))</f>
        <v>M</v>
      </c>
      <c r="K107" s="7">
        <f>INDEX(products!$A$1:$G$49,MATCH(orders!$D107,products!$A$1:$A$49,0),MATCH(orders!K$1,products!$A$1:$F$1,0))</f>
        <v>0.5</v>
      </c>
      <c r="L107" s="4">
        <f>INDEX(products!$A$1:$G$49,MATCH(orders!$D107,products!$A$1:$A$49,0),MATCH(orders!L$1,products!$A$1:$F$1,0))</f>
        <v>6.75</v>
      </c>
      <c r="M107" s="4">
        <f t="shared" si="1"/>
        <v>40.5</v>
      </c>
      <c r="N107" t="str" cm="1">
        <f t="array" ref="N107">_xlfn.IFS($I107="Rob","Robusta",$I107="Exc","Excelsa",$I107="Ara","Arabica",$I107="Lib","Liberica")</f>
        <v>Arabica</v>
      </c>
      <c r="O107" t="str" cm="1">
        <f t="array" ref="O107">_xlfn.IFS($J107="M","Medium",$J107="L","Light",$J107="D","Dark")</f>
        <v>Medium</v>
      </c>
      <c r="P107" t="str">
        <f>_xlfn.XLOOKUP(Orders[[#This Row],[Customer ID]], customers!$A$1:$A$1001, customers!$I$1:$I$1001,,0)</f>
        <v>Yes</v>
      </c>
    </row>
    <row r="108" spans="1:16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_xlfn.XLOOKUP($C108, customers!$A$1:$A$1001,customers!$B$1:$B$1001)</f>
        <v>Lind Conyers</v>
      </c>
      <c r="G108" s="2" t="str">
        <f>IF(_xlfn.XLOOKUP($C108,customers!$A$1:$A$1001, customers!$C$1:$C$1001)=0, "", _xlfn.XLOOKUP($C108,customers!$A$1:$A$1001, customers!$C$1:$C$1001))</f>
        <v>lconyers2y@twitter.com</v>
      </c>
      <c r="H108" s="2" t="str">
        <f>_xlfn.XLOOKUP($C108, customers!$A$1:$A$1001, customers!$G$1:$G$1001)</f>
        <v>United States</v>
      </c>
      <c r="I108" t="str">
        <f>INDEX(products!$A$1:$G$49,MATCH(orders!$D108,products!$A$1:$A$49,0),MATCH(orders!I$1,products!$A$1:$F$1,0))</f>
        <v>Exc</v>
      </c>
      <c r="J108" t="str">
        <f>INDEX(products!$A$1:$G$49,MATCH(orders!$D108,products!$A$1:$A$49,0),MATCH(orders!J$1,products!$A$1:$F$1,0))</f>
        <v>D</v>
      </c>
      <c r="K108" s="7">
        <f>INDEX(products!$A$1:$G$49,MATCH(orders!$D108,products!$A$1:$A$49,0),MATCH(orders!K$1,products!$A$1:$F$1,0))</f>
        <v>1</v>
      </c>
      <c r="L108" s="4">
        <f>INDEX(products!$A$1:$G$49,MATCH(orders!$D108,products!$A$1:$A$49,0),MATCH(orders!L$1,products!$A$1:$F$1,0))</f>
        <v>12.15</v>
      </c>
      <c r="M108" s="4">
        <f t="shared" si="1"/>
        <v>24.3</v>
      </c>
      <c r="N108" t="str" cm="1">
        <f t="array" ref="N108">_xlfn.IFS($I108="Rob","Robusta",$I108="Exc","Excelsa",$I108="Ara","Arabica",$I108="Lib","Liberica")</f>
        <v>Excelsa</v>
      </c>
      <c r="O108" t="str" cm="1">
        <f t="array" ref="O108">_xlfn.IFS($J108="M","Medium",$J108="L","Light",$J108="D","Dark")</f>
        <v>Dark</v>
      </c>
      <c r="P108" t="str">
        <f>_xlfn.XLOOKUP(Orders[[#This Row],[Customer ID]], customers!$A$1:$A$1001, customers!$I$1:$I$1001,,0)</f>
        <v>No</v>
      </c>
    </row>
    <row r="109" spans="1:16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_xlfn.XLOOKUP($C109, customers!$A$1:$A$1001,customers!$B$1:$B$1001)</f>
        <v>Pen Wye</v>
      </c>
      <c r="G109" s="2" t="str">
        <f>IF(_xlfn.XLOOKUP($C109,customers!$A$1:$A$1001, customers!$C$1:$C$1001)=0, "", _xlfn.XLOOKUP($C109,customers!$A$1:$A$1001, customers!$C$1:$C$1001))</f>
        <v>pwye2z@dagondesign.com</v>
      </c>
      <c r="H109" s="2" t="str">
        <f>_xlfn.XLOOKUP($C109, customers!$A$1:$A$1001, customers!$G$1:$G$1001)</f>
        <v>United States</v>
      </c>
      <c r="I109" t="str">
        <f>INDEX(products!$A$1:$G$49,MATCH(orders!$D109,products!$A$1:$A$49,0),MATCH(orders!I$1,products!$A$1:$F$1,0))</f>
        <v>Rob</v>
      </c>
      <c r="J109" t="str">
        <f>INDEX(products!$A$1:$G$49,MATCH(orders!$D109,products!$A$1:$A$49,0),MATCH(orders!J$1,products!$A$1:$F$1,0))</f>
        <v>M</v>
      </c>
      <c r="K109" s="7">
        <f>INDEX(products!$A$1:$G$49,MATCH(orders!$D109,products!$A$1:$A$49,0),MATCH(orders!K$1,products!$A$1:$F$1,0))</f>
        <v>0.5</v>
      </c>
      <c r="L109" s="4">
        <f>INDEX(products!$A$1:$G$49,MATCH(orders!$D109,products!$A$1:$A$49,0),MATCH(orders!L$1,products!$A$1:$F$1,0))</f>
        <v>5.97</v>
      </c>
      <c r="M109" s="4">
        <f t="shared" si="1"/>
        <v>17.91</v>
      </c>
      <c r="N109" t="str" cm="1">
        <f t="array" ref="N109">_xlfn.IFS($I109="Rob","Robusta",$I109="Exc","Excelsa",$I109="Ara","Arabica",$I109="Lib","Liberica")</f>
        <v>Robusta</v>
      </c>
      <c r="O109" t="str" cm="1">
        <f t="array" ref="O109">_xlfn.IFS($J109="M","Medium",$J109="L","Light",$J109="D","Dark")</f>
        <v>Medium</v>
      </c>
      <c r="P109" t="str">
        <f>_xlfn.XLOOKUP(Orders[[#This Row],[Customer ID]], customers!$A$1:$A$1001, customers!$I$1:$I$1001,,0)</f>
        <v>Yes</v>
      </c>
    </row>
    <row r="110" spans="1:16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_xlfn.XLOOKUP($C110, customers!$A$1:$A$1001,customers!$B$1:$B$1001)</f>
        <v>Isahella Hagland</v>
      </c>
      <c r="G110" s="2" t="str">
        <f>IF(_xlfn.XLOOKUP($C110,customers!$A$1:$A$1001, customers!$C$1:$C$1001)=0, "", _xlfn.XLOOKUP($C110,customers!$A$1:$A$1001, customers!$C$1:$C$1001))</f>
        <v/>
      </c>
      <c r="H110" s="2" t="str">
        <f>_xlfn.XLOOKUP($C110, customers!$A$1:$A$1001, customers!$G$1:$G$1001)</f>
        <v>United States</v>
      </c>
      <c r="I110" t="str">
        <f>INDEX(products!$A$1:$G$49,MATCH(orders!$D110,products!$A$1:$A$49,0),MATCH(orders!I$1,products!$A$1:$F$1,0))</f>
        <v>Ara</v>
      </c>
      <c r="J110" t="str">
        <f>INDEX(products!$A$1:$G$49,MATCH(orders!$D110,products!$A$1:$A$49,0),MATCH(orders!J$1,products!$A$1:$F$1,0))</f>
        <v>M</v>
      </c>
      <c r="K110" s="7">
        <f>INDEX(products!$A$1:$G$49,MATCH(orders!$D110,products!$A$1:$A$49,0),MATCH(orders!K$1,products!$A$1:$F$1,0))</f>
        <v>0.5</v>
      </c>
      <c r="L110" s="4">
        <f>INDEX(products!$A$1:$G$49,MATCH(orders!$D110,products!$A$1:$A$49,0),MATCH(orders!L$1,products!$A$1:$F$1,0))</f>
        <v>6.75</v>
      </c>
      <c r="M110" s="4">
        <f t="shared" si="1"/>
        <v>27</v>
      </c>
      <c r="N110" t="str" cm="1">
        <f t="array" ref="N110">_xlfn.IFS($I110="Rob","Robusta",$I110="Exc","Excelsa",$I110="Ara","Arabica",$I110="Lib","Liberica")</f>
        <v>Arabica</v>
      </c>
      <c r="O110" t="str" cm="1">
        <f t="array" ref="O110">_xlfn.IFS($J110="M","Medium",$J110="L","Light",$J110="D","Dark")</f>
        <v>Medium</v>
      </c>
      <c r="P110" t="str">
        <f>_xlfn.XLOOKUP(Orders[[#This Row],[Customer ID]], customers!$A$1:$A$1001, customers!$I$1:$I$1001,,0)</f>
        <v>No</v>
      </c>
    </row>
    <row r="111" spans="1:16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_xlfn.XLOOKUP($C111, customers!$A$1:$A$1001,customers!$B$1:$B$1001)</f>
        <v>Terry Sheryn</v>
      </c>
      <c r="G111" s="2" t="str">
        <f>IF(_xlfn.XLOOKUP($C111,customers!$A$1:$A$1001, customers!$C$1:$C$1001)=0, "", _xlfn.XLOOKUP($C111,customers!$A$1:$A$1001, customers!$C$1:$C$1001))</f>
        <v>tsheryn31@mtv.com</v>
      </c>
      <c r="H111" s="2" t="str">
        <f>_xlfn.XLOOKUP($C111, customers!$A$1:$A$1001, customers!$G$1:$G$1001)</f>
        <v>United States</v>
      </c>
      <c r="I111" t="str">
        <f>INDEX(products!$A$1:$G$49,MATCH(orders!$D111,products!$A$1:$A$49,0),MATCH(orders!I$1,products!$A$1:$F$1,0))</f>
        <v>Lib</v>
      </c>
      <c r="J111" t="str">
        <f>INDEX(products!$A$1:$G$49,MATCH(orders!$D111,products!$A$1:$A$49,0),MATCH(orders!J$1,products!$A$1:$F$1,0))</f>
        <v>D</v>
      </c>
      <c r="K111" s="7">
        <f>INDEX(products!$A$1:$G$49,MATCH(orders!$D111,products!$A$1:$A$49,0),MATCH(orders!K$1,products!$A$1:$F$1,0))</f>
        <v>0.5</v>
      </c>
      <c r="L111" s="4">
        <f>INDEX(products!$A$1:$G$49,MATCH(orders!$D111,products!$A$1:$A$49,0),MATCH(orders!L$1,products!$A$1:$F$1,0))</f>
        <v>7.77</v>
      </c>
      <c r="M111" s="4">
        <f t="shared" si="1"/>
        <v>7.77</v>
      </c>
      <c r="N111" t="str" cm="1">
        <f t="array" ref="N111">_xlfn.IFS($I111="Rob","Robusta",$I111="Exc","Excelsa",$I111="Ara","Arabica",$I111="Lib","Liberica")</f>
        <v>Liberica</v>
      </c>
      <c r="O111" t="str" cm="1">
        <f t="array" ref="O111">_xlfn.IFS($J111="M","Medium",$J111="L","Light",$J111="D","Dark")</f>
        <v>Dark</v>
      </c>
      <c r="P111" t="str">
        <f>_xlfn.XLOOKUP(Orders[[#This Row],[Customer ID]], customers!$A$1:$A$1001, customers!$I$1:$I$1001,,0)</f>
        <v>Yes</v>
      </c>
    </row>
    <row r="112" spans="1:16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_xlfn.XLOOKUP($C112, customers!$A$1:$A$1001,customers!$B$1:$B$1001)</f>
        <v>Marie-jeanne Redgrave</v>
      </c>
      <c r="G112" s="2" t="str">
        <f>IF(_xlfn.XLOOKUP($C112,customers!$A$1:$A$1001, customers!$C$1:$C$1001)=0, "", _xlfn.XLOOKUP($C112,customers!$A$1:$A$1001, customers!$C$1:$C$1001))</f>
        <v>mredgrave32@cargocollective.com</v>
      </c>
      <c r="H112" s="2" t="str">
        <f>_xlfn.XLOOKUP($C112, customers!$A$1:$A$1001, customers!$G$1:$G$1001)</f>
        <v>United States</v>
      </c>
      <c r="I112" t="str">
        <f>INDEX(products!$A$1:$G$49,MATCH(orders!$D112,products!$A$1:$A$49,0),MATCH(orders!I$1,products!$A$1:$F$1,0))</f>
        <v>Exc</v>
      </c>
      <c r="J112" t="str">
        <f>INDEX(products!$A$1:$G$49,MATCH(orders!$D112,products!$A$1:$A$49,0),MATCH(orders!J$1,products!$A$1:$F$1,0))</f>
        <v>L</v>
      </c>
      <c r="K112" s="7">
        <f>INDEX(products!$A$1:$G$49,MATCH(orders!$D112,products!$A$1:$A$49,0),MATCH(orders!K$1,products!$A$1:$F$1,0))</f>
        <v>0.2</v>
      </c>
      <c r="L112" s="4">
        <f>INDEX(products!$A$1:$G$49,MATCH(orders!$D112,products!$A$1:$A$49,0),MATCH(orders!L$1,products!$A$1:$F$1,0))</f>
        <v>4.4550000000000001</v>
      </c>
      <c r="M112" s="4">
        <f t="shared" si="1"/>
        <v>13.365</v>
      </c>
      <c r="N112" t="str" cm="1">
        <f t="array" ref="N112">_xlfn.IFS($I112="Rob","Robusta",$I112="Exc","Excelsa",$I112="Ara","Arabica",$I112="Lib","Liberica")</f>
        <v>Excelsa</v>
      </c>
      <c r="O112" t="str" cm="1">
        <f t="array" ref="O112">_xlfn.IFS($J112="M","Medium",$J112="L","Light",$J112="D","Dark")</f>
        <v>Light</v>
      </c>
      <c r="P112" t="str">
        <f>_xlfn.XLOOKUP(Orders[[#This Row],[Customer ID]], customers!$A$1:$A$1001, customers!$I$1:$I$1001,,0)</f>
        <v>Yes</v>
      </c>
    </row>
    <row r="113" spans="1:16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_xlfn.XLOOKUP($C113, customers!$A$1:$A$1001,customers!$B$1:$B$1001)</f>
        <v>Betty Fominov</v>
      </c>
      <c r="G113" s="2" t="str">
        <f>IF(_xlfn.XLOOKUP($C113,customers!$A$1:$A$1001, customers!$C$1:$C$1001)=0, "", _xlfn.XLOOKUP($C113,customers!$A$1:$A$1001, customers!$C$1:$C$1001))</f>
        <v>bfominov33@yale.edu</v>
      </c>
      <c r="H113" s="2" t="str">
        <f>_xlfn.XLOOKUP($C113, customers!$A$1:$A$1001, customers!$G$1:$G$1001)</f>
        <v>United States</v>
      </c>
      <c r="I113" t="str">
        <f>INDEX(products!$A$1:$G$49,MATCH(orders!$D113,products!$A$1:$A$49,0),MATCH(orders!I$1,products!$A$1:$F$1,0))</f>
        <v>Rob</v>
      </c>
      <c r="J113" t="str">
        <f>INDEX(products!$A$1:$G$49,MATCH(orders!$D113,products!$A$1:$A$49,0),MATCH(orders!J$1,products!$A$1:$F$1,0))</f>
        <v>D</v>
      </c>
      <c r="K113" s="7">
        <f>INDEX(products!$A$1:$G$49,MATCH(orders!$D113,products!$A$1:$A$49,0),MATCH(orders!K$1,products!$A$1:$F$1,0))</f>
        <v>0.5</v>
      </c>
      <c r="L113" s="4">
        <f>INDEX(products!$A$1:$G$49,MATCH(orders!$D113,products!$A$1:$A$49,0),MATCH(orders!L$1,products!$A$1:$F$1,0))</f>
        <v>5.3699999999999992</v>
      </c>
      <c r="M113" s="4">
        <f t="shared" si="1"/>
        <v>26.849999999999994</v>
      </c>
      <c r="N113" t="str" cm="1">
        <f t="array" ref="N113">_xlfn.IFS($I113="Rob","Robusta",$I113="Exc","Excelsa",$I113="Ara","Arabica",$I113="Lib","Liberica")</f>
        <v>Robusta</v>
      </c>
      <c r="O113" t="str" cm="1">
        <f t="array" ref="O113">_xlfn.IFS($J113="M","Medium",$J113="L","Light",$J113="D","Dark")</f>
        <v>Dark</v>
      </c>
      <c r="P113" t="str">
        <f>_xlfn.XLOOKUP(Orders[[#This Row],[Customer ID]], customers!$A$1:$A$1001, customers!$I$1:$I$1001,,0)</f>
        <v>No</v>
      </c>
    </row>
    <row r="114" spans="1:16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_xlfn.XLOOKUP($C114, customers!$A$1:$A$1001,customers!$B$1:$B$1001)</f>
        <v>Shawnee Critchlow</v>
      </c>
      <c r="G114" s="2" t="str">
        <f>IF(_xlfn.XLOOKUP($C114,customers!$A$1:$A$1001, customers!$C$1:$C$1001)=0, "", _xlfn.XLOOKUP($C114,customers!$A$1:$A$1001, customers!$C$1:$C$1001))</f>
        <v>scritchlow34@un.org</v>
      </c>
      <c r="H114" s="2" t="str">
        <f>_xlfn.XLOOKUP($C114, customers!$A$1:$A$1001, customers!$G$1:$G$1001)</f>
        <v>United States</v>
      </c>
      <c r="I114" t="str">
        <f>INDEX(products!$A$1:$G$49,MATCH(orders!$D114,products!$A$1:$A$49,0),MATCH(orders!I$1,products!$A$1:$F$1,0))</f>
        <v>Ara</v>
      </c>
      <c r="J114" t="str">
        <f>INDEX(products!$A$1:$G$49,MATCH(orders!$D114,products!$A$1:$A$49,0),MATCH(orders!J$1,products!$A$1:$F$1,0))</f>
        <v>M</v>
      </c>
      <c r="K114" s="7">
        <f>INDEX(products!$A$1:$G$49,MATCH(orders!$D114,products!$A$1:$A$49,0),MATCH(orders!K$1,products!$A$1:$F$1,0))</f>
        <v>1</v>
      </c>
      <c r="L114" s="4">
        <f>INDEX(products!$A$1:$G$49,MATCH(orders!$D114,products!$A$1:$A$49,0),MATCH(orders!L$1,products!$A$1:$F$1,0))</f>
        <v>11.25</v>
      </c>
      <c r="M114" s="4">
        <f t="shared" si="1"/>
        <v>11.25</v>
      </c>
      <c r="N114" t="str" cm="1">
        <f t="array" ref="N114">_xlfn.IFS($I114="Rob","Robusta",$I114="Exc","Excelsa",$I114="Ara","Arabica",$I114="Lib","Liberica")</f>
        <v>Arabica</v>
      </c>
      <c r="O114" t="str" cm="1">
        <f t="array" ref="O114">_xlfn.IFS($J114="M","Medium",$J114="L","Light",$J114="D","Dark")</f>
        <v>Medium</v>
      </c>
      <c r="P114" t="str">
        <f>_xlfn.XLOOKUP(Orders[[#This Row],[Customer ID]], customers!$A$1:$A$1001, customers!$I$1:$I$1001,,0)</f>
        <v>No</v>
      </c>
    </row>
    <row r="115" spans="1:16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_xlfn.XLOOKUP($C115, customers!$A$1:$A$1001,customers!$B$1:$B$1001)</f>
        <v>Merrel Steptow</v>
      </c>
      <c r="G115" s="2" t="str">
        <f>IF(_xlfn.XLOOKUP($C115,customers!$A$1:$A$1001, customers!$C$1:$C$1001)=0, "", _xlfn.XLOOKUP($C115,customers!$A$1:$A$1001, customers!$C$1:$C$1001))</f>
        <v>msteptow35@earthlink.net</v>
      </c>
      <c r="H115" s="2" t="str">
        <f>_xlfn.XLOOKUP($C115, customers!$A$1:$A$1001, customers!$G$1:$G$1001)</f>
        <v>Ireland</v>
      </c>
      <c r="I115" t="str">
        <f>INDEX(products!$A$1:$G$49,MATCH(orders!$D115,products!$A$1:$A$49,0),MATCH(orders!I$1,products!$A$1:$F$1,0))</f>
        <v>Lib</v>
      </c>
      <c r="J115" t="str">
        <f>INDEX(products!$A$1:$G$49,MATCH(orders!$D115,products!$A$1:$A$49,0),MATCH(orders!J$1,products!$A$1:$F$1,0))</f>
        <v>M</v>
      </c>
      <c r="K115" s="7">
        <f>INDEX(products!$A$1:$G$49,MATCH(orders!$D115,products!$A$1:$A$49,0),MATCH(orders!K$1,products!$A$1:$F$1,0))</f>
        <v>1</v>
      </c>
      <c r="L115" s="4">
        <f>INDEX(products!$A$1:$G$49,MATCH(orders!$D115,products!$A$1:$A$49,0),MATCH(orders!L$1,products!$A$1:$F$1,0))</f>
        <v>14.55</v>
      </c>
      <c r="M115" s="4">
        <f t="shared" si="1"/>
        <v>14.55</v>
      </c>
      <c r="N115" t="str" cm="1">
        <f t="array" ref="N115">_xlfn.IFS($I115="Rob","Robusta",$I115="Exc","Excelsa",$I115="Ara","Arabica",$I115="Lib","Liberica")</f>
        <v>Liberica</v>
      </c>
      <c r="O115" t="str" cm="1">
        <f t="array" ref="O115">_xlfn.IFS($J115="M","Medium",$J115="L","Light",$J115="D","Dark")</f>
        <v>Medium</v>
      </c>
      <c r="P115" t="str">
        <f>_xlfn.XLOOKUP(Orders[[#This Row],[Customer ID]], customers!$A$1:$A$1001, customers!$I$1:$I$1001,,0)</f>
        <v>No</v>
      </c>
    </row>
    <row r="116" spans="1:16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_xlfn.XLOOKUP($C116, customers!$A$1:$A$1001,customers!$B$1:$B$1001)</f>
        <v>Carmina Hubbuck</v>
      </c>
      <c r="G116" s="2" t="str">
        <f>IF(_xlfn.XLOOKUP($C116,customers!$A$1:$A$1001, customers!$C$1:$C$1001)=0, "", _xlfn.XLOOKUP($C116,customers!$A$1:$A$1001, customers!$C$1:$C$1001))</f>
        <v/>
      </c>
      <c r="H116" s="2" t="str">
        <f>_xlfn.XLOOKUP($C116, customers!$A$1:$A$1001, customers!$G$1:$G$1001)</f>
        <v>United States</v>
      </c>
      <c r="I116" t="str">
        <f>INDEX(products!$A$1:$G$49,MATCH(orders!$D116,products!$A$1:$A$49,0),MATCH(orders!I$1,products!$A$1:$F$1,0))</f>
        <v>Rob</v>
      </c>
      <c r="J116" t="str">
        <f>INDEX(products!$A$1:$G$49,MATCH(orders!$D116,products!$A$1:$A$49,0),MATCH(orders!J$1,products!$A$1:$F$1,0))</f>
        <v>L</v>
      </c>
      <c r="K116" s="7">
        <f>INDEX(products!$A$1:$G$49,MATCH(orders!$D116,products!$A$1:$A$49,0),MATCH(orders!K$1,products!$A$1:$F$1,0))</f>
        <v>0.2</v>
      </c>
      <c r="L116" s="4">
        <f>INDEX(products!$A$1:$G$49,MATCH(orders!$D116,products!$A$1:$A$49,0),MATCH(orders!L$1,products!$A$1:$F$1,0))</f>
        <v>3.5849999999999995</v>
      </c>
      <c r="M116" s="4">
        <f t="shared" si="1"/>
        <v>14.339999999999998</v>
      </c>
      <c r="N116" t="str" cm="1">
        <f t="array" ref="N116">_xlfn.IFS($I116="Rob","Robusta",$I116="Exc","Excelsa",$I116="Ara","Arabica",$I116="Lib","Liberica")</f>
        <v>Robusta</v>
      </c>
      <c r="O116" t="str" cm="1">
        <f t="array" ref="O116">_xlfn.IFS($J116="M","Medium",$J116="L","Light",$J116="D","Dark")</f>
        <v>Light</v>
      </c>
      <c r="P116" t="str">
        <f>_xlfn.XLOOKUP(Orders[[#This Row],[Customer ID]], customers!$A$1:$A$1001, customers!$I$1:$I$1001,,0)</f>
        <v>No</v>
      </c>
    </row>
    <row r="117" spans="1:16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_xlfn.XLOOKUP($C117, customers!$A$1:$A$1001,customers!$B$1:$B$1001)</f>
        <v>Ingeberg Mulliner</v>
      </c>
      <c r="G117" s="2" t="str">
        <f>IF(_xlfn.XLOOKUP($C117,customers!$A$1:$A$1001, customers!$C$1:$C$1001)=0, "", _xlfn.XLOOKUP($C117,customers!$A$1:$A$1001, customers!$C$1:$C$1001))</f>
        <v>imulliner37@pinterest.com</v>
      </c>
      <c r="H117" s="2" t="str">
        <f>_xlfn.XLOOKUP($C117, customers!$A$1:$A$1001, customers!$G$1:$G$1001)</f>
        <v>United Kingdom</v>
      </c>
      <c r="I117" t="str">
        <f>INDEX(products!$A$1:$G$49,MATCH(orders!$D117,products!$A$1:$A$49,0),MATCH(orders!I$1,products!$A$1:$F$1,0))</f>
        <v>Lib</v>
      </c>
      <c r="J117" t="str">
        <f>INDEX(products!$A$1:$G$49,MATCH(orders!$D117,products!$A$1:$A$49,0),MATCH(orders!J$1,products!$A$1:$F$1,0))</f>
        <v>L</v>
      </c>
      <c r="K117" s="7">
        <f>INDEX(products!$A$1:$G$49,MATCH(orders!$D117,products!$A$1:$A$49,0),MATCH(orders!K$1,products!$A$1:$F$1,0))</f>
        <v>1</v>
      </c>
      <c r="L117" s="4">
        <f>INDEX(products!$A$1:$G$49,MATCH(orders!$D117,products!$A$1:$A$49,0),MATCH(orders!L$1,products!$A$1:$F$1,0))</f>
        <v>15.85</v>
      </c>
      <c r="M117" s="4">
        <f t="shared" si="1"/>
        <v>15.85</v>
      </c>
      <c r="N117" t="str" cm="1">
        <f t="array" ref="N117">_xlfn.IFS($I117="Rob","Robusta",$I117="Exc","Excelsa",$I117="Ara","Arabica",$I117="Lib","Liberica")</f>
        <v>Liberica</v>
      </c>
      <c r="O117" t="str" cm="1">
        <f t="array" ref="O117">_xlfn.IFS($J117="M","Medium",$J117="L","Light",$J117="D","Dark")</f>
        <v>Light</v>
      </c>
      <c r="P117" t="str">
        <f>_xlfn.XLOOKUP(Orders[[#This Row],[Customer ID]], customers!$A$1:$A$1001, customers!$I$1:$I$1001,,0)</f>
        <v>No</v>
      </c>
    </row>
    <row r="118" spans="1:16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_xlfn.XLOOKUP($C118, customers!$A$1:$A$1001,customers!$B$1:$B$1001)</f>
        <v>Geneva Standley</v>
      </c>
      <c r="G118" s="2" t="str">
        <f>IF(_xlfn.XLOOKUP($C118,customers!$A$1:$A$1001, customers!$C$1:$C$1001)=0, "", _xlfn.XLOOKUP($C118,customers!$A$1:$A$1001, customers!$C$1:$C$1001))</f>
        <v>gstandley38@dion.ne.jp</v>
      </c>
      <c r="H118" s="2" t="str">
        <f>_xlfn.XLOOKUP($C118, customers!$A$1:$A$1001, customers!$G$1:$G$1001)</f>
        <v>Ireland</v>
      </c>
      <c r="I118" t="str">
        <f>INDEX(products!$A$1:$G$49,MATCH(orders!$D118,products!$A$1:$A$49,0),MATCH(orders!I$1,products!$A$1:$F$1,0))</f>
        <v>Lib</v>
      </c>
      <c r="J118" t="str">
        <f>INDEX(products!$A$1:$G$49,MATCH(orders!$D118,products!$A$1:$A$49,0),MATCH(orders!J$1,products!$A$1:$F$1,0))</f>
        <v>L</v>
      </c>
      <c r="K118" s="7">
        <f>INDEX(products!$A$1:$G$49,MATCH(orders!$D118,products!$A$1:$A$49,0),MATCH(orders!K$1,products!$A$1:$F$1,0))</f>
        <v>0.2</v>
      </c>
      <c r="L118" s="4">
        <f>INDEX(products!$A$1:$G$49,MATCH(orders!$D118,products!$A$1:$A$49,0),MATCH(orders!L$1,products!$A$1:$F$1,0))</f>
        <v>4.7549999999999999</v>
      </c>
      <c r="M118" s="4">
        <f t="shared" si="1"/>
        <v>19.02</v>
      </c>
      <c r="N118" t="str" cm="1">
        <f t="array" ref="N118">_xlfn.IFS($I118="Rob","Robusta",$I118="Exc","Excelsa",$I118="Ara","Arabica",$I118="Lib","Liberica")</f>
        <v>Liberica</v>
      </c>
      <c r="O118" t="str" cm="1">
        <f t="array" ref="O118">_xlfn.IFS($J118="M","Medium",$J118="L","Light",$J118="D","Dark")</f>
        <v>Light</v>
      </c>
      <c r="P118" t="str">
        <f>_xlfn.XLOOKUP(Orders[[#This Row],[Customer ID]], customers!$A$1:$A$1001, customers!$I$1:$I$1001,,0)</f>
        <v>Yes</v>
      </c>
    </row>
    <row r="119" spans="1:16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_xlfn.XLOOKUP($C119, customers!$A$1:$A$1001,customers!$B$1:$B$1001)</f>
        <v>Brook Drage</v>
      </c>
      <c r="G119" s="2" t="str">
        <f>IF(_xlfn.XLOOKUP($C119,customers!$A$1:$A$1001, customers!$C$1:$C$1001)=0, "", _xlfn.XLOOKUP($C119,customers!$A$1:$A$1001, customers!$C$1:$C$1001))</f>
        <v>bdrage39@youku.com</v>
      </c>
      <c r="H119" s="2" t="str">
        <f>_xlfn.XLOOKUP($C119, customers!$A$1:$A$1001, customers!$G$1:$G$1001)</f>
        <v>United States</v>
      </c>
      <c r="I119" t="str">
        <f>INDEX(products!$A$1:$G$49,MATCH(orders!$D119,products!$A$1:$A$49,0),MATCH(orders!I$1,products!$A$1:$F$1,0))</f>
        <v>Lib</v>
      </c>
      <c r="J119" t="str">
        <f>INDEX(products!$A$1:$G$49,MATCH(orders!$D119,products!$A$1:$A$49,0),MATCH(orders!J$1,products!$A$1:$F$1,0))</f>
        <v>L</v>
      </c>
      <c r="K119" s="7">
        <f>INDEX(products!$A$1:$G$49,MATCH(orders!$D119,products!$A$1:$A$49,0),MATCH(orders!K$1,products!$A$1:$F$1,0))</f>
        <v>0.5</v>
      </c>
      <c r="L119" s="4">
        <f>INDEX(products!$A$1:$G$49,MATCH(orders!$D119,products!$A$1:$A$49,0),MATCH(orders!L$1,products!$A$1:$F$1,0))</f>
        <v>9.51</v>
      </c>
      <c r="M119" s="4">
        <f t="shared" si="1"/>
        <v>38.04</v>
      </c>
      <c r="N119" t="str" cm="1">
        <f t="array" ref="N119">_xlfn.IFS($I119="Rob","Robusta",$I119="Exc","Excelsa",$I119="Ara","Arabica",$I119="Lib","Liberica")</f>
        <v>Liberica</v>
      </c>
      <c r="O119" t="str" cm="1">
        <f t="array" ref="O119">_xlfn.IFS($J119="M","Medium",$J119="L","Light",$J119="D","Dark")</f>
        <v>Light</v>
      </c>
      <c r="P119" t="str">
        <f>_xlfn.XLOOKUP(Orders[[#This Row],[Customer ID]], customers!$A$1:$A$1001, customers!$I$1:$I$1001,,0)</f>
        <v>No</v>
      </c>
    </row>
    <row r="120" spans="1:16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_xlfn.XLOOKUP($C120, customers!$A$1:$A$1001,customers!$B$1:$B$1001)</f>
        <v>Muffin Yallop</v>
      </c>
      <c r="G120" s="2" t="str">
        <f>IF(_xlfn.XLOOKUP($C120,customers!$A$1:$A$1001, customers!$C$1:$C$1001)=0, "", _xlfn.XLOOKUP($C120,customers!$A$1:$A$1001, customers!$C$1:$C$1001))</f>
        <v>myallop3a@fema.gov</v>
      </c>
      <c r="H120" s="2" t="str">
        <f>_xlfn.XLOOKUP($C120, customers!$A$1:$A$1001, customers!$G$1:$G$1001)</f>
        <v>United States</v>
      </c>
      <c r="I120" t="str">
        <f>INDEX(products!$A$1:$G$49,MATCH(orders!$D120,products!$A$1:$A$49,0),MATCH(orders!I$1,products!$A$1:$F$1,0))</f>
        <v>Exc</v>
      </c>
      <c r="J120" t="str">
        <f>INDEX(products!$A$1:$G$49,MATCH(orders!$D120,products!$A$1:$A$49,0),MATCH(orders!J$1,products!$A$1:$F$1,0))</f>
        <v>D</v>
      </c>
      <c r="K120" s="7">
        <f>INDEX(products!$A$1:$G$49,MATCH(orders!$D120,products!$A$1:$A$49,0),MATCH(orders!K$1,products!$A$1:$F$1,0))</f>
        <v>0.5</v>
      </c>
      <c r="L120" s="4">
        <f>INDEX(products!$A$1:$G$49,MATCH(orders!$D120,products!$A$1:$A$49,0),MATCH(orders!L$1,products!$A$1:$F$1,0))</f>
        <v>7.29</v>
      </c>
      <c r="M120" s="4">
        <f t="shared" si="1"/>
        <v>21.87</v>
      </c>
      <c r="N120" t="str" cm="1">
        <f t="array" ref="N120">_xlfn.IFS($I120="Rob","Robusta",$I120="Exc","Excelsa",$I120="Ara","Arabica",$I120="Lib","Liberica")</f>
        <v>Excelsa</v>
      </c>
      <c r="O120" t="str" cm="1">
        <f t="array" ref="O120">_xlfn.IFS($J120="M","Medium",$J120="L","Light",$J120="D","Dark")</f>
        <v>Dark</v>
      </c>
      <c r="P120" t="str">
        <f>_xlfn.XLOOKUP(Orders[[#This Row],[Customer ID]], customers!$A$1:$A$1001, customers!$I$1:$I$1001,,0)</f>
        <v>Yes</v>
      </c>
    </row>
    <row r="121" spans="1:16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_xlfn.XLOOKUP($C121, customers!$A$1:$A$1001,customers!$B$1:$B$1001)</f>
        <v>Cordi Switsur</v>
      </c>
      <c r="G121" s="2" t="str">
        <f>IF(_xlfn.XLOOKUP($C121,customers!$A$1:$A$1001, customers!$C$1:$C$1001)=0, "", _xlfn.XLOOKUP($C121,customers!$A$1:$A$1001, customers!$C$1:$C$1001))</f>
        <v>cswitsur3b@chronoengine.com</v>
      </c>
      <c r="H121" s="2" t="str">
        <f>_xlfn.XLOOKUP($C121, customers!$A$1:$A$1001, customers!$G$1:$G$1001)</f>
        <v>United States</v>
      </c>
      <c r="I121" t="str">
        <f>INDEX(products!$A$1:$G$49,MATCH(orders!$D121,products!$A$1:$A$49,0),MATCH(orders!I$1,products!$A$1:$F$1,0))</f>
        <v>Exc</v>
      </c>
      <c r="J121" t="str">
        <f>INDEX(products!$A$1:$G$49,MATCH(orders!$D121,products!$A$1:$A$49,0),MATCH(orders!J$1,products!$A$1:$F$1,0))</f>
        <v>M</v>
      </c>
      <c r="K121" s="7">
        <f>INDEX(products!$A$1:$G$49,MATCH(orders!$D121,products!$A$1:$A$49,0),MATCH(orders!K$1,products!$A$1:$F$1,0))</f>
        <v>0.2</v>
      </c>
      <c r="L121" s="4">
        <f>INDEX(products!$A$1:$G$49,MATCH(orders!$D121,products!$A$1:$A$49,0),MATCH(orders!L$1,products!$A$1:$F$1,0))</f>
        <v>4.125</v>
      </c>
      <c r="M121" s="4">
        <f t="shared" si="1"/>
        <v>4.125</v>
      </c>
      <c r="N121" t="str" cm="1">
        <f t="array" ref="N121">_xlfn.IFS($I121="Rob","Robusta",$I121="Exc","Excelsa",$I121="Ara","Arabica",$I121="Lib","Liberica")</f>
        <v>Excelsa</v>
      </c>
      <c r="O121" t="str" cm="1">
        <f t="array" ref="O121">_xlfn.IFS($J121="M","Medium",$J121="L","Light",$J121="D","Dark")</f>
        <v>Medium</v>
      </c>
      <c r="P121" t="str">
        <f>_xlfn.XLOOKUP(Orders[[#This Row],[Customer ID]], customers!$A$1:$A$1001, customers!$I$1:$I$1001,,0)</f>
        <v>No</v>
      </c>
    </row>
    <row r="122" spans="1:16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_xlfn.XLOOKUP($C122, customers!$A$1:$A$1001,customers!$B$1:$B$1001)</f>
        <v>Cordi Switsur</v>
      </c>
      <c r="G122" s="2" t="str">
        <f>IF(_xlfn.XLOOKUP($C122,customers!$A$1:$A$1001, customers!$C$1:$C$1001)=0, "", _xlfn.XLOOKUP($C122,customers!$A$1:$A$1001, customers!$C$1:$C$1001))</f>
        <v>cswitsur3b@chronoengine.com</v>
      </c>
      <c r="H122" s="2" t="str">
        <f>_xlfn.XLOOKUP($C122, customers!$A$1:$A$1001, customers!$G$1:$G$1001)</f>
        <v>United States</v>
      </c>
      <c r="I122" t="str">
        <f>INDEX(products!$A$1:$G$49,MATCH(orders!$D122,products!$A$1:$A$49,0),MATCH(orders!I$1,products!$A$1:$F$1,0))</f>
        <v>Ara</v>
      </c>
      <c r="J122" t="str">
        <f>INDEX(products!$A$1:$G$49,MATCH(orders!$D122,products!$A$1:$A$49,0),MATCH(orders!J$1,products!$A$1:$F$1,0))</f>
        <v>L</v>
      </c>
      <c r="K122" s="7">
        <f>INDEX(products!$A$1:$G$49,MATCH(orders!$D122,products!$A$1:$A$49,0),MATCH(orders!K$1,products!$A$1:$F$1,0))</f>
        <v>0.2</v>
      </c>
      <c r="L122" s="4">
        <f>INDEX(products!$A$1:$G$49,MATCH(orders!$D122,products!$A$1:$A$49,0),MATCH(orders!L$1,products!$A$1:$F$1,0))</f>
        <v>3.8849999999999998</v>
      </c>
      <c r="M122" s="4">
        <f t="shared" si="1"/>
        <v>3.8849999999999998</v>
      </c>
      <c r="N122" t="str" cm="1">
        <f t="array" ref="N122">_xlfn.IFS($I122="Rob","Robusta",$I122="Exc","Excelsa",$I122="Ara","Arabica",$I122="Lib","Liberica")</f>
        <v>Arabica</v>
      </c>
      <c r="O122" t="str" cm="1">
        <f t="array" ref="O122">_xlfn.IFS($J122="M","Medium",$J122="L","Light",$J122="D","Dark")</f>
        <v>Light</v>
      </c>
      <c r="P122" t="str">
        <f>_xlfn.XLOOKUP(Orders[[#This Row],[Customer ID]], customers!$A$1:$A$1001, customers!$I$1:$I$1001,,0)</f>
        <v>No</v>
      </c>
    </row>
    <row r="123" spans="1:16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_xlfn.XLOOKUP($C123, customers!$A$1:$A$1001,customers!$B$1:$B$1001)</f>
        <v>Cordi Switsur</v>
      </c>
      <c r="G123" s="2" t="str">
        <f>IF(_xlfn.XLOOKUP($C123,customers!$A$1:$A$1001, customers!$C$1:$C$1001)=0, "", _xlfn.XLOOKUP($C123,customers!$A$1:$A$1001, customers!$C$1:$C$1001))</f>
        <v>cswitsur3b@chronoengine.com</v>
      </c>
      <c r="H123" s="2" t="str">
        <f>_xlfn.XLOOKUP($C123, customers!$A$1:$A$1001, customers!$G$1:$G$1001)</f>
        <v>United States</v>
      </c>
      <c r="I123" t="str">
        <f>INDEX(products!$A$1:$G$49,MATCH(orders!$D123,products!$A$1:$A$49,0),MATCH(orders!I$1,products!$A$1:$F$1,0))</f>
        <v>Exc</v>
      </c>
      <c r="J123" t="str">
        <f>INDEX(products!$A$1:$G$49,MATCH(orders!$D123,products!$A$1:$A$49,0),MATCH(orders!J$1,products!$A$1:$F$1,0))</f>
        <v>M</v>
      </c>
      <c r="K123" s="7">
        <f>INDEX(products!$A$1:$G$49,MATCH(orders!$D123,products!$A$1:$A$49,0),MATCH(orders!K$1,products!$A$1:$F$1,0))</f>
        <v>1</v>
      </c>
      <c r="L123" s="4">
        <f>INDEX(products!$A$1:$G$49,MATCH(orders!$D123,products!$A$1:$A$49,0),MATCH(orders!L$1,products!$A$1:$F$1,0))</f>
        <v>13.75</v>
      </c>
      <c r="M123" s="4">
        <f t="shared" si="1"/>
        <v>68.75</v>
      </c>
      <c r="N123" t="str" cm="1">
        <f t="array" ref="N123">_xlfn.IFS($I123="Rob","Robusta",$I123="Exc","Excelsa",$I123="Ara","Arabica",$I123="Lib","Liberica")</f>
        <v>Excelsa</v>
      </c>
      <c r="O123" t="str" cm="1">
        <f t="array" ref="O123">_xlfn.IFS($J123="M","Medium",$J123="L","Light",$J123="D","Dark")</f>
        <v>Medium</v>
      </c>
      <c r="P123" t="str">
        <f>_xlfn.XLOOKUP(Orders[[#This Row],[Customer ID]], customers!$A$1:$A$1001, customers!$I$1:$I$1001,,0)</f>
        <v>No</v>
      </c>
    </row>
    <row r="124" spans="1:16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_xlfn.XLOOKUP($C124, customers!$A$1:$A$1001,customers!$B$1:$B$1001)</f>
        <v>Mahala Ludwell</v>
      </c>
      <c r="G124" s="2" t="str">
        <f>IF(_xlfn.XLOOKUP($C124,customers!$A$1:$A$1001, customers!$C$1:$C$1001)=0, "", _xlfn.XLOOKUP($C124,customers!$A$1:$A$1001, customers!$C$1:$C$1001))</f>
        <v>mludwell3e@blogger.com</v>
      </c>
      <c r="H124" s="2" t="str">
        <f>_xlfn.XLOOKUP($C124, customers!$A$1:$A$1001, customers!$G$1:$G$1001)</f>
        <v>United States</v>
      </c>
      <c r="I124" t="str">
        <f>INDEX(products!$A$1:$G$49,MATCH(orders!$D124,products!$A$1:$A$49,0),MATCH(orders!I$1,products!$A$1:$F$1,0))</f>
        <v>Ara</v>
      </c>
      <c r="J124" t="str">
        <f>INDEX(products!$A$1:$G$49,MATCH(orders!$D124,products!$A$1:$A$49,0),MATCH(orders!J$1,products!$A$1:$F$1,0))</f>
        <v>D</v>
      </c>
      <c r="K124" s="7">
        <f>INDEX(products!$A$1:$G$49,MATCH(orders!$D124,products!$A$1:$A$49,0),MATCH(orders!K$1,products!$A$1:$F$1,0))</f>
        <v>0.5</v>
      </c>
      <c r="L124" s="4">
        <f>INDEX(products!$A$1:$G$49,MATCH(orders!$D124,products!$A$1:$A$49,0),MATCH(orders!L$1,products!$A$1:$F$1,0))</f>
        <v>5.97</v>
      </c>
      <c r="M124" s="4">
        <f t="shared" si="1"/>
        <v>23.88</v>
      </c>
      <c r="N124" t="str" cm="1">
        <f t="array" ref="N124">_xlfn.IFS($I124="Rob","Robusta",$I124="Exc","Excelsa",$I124="Ara","Arabica",$I124="Lib","Liberica")</f>
        <v>Arabica</v>
      </c>
      <c r="O124" t="str" cm="1">
        <f t="array" ref="O124">_xlfn.IFS($J124="M","Medium",$J124="L","Light",$J124="D","Dark")</f>
        <v>Dark</v>
      </c>
      <c r="P124" t="str">
        <f>_xlfn.XLOOKUP(Orders[[#This Row],[Customer ID]], customers!$A$1:$A$1001, customers!$I$1:$I$1001,,0)</f>
        <v>Yes</v>
      </c>
    </row>
    <row r="125" spans="1:16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_xlfn.XLOOKUP($C125, customers!$A$1:$A$1001,customers!$B$1:$B$1001)</f>
        <v>Doll Beauchamp</v>
      </c>
      <c r="G125" s="2" t="str">
        <f>IF(_xlfn.XLOOKUP($C125,customers!$A$1:$A$1001, customers!$C$1:$C$1001)=0, "", _xlfn.XLOOKUP($C125,customers!$A$1:$A$1001, customers!$C$1:$C$1001))</f>
        <v>dbeauchamp3f@usda.gov</v>
      </c>
      <c r="H125" s="2" t="str">
        <f>_xlfn.XLOOKUP($C125, customers!$A$1:$A$1001, customers!$G$1:$G$1001)</f>
        <v>United States</v>
      </c>
      <c r="I125" t="str">
        <f>INDEX(products!$A$1:$G$49,MATCH(orders!$D125,products!$A$1:$A$49,0),MATCH(orders!I$1,products!$A$1:$F$1,0))</f>
        <v>Lib</v>
      </c>
      <c r="J125" t="str">
        <f>INDEX(products!$A$1:$G$49,MATCH(orders!$D125,products!$A$1:$A$49,0),MATCH(orders!J$1,products!$A$1:$F$1,0))</f>
        <v>L</v>
      </c>
      <c r="K125" s="7">
        <f>INDEX(products!$A$1:$G$49,MATCH(orders!$D125,products!$A$1:$A$49,0),MATCH(orders!K$1,products!$A$1:$F$1,0))</f>
        <v>2.5</v>
      </c>
      <c r="L125" s="4">
        <f>INDEX(products!$A$1:$G$49,MATCH(orders!$D125,products!$A$1:$A$49,0),MATCH(orders!L$1,products!$A$1:$F$1,0))</f>
        <v>36.454999999999998</v>
      </c>
      <c r="M125" s="4">
        <f t="shared" si="1"/>
        <v>145.82</v>
      </c>
      <c r="N125" t="str" cm="1">
        <f t="array" ref="N125">_xlfn.IFS($I125="Rob","Robusta",$I125="Exc","Excelsa",$I125="Ara","Arabica",$I125="Lib","Liberica")</f>
        <v>Liberica</v>
      </c>
      <c r="O125" t="str" cm="1">
        <f t="array" ref="O125">_xlfn.IFS($J125="M","Medium",$J125="L","Light",$J125="D","Dark")</f>
        <v>Light</v>
      </c>
      <c r="P125" t="str">
        <f>_xlfn.XLOOKUP(Orders[[#This Row],[Customer ID]], customers!$A$1:$A$1001, customers!$I$1:$I$1001,,0)</f>
        <v>No</v>
      </c>
    </row>
    <row r="126" spans="1:16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_xlfn.XLOOKUP($C126, customers!$A$1:$A$1001,customers!$B$1:$B$1001)</f>
        <v>Stanford Rodliff</v>
      </c>
      <c r="G126" s="2" t="str">
        <f>IF(_xlfn.XLOOKUP($C126,customers!$A$1:$A$1001, customers!$C$1:$C$1001)=0, "", _xlfn.XLOOKUP($C126,customers!$A$1:$A$1001, customers!$C$1:$C$1001))</f>
        <v>srodliff3g@ted.com</v>
      </c>
      <c r="H126" s="2" t="str">
        <f>_xlfn.XLOOKUP($C126, customers!$A$1:$A$1001, customers!$G$1:$G$1001)</f>
        <v>United States</v>
      </c>
      <c r="I126" t="str">
        <f>INDEX(products!$A$1:$G$49,MATCH(orders!$D126,products!$A$1:$A$49,0),MATCH(orders!I$1,products!$A$1:$F$1,0))</f>
        <v>Lib</v>
      </c>
      <c r="J126" t="str">
        <f>INDEX(products!$A$1:$G$49,MATCH(orders!$D126,products!$A$1:$A$49,0),MATCH(orders!J$1,products!$A$1:$F$1,0))</f>
        <v>M</v>
      </c>
      <c r="K126" s="7">
        <f>INDEX(products!$A$1:$G$49,MATCH(orders!$D126,products!$A$1:$A$49,0),MATCH(orders!K$1,products!$A$1:$F$1,0))</f>
        <v>0.2</v>
      </c>
      <c r="L126" s="4">
        <f>INDEX(products!$A$1:$G$49,MATCH(orders!$D126,products!$A$1:$A$49,0),MATCH(orders!L$1,products!$A$1:$F$1,0))</f>
        <v>4.3650000000000002</v>
      </c>
      <c r="M126" s="4">
        <f t="shared" si="1"/>
        <v>21.825000000000003</v>
      </c>
      <c r="N126" t="str" cm="1">
        <f t="array" ref="N126">_xlfn.IFS($I126="Rob","Robusta",$I126="Exc","Excelsa",$I126="Ara","Arabica",$I126="Lib","Liberica")</f>
        <v>Liberica</v>
      </c>
      <c r="O126" t="str" cm="1">
        <f t="array" ref="O126">_xlfn.IFS($J126="M","Medium",$J126="L","Light",$J126="D","Dark")</f>
        <v>Medium</v>
      </c>
      <c r="P126" t="str">
        <f>_xlfn.XLOOKUP(Orders[[#This Row],[Customer ID]], customers!$A$1:$A$1001, customers!$I$1:$I$1001,,0)</f>
        <v>Yes</v>
      </c>
    </row>
    <row r="127" spans="1:16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_xlfn.XLOOKUP($C127, customers!$A$1:$A$1001,customers!$B$1:$B$1001)</f>
        <v>Stevana Woodham</v>
      </c>
      <c r="G127" s="2" t="str">
        <f>IF(_xlfn.XLOOKUP($C127,customers!$A$1:$A$1001, customers!$C$1:$C$1001)=0, "", _xlfn.XLOOKUP($C127,customers!$A$1:$A$1001, customers!$C$1:$C$1001))</f>
        <v>swoodham3h@businesswire.com</v>
      </c>
      <c r="H127" s="2" t="str">
        <f>_xlfn.XLOOKUP($C127, customers!$A$1:$A$1001, customers!$G$1:$G$1001)</f>
        <v>Ireland</v>
      </c>
      <c r="I127" t="str">
        <f>INDEX(products!$A$1:$G$49,MATCH(orders!$D127,products!$A$1:$A$49,0),MATCH(orders!I$1,products!$A$1:$F$1,0))</f>
        <v>Lib</v>
      </c>
      <c r="J127" t="str">
        <f>INDEX(products!$A$1:$G$49,MATCH(orders!$D127,products!$A$1:$A$49,0),MATCH(orders!J$1,products!$A$1:$F$1,0))</f>
        <v>M</v>
      </c>
      <c r="K127" s="7">
        <f>INDEX(products!$A$1:$G$49,MATCH(orders!$D127,products!$A$1:$A$49,0),MATCH(orders!K$1,products!$A$1:$F$1,0))</f>
        <v>0.5</v>
      </c>
      <c r="L127" s="4">
        <f>INDEX(products!$A$1:$G$49,MATCH(orders!$D127,products!$A$1:$A$49,0),MATCH(orders!L$1,products!$A$1:$F$1,0))</f>
        <v>8.73</v>
      </c>
      <c r="M127" s="4">
        <f t="shared" si="1"/>
        <v>26.19</v>
      </c>
      <c r="N127" t="str" cm="1">
        <f t="array" ref="N127">_xlfn.IFS($I127="Rob","Robusta",$I127="Exc","Excelsa",$I127="Ara","Arabica",$I127="Lib","Liberica")</f>
        <v>Liberica</v>
      </c>
      <c r="O127" t="str" cm="1">
        <f t="array" ref="O127">_xlfn.IFS($J127="M","Medium",$J127="L","Light",$J127="D","Dark")</f>
        <v>Medium</v>
      </c>
      <c r="P127" t="str">
        <f>_xlfn.XLOOKUP(Orders[[#This Row],[Customer ID]], customers!$A$1:$A$1001, customers!$I$1:$I$1001,,0)</f>
        <v>Yes</v>
      </c>
    </row>
    <row r="128" spans="1:16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_xlfn.XLOOKUP($C128, customers!$A$1:$A$1001,customers!$B$1:$B$1001)</f>
        <v>Hewet Synnot</v>
      </c>
      <c r="G128" s="2" t="str">
        <f>IF(_xlfn.XLOOKUP($C128,customers!$A$1:$A$1001, customers!$C$1:$C$1001)=0, "", _xlfn.XLOOKUP($C128,customers!$A$1:$A$1001, customers!$C$1:$C$1001))</f>
        <v>hsynnot3i@about.com</v>
      </c>
      <c r="H128" s="2" t="str">
        <f>_xlfn.XLOOKUP($C128, customers!$A$1:$A$1001, customers!$G$1:$G$1001)</f>
        <v>United States</v>
      </c>
      <c r="I128" t="str">
        <f>INDEX(products!$A$1:$G$49,MATCH(orders!$D128,products!$A$1:$A$49,0),MATCH(orders!I$1,products!$A$1:$F$1,0))</f>
        <v>Ara</v>
      </c>
      <c r="J128" t="str">
        <f>INDEX(products!$A$1:$G$49,MATCH(orders!$D128,products!$A$1:$A$49,0),MATCH(orders!J$1,products!$A$1:$F$1,0))</f>
        <v>M</v>
      </c>
      <c r="K128" s="7">
        <f>INDEX(products!$A$1:$G$49,MATCH(orders!$D128,products!$A$1:$A$49,0),MATCH(orders!K$1,products!$A$1:$F$1,0))</f>
        <v>1</v>
      </c>
      <c r="L128" s="4">
        <f>INDEX(products!$A$1:$G$49,MATCH(orders!$D128,products!$A$1:$A$49,0),MATCH(orders!L$1,products!$A$1:$F$1,0))</f>
        <v>11.25</v>
      </c>
      <c r="M128" s="4">
        <f t="shared" si="1"/>
        <v>11.25</v>
      </c>
      <c r="N128" t="str" cm="1">
        <f t="array" ref="N128">_xlfn.IFS($I128="Rob","Robusta",$I128="Exc","Excelsa",$I128="Ara","Arabica",$I128="Lib","Liberica")</f>
        <v>Arabica</v>
      </c>
      <c r="O128" t="str" cm="1">
        <f t="array" ref="O128">_xlfn.IFS($J128="M","Medium",$J128="L","Light",$J128="D","Dark")</f>
        <v>Medium</v>
      </c>
      <c r="P128" t="str">
        <f>_xlfn.XLOOKUP(Orders[[#This Row],[Customer ID]], customers!$A$1:$A$1001, customers!$I$1:$I$1001,,0)</f>
        <v>No</v>
      </c>
    </row>
    <row r="129" spans="1:16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_xlfn.XLOOKUP($C129, customers!$A$1:$A$1001,customers!$B$1:$B$1001)</f>
        <v>Raleigh Lepere</v>
      </c>
      <c r="G129" s="2" t="str">
        <f>IF(_xlfn.XLOOKUP($C129,customers!$A$1:$A$1001, customers!$C$1:$C$1001)=0, "", _xlfn.XLOOKUP($C129,customers!$A$1:$A$1001, customers!$C$1:$C$1001))</f>
        <v>rlepere3j@shop-pro.jp</v>
      </c>
      <c r="H129" s="2" t="str">
        <f>_xlfn.XLOOKUP($C129, customers!$A$1:$A$1001, customers!$G$1:$G$1001)</f>
        <v>Ireland</v>
      </c>
      <c r="I129" t="str">
        <f>INDEX(products!$A$1:$G$49,MATCH(orders!$D129,products!$A$1:$A$49,0),MATCH(orders!I$1,products!$A$1:$F$1,0))</f>
        <v>Lib</v>
      </c>
      <c r="J129" t="str">
        <f>INDEX(products!$A$1:$G$49,MATCH(orders!$D129,products!$A$1:$A$49,0),MATCH(orders!J$1,products!$A$1:$F$1,0))</f>
        <v>D</v>
      </c>
      <c r="K129" s="7">
        <f>INDEX(products!$A$1:$G$49,MATCH(orders!$D129,products!$A$1:$A$49,0),MATCH(orders!K$1,products!$A$1:$F$1,0))</f>
        <v>1</v>
      </c>
      <c r="L129" s="4">
        <f>INDEX(products!$A$1:$G$49,MATCH(orders!$D129,products!$A$1:$A$49,0),MATCH(orders!L$1,products!$A$1:$F$1,0))</f>
        <v>12.95</v>
      </c>
      <c r="M129" s="4">
        <f t="shared" si="1"/>
        <v>77.699999999999989</v>
      </c>
      <c r="N129" t="str" cm="1">
        <f t="array" ref="N129">_xlfn.IFS($I129="Rob","Robusta",$I129="Exc","Excelsa",$I129="Ara","Arabica",$I129="Lib","Liberica")</f>
        <v>Liberica</v>
      </c>
      <c r="O129" t="str" cm="1">
        <f t="array" ref="O129">_xlfn.IFS($J129="M","Medium",$J129="L","Light",$J129="D","Dark")</f>
        <v>Dark</v>
      </c>
      <c r="P129" t="str">
        <f>_xlfn.XLOOKUP(Orders[[#This Row],[Customer ID]], customers!$A$1:$A$1001, customers!$I$1:$I$1001,,0)</f>
        <v>No</v>
      </c>
    </row>
    <row r="130" spans="1:16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_xlfn.XLOOKUP($C130, customers!$A$1:$A$1001,customers!$B$1:$B$1001)</f>
        <v>Timofei Woofinden</v>
      </c>
      <c r="G130" s="2" t="str">
        <f>IF(_xlfn.XLOOKUP($C130,customers!$A$1:$A$1001, customers!$C$1:$C$1001)=0, "", _xlfn.XLOOKUP($C130,customers!$A$1:$A$1001, customers!$C$1:$C$1001))</f>
        <v>twoofinden3k@businesswire.com</v>
      </c>
      <c r="H130" s="2" t="str">
        <f>_xlfn.XLOOKUP($C130, customers!$A$1:$A$1001, customers!$G$1:$G$1001)</f>
        <v>United States</v>
      </c>
      <c r="I130" t="str">
        <f>INDEX(products!$A$1:$G$49,MATCH(orders!$D130,products!$A$1:$A$49,0),MATCH(orders!I$1,products!$A$1:$F$1,0))</f>
        <v>Ara</v>
      </c>
      <c r="J130" t="str">
        <f>INDEX(products!$A$1:$G$49,MATCH(orders!$D130,products!$A$1:$A$49,0),MATCH(orders!J$1,products!$A$1:$F$1,0))</f>
        <v>M</v>
      </c>
      <c r="K130" s="7">
        <f>INDEX(products!$A$1:$G$49,MATCH(orders!$D130,products!$A$1:$A$49,0),MATCH(orders!K$1,products!$A$1:$F$1,0))</f>
        <v>0.5</v>
      </c>
      <c r="L130" s="4">
        <f>INDEX(products!$A$1:$G$49,MATCH(orders!$D130,products!$A$1:$A$49,0),MATCH(orders!L$1,products!$A$1:$F$1,0))</f>
        <v>6.75</v>
      </c>
      <c r="M130" s="4">
        <f t="shared" si="1"/>
        <v>6.75</v>
      </c>
      <c r="N130" t="str" cm="1">
        <f t="array" ref="N130">_xlfn.IFS($I130="Rob","Robusta",$I130="Exc","Excelsa",$I130="Ara","Arabica",$I130="Lib","Liberica")</f>
        <v>Arabica</v>
      </c>
      <c r="O130" t="str" cm="1">
        <f t="array" ref="O130">_xlfn.IFS($J130="M","Medium",$J130="L","Light",$J130="D","Dark")</f>
        <v>Medium</v>
      </c>
      <c r="P130" t="str">
        <f>_xlfn.XLOOKUP(Orders[[#This Row],[Customer ID]], customers!$A$1:$A$1001, customers!$I$1:$I$1001,,0)</f>
        <v>No</v>
      </c>
    </row>
    <row r="131" spans="1:16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_xlfn.XLOOKUP($C131, customers!$A$1:$A$1001,customers!$B$1:$B$1001)</f>
        <v>Evelina Dacca</v>
      </c>
      <c r="G131" s="2" t="str">
        <f>IF(_xlfn.XLOOKUP($C131,customers!$A$1:$A$1001, customers!$C$1:$C$1001)=0, "", _xlfn.XLOOKUP($C131,customers!$A$1:$A$1001, customers!$C$1:$C$1001))</f>
        <v>edacca3l@google.pl</v>
      </c>
      <c r="H131" s="2" t="str">
        <f>_xlfn.XLOOKUP($C131, customers!$A$1:$A$1001, customers!$G$1:$G$1001)</f>
        <v>United States</v>
      </c>
      <c r="I131" t="str">
        <f>INDEX(products!$A$1:$G$49,MATCH(orders!$D131,products!$A$1:$A$49,0),MATCH(orders!I$1,products!$A$1:$F$1,0))</f>
        <v>Exc</v>
      </c>
      <c r="J131" t="str">
        <f>INDEX(products!$A$1:$G$49,MATCH(orders!$D131,products!$A$1:$A$49,0),MATCH(orders!J$1,products!$A$1:$F$1,0))</f>
        <v>D</v>
      </c>
      <c r="K131" s="7">
        <f>INDEX(products!$A$1:$G$49,MATCH(orders!$D131,products!$A$1:$A$49,0),MATCH(orders!K$1,products!$A$1:$F$1,0))</f>
        <v>1</v>
      </c>
      <c r="L131" s="4">
        <f>INDEX(products!$A$1:$G$49,MATCH(orders!$D131,products!$A$1:$A$49,0),MATCH(orders!L$1,products!$A$1:$F$1,0))</f>
        <v>12.15</v>
      </c>
      <c r="M131" s="4">
        <f t="shared" ref="M131:M194" si="2">L131*E131</f>
        <v>12.15</v>
      </c>
      <c r="N131" t="str" cm="1">
        <f t="array" ref="N131">_xlfn.IFS($I131="Rob","Robusta",$I131="Exc","Excelsa",$I131="Ara","Arabica",$I131="Lib","Liberica")</f>
        <v>Excelsa</v>
      </c>
      <c r="O131" t="str" cm="1">
        <f t="array" ref="O131">_xlfn.IFS($J131="M","Medium",$J131="L","Light",$J131="D","Dark")</f>
        <v>Dark</v>
      </c>
      <c r="P131" t="str">
        <f>_xlfn.XLOOKUP(Orders[[#This Row],[Customer ID]], customers!$A$1:$A$1001, customers!$I$1:$I$1001,,0)</f>
        <v>Yes</v>
      </c>
    </row>
    <row r="132" spans="1:16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_xlfn.XLOOKUP($C132, customers!$A$1:$A$1001,customers!$B$1:$B$1001)</f>
        <v>Bidget Tremellier</v>
      </c>
      <c r="G132" s="2" t="str">
        <f>IF(_xlfn.XLOOKUP($C132,customers!$A$1:$A$1001, customers!$C$1:$C$1001)=0, "", _xlfn.XLOOKUP($C132,customers!$A$1:$A$1001, customers!$C$1:$C$1001))</f>
        <v/>
      </c>
      <c r="H132" s="2" t="str">
        <f>_xlfn.XLOOKUP($C132, customers!$A$1:$A$1001, customers!$G$1:$G$1001)</f>
        <v>Ireland</v>
      </c>
      <c r="I132" t="str">
        <f>INDEX(products!$A$1:$G$49,MATCH(orders!$D132,products!$A$1:$A$49,0),MATCH(orders!I$1,products!$A$1:$F$1,0))</f>
        <v>Ara</v>
      </c>
      <c r="J132" t="str">
        <f>INDEX(products!$A$1:$G$49,MATCH(orders!$D132,products!$A$1:$A$49,0),MATCH(orders!J$1,products!$A$1:$F$1,0))</f>
        <v>L</v>
      </c>
      <c r="K132" s="7">
        <f>INDEX(products!$A$1:$G$49,MATCH(orders!$D132,products!$A$1:$A$49,0),MATCH(orders!K$1,products!$A$1:$F$1,0))</f>
        <v>2.5</v>
      </c>
      <c r="L132" s="4">
        <f>INDEX(products!$A$1:$G$49,MATCH(orders!$D132,products!$A$1:$A$49,0),MATCH(orders!L$1,products!$A$1:$F$1,0))</f>
        <v>29.784999999999997</v>
      </c>
      <c r="M132" s="4">
        <f t="shared" si="2"/>
        <v>148.92499999999998</v>
      </c>
      <c r="N132" t="str" cm="1">
        <f t="array" ref="N132">_xlfn.IFS($I132="Rob","Robusta",$I132="Exc","Excelsa",$I132="Ara","Arabica",$I132="Lib","Liberica")</f>
        <v>Arabica</v>
      </c>
      <c r="O132" t="str" cm="1">
        <f t="array" ref="O132">_xlfn.IFS($J132="M","Medium",$J132="L","Light",$J132="D","Dark")</f>
        <v>Light</v>
      </c>
      <c r="P132" t="str">
        <f>_xlfn.XLOOKUP(Orders[[#This Row],[Customer ID]], customers!$A$1:$A$1001, customers!$I$1:$I$1001,,0)</f>
        <v>Yes</v>
      </c>
    </row>
    <row r="133" spans="1:16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_xlfn.XLOOKUP($C133, customers!$A$1:$A$1001,customers!$B$1:$B$1001)</f>
        <v>Bobinette Hindsberg</v>
      </c>
      <c r="G133" s="2" t="str">
        <f>IF(_xlfn.XLOOKUP($C133,customers!$A$1:$A$1001, customers!$C$1:$C$1001)=0, "", _xlfn.XLOOKUP($C133,customers!$A$1:$A$1001, customers!$C$1:$C$1001))</f>
        <v>bhindsberg3n@blogs.com</v>
      </c>
      <c r="H133" s="2" t="str">
        <f>_xlfn.XLOOKUP($C133, customers!$A$1:$A$1001, customers!$G$1:$G$1001)</f>
        <v>United States</v>
      </c>
      <c r="I133" t="str">
        <f>INDEX(products!$A$1:$G$49,MATCH(orders!$D133,products!$A$1:$A$49,0),MATCH(orders!I$1,products!$A$1:$F$1,0))</f>
        <v>Exc</v>
      </c>
      <c r="J133" t="str">
        <f>INDEX(products!$A$1:$G$49,MATCH(orders!$D133,products!$A$1:$A$49,0),MATCH(orders!J$1,products!$A$1:$F$1,0))</f>
        <v>D</v>
      </c>
      <c r="K133" s="7">
        <f>INDEX(products!$A$1:$G$49,MATCH(orders!$D133,products!$A$1:$A$49,0),MATCH(orders!K$1,products!$A$1:$F$1,0))</f>
        <v>0.5</v>
      </c>
      <c r="L133" s="4">
        <f>INDEX(products!$A$1:$G$49,MATCH(orders!$D133,products!$A$1:$A$49,0),MATCH(orders!L$1,products!$A$1:$F$1,0))</f>
        <v>7.29</v>
      </c>
      <c r="M133" s="4">
        <f t="shared" si="2"/>
        <v>14.58</v>
      </c>
      <c r="N133" t="str" cm="1">
        <f t="array" ref="N133">_xlfn.IFS($I133="Rob","Robusta",$I133="Exc","Excelsa",$I133="Ara","Arabica",$I133="Lib","Liberica")</f>
        <v>Excelsa</v>
      </c>
      <c r="O133" t="str" cm="1">
        <f t="array" ref="O133">_xlfn.IFS($J133="M","Medium",$J133="L","Light",$J133="D","Dark")</f>
        <v>Dark</v>
      </c>
      <c r="P133" t="str">
        <f>_xlfn.XLOOKUP(Orders[[#This Row],[Customer ID]], customers!$A$1:$A$1001, customers!$I$1:$I$1001,,0)</f>
        <v>Yes</v>
      </c>
    </row>
    <row r="134" spans="1:16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_xlfn.XLOOKUP($C134, customers!$A$1:$A$1001,customers!$B$1:$B$1001)</f>
        <v>Osbert Robins</v>
      </c>
      <c r="G134" s="2" t="str">
        <f>IF(_xlfn.XLOOKUP($C134,customers!$A$1:$A$1001, customers!$C$1:$C$1001)=0, "", _xlfn.XLOOKUP($C134,customers!$A$1:$A$1001, customers!$C$1:$C$1001))</f>
        <v>orobins3o@salon.com</v>
      </c>
      <c r="H134" s="2" t="str">
        <f>_xlfn.XLOOKUP($C134, customers!$A$1:$A$1001, customers!$G$1:$G$1001)</f>
        <v>United States</v>
      </c>
      <c r="I134" t="str">
        <f>INDEX(products!$A$1:$G$49,MATCH(orders!$D134,products!$A$1:$A$49,0),MATCH(orders!I$1,products!$A$1:$F$1,0))</f>
        <v>Ara</v>
      </c>
      <c r="J134" t="str">
        <f>INDEX(products!$A$1:$G$49,MATCH(orders!$D134,products!$A$1:$A$49,0),MATCH(orders!J$1,products!$A$1:$F$1,0))</f>
        <v>L</v>
      </c>
      <c r="K134" s="7">
        <f>INDEX(products!$A$1:$G$49,MATCH(orders!$D134,products!$A$1:$A$49,0),MATCH(orders!K$1,products!$A$1:$F$1,0))</f>
        <v>2.5</v>
      </c>
      <c r="L134" s="4">
        <f>INDEX(products!$A$1:$G$49,MATCH(orders!$D134,products!$A$1:$A$49,0),MATCH(orders!L$1,products!$A$1:$F$1,0))</f>
        <v>29.784999999999997</v>
      </c>
      <c r="M134" s="4">
        <f t="shared" si="2"/>
        <v>148.92499999999998</v>
      </c>
      <c r="N134" t="str" cm="1">
        <f t="array" ref="N134">_xlfn.IFS($I134="Rob","Robusta",$I134="Exc","Excelsa",$I134="Ara","Arabica",$I134="Lib","Liberica")</f>
        <v>Arabica</v>
      </c>
      <c r="O134" t="str" cm="1">
        <f t="array" ref="O134">_xlfn.IFS($J134="M","Medium",$J134="L","Light",$J134="D","Dark")</f>
        <v>Light</v>
      </c>
      <c r="P134" t="str">
        <f>_xlfn.XLOOKUP(Orders[[#This Row],[Customer ID]], customers!$A$1:$A$1001, customers!$I$1:$I$1001,,0)</f>
        <v>Yes</v>
      </c>
    </row>
    <row r="135" spans="1:16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_xlfn.XLOOKUP($C135, customers!$A$1:$A$1001,customers!$B$1:$B$1001)</f>
        <v>Othello Syseland</v>
      </c>
      <c r="G135" s="2" t="str">
        <f>IF(_xlfn.XLOOKUP($C135,customers!$A$1:$A$1001, customers!$C$1:$C$1001)=0, "", _xlfn.XLOOKUP($C135,customers!$A$1:$A$1001, customers!$C$1:$C$1001))</f>
        <v>osyseland3p@independent.co.uk</v>
      </c>
      <c r="H135" s="2" t="str">
        <f>_xlfn.XLOOKUP($C135, customers!$A$1:$A$1001, customers!$G$1:$G$1001)</f>
        <v>United States</v>
      </c>
      <c r="I135" t="str">
        <f>INDEX(products!$A$1:$G$49,MATCH(orders!$D135,products!$A$1:$A$49,0),MATCH(orders!I$1,products!$A$1:$F$1,0))</f>
        <v>Lib</v>
      </c>
      <c r="J135" t="str">
        <f>INDEX(products!$A$1:$G$49,MATCH(orders!$D135,products!$A$1:$A$49,0),MATCH(orders!J$1,products!$A$1:$F$1,0))</f>
        <v>D</v>
      </c>
      <c r="K135" s="7">
        <f>INDEX(products!$A$1:$G$49,MATCH(orders!$D135,products!$A$1:$A$49,0),MATCH(orders!K$1,products!$A$1:$F$1,0))</f>
        <v>1</v>
      </c>
      <c r="L135" s="4">
        <f>INDEX(products!$A$1:$G$49,MATCH(orders!$D135,products!$A$1:$A$49,0),MATCH(orders!L$1,products!$A$1:$F$1,0))</f>
        <v>12.95</v>
      </c>
      <c r="M135" s="4">
        <f t="shared" si="2"/>
        <v>12.95</v>
      </c>
      <c r="N135" t="str" cm="1">
        <f t="array" ref="N135">_xlfn.IFS($I135="Rob","Robusta",$I135="Exc","Excelsa",$I135="Ara","Arabica",$I135="Lib","Liberica")</f>
        <v>Liberica</v>
      </c>
      <c r="O135" t="str" cm="1">
        <f t="array" ref="O135">_xlfn.IFS($J135="M","Medium",$J135="L","Light",$J135="D","Dark")</f>
        <v>Dark</v>
      </c>
      <c r="P135" t="str">
        <f>_xlfn.XLOOKUP(Orders[[#This Row],[Customer ID]], customers!$A$1:$A$1001, customers!$I$1:$I$1001,,0)</f>
        <v>No</v>
      </c>
    </row>
    <row r="136" spans="1:16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_xlfn.XLOOKUP($C136, customers!$A$1:$A$1001,customers!$B$1:$B$1001)</f>
        <v>Ewell Hanby</v>
      </c>
      <c r="G136" s="2" t="str">
        <f>IF(_xlfn.XLOOKUP($C136,customers!$A$1:$A$1001, customers!$C$1:$C$1001)=0, "", _xlfn.XLOOKUP($C136,customers!$A$1:$A$1001, customers!$C$1:$C$1001))</f>
        <v/>
      </c>
      <c r="H136" s="2" t="str">
        <f>_xlfn.XLOOKUP($C136, customers!$A$1:$A$1001, customers!$G$1:$G$1001)</f>
        <v>United States</v>
      </c>
      <c r="I136" t="str">
        <f>INDEX(products!$A$1:$G$49,MATCH(orders!$D136,products!$A$1:$A$49,0),MATCH(orders!I$1,products!$A$1:$F$1,0))</f>
        <v>Exc</v>
      </c>
      <c r="J136" t="str">
        <f>INDEX(products!$A$1:$G$49,MATCH(orders!$D136,products!$A$1:$A$49,0),MATCH(orders!J$1,products!$A$1:$F$1,0))</f>
        <v>M</v>
      </c>
      <c r="K136" s="7">
        <f>INDEX(products!$A$1:$G$49,MATCH(orders!$D136,products!$A$1:$A$49,0),MATCH(orders!K$1,products!$A$1:$F$1,0))</f>
        <v>2.5</v>
      </c>
      <c r="L136" s="4">
        <f>INDEX(products!$A$1:$G$49,MATCH(orders!$D136,products!$A$1:$A$49,0),MATCH(orders!L$1,products!$A$1:$F$1,0))</f>
        <v>31.624999999999996</v>
      </c>
      <c r="M136" s="4">
        <f t="shared" si="2"/>
        <v>94.874999999999986</v>
      </c>
      <c r="N136" t="str" cm="1">
        <f t="array" ref="N136">_xlfn.IFS($I136="Rob","Robusta",$I136="Exc","Excelsa",$I136="Ara","Arabica",$I136="Lib","Liberica")</f>
        <v>Excelsa</v>
      </c>
      <c r="O136" t="str" cm="1">
        <f t="array" ref="O136">_xlfn.IFS($J136="M","Medium",$J136="L","Light",$J136="D","Dark")</f>
        <v>Medium</v>
      </c>
      <c r="P136" t="str">
        <f>_xlfn.XLOOKUP(Orders[[#This Row],[Customer ID]], customers!$A$1:$A$1001, customers!$I$1:$I$1001,,0)</f>
        <v>Yes</v>
      </c>
    </row>
    <row r="137" spans="1:16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_xlfn.XLOOKUP($C137, customers!$A$1:$A$1001,customers!$B$1:$B$1001)</f>
        <v>Blancha McAmish</v>
      </c>
      <c r="G137" s="2" t="str">
        <f>IF(_xlfn.XLOOKUP($C137,customers!$A$1:$A$1001, customers!$C$1:$C$1001)=0, "", _xlfn.XLOOKUP($C137,customers!$A$1:$A$1001, customers!$C$1:$C$1001))</f>
        <v>bmcamish2e@tripadvisor.com</v>
      </c>
      <c r="H137" s="2" t="str">
        <f>_xlfn.XLOOKUP($C137, customers!$A$1:$A$1001, customers!$G$1:$G$1001)</f>
        <v>United States</v>
      </c>
      <c r="I137" t="str">
        <f>INDEX(products!$A$1:$G$49,MATCH(orders!$D137,products!$A$1:$A$49,0),MATCH(orders!I$1,products!$A$1:$F$1,0))</f>
        <v>Ara</v>
      </c>
      <c r="J137" t="str">
        <f>INDEX(products!$A$1:$G$49,MATCH(orders!$D137,products!$A$1:$A$49,0),MATCH(orders!J$1,products!$A$1:$F$1,0))</f>
        <v>L</v>
      </c>
      <c r="K137" s="7">
        <f>INDEX(products!$A$1:$G$49,MATCH(orders!$D137,products!$A$1:$A$49,0),MATCH(orders!K$1,products!$A$1:$F$1,0))</f>
        <v>0.5</v>
      </c>
      <c r="L137" s="4">
        <f>INDEX(products!$A$1:$G$49,MATCH(orders!$D137,products!$A$1:$A$49,0),MATCH(orders!L$1,products!$A$1:$F$1,0))</f>
        <v>7.77</v>
      </c>
      <c r="M137" s="4">
        <f t="shared" si="2"/>
        <v>38.849999999999994</v>
      </c>
      <c r="N137" t="str" cm="1">
        <f t="array" ref="N137">_xlfn.IFS($I137="Rob","Robusta",$I137="Exc","Excelsa",$I137="Ara","Arabica",$I137="Lib","Liberica")</f>
        <v>Arabica</v>
      </c>
      <c r="O137" t="str" cm="1">
        <f t="array" ref="O137">_xlfn.IFS($J137="M","Medium",$J137="L","Light",$J137="D","Dark")</f>
        <v>Light</v>
      </c>
      <c r="P137" t="str">
        <f>_xlfn.XLOOKUP(Orders[[#This Row],[Customer ID]], customers!$A$1:$A$1001, customers!$I$1:$I$1001,,0)</f>
        <v>Yes</v>
      </c>
    </row>
    <row r="138" spans="1:16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_xlfn.XLOOKUP($C138, customers!$A$1:$A$1001,customers!$B$1:$B$1001)</f>
        <v>Lowell Keenleyside</v>
      </c>
      <c r="G138" s="2" t="str">
        <f>IF(_xlfn.XLOOKUP($C138,customers!$A$1:$A$1001, customers!$C$1:$C$1001)=0, "", _xlfn.XLOOKUP($C138,customers!$A$1:$A$1001, customers!$C$1:$C$1001))</f>
        <v>lkeenleyside3s@topsy.com</v>
      </c>
      <c r="H138" s="2" t="str">
        <f>_xlfn.XLOOKUP($C138, customers!$A$1:$A$1001, customers!$G$1:$G$1001)</f>
        <v>United States</v>
      </c>
      <c r="I138" t="str">
        <f>INDEX(products!$A$1:$G$49,MATCH(orders!$D138,products!$A$1:$A$49,0),MATCH(orders!I$1,products!$A$1:$F$1,0))</f>
        <v>Ara</v>
      </c>
      <c r="J138" t="str">
        <f>INDEX(products!$A$1:$G$49,MATCH(orders!$D138,products!$A$1:$A$49,0),MATCH(orders!J$1,products!$A$1:$F$1,0))</f>
        <v>D</v>
      </c>
      <c r="K138" s="7">
        <f>INDEX(products!$A$1:$G$49,MATCH(orders!$D138,products!$A$1:$A$49,0),MATCH(orders!K$1,products!$A$1:$F$1,0))</f>
        <v>0.2</v>
      </c>
      <c r="L138" s="4">
        <f>INDEX(products!$A$1:$G$49,MATCH(orders!$D138,products!$A$1:$A$49,0),MATCH(orders!L$1,products!$A$1:$F$1,0))</f>
        <v>2.9849999999999999</v>
      </c>
      <c r="M138" s="4">
        <f t="shared" si="2"/>
        <v>11.94</v>
      </c>
      <c r="N138" t="str" cm="1">
        <f t="array" ref="N138">_xlfn.IFS($I138="Rob","Robusta",$I138="Exc","Excelsa",$I138="Ara","Arabica",$I138="Lib","Liberica")</f>
        <v>Arabica</v>
      </c>
      <c r="O138" t="str" cm="1">
        <f t="array" ref="O138">_xlfn.IFS($J138="M","Medium",$J138="L","Light",$J138="D","Dark")</f>
        <v>Dark</v>
      </c>
      <c r="P138" t="str">
        <f>_xlfn.XLOOKUP(Orders[[#This Row],[Customer ID]], customers!$A$1:$A$1001, customers!$I$1:$I$1001,,0)</f>
        <v>No</v>
      </c>
    </row>
    <row r="139" spans="1:16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_xlfn.XLOOKUP($C139, customers!$A$1:$A$1001,customers!$B$1:$B$1001)</f>
        <v>Elonore Joliffe</v>
      </c>
      <c r="G139" s="2" t="str">
        <f>IF(_xlfn.XLOOKUP($C139,customers!$A$1:$A$1001, customers!$C$1:$C$1001)=0, "", _xlfn.XLOOKUP($C139,customers!$A$1:$A$1001, customers!$C$1:$C$1001))</f>
        <v/>
      </c>
      <c r="H139" s="2" t="str">
        <f>_xlfn.XLOOKUP($C139, customers!$A$1:$A$1001, customers!$G$1:$G$1001)</f>
        <v>Ireland</v>
      </c>
      <c r="I139" t="str">
        <f>INDEX(products!$A$1:$G$49,MATCH(orders!$D139,products!$A$1:$A$49,0),MATCH(orders!I$1,products!$A$1:$F$1,0))</f>
        <v>Exc</v>
      </c>
      <c r="J139" t="str">
        <f>INDEX(products!$A$1:$G$49,MATCH(orders!$D139,products!$A$1:$A$49,0),MATCH(orders!J$1,products!$A$1:$F$1,0))</f>
        <v>L</v>
      </c>
      <c r="K139" s="7">
        <f>INDEX(products!$A$1:$G$49,MATCH(orders!$D139,products!$A$1:$A$49,0),MATCH(orders!K$1,products!$A$1:$F$1,0))</f>
        <v>2.5</v>
      </c>
      <c r="L139" s="4">
        <f>INDEX(products!$A$1:$G$49,MATCH(orders!$D139,products!$A$1:$A$49,0),MATCH(orders!L$1,products!$A$1:$F$1,0))</f>
        <v>34.154999999999994</v>
      </c>
      <c r="M139" s="4">
        <f t="shared" si="2"/>
        <v>102.46499999999997</v>
      </c>
      <c r="N139" t="str" cm="1">
        <f t="array" ref="N139">_xlfn.IFS($I139="Rob","Robusta",$I139="Exc","Excelsa",$I139="Ara","Arabica",$I139="Lib","Liberica")</f>
        <v>Excelsa</v>
      </c>
      <c r="O139" t="str" cm="1">
        <f t="array" ref="O139">_xlfn.IFS($J139="M","Medium",$J139="L","Light",$J139="D","Dark")</f>
        <v>Light</v>
      </c>
      <c r="P139" t="str">
        <f>_xlfn.XLOOKUP(Orders[[#This Row],[Customer ID]], customers!$A$1:$A$1001, customers!$I$1:$I$1001,,0)</f>
        <v>No</v>
      </c>
    </row>
    <row r="140" spans="1:16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_xlfn.XLOOKUP($C140, customers!$A$1:$A$1001,customers!$B$1:$B$1001)</f>
        <v>Abraham Coleman</v>
      </c>
      <c r="G140" s="2" t="str">
        <f>IF(_xlfn.XLOOKUP($C140,customers!$A$1:$A$1001, customers!$C$1:$C$1001)=0, "", _xlfn.XLOOKUP($C140,customers!$A$1:$A$1001, customers!$C$1:$C$1001))</f>
        <v/>
      </c>
      <c r="H140" s="2" t="str">
        <f>_xlfn.XLOOKUP($C140, customers!$A$1:$A$1001, customers!$G$1:$G$1001)</f>
        <v>United States</v>
      </c>
      <c r="I140" t="str">
        <f>INDEX(products!$A$1:$G$49,MATCH(orders!$D140,products!$A$1:$A$49,0),MATCH(orders!I$1,products!$A$1:$F$1,0))</f>
        <v>Exc</v>
      </c>
      <c r="J140" t="str">
        <f>INDEX(products!$A$1:$G$49,MATCH(orders!$D140,products!$A$1:$A$49,0),MATCH(orders!J$1,products!$A$1:$F$1,0))</f>
        <v>D</v>
      </c>
      <c r="K140" s="7">
        <f>INDEX(products!$A$1:$G$49,MATCH(orders!$D140,products!$A$1:$A$49,0),MATCH(orders!K$1,products!$A$1:$F$1,0))</f>
        <v>1</v>
      </c>
      <c r="L140" s="4">
        <f>INDEX(products!$A$1:$G$49,MATCH(orders!$D140,products!$A$1:$A$49,0),MATCH(orders!L$1,products!$A$1:$F$1,0))</f>
        <v>12.15</v>
      </c>
      <c r="M140" s="4">
        <f t="shared" si="2"/>
        <v>48.6</v>
      </c>
      <c r="N140" t="str" cm="1">
        <f t="array" ref="N140">_xlfn.IFS($I140="Rob","Robusta",$I140="Exc","Excelsa",$I140="Ara","Arabica",$I140="Lib","Liberica")</f>
        <v>Excelsa</v>
      </c>
      <c r="O140" t="str" cm="1">
        <f t="array" ref="O140">_xlfn.IFS($J140="M","Medium",$J140="L","Light",$J140="D","Dark")</f>
        <v>Dark</v>
      </c>
      <c r="P140" t="str">
        <f>_xlfn.XLOOKUP(Orders[[#This Row],[Customer ID]], customers!$A$1:$A$1001, customers!$I$1:$I$1001,,0)</f>
        <v>No</v>
      </c>
    </row>
    <row r="141" spans="1:16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_xlfn.XLOOKUP($C141, customers!$A$1:$A$1001,customers!$B$1:$B$1001)</f>
        <v>Rivy Farington</v>
      </c>
      <c r="G141" s="2" t="str">
        <f>IF(_xlfn.XLOOKUP($C141,customers!$A$1:$A$1001, customers!$C$1:$C$1001)=0, "", _xlfn.XLOOKUP($C141,customers!$A$1:$A$1001, customers!$C$1:$C$1001))</f>
        <v/>
      </c>
      <c r="H141" s="2" t="str">
        <f>_xlfn.XLOOKUP($C141, customers!$A$1:$A$1001, customers!$G$1:$G$1001)</f>
        <v>United States</v>
      </c>
      <c r="I141" t="str">
        <f>INDEX(products!$A$1:$G$49,MATCH(orders!$D141,products!$A$1:$A$49,0),MATCH(orders!I$1,products!$A$1:$F$1,0))</f>
        <v>Lib</v>
      </c>
      <c r="J141" t="str">
        <f>INDEX(products!$A$1:$G$49,MATCH(orders!$D141,products!$A$1:$A$49,0),MATCH(orders!J$1,products!$A$1:$F$1,0))</f>
        <v>D</v>
      </c>
      <c r="K141" s="7">
        <f>INDEX(products!$A$1:$G$49,MATCH(orders!$D141,products!$A$1:$A$49,0),MATCH(orders!K$1,products!$A$1:$F$1,0))</f>
        <v>1</v>
      </c>
      <c r="L141" s="4">
        <f>INDEX(products!$A$1:$G$49,MATCH(orders!$D141,products!$A$1:$A$49,0),MATCH(orders!L$1,products!$A$1:$F$1,0))</f>
        <v>12.95</v>
      </c>
      <c r="M141" s="4">
        <f t="shared" si="2"/>
        <v>77.699999999999989</v>
      </c>
      <c r="N141" t="str" cm="1">
        <f t="array" ref="N141">_xlfn.IFS($I141="Rob","Robusta",$I141="Exc","Excelsa",$I141="Ara","Arabica",$I141="Lib","Liberica")</f>
        <v>Liberica</v>
      </c>
      <c r="O141" t="str" cm="1">
        <f t="array" ref="O141">_xlfn.IFS($J141="M","Medium",$J141="L","Light",$J141="D","Dark")</f>
        <v>Dark</v>
      </c>
      <c r="P141" t="str">
        <f>_xlfn.XLOOKUP(Orders[[#This Row],[Customer ID]], customers!$A$1:$A$1001, customers!$I$1:$I$1001,,0)</f>
        <v>Yes</v>
      </c>
    </row>
    <row r="142" spans="1:16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_xlfn.XLOOKUP($C142, customers!$A$1:$A$1001,customers!$B$1:$B$1001)</f>
        <v>Vallie Kundt</v>
      </c>
      <c r="G142" s="2" t="str">
        <f>IF(_xlfn.XLOOKUP($C142,customers!$A$1:$A$1001, customers!$C$1:$C$1001)=0, "", _xlfn.XLOOKUP($C142,customers!$A$1:$A$1001, customers!$C$1:$C$1001))</f>
        <v>vkundt3w@bigcartel.com</v>
      </c>
      <c r="H142" s="2" t="str">
        <f>_xlfn.XLOOKUP($C142, customers!$A$1:$A$1001, customers!$G$1:$G$1001)</f>
        <v>Ireland</v>
      </c>
      <c r="I142" t="str">
        <f>INDEX(products!$A$1:$G$49,MATCH(orders!$D142,products!$A$1:$A$49,0),MATCH(orders!I$1,products!$A$1:$F$1,0))</f>
        <v>Lib</v>
      </c>
      <c r="J142" t="str">
        <f>INDEX(products!$A$1:$G$49,MATCH(orders!$D142,products!$A$1:$A$49,0),MATCH(orders!J$1,products!$A$1:$F$1,0))</f>
        <v>D</v>
      </c>
      <c r="K142" s="7">
        <f>INDEX(products!$A$1:$G$49,MATCH(orders!$D142,products!$A$1:$A$49,0),MATCH(orders!K$1,products!$A$1:$F$1,0))</f>
        <v>2.5</v>
      </c>
      <c r="L142" s="4">
        <f>INDEX(products!$A$1:$G$49,MATCH(orders!$D142,products!$A$1:$A$49,0),MATCH(orders!L$1,products!$A$1:$F$1,0))</f>
        <v>29.784999999999997</v>
      </c>
      <c r="M142" s="4">
        <f t="shared" si="2"/>
        <v>29.784999999999997</v>
      </c>
      <c r="N142" t="str" cm="1">
        <f t="array" ref="N142">_xlfn.IFS($I142="Rob","Robusta",$I142="Exc","Excelsa",$I142="Ara","Arabica",$I142="Lib","Liberica")</f>
        <v>Liberica</v>
      </c>
      <c r="O142" t="str" cm="1">
        <f t="array" ref="O142">_xlfn.IFS($J142="M","Medium",$J142="L","Light",$J142="D","Dark")</f>
        <v>Dark</v>
      </c>
      <c r="P142" t="str">
        <f>_xlfn.XLOOKUP(Orders[[#This Row],[Customer ID]], customers!$A$1:$A$1001, customers!$I$1:$I$1001,,0)</f>
        <v>Yes</v>
      </c>
    </row>
    <row r="143" spans="1:16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_xlfn.XLOOKUP($C143, customers!$A$1:$A$1001,customers!$B$1:$B$1001)</f>
        <v>Boyd Bett</v>
      </c>
      <c r="G143" s="2" t="str">
        <f>IF(_xlfn.XLOOKUP($C143,customers!$A$1:$A$1001, customers!$C$1:$C$1001)=0, "", _xlfn.XLOOKUP($C143,customers!$A$1:$A$1001, customers!$C$1:$C$1001))</f>
        <v>bbett3x@google.de</v>
      </c>
      <c r="H143" s="2" t="str">
        <f>_xlfn.XLOOKUP($C143, customers!$A$1:$A$1001, customers!$G$1:$G$1001)</f>
        <v>United States</v>
      </c>
      <c r="I143" t="str">
        <f>INDEX(products!$A$1:$G$49,MATCH(orders!$D143,products!$A$1:$A$49,0),MATCH(orders!I$1,products!$A$1:$F$1,0))</f>
        <v>Ara</v>
      </c>
      <c r="J143" t="str">
        <f>INDEX(products!$A$1:$G$49,MATCH(orders!$D143,products!$A$1:$A$49,0),MATCH(orders!J$1,products!$A$1:$F$1,0))</f>
        <v>L</v>
      </c>
      <c r="K143" s="7">
        <f>INDEX(products!$A$1:$G$49,MATCH(orders!$D143,products!$A$1:$A$49,0),MATCH(orders!K$1,products!$A$1:$F$1,0))</f>
        <v>0.2</v>
      </c>
      <c r="L143" s="4">
        <f>INDEX(products!$A$1:$G$49,MATCH(orders!$D143,products!$A$1:$A$49,0),MATCH(orders!L$1,products!$A$1:$F$1,0))</f>
        <v>3.8849999999999998</v>
      </c>
      <c r="M143" s="4">
        <f t="shared" si="2"/>
        <v>15.54</v>
      </c>
      <c r="N143" t="str" cm="1">
        <f t="array" ref="N143">_xlfn.IFS($I143="Rob","Robusta",$I143="Exc","Excelsa",$I143="Ara","Arabica",$I143="Lib","Liberica")</f>
        <v>Arabica</v>
      </c>
      <c r="O143" t="str" cm="1">
        <f t="array" ref="O143">_xlfn.IFS($J143="M","Medium",$J143="L","Light",$J143="D","Dark")</f>
        <v>Light</v>
      </c>
      <c r="P143" t="str">
        <f>_xlfn.XLOOKUP(Orders[[#This Row],[Customer ID]], customers!$A$1:$A$1001, customers!$I$1:$I$1001,,0)</f>
        <v>Yes</v>
      </c>
    </row>
    <row r="144" spans="1:16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_xlfn.XLOOKUP($C144, customers!$A$1:$A$1001,customers!$B$1:$B$1001)</f>
        <v>Julio Armytage</v>
      </c>
      <c r="G144" s="2" t="str">
        <f>IF(_xlfn.XLOOKUP($C144,customers!$A$1:$A$1001, customers!$C$1:$C$1001)=0, "", _xlfn.XLOOKUP($C144,customers!$A$1:$A$1001, customers!$C$1:$C$1001))</f>
        <v/>
      </c>
      <c r="H144" s="2" t="str">
        <f>_xlfn.XLOOKUP($C144, customers!$A$1:$A$1001, customers!$G$1:$G$1001)</f>
        <v>Ireland</v>
      </c>
      <c r="I144" t="str">
        <f>INDEX(products!$A$1:$G$49,MATCH(orders!$D144,products!$A$1:$A$49,0),MATCH(orders!I$1,products!$A$1:$F$1,0))</f>
        <v>Exc</v>
      </c>
      <c r="J144" t="str">
        <f>INDEX(products!$A$1:$G$49,MATCH(orders!$D144,products!$A$1:$A$49,0),MATCH(orders!J$1,products!$A$1:$F$1,0))</f>
        <v>L</v>
      </c>
      <c r="K144" s="7">
        <f>INDEX(products!$A$1:$G$49,MATCH(orders!$D144,products!$A$1:$A$49,0),MATCH(orders!K$1,products!$A$1:$F$1,0))</f>
        <v>2.5</v>
      </c>
      <c r="L144" s="4">
        <f>INDEX(products!$A$1:$G$49,MATCH(orders!$D144,products!$A$1:$A$49,0),MATCH(orders!L$1,products!$A$1:$F$1,0))</f>
        <v>34.154999999999994</v>
      </c>
      <c r="M144" s="4">
        <f t="shared" si="2"/>
        <v>136.61999999999998</v>
      </c>
      <c r="N144" t="str" cm="1">
        <f t="array" ref="N144">_xlfn.IFS($I144="Rob","Robusta",$I144="Exc","Excelsa",$I144="Ara","Arabica",$I144="Lib","Liberica")</f>
        <v>Excelsa</v>
      </c>
      <c r="O144" t="str" cm="1">
        <f t="array" ref="O144">_xlfn.IFS($J144="M","Medium",$J144="L","Light",$J144="D","Dark")</f>
        <v>Light</v>
      </c>
      <c r="P144" t="str">
        <f>_xlfn.XLOOKUP(Orders[[#This Row],[Customer ID]], customers!$A$1:$A$1001, customers!$I$1:$I$1001,,0)</f>
        <v>Yes</v>
      </c>
    </row>
    <row r="145" spans="1:16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_xlfn.XLOOKUP($C145, customers!$A$1:$A$1001,customers!$B$1:$B$1001)</f>
        <v>Deana Staite</v>
      </c>
      <c r="G145" s="2" t="str">
        <f>IF(_xlfn.XLOOKUP($C145,customers!$A$1:$A$1001, customers!$C$1:$C$1001)=0, "", _xlfn.XLOOKUP($C145,customers!$A$1:$A$1001, customers!$C$1:$C$1001))</f>
        <v>dstaite3z@scientificamerican.com</v>
      </c>
      <c r="H145" s="2" t="str">
        <f>_xlfn.XLOOKUP($C145, customers!$A$1:$A$1001, customers!$G$1:$G$1001)</f>
        <v>United States</v>
      </c>
      <c r="I145" t="str">
        <f>INDEX(products!$A$1:$G$49,MATCH(orders!$D145,products!$A$1:$A$49,0),MATCH(orders!I$1,products!$A$1:$F$1,0))</f>
        <v>Lib</v>
      </c>
      <c r="J145" t="str">
        <f>INDEX(products!$A$1:$G$49,MATCH(orders!$D145,products!$A$1:$A$49,0),MATCH(orders!J$1,products!$A$1:$F$1,0))</f>
        <v>M</v>
      </c>
      <c r="K145" s="7">
        <f>INDEX(products!$A$1:$G$49,MATCH(orders!$D145,products!$A$1:$A$49,0),MATCH(orders!K$1,products!$A$1:$F$1,0))</f>
        <v>0.5</v>
      </c>
      <c r="L145" s="4">
        <f>INDEX(products!$A$1:$G$49,MATCH(orders!$D145,products!$A$1:$A$49,0),MATCH(orders!L$1,products!$A$1:$F$1,0))</f>
        <v>8.73</v>
      </c>
      <c r="M145" s="4">
        <f t="shared" si="2"/>
        <v>17.46</v>
      </c>
      <c r="N145" t="str" cm="1">
        <f t="array" ref="N145">_xlfn.IFS($I145="Rob","Robusta",$I145="Exc","Excelsa",$I145="Ara","Arabica",$I145="Lib","Liberica")</f>
        <v>Liberica</v>
      </c>
      <c r="O145" t="str" cm="1">
        <f t="array" ref="O145">_xlfn.IFS($J145="M","Medium",$J145="L","Light",$J145="D","Dark")</f>
        <v>Medium</v>
      </c>
      <c r="P145" t="str">
        <f>_xlfn.XLOOKUP(Orders[[#This Row],[Customer ID]], customers!$A$1:$A$1001, customers!$I$1:$I$1001,,0)</f>
        <v>No</v>
      </c>
    </row>
    <row r="146" spans="1:16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_xlfn.XLOOKUP($C146, customers!$A$1:$A$1001,customers!$B$1:$B$1001)</f>
        <v>Winn Keyse</v>
      </c>
      <c r="G146" s="2" t="str">
        <f>IF(_xlfn.XLOOKUP($C146,customers!$A$1:$A$1001, customers!$C$1:$C$1001)=0, "", _xlfn.XLOOKUP($C146,customers!$A$1:$A$1001, customers!$C$1:$C$1001))</f>
        <v>wkeyse40@apple.com</v>
      </c>
      <c r="H146" s="2" t="str">
        <f>_xlfn.XLOOKUP($C146, customers!$A$1:$A$1001, customers!$G$1:$G$1001)</f>
        <v>United States</v>
      </c>
      <c r="I146" t="str">
        <f>INDEX(products!$A$1:$G$49,MATCH(orders!$D146,products!$A$1:$A$49,0),MATCH(orders!I$1,products!$A$1:$F$1,0))</f>
        <v>Exc</v>
      </c>
      <c r="J146" t="str">
        <f>INDEX(products!$A$1:$G$49,MATCH(orders!$D146,products!$A$1:$A$49,0),MATCH(orders!J$1,products!$A$1:$F$1,0))</f>
        <v>L</v>
      </c>
      <c r="K146" s="7">
        <f>INDEX(products!$A$1:$G$49,MATCH(orders!$D146,products!$A$1:$A$49,0),MATCH(orders!K$1,products!$A$1:$F$1,0))</f>
        <v>2.5</v>
      </c>
      <c r="L146" s="4">
        <f>INDEX(products!$A$1:$G$49,MATCH(orders!$D146,products!$A$1:$A$49,0),MATCH(orders!L$1,products!$A$1:$F$1,0))</f>
        <v>34.154999999999994</v>
      </c>
      <c r="M146" s="4">
        <f t="shared" si="2"/>
        <v>68.309999999999988</v>
      </c>
      <c r="N146" t="str" cm="1">
        <f t="array" ref="N146">_xlfn.IFS($I146="Rob","Robusta",$I146="Exc","Excelsa",$I146="Ara","Arabica",$I146="Lib","Liberica")</f>
        <v>Excelsa</v>
      </c>
      <c r="O146" t="str" cm="1">
        <f t="array" ref="O146">_xlfn.IFS($J146="M","Medium",$J146="L","Light",$J146="D","Dark")</f>
        <v>Light</v>
      </c>
      <c r="P146" t="str">
        <f>_xlfn.XLOOKUP(Orders[[#This Row],[Customer ID]], customers!$A$1:$A$1001, customers!$I$1:$I$1001,,0)</f>
        <v>Yes</v>
      </c>
    </row>
    <row r="147" spans="1:16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_xlfn.XLOOKUP($C147, customers!$A$1:$A$1001,customers!$B$1:$B$1001)</f>
        <v>Osmund Clausen-Thue</v>
      </c>
      <c r="G147" s="2" t="str">
        <f>IF(_xlfn.XLOOKUP($C147,customers!$A$1:$A$1001, customers!$C$1:$C$1001)=0, "", _xlfn.XLOOKUP($C147,customers!$A$1:$A$1001, customers!$C$1:$C$1001))</f>
        <v>oclausenthue41@marriott.com</v>
      </c>
      <c r="H147" s="2" t="str">
        <f>_xlfn.XLOOKUP($C147, customers!$A$1:$A$1001, customers!$G$1:$G$1001)</f>
        <v>United States</v>
      </c>
      <c r="I147" t="str">
        <f>INDEX(products!$A$1:$G$49,MATCH(orders!$D147,products!$A$1:$A$49,0),MATCH(orders!I$1,products!$A$1:$F$1,0))</f>
        <v>Lib</v>
      </c>
      <c r="J147" t="str">
        <f>INDEX(products!$A$1:$G$49,MATCH(orders!$D147,products!$A$1:$A$49,0),MATCH(orders!J$1,products!$A$1:$F$1,0))</f>
        <v>M</v>
      </c>
      <c r="K147" s="7">
        <f>INDEX(products!$A$1:$G$49,MATCH(orders!$D147,products!$A$1:$A$49,0),MATCH(orders!K$1,products!$A$1:$F$1,0))</f>
        <v>0.2</v>
      </c>
      <c r="L147" s="4">
        <f>INDEX(products!$A$1:$G$49,MATCH(orders!$D147,products!$A$1:$A$49,0),MATCH(orders!L$1,products!$A$1:$F$1,0))</f>
        <v>4.3650000000000002</v>
      </c>
      <c r="M147" s="4">
        <f t="shared" si="2"/>
        <v>17.46</v>
      </c>
      <c r="N147" t="str" cm="1">
        <f t="array" ref="N147">_xlfn.IFS($I147="Rob","Robusta",$I147="Exc","Excelsa",$I147="Ara","Arabica",$I147="Lib","Liberica")</f>
        <v>Liberica</v>
      </c>
      <c r="O147" t="str" cm="1">
        <f t="array" ref="O147">_xlfn.IFS($J147="M","Medium",$J147="L","Light",$J147="D","Dark")</f>
        <v>Medium</v>
      </c>
      <c r="P147" t="str">
        <f>_xlfn.XLOOKUP(Orders[[#This Row],[Customer ID]], customers!$A$1:$A$1001, customers!$I$1:$I$1001,,0)</f>
        <v>No</v>
      </c>
    </row>
    <row r="148" spans="1:16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_xlfn.XLOOKUP($C148, customers!$A$1:$A$1001,customers!$B$1:$B$1001)</f>
        <v>Leonore Francisco</v>
      </c>
      <c r="G148" s="2" t="str">
        <f>IF(_xlfn.XLOOKUP($C148,customers!$A$1:$A$1001, customers!$C$1:$C$1001)=0, "", _xlfn.XLOOKUP($C148,customers!$A$1:$A$1001, customers!$C$1:$C$1001))</f>
        <v>lfrancisco42@fema.gov</v>
      </c>
      <c r="H148" s="2" t="str">
        <f>_xlfn.XLOOKUP($C148, customers!$A$1:$A$1001, customers!$G$1:$G$1001)</f>
        <v>United States</v>
      </c>
      <c r="I148" t="str">
        <f>INDEX(products!$A$1:$G$49,MATCH(orders!$D148,products!$A$1:$A$49,0),MATCH(orders!I$1,products!$A$1:$F$1,0))</f>
        <v>Lib</v>
      </c>
      <c r="J148" t="str">
        <f>INDEX(products!$A$1:$G$49,MATCH(orders!$D148,products!$A$1:$A$49,0),MATCH(orders!J$1,products!$A$1:$F$1,0))</f>
        <v>M</v>
      </c>
      <c r="K148" s="7">
        <f>INDEX(products!$A$1:$G$49,MATCH(orders!$D148,products!$A$1:$A$49,0),MATCH(orders!K$1,products!$A$1:$F$1,0))</f>
        <v>1</v>
      </c>
      <c r="L148" s="4">
        <f>INDEX(products!$A$1:$G$49,MATCH(orders!$D148,products!$A$1:$A$49,0),MATCH(orders!L$1,products!$A$1:$F$1,0))</f>
        <v>14.55</v>
      </c>
      <c r="M148" s="4">
        <f t="shared" si="2"/>
        <v>43.650000000000006</v>
      </c>
      <c r="N148" t="str" cm="1">
        <f t="array" ref="N148">_xlfn.IFS($I148="Rob","Robusta",$I148="Exc","Excelsa",$I148="Ara","Arabica",$I148="Lib","Liberica")</f>
        <v>Liberica</v>
      </c>
      <c r="O148" t="str" cm="1">
        <f t="array" ref="O148">_xlfn.IFS($J148="M","Medium",$J148="L","Light",$J148="D","Dark")</f>
        <v>Medium</v>
      </c>
      <c r="P148" t="str">
        <f>_xlfn.XLOOKUP(Orders[[#This Row],[Customer ID]], customers!$A$1:$A$1001, customers!$I$1:$I$1001,,0)</f>
        <v>No</v>
      </c>
    </row>
    <row r="149" spans="1:16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_xlfn.XLOOKUP($C149, customers!$A$1:$A$1001,customers!$B$1:$B$1001)</f>
        <v>Leonore Francisco</v>
      </c>
      <c r="G149" s="2" t="str">
        <f>IF(_xlfn.XLOOKUP($C149,customers!$A$1:$A$1001, customers!$C$1:$C$1001)=0, "", _xlfn.XLOOKUP($C149,customers!$A$1:$A$1001, customers!$C$1:$C$1001))</f>
        <v>lfrancisco42@fema.gov</v>
      </c>
      <c r="H149" s="2" t="str">
        <f>_xlfn.XLOOKUP($C149, customers!$A$1:$A$1001, customers!$G$1:$G$1001)</f>
        <v>United States</v>
      </c>
      <c r="I149" t="str">
        <f>INDEX(products!$A$1:$G$49,MATCH(orders!$D149,products!$A$1:$A$49,0),MATCH(orders!I$1,products!$A$1:$F$1,0))</f>
        <v>Exc</v>
      </c>
      <c r="J149" t="str">
        <f>INDEX(products!$A$1:$G$49,MATCH(orders!$D149,products!$A$1:$A$49,0),MATCH(orders!J$1,products!$A$1:$F$1,0))</f>
        <v>M</v>
      </c>
      <c r="K149" s="7">
        <f>INDEX(products!$A$1:$G$49,MATCH(orders!$D149,products!$A$1:$A$49,0),MATCH(orders!K$1,products!$A$1:$F$1,0))</f>
        <v>1</v>
      </c>
      <c r="L149" s="4">
        <f>INDEX(products!$A$1:$G$49,MATCH(orders!$D149,products!$A$1:$A$49,0),MATCH(orders!L$1,products!$A$1:$F$1,0))</f>
        <v>13.75</v>
      </c>
      <c r="M149" s="4">
        <f t="shared" si="2"/>
        <v>27.5</v>
      </c>
      <c r="N149" t="str" cm="1">
        <f t="array" ref="N149">_xlfn.IFS($I149="Rob","Robusta",$I149="Exc","Excelsa",$I149="Ara","Arabica",$I149="Lib","Liberica")</f>
        <v>Excelsa</v>
      </c>
      <c r="O149" t="str" cm="1">
        <f t="array" ref="O149">_xlfn.IFS($J149="M","Medium",$J149="L","Light",$J149="D","Dark")</f>
        <v>Medium</v>
      </c>
      <c r="P149" t="str">
        <f>_xlfn.XLOOKUP(Orders[[#This Row],[Customer ID]], customers!$A$1:$A$1001, customers!$I$1:$I$1001,,0)</f>
        <v>No</v>
      </c>
    </row>
    <row r="150" spans="1:16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_xlfn.XLOOKUP($C150, customers!$A$1:$A$1001,customers!$B$1:$B$1001)</f>
        <v>Giacobo Skingle</v>
      </c>
      <c r="G150" s="2" t="str">
        <f>IF(_xlfn.XLOOKUP($C150,customers!$A$1:$A$1001, customers!$C$1:$C$1001)=0, "", _xlfn.XLOOKUP($C150,customers!$A$1:$A$1001, customers!$C$1:$C$1001))</f>
        <v>gskingle44@clickbank.net</v>
      </c>
      <c r="H150" s="2" t="str">
        <f>_xlfn.XLOOKUP($C150, customers!$A$1:$A$1001, customers!$G$1:$G$1001)</f>
        <v>United States</v>
      </c>
      <c r="I150" t="str">
        <f>INDEX(products!$A$1:$G$49,MATCH(orders!$D150,products!$A$1:$A$49,0),MATCH(orders!I$1,products!$A$1:$F$1,0))</f>
        <v>Exc</v>
      </c>
      <c r="J150" t="str">
        <f>INDEX(products!$A$1:$G$49,MATCH(orders!$D150,products!$A$1:$A$49,0),MATCH(orders!J$1,products!$A$1:$F$1,0))</f>
        <v>D</v>
      </c>
      <c r="K150" s="7">
        <f>INDEX(products!$A$1:$G$49,MATCH(orders!$D150,products!$A$1:$A$49,0),MATCH(orders!K$1,products!$A$1:$F$1,0))</f>
        <v>0.2</v>
      </c>
      <c r="L150" s="4">
        <f>INDEX(products!$A$1:$G$49,MATCH(orders!$D150,products!$A$1:$A$49,0),MATCH(orders!L$1,products!$A$1:$F$1,0))</f>
        <v>3.645</v>
      </c>
      <c r="M150" s="4">
        <f t="shared" si="2"/>
        <v>18.225000000000001</v>
      </c>
      <c r="N150" t="str" cm="1">
        <f t="array" ref="N150">_xlfn.IFS($I150="Rob","Robusta",$I150="Exc","Excelsa",$I150="Ara","Arabica",$I150="Lib","Liberica")</f>
        <v>Excelsa</v>
      </c>
      <c r="O150" t="str" cm="1">
        <f t="array" ref="O150">_xlfn.IFS($J150="M","Medium",$J150="L","Light",$J150="D","Dark")</f>
        <v>Dark</v>
      </c>
      <c r="P150" t="str">
        <f>_xlfn.XLOOKUP(Orders[[#This Row],[Customer ID]], customers!$A$1:$A$1001, customers!$I$1:$I$1001,,0)</f>
        <v>Yes</v>
      </c>
    </row>
    <row r="151" spans="1:16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_xlfn.XLOOKUP($C151, customers!$A$1:$A$1001,customers!$B$1:$B$1001)</f>
        <v>Gerard Pirdy</v>
      </c>
      <c r="G151" s="2" t="str">
        <f>IF(_xlfn.XLOOKUP($C151,customers!$A$1:$A$1001, customers!$C$1:$C$1001)=0, "", _xlfn.XLOOKUP($C151,customers!$A$1:$A$1001, customers!$C$1:$C$1001))</f>
        <v/>
      </c>
      <c r="H151" s="2" t="str">
        <f>_xlfn.XLOOKUP($C151, customers!$A$1:$A$1001, customers!$G$1:$G$1001)</f>
        <v>United States</v>
      </c>
      <c r="I151" t="str">
        <f>INDEX(products!$A$1:$G$49,MATCH(orders!$D151,products!$A$1:$A$49,0),MATCH(orders!I$1,products!$A$1:$F$1,0))</f>
        <v>Ara</v>
      </c>
      <c r="J151" t="str">
        <f>INDEX(products!$A$1:$G$49,MATCH(orders!$D151,products!$A$1:$A$49,0),MATCH(orders!J$1,products!$A$1:$F$1,0))</f>
        <v>M</v>
      </c>
      <c r="K151" s="7">
        <f>INDEX(products!$A$1:$G$49,MATCH(orders!$D151,products!$A$1:$A$49,0),MATCH(orders!K$1,products!$A$1:$F$1,0))</f>
        <v>2.5</v>
      </c>
      <c r="L151" s="4">
        <f>INDEX(products!$A$1:$G$49,MATCH(orders!$D151,products!$A$1:$A$49,0),MATCH(orders!L$1,products!$A$1:$F$1,0))</f>
        <v>25.874999999999996</v>
      </c>
      <c r="M151" s="4">
        <f t="shared" si="2"/>
        <v>51.749999999999993</v>
      </c>
      <c r="N151" t="str" cm="1">
        <f t="array" ref="N151">_xlfn.IFS($I151="Rob","Robusta",$I151="Exc","Excelsa",$I151="Ara","Arabica",$I151="Lib","Liberica")</f>
        <v>Arabica</v>
      </c>
      <c r="O151" t="str" cm="1">
        <f t="array" ref="O151">_xlfn.IFS($J151="M","Medium",$J151="L","Light",$J151="D","Dark")</f>
        <v>Medium</v>
      </c>
      <c r="P151" t="str">
        <f>_xlfn.XLOOKUP(Orders[[#This Row],[Customer ID]], customers!$A$1:$A$1001, customers!$I$1:$I$1001,,0)</f>
        <v>Yes</v>
      </c>
    </row>
    <row r="152" spans="1:16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_xlfn.XLOOKUP($C152, customers!$A$1:$A$1001,customers!$B$1:$B$1001)</f>
        <v>Jacinthe Balsillie</v>
      </c>
      <c r="G152" s="2" t="str">
        <f>IF(_xlfn.XLOOKUP($C152,customers!$A$1:$A$1001, customers!$C$1:$C$1001)=0, "", _xlfn.XLOOKUP($C152,customers!$A$1:$A$1001, customers!$C$1:$C$1001))</f>
        <v>jbalsillie46@princeton.edu</v>
      </c>
      <c r="H152" s="2" t="str">
        <f>_xlfn.XLOOKUP($C152, customers!$A$1:$A$1001, customers!$G$1:$G$1001)</f>
        <v>United States</v>
      </c>
      <c r="I152" t="str">
        <f>INDEX(products!$A$1:$G$49,MATCH(orders!$D152,products!$A$1:$A$49,0),MATCH(orders!I$1,products!$A$1:$F$1,0))</f>
        <v>Lib</v>
      </c>
      <c r="J152" t="str">
        <f>INDEX(products!$A$1:$G$49,MATCH(orders!$D152,products!$A$1:$A$49,0),MATCH(orders!J$1,products!$A$1:$F$1,0))</f>
        <v>D</v>
      </c>
      <c r="K152" s="7">
        <f>INDEX(products!$A$1:$G$49,MATCH(orders!$D152,products!$A$1:$A$49,0),MATCH(orders!K$1,products!$A$1:$F$1,0))</f>
        <v>1</v>
      </c>
      <c r="L152" s="4">
        <f>INDEX(products!$A$1:$G$49,MATCH(orders!$D152,products!$A$1:$A$49,0),MATCH(orders!L$1,products!$A$1:$F$1,0))</f>
        <v>12.95</v>
      </c>
      <c r="M152" s="4">
        <f t="shared" si="2"/>
        <v>12.95</v>
      </c>
      <c r="N152" t="str" cm="1">
        <f t="array" ref="N152">_xlfn.IFS($I152="Rob","Robusta",$I152="Exc","Excelsa",$I152="Ara","Arabica",$I152="Lib","Liberica")</f>
        <v>Liberica</v>
      </c>
      <c r="O152" t="str" cm="1">
        <f t="array" ref="O152">_xlfn.IFS($J152="M","Medium",$J152="L","Light",$J152="D","Dark")</f>
        <v>Dark</v>
      </c>
      <c r="P152" t="str">
        <f>_xlfn.XLOOKUP(Orders[[#This Row],[Customer ID]], customers!$A$1:$A$1001, customers!$I$1:$I$1001,,0)</f>
        <v>Yes</v>
      </c>
    </row>
    <row r="153" spans="1:16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_xlfn.XLOOKUP($C153, customers!$A$1:$A$1001,customers!$B$1:$B$1001)</f>
        <v>Quinton Fouracres</v>
      </c>
      <c r="G153" s="2" t="str">
        <f>IF(_xlfn.XLOOKUP($C153,customers!$A$1:$A$1001, customers!$C$1:$C$1001)=0, "", _xlfn.XLOOKUP($C153,customers!$A$1:$A$1001, customers!$C$1:$C$1001))</f>
        <v/>
      </c>
      <c r="H153" s="2" t="str">
        <f>_xlfn.XLOOKUP($C153, customers!$A$1:$A$1001, customers!$G$1:$G$1001)</f>
        <v>United States</v>
      </c>
      <c r="I153" t="str">
        <f>INDEX(products!$A$1:$G$49,MATCH(orders!$D153,products!$A$1:$A$49,0),MATCH(orders!I$1,products!$A$1:$F$1,0))</f>
        <v>Ara</v>
      </c>
      <c r="J153" t="str">
        <f>INDEX(products!$A$1:$G$49,MATCH(orders!$D153,products!$A$1:$A$49,0),MATCH(orders!J$1,products!$A$1:$F$1,0))</f>
        <v>M</v>
      </c>
      <c r="K153" s="7">
        <f>INDEX(products!$A$1:$G$49,MATCH(orders!$D153,products!$A$1:$A$49,0),MATCH(orders!K$1,products!$A$1:$F$1,0))</f>
        <v>1</v>
      </c>
      <c r="L153" s="4">
        <f>INDEX(products!$A$1:$G$49,MATCH(orders!$D153,products!$A$1:$A$49,0),MATCH(orders!L$1,products!$A$1:$F$1,0))</f>
        <v>11.25</v>
      </c>
      <c r="M153" s="4">
        <f t="shared" si="2"/>
        <v>33.75</v>
      </c>
      <c r="N153" t="str" cm="1">
        <f t="array" ref="N153">_xlfn.IFS($I153="Rob","Robusta",$I153="Exc","Excelsa",$I153="Ara","Arabica",$I153="Lib","Liberica")</f>
        <v>Arabica</v>
      </c>
      <c r="O153" t="str" cm="1">
        <f t="array" ref="O153">_xlfn.IFS($J153="M","Medium",$J153="L","Light",$J153="D","Dark")</f>
        <v>Medium</v>
      </c>
      <c r="P153" t="str">
        <f>_xlfn.XLOOKUP(Orders[[#This Row],[Customer ID]], customers!$A$1:$A$1001, customers!$I$1:$I$1001,,0)</f>
        <v>Yes</v>
      </c>
    </row>
    <row r="154" spans="1:16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_xlfn.XLOOKUP($C154, customers!$A$1:$A$1001,customers!$B$1:$B$1001)</f>
        <v>Bettina Leffek</v>
      </c>
      <c r="G154" s="2" t="str">
        <f>IF(_xlfn.XLOOKUP($C154,customers!$A$1:$A$1001, customers!$C$1:$C$1001)=0, "", _xlfn.XLOOKUP($C154,customers!$A$1:$A$1001, customers!$C$1:$C$1001))</f>
        <v>bleffek48@ning.com</v>
      </c>
      <c r="H154" s="2" t="str">
        <f>_xlfn.XLOOKUP($C154, customers!$A$1:$A$1001, customers!$G$1:$G$1001)</f>
        <v>United States</v>
      </c>
      <c r="I154" t="str">
        <f>INDEX(products!$A$1:$G$49,MATCH(orders!$D154,products!$A$1:$A$49,0),MATCH(orders!I$1,products!$A$1:$F$1,0))</f>
        <v>Rob</v>
      </c>
      <c r="J154" t="str">
        <f>INDEX(products!$A$1:$G$49,MATCH(orders!$D154,products!$A$1:$A$49,0),MATCH(orders!J$1,products!$A$1:$F$1,0))</f>
        <v>M</v>
      </c>
      <c r="K154" s="7">
        <f>INDEX(products!$A$1:$G$49,MATCH(orders!$D154,products!$A$1:$A$49,0),MATCH(orders!K$1,products!$A$1:$F$1,0))</f>
        <v>2.5</v>
      </c>
      <c r="L154" s="4">
        <f>INDEX(products!$A$1:$G$49,MATCH(orders!$D154,products!$A$1:$A$49,0),MATCH(orders!L$1,products!$A$1:$F$1,0))</f>
        <v>22.884999999999998</v>
      </c>
      <c r="M154" s="4">
        <f t="shared" si="2"/>
        <v>68.655000000000001</v>
      </c>
      <c r="N154" t="str" cm="1">
        <f t="array" ref="N154">_xlfn.IFS($I154="Rob","Robusta",$I154="Exc","Excelsa",$I154="Ara","Arabica",$I154="Lib","Liberica")</f>
        <v>Robusta</v>
      </c>
      <c r="O154" t="str" cm="1">
        <f t="array" ref="O154">_xlfn.IFS($J154="M","Medium",$J154="L","Light",$J154="D","Dark")</f>
        <v>Medium</v>
      </c>
      <c r="P154" t="str">
        <f>_xlfn.XLOOKUP(Orders[[#This Row],[Customer ID]], customers!$A$1:$A$1001, customers!$I$1:$I$1001,,0)</f>
        <v>Yes</v>
      </c>
    </row>
    <row r="155" spans="1:16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_xlfn.XLOOKUP($C155, customers!$A$1:$A$1001,customers!$B$1:$B$1001)</f>
        <v>Hetti Penson</v>
      </c>
      <c r="G155" s="2" t="str">
        <f>IF(_xlfn.XLOOKUP($C155,customers!$A$1:$A$1001, customers!$C$1:$C$1001)=0, "", _xlfn.XLOOKUP($C155,customers!$A$1:$A$1001, customers!$C$1:$C$1001))</f>
        <v/>
      </c>
      <c r="H155" s="2" t="str">
        <f>_xlfn.XLOOKUP($C155, customers!$A$1:$A$1001, customers!$G$1:$G$1001)</f>
        <v>United States</v>
      </c>
      <c r="I155" t="str">
        <f>INDEX(products!$A$1:$G$49,MATCH(orders!$D155,products!$A$1:$A$49,0),MATCH(orders!I$1,products!$A$1:$F$1,0))</f>
        <v>Rob</v>
      </c>
      <c r="J155" t="str">
        <f>INDEX(products!$A$1:$G$49,MATCH(orders!$D155,products!$A$1:$A$49,0),MATCH(orders!J$1,products!$A$1:$F$1,0))</f>
        <v>D</v>
      </c>
      <c r="K155" s="7">
        <f>INDEX(products!$A$1:$G$49,MATCH(orders!$D155,products!$A$1:$A$49,0),MATCH(orders!K$1,products!$A$1:$F$1,0))</f>
        <v>0.2</v>
      </c>
      <c r="L155" s="4">
        <f>INDEX(products!$A$1:$G$49,MATCH(orders!$D155,products!$A$1:$A$49,0),MATCH(orders!L$1,products!$A$1:$F$1,0))</f>
        <v>2.6849999999999996</v>
      </c>
      <c r="M155" s="4">
        <f t="shared" si="2"/>
        <v>2.6849999999999996</v>
      </c>
      <c r="N155" t="str" cm="1">
        <f t="array" ref="N155">_xlfn.IFS($I155="Rob","Robusta",$I155="Exc","Excelsa",$I155="Ara","Arabica",$I155="Lib","Liberica")</f>
        <v>Robusta</v>
      </c>
      <c r="O155" t="str" cm="1">
        <f t="array" ref="O155">_xlfn.IFS($J155="M","Medium",$J155="L","Light",$J155="D","Dark")</f>
        <v>Dark</v>
      </c>
      <c r="P155" t="str">
        <f>_xlfn.XLOOKUP(Orders[[#This Row],[Customer ID]], customers!$A$1:$A$1001, customers!$I$1:$I$1001,,0)</f>
        <v>No</v>
      </c>
    </row>
    <row r="156" spans="1:16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_xlfn.XLOOKUP($C156, customers!$A$1:$A$1001,customers!$B$1:$B$1001)</f>
        <v>Jocko Pray</v>
      </c>
      <c r="G156" s="2" t="str">
        <f>IF(_xlfn.XLOOKUP($C156,customers!$A$1:$A$1001, customers!$C$1:$C$1001)=0, "", _xlfn.XLOOKUP($C156,customers!$A$1:$A$1001, customers!$C$1:$C$1001))</f>
        <v>jpray4a@youtube.com</v>
      </c>
      <c r="H156" s="2" t="str">
        <f>_xlfn.XLOOKUP($C156, customers!$A$1:$A$1001, customers!$G$1:$G$1001)</f>
        <v>United States</v>
      </c>
      <c r="I156" t="str">
        <f>INDEX(products!$A$1:$G$49,MATCH(orders!$D156,products!$A$1:$A$49,0),MATCH(orders!I$1,products!$A$1:$F$1,0))</f>
        <v>Ara</v>
      </c>
      <c r="J156" t="str">
        <f>INDEX(products!$A$1:$G$49,MATCH(orders!$D156,products!$A$1:$A$49,0),MATCH(orders!J$1,products!$A$1:$F$1,0))</f>
        <v>D</v>
      </c>
      <c r="K156" s="7">
        <f>INDEX(products!$A$1:$G$49,MATCH(orders!$D156,products!$A$1:$A$49,0),MATCH(orders!K$1,products!$A$1:$F$1,0))</f>
        <v>2.5</v>
      </c>
      <c r="L156" s="4">
        <f>INDEX(products!$A$1:$G$49,MATCH(orders!$D156,products!$A$1:$A$49,0),MATCH(orders!L$1,products!$A$1:$F$1,0))</f>
        <v>22.884999999999998</v>
      </c>
      <c r="M156" s="4">
        <f t="shared" si="2"/>
        <v>114.42499999999998</v>
      </c>
      <c r="N156" t="str" cm="1">
        <f t="array" ref="N156">_xlfn.IFS($I156="Rob","Robusta",$I156="Exc","Excelsa",$I156="Ara","Arabica",$I156="Lib","Liberica")</f>
        <v>Arabica</v>
      </c>
      <c r="O156" t="str" cm="1">
        <f t="array" ref="O156">_xlfn.IFS($J156="M","Medium",$J156="L","Light",$J156="D","Dark")</f>
        <v>Dark</v>
      </c>
      <c r="P156" t="str">
        <f>_xlfn.XLOOKUP(Orders[[#This Row],[Customer ID]], customers!$A$1:$A$1001, customers!$I$1:$I$1001,,0)</f>
        <v>No</v>
      </c>
    </row>
    <row r="157" spans="1:16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_xlfn.XLOOKUP($C157, customers!$A$1:$A$1001,customers!$B$1:$B$1001)</f>
        <v>Grete Holborn</v>
      </c>
      <c r="G157" s="2" t="str">
        <f>IF(_xlfn.XLOOKUP($C157,customers!$A$1:$A$1001, customers!$C$1:$C$1001)=0, "", _xlfn.XLOOKUP($C157,customers!$A$1:$A$1001, customers!$C$1:$C$1001))</f>
        <v>gholborn4b@ow.ly</v>
      </c>
      <c r="H157" s="2" t="str">
        <f>_xlfn.XLOOKUP($C157, customers!$A$1:$A$1001, customers!$G$1:$G$1001)</f>
        <v>United States</v>
      </c>
      <c r="I157" t="str">
        <f>INDEX(products!$A$1:$G$49,MATCH(orders!$D157,products!$A$1:$A$49,0),MATCH(orders!I$1,products!$A$1:$F$1,0))</f>
        <v>Ara</v>
      </c>
      <c r="J157" t="str">
        <f>INDEX(products!$A$1:$G$49,MATCH(orders!$D157,products!$A$1:$A$49,0),MATCH(orders!J$1,products!$A$1:$F$1,0))</f>
        <v>M</v>
      </c>
      <c r="K157" s="7">
        <f>INDEX(products!$A$1:$G$49,MATCH(orders!$D157,products!$A$1:$A$49,0),MATCH(orders!K$1,products!$A$1:$F$1,0))</f>
        <v>2.5</v>
      </c>
      <c r="L157" s="4">
        <f>INDEX(products!$A$1:$G$49,MATCH(orders!$D157,products!$A$1:$A$49,0),MATCH(orders!L$1,products!$A$1:$F$1,0))</f>
        <v>25.874999999999996</v>
      </c>
      <c r="M157" s="4">
        <f t="shared" si="2"/>
        <v>155.24999999999997</v>
      </c>
      <c r="N157" t="str" cm="1">
        <f t="array" ref="N157">_xlfn.IFS($I157="Rob","Robusta",$I157="Exc","Excelsa",$I157="Ara","Arabica",$I157="Lib","Liberica")</f>
        <v>Arabica</v>
      </c>
      <c r="O157" t="str" cm="1">
        <f t="array" ref="O157">_xlfn.IFS($J157="M","Medium",$J157="L","Light",$J157="D","Dark")</f>
        <v>Medium</v>
      </c>
      <c r="P157" t="str">
        <f>_xlfn.XLOOKUP(Orders[[#This Row],[Customer ID]], customers!$A$1:$A$1001, customers!$I$1:$I$1001,,0)</f>
        <v>Yes</v>
      </c>
    </row>
    <row r="158" spans="1:16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_xlfn.XLOOKUP($C158, customers!$A$1:$A$1001,customers!$B$1:$B$1001)</f>
        <v>Fielding Keinrat</v>
      </c>
      <c r="G158" s="2" t="str">
        <f>IF(_xlfn.XLOOKUP($C158,customers!$A$1:$A$1001, customers!$C$1:$C$1001)=0, "", _xlfn.XLOOKUP($C158,customers!$A$1:$A$1001, customers!$C$1:$C$1001))</f>
        <v>fkeinrat4c@dailymail.co.uk</v>
      </c>
      <c r="H158" s="2" t="str">
        <f>_xlfn.XLOOKUP($C158, customers!$A$1:$A$1001, customers!$G$1:$G$1001)</f>
        <v>United States</v>
      </c>
      <c r="I158" t="str">
        <f>INDEX(products!$A$1:$G$49,MATCH(orders!$D158,products!$A$1:$A$49,0),MATCH(orders!I$1,products!$A$1:$F$1,0))</f>
        <v>Ara</v>
      </c>
      <c r="J158" t="str">
        <f>INDEX(products!$A$1:$G$49,MATCH(orders!$D158,products!$A$1:$A$49,0),MATCH(orders!J$1,products!$A$1:$F$1,0))</f>
        <v>M</v>
      </c>
      <c r="K158" s="7">
        <f>INDEX(products!$A$1:$G$49,MATCH(orders!$D158,products!$A$1:$A$49,0),MATCH(orders!K$1,products!$A$1:$F$1,0))</f>
        <v>2.5</v>
      </c>
      <c r="L158" s="4">
        <f>INDEX(products!$A$1:$G$49,MATCH(orders!$D158,products!$A$1:$A$49,0),MATCH(orders!L$1,products!$A$1:$F$1,0))</f>
        <v>25.874999999999996</v>
      </c>
      <c r="M158" s="4">
        <f t="shared" si="2"/>
        <v>77.624999999999986</v>
      </c>
      <c r="N158" t="str" cm="1">
        <f t="array" ref="N158">_xlfn.IFS($I158="Rob","Robusta",$I158="Exc","Excelsa",$I158="Ara","Arabica",$I158="Lib","Liberica")</f>
        <v>Arabica</v>
      </c>
      <c r="O158" t="str" cm="1">
        <f t="array" ref="O158">_xlfn.IFS($J158="M","Medium",$J158="L","Light",$J158="D","Dark")</f>
        <v>Medium</v>
      </c>
      <c r="P158" t="str">
        <f>_xlfn.XLOOKUP(Orders[[#This Row],[Customer ID]], customers!$A$1:$A$1001, customers!$I$1:$I$1001,,0)</f>
        <v>Yes</v>
      </c>
    </row>
    <row r="159" spans="1:16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_xlfn.XLOOKUP($C159, customers!$A$1:$A$1001,customers!$B$1:$B$1001)</f>
        <v>Paulo Yea</v>
      </c>
      <c r="G159" s="2" t="str">
        <f>IF(_xlfn.XLOOKUP($C159,customers!$A$1:$A$1001, customers!$C$1:$C$1001)=0, "", _xlfn.XLOOKUP($C159,customers!$A$1:$A$1001, customers!$C$1:$C$1001))</f>
        <v>pyea4d@aol.com</v>
      </c>
      <c r="H159" s="2" t="str">
        <f>_xlfn.XLOOKUP($C159, customers!$A$1:$A$1001, customers!$G$1:$G$1001)</f>
        <v>Ireland</v>
      </c>
      <c r="I159" t="str">
        <f>INDEX(products!$A$1:$G$49,MATCH(orders!$D159,products!$A$1:$A$49,0),MATCH(orders!I$1,products!$A$1:$F$1,0))</f>
        <v>Rob</v>
      </c>
      <c r="J159" t="str">
        <f>INDEX(products!$A$1:$G$49,MATCH(orders!$D159,products!$A$1:$A$49,0),MATCH(orders!J$1,products!$A$1:$F$1,0))</f>
        <v>D</v>
      </c>
      <c r="K159" s="7">
        <f>INDEX(products!$A$1:$G$49,MATCH(orders!$D159,products!$A$1:$A$49,0),MATCH(orders!K$1,products!$A$1:$F$1,0))</f>
        <v>2.5</v>
      </c>
      <c r="L159" s="4">
        <f>INDEX(products!$A$1:$G$49,MATCH(orders!$D159,products!$A$1:$A$49,0),MATCH(orders!L$1,products!$A$1:$F$1,0))</f>
        <v>20.584999999999997</v>
      </c>
      <c r="M159" s="4">
        <f t="shared" si="2"/>
        <v>61.754999999999995</v>
      </c>
      <c r="N159" t="str" cm="1">
        <f t="array" ref="N159">_xlfn.IFS($I159="Rob","Robusta",$I159="Exc","Excelsa",$I159="Ara","Arabica",$I159="Lib","Liberica")</f>
        <v>Robusta</v>
      </c>
      <c r="O159" t="str" cm="1">
        <f t="array" ref="O159">_xlfn.IFS($J159="M","Medium",$J159="L","Light",$J159="D","Dark")</f>
        <v>Dark</v>
      </c>
      <c r="P159" t="str">
        <f>_xlfn.XLOOKUP(Orders[[#This Row],[Customer ID]], customers!$A$1:$A$1001, customers!$I$1:$I$1001,,0)</f>
        <v>No</v>
      </c>
    </row>
    <row r="160" spans="1:16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_xlfn.XLOOKUP($C160, customers!$A$1:$A$1001,customers!$B$1:$B$1001)</f>
        <v>Say Risborough</v>
      </c>
      <c r="G160" s="2" t="str">
        <f>IF(_xlfn.XLOOKUP($C160,customers!$A$1:$A$1001, customers!$C$1:$C$1001)=0, "", _xlfn.XLOOKUP($C160,customers!$A$1:$A$1001, customers!$C$1:$C$1001))</f>
        <v/>
      </c>
      <c r="H160" s="2" t="str">
        <f>_xlfn.XLOOKUP($C160, customers!$A$1:$A$1001, customers!$G$1:$G$1001)</f>
        <v>United States</v>
      </c>
      <c r="I160" t="str">
        <f>INDEX(products!$A$1:$G$49,MATCH(orders!$D160,products!$A$1:$A$49,0),MATCH(orders!I$1,products!$A$1:$F$1,0))</f>
        <v>Rob</v>
      </c>
      <c r="J160" t="str">
        <f>INDEX(products!$A$1:$G$49,MATCH(orders!$D160,products!$A$1:$A$49,0),MATCH(orders!J$1,products!$A$1:$F$1,0))</f>
        <v>D</v>
      </c>
      <c r="K160" s="7">
        <f>INDEX(products!$A$1:$G$49,MATCH(orders!$D160,products!$A$1:$A$49,0),MATCH(orders!K$1,products!$A$1:$F$1,0))</f>
        <v>2.5</v>
      </c>
      <c r="L160" s="4">
        <f>INDEX(products!$A$1:$G$49,MATCH(orders!$D160,products!$A$1:$A$49,0),MATCH(orders!L$1,products!$A$1:$F$1,0))</f>
        <v>20.584999999999997</v>
      </c>
      <c r="M160" s="4">
        <f t="shared" si="2"/>
        <v>123.50999999999999</v>
      </c>
      <c r="N160" t="str" cm="1">
        <f t="array" ref="N160">_xlfn.IFS($I160="Rob","Robusta",$I160="Exc","Excelsa",$I160="Ara","Arabica",$I160="Lib","Liberica")</f>
        <v>Robusta</v>
      </c>
      <c r="O160" t="str" cm="1">
        <f t="array" ref="O160">_xlfn.IFS($J160="M","Medium",$J160="L","Light",$J160="D","Dark")</f>
        <v>Dark</v>
      </c>
      <c r="P160" t="str">
        <f>_xlfn.XLOOKUP(Orders[[#This Row],[Customer ID]], customers!$A$1:$A$1001, customers!$I$1:$I$1001,,0)</f>
        <v>Yes</v>
      </c>
    </row>
    <row r="161" spans="1:16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_xlfn.XLOOKUP($C161, customers!$A$1:$A$1001,customers!$B$1:$B$1001)</f>
        <v>Alexa Sizey</v>
      </c>
      <c r="G161" s="2" t="str">
        <f>IF(_xlfn.XLOOKUP($C161,customers!$A$1:$A$1001, customers!$C$1:$C$1001)=0, "", _xlfn.XLOOKUP($C161,customers!$A$1:$A$1001, customers!$C$1:$C$1001))</f>
        <v/>
      </c>
      <c r="H161" s="2" t="str">
        <f>_xlfn.XLOOKUP($C161, customers!$A$1:$A$1001, customers!$G$1:$G$1001)</f>
        <v>United States</v>
      </c>
      <c r="I161" t="str">
        <f>INDEX(products!$A$1:$G$49,MATCH(orders!$D161,products!$A$1:$A$49,0),MATCH(orders!I$1,products!$A$1:$F$1,0))</f>
        <v>Lib</v>
      </c>
      <c r="J161" t="str">
        <f>INDEX(products!$A$1:$G$49,MATCH(orders!$D161,products!$A$1:$A$49,0),MATCH(orders!J$1,products!$A$1:$F$1,0))</f>
        <v>L</v>
      </c>
      <c r="K161" s="7">
        <f>INDEX(products!$A$1:$G$49,MATCH(orders!$D161,products!$A$1:$A$49,0),MATCH(orders!K$1,products!$A$1:$F$1,0))</f>
        <v>2.5</v>
      </c>
      <c r="L161" s="4">
        <f>INDEX(products!$A$1:$G$49,MATCH(orders!$D161,products!$A$1:$A$49,0),MATCH(orders!L$1,products!$A$1:$F$1,0))</f>
        <v>36.454999999999998</v>
      </c>
      <c r="M161" s="4">
        <f t="shared" si="2"/>
        <v>218.73</v>
      </c>
      <c r="N161" t="str" cm="1">
        <f t="array" ref="N161">_xlfn.IFS($I161="Rob","Robusta",$I161="Exc","Excelsa",$I161="Ara","Arabica",$I161="Lib","Liberica")</f>
        <v>Liberica</v>
      </c>
      <c r="O161" t="str" cm="1">
        <f t="array" ref="O161">_xlfn.IFS($J161="M","Medium",$J161="L","Light",$J161="D","Dark")</f>
        <v>Light</v>
      </c>
      <c r="P161" t="str">
        <f>_xlfn.XLOOKUP(Orders[[#This Row],[Customer ID]], customers!$A$1:$A$1001, customers!$I$1:$I$1001,,0)</f>
        <v>No</v>
      </c>
    </row>
    <row r="162" spans="1:16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_xlfn.XLOOKUP($C162, customers!$A$1:$A$1001,customers!$B$1:$B$1001)</f>
        <v>Kari Swede</v>
      </c>
      <c r="G162" s="2" t="str">
        <f>IF(_xlfn.XLOOKUP($C162,customers!$A$1:$A$1001, customers!$C$1:$C$1001)=0, "", _xlfn.XLOOKUP($C162,customers!$A$1:$A$1001, customers!$C$1:$C$1001))</f>
        <v>kswede4g@addthis.com</v>
      </c>
      <c r="H162" s="2" t="str">
        <f>_xlfn.XLOOKUP($C162, customers!$A$1:$A$1001, customers!$G$1:$G$1001)</f>
        <v>United States</v>
      </c>
      <c r="I162" t="str">
        <f>INDEX(products!$A$1:$G$49,MATCH(orders!$D162,products!$A$1:$A$49,0),MATCH(orders!I$1,products!$A$1:$F$1,0))</f>
        <v>Exc</v>
      </c>
      <c r="J162" t="str">
        <f>INDEX(products!$A$1:$G$49,MATCH(orders!$D162,products!$A$1:$A$49,0),MATCH(orders!J$1,products!$A$1:$F$1,0))</f>
        <v>M</v>
      </c>
      <c r="K162" s="7">
        <f>INDEX(products!$A$1:$G$49,MATCH(orders!$D162,products!$A$1:$A$49,0),MATCH(orders!K$1,products!$A$1:$F$1,0))</f>
        <v>0.5</v>
      </c>
      <c r="L162" s="4">
        <f>INDEX(products!$A$1:$G$49,MATCH(orders!$D162,products!$A$1:$A$49,0),MATCH(orders!L$1,products!$A$1:$F$1,0))</f>
        <v>8.25</v>
      </c>
      <c r="M162" s="4">
        <f t="shared" si="2"/>
        <v>33</v>
      </c>
      <c r="N162" t="str" cm="1">
        <f t="array" ref="N162">_xlfn.IFS($I162="Rob","Robusta",$I162="Exc","Excelsa",$I162="Ara","Arabica",$I162="Lib","Liberica")</f>
        <v>Excelsa</v>
      </c>
      <c r="O162" t="str" cm="1">
        <f t="array" ref="O162">_xlfn.IFS($J162="M","Medium",$J162="L","Light",$J162="D","Dark")</f>
        <v>Medium</v>
      </c>
      <c r="P162" t="str">
        <f>_xlfn.XLOOKUP(Orders[[#This Row],[Customer ID]], customers!$A$1:$A$1001, customers!$I$1:$I$1001,,0)</f>
        <v>No</v>
      </c>
    </row>
    <row r="163" spans="1:16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_xlfn.XLOOKUP($C163, customers!$A$1:$A$1001,customers!$B$1:$B$1001)</f>
        <v>Leontine Rubrow</v>
      </c>
      <c r="G163" s="2" t="str">
        <f>IF(_xlfn.XLOOKUP($C163,customers!$A$1:$A$1001, customers!$C$1:$C$1001)=0, "", _xlfn.XLOOKUP($C163,customers!$A$1:$A$1001, customers!$C$1:$C$1001))</f>
        <v>lrubrow4h@microsoft.com</v>
      </c>
      <c r="H163" s="2" t="str">
        <f>_xlfn.XLOOKUP($C163, customers!$A$1:$A$1001, customers!$G$1:$G$1001)</f>
        <v>United States</v>
      </c>
      <c r="I163" t="str">
        <f>INDEX(products!$A$1:$G$49,MATCH(orders!$D163,products!$A$1:$A$49,0),MATCH(orders!I$1,products!$A$1:$F$1,0))</f>
        <v>Ara</v>
      </c>
      <c r="J163" t="str">
        <f>INDEX(products!$A$1:$G$49,MATCH(orders!$D163,products!$A$1:$A$49,0),MATCH(orders!J$1,products!$A$1:$F$1,0))</f>
        <v>L</v>
      </c>
      <c r="K163" s="7">
        <f>INDEX(products!$A$1:$G$49,MATCH(orders!$D163,products!$A$1:$A$49,0),MATCH(orders!K$1,products!$A$1:$F$1,0))</f>
        <v>0.5</v>
      </c>
      <c r="L163" s="4">
        <f>INDEX(products!$A$1:$G$49,MATCH(orders!$D163,products!$A$1:$A$49,0),MATCH(orders!L$1,products!$A$1:$F$1,0))</f>
        <v>7.77</v>
      </c>
      <c r="M163" s="4">
        <f t="shared" si="2"/>
        <v>23.31</v>
      </c>
      <c r="N163" t="str" cm="1">
        <f t="array" ref="N163">_xlfn.IFS($I163="Rob","Robusta",$I163="Exc","Excelsa",$I163="Ara","Arabica",$I163="Lib","Liberica")</f>
        <v>Arabica</v>
      </c>
      <c r="O163" t="str" cm="1">
        <f t="array" ref="O163">_xlfn.IFS($J163="M","Medium",$J163="L","Light",$J163="D","Dark")</f>
        <v>Light</v>
      </c>
      <c r="P163" t="str">
        <f>_xlfn.XLOOKUP(Orders[[#This Row],[Customer ID]], customers!$A$1:$A$1001, customers!$I$1:$I$1001,,0)</f>
        <v>No</v>
      </c>
    </row>
    <row r="164" spans="1:16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_xlfn.XLOOKUP($C164, customers!$A$1:$A$1001,customers!$B$1:$B$1001)</f>
        <v>Dottie Tift</v>
      </c>
      <c r="G164" s="2" t="str">
        <f>IF(_xlfn.XLOOKUP($C164,customers!$A$1:$A$1001, customers!$C$1:$C$1001)=0, "", _xlfn.XLOOKUP($C164,customers!$A$1:$A$1001, customers!$C$1:$C$1001))</f>
        <v>dtift4i@netvibes.com</v>
      </c>
      <c r="H164" s="2" t="str">
        <f>_xlfn.XLOOKUP($C164, customers!$A$1:$A$1001, customers!$G$1:$G$1001)</f>
        <v>United States</v>
      </c>
      <c r="I164" t="str">
        <f>INDEX(products!$A$1:$G$49,MATCH(orders!$D164,products!$A$1:$A$49,0),MATCH(orders!I$1,products!$A$1:$F$1,0))</f>
        <v>Exc</v>
      </c>
      <c r="J164" t="str">
        <f>INDEX(products!$A$1:$G$49,MATCH(orders!$D164,products!$A$1:$A$49,0),MATCH(orders!J$1,products!$A$1:$F$1,0))</f>
        <v>D</v>
      </c>
      <c r="K164" s="7">
        <f>INDEX(products!$A$1:$G$49,MATCH(orders!$D164,products!$A$1:$A$49,0),MATCH(orders!K$1,products!$A$1:$F$1,0))</f>
        <v>0.5</v>
      </c>
      <c r="L164" s="4">
        <f>INDEX(products!$A$1:$G$49,MATCH(orders!$D164,products!$A$1:$A$49,0),MATCH(orders!L$1,products!$A$1:$F$1,0))</f>
        <v>7.29</v>
      </c>
      <c r="M164" s="4">
        <f t="shared" si="2"/>
        <v>21.87</v>
      </c>
      <c r="N164" t="str" cm="1">
        <f t="array" ref="N164">_xlfn.IFS($I164="Rob","Robusta",$I164="Exc","Excelsa",$I164="Ara","Arabica",$I164="Lib","Liberica")</f>
        <v>Excelsa</v>
      </c>
      <c r="O164" t="str" cm="1">
        <f t="array" ref="O164">_xlfn.IFS($J164="M","Medium",$J164="L","Light",$J164="D","Dark")</f>
        <v>Dark</v>
      </c>
      <c r="P164" t="str">
        <f>_xlfn.XLOOKUP(Orders[[#This Row],[Customer ID]], customers!$A$1:$A$1001, customers!$I$1:$I$1001,,0)</f>
        <v>Yes</v>
      </c>
    </row>
    <row r="165" spans="1:16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_xlfn.XLOOKUP($C165, customers!$A$1:$A$1001,customers!$B$1:$B$1001)</f>
        <v>Gerardo Schonfeld</v>
      </c>
      <c r="G165" s="2" t="str">
        <f>IF(_xlfn.XLOOKUP($C165,customers!$A$1:$A$1001, customers!$C$1:$C$1001)=0, "", _xlfn.XLOOKUP($C165,customers!$A$1:$A$1001, customers!$C$1:$C$1001))</f>
        <v>gschonfeld4j@oracle.com</v>
      </c>
      <c r="H165" s="2" t="str">
        <f>_xlfn.XLOOKUP($C165, customers!$A$1:$A$1001, customers!$G$1:$G$1001)</f>
        <v>United States</v>
      </c>
      <c r="I165" t="str">
        <f>INDEX(products!$A$1:$G$49,MATCH(orders!$D165,products!$A$1:$A$49,0),MATCH(orders!I$1,products!$A$1:$F$1,0))</f>
        <v>Rob</v>
      </c>
      <c r="J165" t="str">
        <f>INDEX(products!$A$1:$G$49,MATCH(orders!$D165,products!$A$1:$A$49,0),MATCH(orders!J$1,products!$A$1:$F$1,0))</f>
        <v>D</v>
      </c>
      <c r="K165" s="7">
        <f>INDEX(products!$A$1:$G$49,MATCH(orders!$D165,products!$A$1:$A$49,0),MATCH(orders!K$1,products!$A$1:$F$1,0))</f>
        <v>0.2</v>
      </c>
      <c r="L165" s="4">
        <f>INDEX(products!$A$1:$G$49,MATCH(orders!$D165,products!$A$1:$A$49,0),MATCH(orders!L$1,products!$A$1:$F$1,0))</f>
        <v>2.6849999999999996</v>
      </c>
      <c r="M165" s="4">
        <f t="shared" si="2"/>
        <v>16.11</v>
      </c>
      <c r="N165" t="str" cm="1">
        <f t="array" ref="N165">_xlfn.IFS($I165="Rob","Robusta",$I165="Exc","Excelsa",$I165="Ara","Arabica",$I165="Lib","Liberica")</f>
        <v>Robusta</v>
      </c>
      <c r="O165" t="str" cm="1">
        <f t="array" ref="O165">_xlfn.IFS($J165="M","Medium",$J165="L","Light",$J165="D","Dark")</f>
        <v>Dark</v>
      </c>
      <c r="P165" t="str">
        <f>_xlfn.XLOOKUP(Orders[[#This Row],[Customer ID]], customers!$A$1:$A$1001, customers!$I$1:$I$1001,,0)</f>
        <v>No</v>
      </c>
    </row>
    <row r="166" spans="1:16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_xlfn.XLOOKUP($C166, customers!$A$1:$A$1001,customers!$B$1:$B$1001)</f>
        <v>Claiborne Feye</v>
      </c>
      <c r="G166" s="2" t="str">
        <f>IF(_xlfn.XLOOKUP($C166,customers!$A$1:$A$1001, customers!$C$1:$C$1001)=0, "", _xlfn.XLOOKUP($C166,customers!$A$1:$A$1001, customers!$C$1:$C$1001))</f>
        <v>cfeye4k@google.co.jp</v>
      </c>
      <c r="H166" s="2" t="str">
        <f>_xlfn.XLOOKUP($C166, customers!$A$1:$A$1001, customers!$G$1:$G$1001)</f>
        <v>Ireland</v>
      </c>
      <c r="I166" t="str">
        <f>INDEX(products!$A$1:$G$49,MATCH(orders!$D166,products!$A$1:$A$49,0),MATCH(orders!I$1,products!$A$1:$F$1,0))</f>
        <v>Exc</v>
      </c>
      <c r="J166" t="str">
        <f>INDEX(products!$A$1:$G$49,MATCH(orders!$D166,products!$A$1:$A$49,0),MATCH(orders!J$1,products!$A$1:$F$1,0))</f>
        <v>D</v>
      </c>
      <c r="K166" s="7">
        <f>INDEX(products!$A$1:$G$49,MATCH(orders!$D166,products!$A$1:$A$49,0),MATCH(orders!K$1,products!$A$1:$F$1,0))</f>
        <v>0.5</v>
      </c>
      <c r="L166" s="4">
        <f>INDEX(products!$A$1:$G$49,MATCH(orders!$D166,products!$A$1:$A$49,0),MATCH(orders!L$1,products!$A$1:$F$1,0))</f>
        <v>7.29</v>
      </c>
      <c r="M166" s="4">
        <f t="shared" si="2"/>
        <v>29.16</v>
      </c>
      <c r="N166" t="str" cm="1">
        <f t="array" ref="N166">_xlfn.IFS($I166="Rob","Robusta",$I166="Exc","Excelsa",$I166="Ara","Arabica",$I166="Lib","Liberica")</f>
        <v>Excelsa</v>
      </c>
      <c r="O166" t="str" cm="1">
        <f t="array" ref="O166">_xlfn.IFS($J166="M","Medium",$J166="L","Light",$J166="D","Dark")</f>
        <v>Dark</v>
      </c>
      <c r="P166" t="str">
        <f>_xlfn.XLOOKUP(Orders[[#This Row],[Customer ID]], customers!$A$1:$A$1001, customers!$I$1:$I$1001,,0)</f>
        <v>No</v>
      </c>
    </row>
    <row r="167" spans="1:16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_xlfn.XLOOKUP($C167, customers!$A$1:$A$1001,customers!$B$1:$B$1001)</f>
        <v>Mina Elstone</v>
      </c>
      <c r="G167" s="2" t="str">
        <f>IF(_xlfn.XLOOKUP($C167,customers!$A$1:$A$1001, customers!$C$1:$C$1001)=0, "", _xlfn.XLOOKUP($C167,customers!$A$1:$A$1001, customers!$C$1:$C$1001))</f>
        <v/>
      </c>
      <c r="H167" s="2" t="str">
        <f>_xlfn.XLOOKUP($C167, customers!$A$1:$A$1001, customers!$G$1:$G$1001)</f>
        <v>United States</v>
      </c>
      <c r="I167" t="str">
        <f>INDEX(products!$A$1:$G$49,MATCH(orders!$D167,products!$A$1:$A$49,0),MATCH(orders!I$1,products!$A$1:$F$1,0))</f>
        <v>Rob</v>
      </c>
      <c r="J167" t="str">
        <f>INDEX(products!$A$1:$G$49,MATCH(orders!$D167,products!$A$1:$A$49,0),MATCH(orders!J$1,products!$A$1:$F$1,0))</f>
        <v>D</v>
      </c>
      <c r="K167" s="7">
        <f>INDEX(products!$A$1:$G$49,MATCH(orders!$D167,products!$A$1:$A$49,0),MATCH(orders!K$1,products!$A$1:$F$1,0))</f>
        <v>1</v>
      </c>
      <c r="L167" s="4">
        <f>INDEX(products!$A$1:$G$49,MATCH(orders!$D167,products!$A$1:$A$49,0),MATCH(orders!L$1,products!$A$1:$F$1,0))</f>
        <v>8.9499999999999993</v>
      </c>
      <c r="M167" s="4">
        <f t="shared" si="2"/>
        <v>53.699999999999996</v>
      </c>
      <c r="N167" t="str" cm="1">
        <f t="array" ref="N167">_xlfn.IFS($I167="Rob","Robusta",$I167="Exc","Excelsa",$I167="Ara","Arabica",$I167="Lib","Liberica")</f>
        <v>Robusta</v>
      </c>
      <c r="O167" t="str" cm="1">
        <f t="array" ref="O167">_xlfn.IFS($J167="M","Medium",$J167="L","Light",$J167="D","Dark")</f>
        <v>Dark</v>
      </c>
      <c r="P167" t="str">
        <f>_xlfn.XLOOKUP(Orders[[#This Row],[Customer ID]], customers!$A$1:$A$1001, customers!$I$1:$I$1001,,0)</f>
        <v>Yes</v>
      </c>
    </row>
    <row r="168" spans="1:16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_xlfn.XLOOKUP($C168, customers!$A$1:$A$1001,customers!$B$1:$B$1001)</f>
        <v>Sherman Mewrcik</v>
      </c>
      <c r="G168" s="2" t="str">
        <f>IF(_xlfn.XLOOKUP($C168,customers!$A$1:$A$1001, customers!$C$1:$C$1001)=0, "", _xlfn.XLOOKUP($C168,customers!$A$1:$A$1001, customers!$C$1:$C$1001))</f>
        <v/>
      </c>
      <c r="H168" s="2" t="str">
        <f>_xlfn.XLOOKUP($C168, customers!$A$1:$A$1001, customers!$G$1:$G$1001)</f>
        <v>United States</v>
      </c>
      <c r="I168" t="str">
        <f>INDEX(products!$A$1:$G$49,MATCH(orders!$D168,products!$A$1:$A$49,0),MATCH(orders!I$1,products!$A$1:$F$1,0))</f>
        <v>Rob</v>
      </c>
      <c r="J168" t="str">
        <f>INDEX(products!$A$1:$G$49,MATCH(orders!$D168,products!$A$1:$A$49,0),MATCH(orders!J$1,products!$A$1:$F$1,0))</f>
        <v>D</v>
      </c>
      <c r="K168" s="7">
        <f>INDEX(products!$A$1:$G$49,MATCH(orders!$D168,products!$A$1:$A$49,0),MATCH(orders!K$1,products!$A$1:$F$1,0))</f>
        <v>0.5</v>
      </c>
      <c r="L168" s="4">
        <f>INDEX(products!$A$1:$G$49,MATCH(orders!$D168,products!$A$1:$A$49,0),MATCH(orders!L$1,products!$A$1:$F$1,0))</f>
        <v>5.3699999999999992</v>
      </c>
      <c r="M168" s="4">
        <f t="shared" si="2"/>
        <v>26.849999999999994</v>
      </c>
      <c r="N168" t="str" cm="1">
        <f t="array" ref="N168">_xlfn.IFS($I168="Rob","Robusta",$I168="Exc","Excelsa",$I168="Ara","Arabica",$I168="Lib","Liberica")</f>
        <v>Robusta</v>
      </c>
      <c r="O168" t="str" cm="1">
        <f t="array" ref="O168">_xlfn.IFS($J168="M","Medium",$J168="L","Light",$J168="D","Dark")</f>
        <v>Dark</v>
      </c>
      <c r="P168" t="str">
        <f>_xlfn.XLOOKUP(Orders[[#This Row],[Customer ID]], customers!$A$1:$A$1001, customers!$I$1:$I$1001,,0)</f>
        <v>Yes</v>
      </c>
    </row>
    <row r="169" spans="1:16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_xlfn.XLOOKUP($C169, customers!$A$1:$A$1001,customers!$B$1:$B$1001)</f>
        <v>Tamarah Fero</v>
      </c>
      <c r="G169" s="2" t="str">
        <f>IF(_xlfn.XLOOKUP($C169,customers!$A$1:$A$1001, customers!$C$1:$C$1001)=0, "", _xlfn.XLOOKUP($C169,customers!$A$1:$A$1001, customers!$C$1:$C$1001))</f>
        <v>tfero4n@comsenz.com</v>
      </c>
      <c r="H169" s="2" t="str">
        <f>_xlfn.XLOOKUP($C169, customers!$A$1:$A$1001, customers!$G$1:$G$1001)</f>
        <v>United States</v>
      </c>
      <c r="I169" t="str">
        <f>INDEX(products!$A$1:$G$49,MATCH(orders!$D169,products!$A$1:$A$49,0),MATCH(orders!I$1,products!$A$1:$F$1,0))</f>
        <v>Exc</v>
      </c>
      <c r="J169" t="str">
        <f>INDEX(products!$A$1:$G$49,MATCH(orders!$D169,products!$A$1:$A$49,0),MATCH(orders!J$1,products!$A$1:$F$1,0))</f>
        <v>M</v>
      </c>
      <c r="K169" s="7">
        <f>INDEX(products!$A$1:$G$49,MATCH(orders!$D169,products!$A$1:$A$49,0),MATCH(orders!K$1,products!$A$1:$F$1,0))</f>
        <v>0.5</v>
      </c>
      <c r="L169" s="4">
        <f>INDEX(products!$A$1:$G$49,MATCH(orders!$D169,products!$A$1:$A$49,0),MATCH(orders!L$1,products!$A$1:$F$1,0))</f>
        <v>8.25</v>
      </c>
      <c r="M169" s="4">
        <f t="shared" si="2"/>
        <v>41.25</v>
      </c>
      <c r="N169" t="str" cm="1">
        <f t="array" ref="N169">_xlfn.IFS($I169="Rob","Robusta",$I169="Exc","Excelsa",$I169="Ara","Arabica",$I169="Lib","Liberica")</f>
        <v>Excelsa</v>
      </c>
      <c r="O169" t="str" cm="1">
        <f t="array" ref="O169">_xlfn.IFS($J169="M","Medium",$J169="L","Light",$J169="D","Dark")</f>
        <v>Medium</v>
      </c>
      <c r="P169" t="str">
        <f>_xlfn.XLOOKUP(Orders[[#This Row],[Customer ID]], customers!$A$1:$A$1001, customers!$I$1:$I$1001,,0)</f>
        <v>Yes</v>
      </c>
    </row>
    <row r="170" spans="1:16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_xlfn.XLOOKUP($C170, customers!$A$1:$A$1001,customers!$B$1:$B$1001)</f>
        <v>Stanislaus Valsler</v>
      </c>
      <c r="G170" s="2" t="str">
        <f>IF(_xlfn.XLOOKUP($C170,customers!$A$1:$A$1001, customers!$C$1:$C$1001)=0, "", _xlfn.XLOOKUP($C170,customers!$A$1:$A$1001, customers!$C$1:$C$1001))</f>
        <v/>
      </c>
      <c r="H170" s="2" t="str">
        <f>_xlfn.XLOOKUP($C170, customers!$A$1:$A$1001, customers!$G$1:$G$1001)</f>
        <v>Ireland</v>
      </c>
      <c r="I170" t="str">
        <f>INDEX(products!$A$1:$G$49,MATCH(orders!$D170,products!$A$1:$A$49,0),MATCH(orders!I$1,products!$A$1:$F$1,0))</f>
        <v>Ara</v>
      </c>
      <c r="J170" t="str">
        <f>INDEX(products!$A$1:$G$49,MATCH(orders!$D170,products!$A$1:$A$49,0),MATCH(orders!J$1,products!$A$1:$F$1,0))</f>
        <v>M</v>
      </c>
      <c r="K170" s="7">
        <f>INDEX(products!$A$1:$G$49,MATCH(orders!$D170,products!$A$1:$A$49,0),MATCH(orders!K$1,products!$A$1:$F$1,0))</f>
        <v>0.5</v>
      </c>
      <c r="L170" s="4">
        <f>INDEX(products!$A$1:$G$49,MATCH(orders!$D170,products!$A$1:$A$49,0),MATCH(orders!L$1,products!$A$1:$F$1,0))</f>
        <v>6.75</v>
      </c>
      <c r="M170" s="4">
        <f t="shared" si="2"/>
        <v>40.5</v>
      </c>
      <c r="N170" t="str" cm="1">
        <f t="array" ref="N170">_xlfn.IFS($I170="Rob","Robusta",$I170="Exc","Excelsa",$I170="Ara","Arabica",$I170="Lib","Liberica")</f>
        <v>Arabica</v>
      </c>
      <c r="O170" t="str" cm="1">
        <f t="array" ref="O170">_xlfn.IFS($J170="M","Medium",$J170="L","Light",$J170="D","Dark")</f>
        <v>Medium</v>
      </c>
      <c r="P170" t="str">
        <f>_xlfn.XLOOKUP(Orders[[#This Row],[Customer ID]], customers!$A$1:$A$1001, customers!$I$1:$I$1001,,0)</f>
        <v>No</v>
      </c>
    </row>
    <row r="171" spans="1:16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_xlfn.XLOOKUP($C171, customers!$A$1:$A$1001,customers!$B$1:$B$1001)</f>
        <v>Felita Dauney</v>
      </c>
      <c r="G171" s="2" t="str">
        <f>IF(_xlfn.XLOOKUP($C171,customers!$A$1:$A$1001, customers!$C$1:$C$1001)=0, "", _xlfn.XLOOKUP($C171,customers!$A$1:$A$1001, customers!$C$1:$C$1001))</f>
        <v>fdauney4p@sphinn.com</v>
      </c>
      <c r="H171" s="2" t="str">
        <f>_xlfn.XLOOKUP($C171, customers!$A$1:$A$1001, customers!$G$1:$G$1001)</f>
        <v>Ireland</v>
      </c>
      <c r="I171" t="str">
        <f>INDEX(products!$A$1:$G$49,MATCH(orders!$D171,products!$A$1:$A$49,0),MATCH(orders!I$1,products!$A$1:$F$1,0))</f>
        <v>Rob</v>
      </c>
      <c r="J171" t="str">
        <f>INDEX(products!$A$1:$G$49,MATCH(orders!$D171,products!$A$1:$A$49,0),MATCH(orders!J$1,products!$A$1:$F$1,0))</f>
        <v>D</v>
      </c>
      <c r="K171" s="7">
        <f>INDEX(products!$A$1:$G$49,MATCH(orders!$D171,products!$A$1:$A$49,0),MATCH(orders!K$1,products!$A$1:$F$1,0))</f>
        <v>1</v>
      </c>
      <c r="L171" s="4">
        <f>INDEX(products!$A$1:$G$49,MATCH(orders!$D171,products!$A$1:$A$49,0),MATCH(orders!L$1,products!$A$1:$F$1,0))</f>
        <v>8.9499999999999993</v>
      </c>
      <c r="M171" s="4">
        <f t="shared" si="2"/>
        <v>17.899999999999999</v>
      </c>
      <c r="N171" t="str" cm="1">
        <f t="array" ref="N171">_xlfn.IFS($I171="Rob","Robusta",$I171="Exc","Excelsa",$I171="Ara","Arabica",$I171="Lib","Liberica")</f>
        <v>Robusta</v>
      </c>
      <c r="O171" t="str" cm="1">
        <f t="array" ref="O171">_xlfn.IFS($J171="M","Medium",$J171="L","Light",$J171="D","Dark")</f>
        <v>Dark</v>
      </c>
      <c r="P171" t="str">
        <f>_xlfn.XLOOKUP(Orders[[#This Row],[Customer ID]], customers!$A$1:$A$1001, customers!$I$1:$I$1001,,0)</f>
        <v>No</v>
      </c>
    </row>
    <row r="172" spans="1:16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_xlfn.XLOOKUP($C172, customers!$A$1:$A$1001,customers!$B$1:$B$1001)</f>
        <v>Serena Earley</v>
      </c>
      <c r="G172" s="2" t="str">
        <f>IF(_xlfn.XLOOKUP($C172,customers!$A$1:$A$1001, customers!$C$1:$C$1001)=0, "", _xlfn.XLOOKUP($C172,customers!$A$1:$A$1001, customers!$C$1:$C$1001))</f>
        <v>searley4q@youku.com</v>
      </c>
      <c r="H172" s="2" t="str">
        <f>_xlfn.XLOOKUP($C172, customers!$A$1:$A$1001, customers!$G$1:$G$1001)</f>
        <v>United Kingdom</v>
      </c>
      <c r="I172" t="str">
        <f>INDEX(products!$A$1:$G$49,MATCH(orders!$D172,products!$A$1:$A$49,0),MATCH(orders!I$1,products!$A$1:$F$1,0))</f>
        <v>Exc</v>
      </c>
      <c r="J172" t="str">
        <f>INDEX(products!$A$1:$G$49,MATCH(orders!$D172,products!$A$1:$A$49,0),MATCH(orders!J$1,products!$A$1:$F$1,0))</f>
        <v>L</v>
      </c>
      <c r="K172" s="7">
        <f>INDEX(products!$A$1:$G$49,MATCH(orders!$D172,products!$A$1:$A$49,0),MATCH(orders!K$1,products!$A$1:$F$1,0))</f>
        <v>2.5</v>
      </c>
      <c r="L172" s="4">
        <f>INDEX(products!$A$1:$G$49,MATCH(orders!$D172,products!$A$1:$A$49,0),MATCH(orders!L$1,products!$A$1:$F$1,0))</f>
        <v>34.154999999999994</v>
      </c>
      <c r="M172" s="4">
        <f t="shared" si="2"/>
        <v>68.309999999999988</v>
      </c>
      <c r="N172" t="str" cm="1">
        <f t="array" ref="N172">_xlfn.IFS($I172="Rob","Robusta",$I172="Exc","Excelsa",$I172="Ara","Arabica",$I172="Lib","Liberica")</f>
        <v>Excelsa</v>
      </c>
      <c r="O172" t="str" cm="1">
        <f t="array" ref="O172">_xlfn.IFS($J172="M","Medium",$J172="L","Light",$J172="D","Dark")</f>
        <v>Light</v>
      </c>
      <c r="P172" t="str">
        <f>_xlfn.XLOOKUP(Orders[[#This Row],[Customer ID]], customers!$A$1:$A$1001, customers!$I$1:$I$1001,,0)</f>
        <v>No</v>
      </c>
    </row>
    <row r="173" spans="1:16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_xlfn.XLOOKUP($C173, customers!$A$1:$A$1001,customers!$B$1:$B$1001)</f>
        <v>Minny Chamberlayne</v>
      </c>
      <c r="G173" s="2" t="str">
        <f>IF(_xlfn.XLOOKUP($C173,customers!$A$1:$A$1001, customers!$C$1:$C$1001)=0, "", _xlfn.XLOOKUP($C173,customers!$A$1:$A$1001, customers!$C$1:$C$1001))</f>
        <v>mchamberlayne4r@bigcartel.com</v>
      </c>
      <c r="H173" s="2" t="str">
        <f>_xlfn.XLOOKUP($C173, customers!$A$1:$A$1001, customers!$G$1:$G$1001)</f>
        <v>United States</v>
      </c>
      <c r="I173" t="str">
        <f>INDEX(products!$A$1:$G$49,MATCH(orders!$D173,products!$A$1:$A$49,0),MATCH(orders!I$1,products!$A$1:$F$1,0))</f>
        <v>Exc</v>
      </c>
      <c r="J173" t="str">
        <f>INDEX(products!$A$1:$G$49,MATCH(orders!$D173,products!$A$1:$A$49,0),MATCH(orders!J$1,products!$A$1:$F$1,0))</f>
        <v>M</v>
      </c>
      <c r="K173" s="7">
        <f>INDEX(products!$A$1:$G$49,MATCH(orders!$D173,products!$A$1:$A$49,0),MATCH(orders!K$1,products!$A$1:$F$1,0))</f>
        <v>2.5</v>
      </c>
      <c r="L173" s="4">
        <f>INDEX(products!$A$1:$G$49,MATCH(orders!$D173,products!$A$1:$A$49,0),MATCH(orders!L$1,products!$A$1:$F$1,0))</f>
        <v>31.624999999999996</v>
      </c>
      <c r="M173" s="4">
        <f t="shared" si="2"/>
        <v>63.249999999999993</v>
      </c>
      <c r="N173" t="str" cm="1">
        <f t="array" ref="N173">_xlfn.IFS($I173="Rob","Robusta",$I173="Exc","Excelsa",$I173="Ara","Arabica",$I173="Lib","Liberica")</f>
        <v>Excelsa</v>
      </c>
      <c r="O173" t="str" cm="1">
        <f t="array" ref="O173">_xlfn.IFS($J173="M","Medium",$J173="L","Light",$J173="D","Dark")</f>
        <v>Medium</v>
      </c>
      <c r="P173" t="str">
        <f>_xlfn.XLOOKUP(Orders[[#This Row],[Customer ID]], customers!$A$1:$A$1001, customers!$I$1:$I$1001,,0)</f>
        <v>Yes</v>
      </c>
    </row>
    <row r="174" spans="1:16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_xlfn.XLOOKUP($C174, customers!$A$1:$A$1001,customers!$B$1:$B$1001)</f>
        <v>Bartholemy Flaherty</v>
      </c>
      <c r="G174" s="2" t="str">
        <f>IF(_xlfn.XLOOKUP($C174,customers!$A$1:$A$1001, customers!$C$1:$C$1001)=0, "", _xlfn.XLOOKUP($C174,customers!$A$1:$A$1001, customers!$C$1:$C$1001))</f>
        <v>bflaherty4s@moonfruit.com</v>
      </c>
      <c r="H174" s="2" t="str">
        <f>_xlfn.XLOOKUP($C174, customers!$A$1:$A$1001, customers!$G$1:$G$1001)</f>
        <v>Ireland</v>
      </c>
      <c r="I174" t="str">
        <f>INDEX(products!$A$1:$G$49,MATCH(orders!$D174,products!$A$1:$A$49,0),MATCH(orders!I$1,products!$A$1:$F$1,0))</f>
        <v>Exc</v>
      </c>
      <c r="J174" t="str">
        <f>INDEX(products!$A$1:$G$49,MATCH(orders!$D174,products!$A$1:$A$49,0),MATCH(orders!J$1,products!$A$1:$F$1,0))</f>
        <v>D</v>
      </c>
      <c r="K174" s="7">
        <f>INDEX(products!$A$1:$G$49,MATCH(orders!$D174,products!$A$1:$A$49,0),MATCH(orders!K$1,products!$A$1:$F$1,0))</f>
        <v>0.5</v>
      </c>
      <c r="L174" s="4">
        <f>INDEX(products!$A$1:$G$49,MATCH(orders!$D174,products!$A$1:$A$49,0),MATCH(orders!L$1,products!$A$1:$F$1,0))</f>
        <v>7.29</v>
      </c>
      <c r="M174" s="4">
        <f t="shared" si="2"/>
        <v>21.87</v>
      </c>
      <c r="N174" t="str" cm="1">
        <f t="array" ref="N174">_xlfn.IFS($I174="Rob","Robusta",$I174="Exc","Excelsa",$I174="Ara","Arabica",$I174="Lib","Liberica")</f>
        <v>Excelsa</v>
      </c>
      <c r="O174" t="str" cm="1">
        <f t="array" ref="O174">_xlfn.IFS($J174="M","Medium",$J174="L","Light",$J174="D","Dark")</f>
        <v>Dark</v>
      </c>
      <c r="P174" t="str">
        <f>_xlfn.XLOOKUP(Orders[[#This Row],[Customer ID]], customers!$A$1:$A$1001, customers!$I$1:$I$1001,,0)</f>
        <v>No</v>
      </c>
    </row>
    <row r="175" spans="1:16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_xlfn.XLOOKUP($C175, customers!$A$1:$A$1001,customers!$B$1:$B$1001)</f>
        <v>Oran Colbeck</v>
      </c>
      <c r="G175" s="2" t="str">
        <f>IF(_xlfn.XLOOKUP($C175,customers!$A$1:$A$1001, customers!$C$1:$C$1001)=0, "", _xlfn.XLOOKUP($C175,customers!$A$1:$A$1001, customers!$C$1:$C$1001))</f>
        <v>ocolbeck4t@sina.com.cn</v>
      </c>
      <c r="H175" s="2" t="str">
        <f>_xlfn.XLOOKUP($C175, customers!$A$1:$A$1001, customers!$G$1:$G$1001)</f>
        <v>United States</v>
      </c>
      <c r="I175" t="str">
        <f>INDEX(products!$A$1:$G$49,MATCH(orders!$D175,products!$A$1:$A$49,0),MATCH(orders!I$1,products!$A$1:$F$1,0))</f>
        <v>Rob</v>
      </c>
      <c r="J175" t="str">
        <f>INDEX(products!$A$1:$G$49,MATCH(orders!$D175,products!$A$1:$A$49,0),MATCH(orders!J$1,products!$A$1:$F$1,0))</f>
        <v>M</v>
      </c>
      <c r="K175" s="7">
        <f>INDEX(products!$A$1:$G$49,MATCH(orders!$D175,products!$A$1:$A$49,0),MATCH(orders!K$1,products!$A$1:$F$1,0))</f>
        <v>2.5</v>
      </c>
      <c r="L175" s="4">
        <f>INDEX(products!$A$1:$G$49,MATCH(orders!$D175,products!$A$1:$A$49,0),MATCH(orders!L$1,products!$A$1:$F$1,0))</f>
        <v>22.884999999999998</v>
      </c>
      <c r="M175" s="4">
        <f t="shared" si="2"/>
        <v>91.539999999999992</v>
      </c>
      <c r="N175" t="str" cm="1">
        <f t="array" ref="N175">_xlfn.IFS($I175="Rob","Robusta",$I175="Exc","Excelsa",$I175="Ara","Arabica",$I175="Lib","Liberica")</f>
        <v>Robusta</v>
      </c>
      <c r="O175" t="str" cm="1">
        <f t="array" ref="O175">_xlfn.IFS($J175="M","Medium",$J175="L","Light",$J175="D","Dark")</f>
        <v>Medium</v>
      </c>
      <c r="P175" t="str">
        <f>_xlfn.XLOOKUP(Orders[[#This Row],[Customer ID]], customers!$A$1:$A$1001, customers!$I$1:$I$1001,,0)</f>
        <v>No</v>
      </c>
    </row>
    <row r="176" spans="1:16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_xlfn.XLOOKUP($C176, customers!$A$1:$A$1001,customers!$B$1:$B$1001)</f>
        <v>Elysee Sketch</v>
      </c>
      <c r="G176" s="2" t="str">
        <f>IF(_xlfn.XLOOKUP($C176,customers!$A$1:$A$1001, customers!$C$1:$C$1001)=0, "", _xlfn.XLOOKUP($C176,customers!$A$1:$A$1001, customers!$C$1:$C$1001))</f>
        <v/>
      </c>
      <c r="H176" s="2" t="str">
        <f>_xlfn.XLOOKUP($C176, customers!$A$1:$A$1001, customers!$G$1:$G$1001)</f>
        <v>United States</v>
      </c>
      <c r="I176" t="str">
        <f>INDEX(products!$A$1:$G$49,MATCH(orders!$D176,products!$A$1:$A$49,0),MATCH(orders!I$1,products!$A$1:$F$1,0))</f>
        <v>Exc</v>
      </c>
      <c r="J176" t="str">
        <f>INDEX(products!$A$1:$G$49,MATCH(orders!$D176,products!$A$1:$A$49,0),MATCH(orders!J$1,products!$A$1:$F$1,0))</f>
        <v>L</v>
      </c>
      <c r="K176" s="7">
        <f>INDEX(products!$A$1:$G$49,MATCH(orders!$D176,products!$A$1:$A$49,0),MATCH(orders!K$1,products!$A$1:$F$1,0))</f>
        <v>2.5</v>
      </c>
      <c r="L176" s="4">
        <f>INDEX(products!$A$1:$G$49,MATCH(orders!$D176,products!$A$1:$A$49,0),MATCH(orders!L$1,products!$A$1:$F$1,0))</f>
        <v>34.154999999999994</v>
      </c>
      <c r="M176" s="4">
        <f t="shared" si="2"/>
        <v>204.92999999999995</v>
      </c>
      <c r="N176" t="str" cm="1">
        <f t="array" ref="N176">_xlfn.IFS($I176="Rob","Robusta",$I176="Exc","Excelsa",$I176="Ara","Arabica",$I176="Lib","Liberica")</f>
        <v>Excelsa</v>
      </c>
      <c r="O176" t="str" cm="1">
        <f t="array" ref="O176">_xlfn.IFS($J176="M","Medium",$J176="L","Light",$J176="D","Dark")</f>
        <v>Light</v>
      </c>
      <c r="P176" t="str">
        <f>_xlfn.XLOOKUP(Orders[[#This Row],[Customer ID]], customers!$A$1:$A$1001, customers!$I$1:$I$1001,,0)</f>
        <v>Yes</v>
      </c>
    </row>
    <row r="177" spans="1:16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_xlfn.XLOOKUP($C177, customers!$A$1:$A$1001,customers!$B$1:$B$1001)</f>
        <v>Ethelda Hobbing</v>
      </c>
      <c r="G177" s="2" t="str">
        <f>IF(_xlfn.XLOOKUP($C177,customers!$A$1:$A$1001, customers!$C$1:$C$1001)=0, "", _xlfn.XLOOKUP($C177,customers!$A$1:$A$1001, customers!$C$1:$C$1001))</f>
        <v>ehobbing4v@nsw.gov.au</v>
      </c>
      <c r="H177" s="2" t="str">
        <f>_xlfn.XLOOKUP($C177, customers!$A$1:$A$1001, customers!$G$1:$G$1001)</f>
        <v>United States</v>
      </c>
      <c r="I177" t="str">
        <f>INDEX(products!$A$1:$G$49,MATCH(orders!$D177,products!$A$1:$A$49,0),MATCH(orders!I$1,products!$A$1:$F$1,0))</f>
        <v>Exc</v>
      </c>
      <c r="J177" t="str">
        <f>INDEX(products!$A$1:$G$49,MATCH(orders!$D177,products!$A$1:$A$49,0),MATCH(orders!J$1,products!$A$1:$F$1,0))</f>
        <v>M</v>
      </c>
      <c r="K177" s="7">
        <f>INDEX(products!$A$1:$G$49,MATCH(orders!$D177,products!$A$1:$A$49,0),MATCH(orders!K$1,products!$A$1:$F$1,0))</f>
        <v>2.5</v>
      </c>
      <c r="L177" s="4">
        <f>INDEX(products!$A$1:$G$49,MATCH(orders!$D177,products!$A$1:$A$49,0),MATCH(orders!L$1,products!$A$1:$F$1,0))</f>
        <v>31.624999999999996</v>
      </c>
      <c r="M177" s="4">
        <f t="shared" si="2"/>
        <v>63.249999999999993</v>
      </c>
      <c r="N177" t="str" cm="1">
        <f t="array" ref="N177">_xlfn.IFS($I177="Rob","Robusta",$I177="Exc","Excelsa",$I177="Ara","Arabica",$I177="Lib","Liberica")</f>
        <v>Excelsa</v>
      </c>
      <c r="O177" t="str" cm="1">
        <f t="array" ref="O177">_xlfn.IFS($J177="M","Medium",$J177="L","Light",$J177="D","Dark")</f>
        <v>Medium</v>
      </c>
      <c r="P177" t="str">
        <f>_xlfn.XLOOKUP(Orders[[#This Row],[Customer ID]], customers!$A$1:$A$1001, customers!$I$1:$I$1001,,0)</f>
        <v>Yes</v>
      </c>
    </row>
    <row r="178" spans="1:16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_xlfn.XLOOKUP($C178, customers!$A$1:$A$1001,customers!$B$1:$B$1001)</f>
        <v>Odille Thynne</v>
      </c>
      <c r="G178" s="2" t="str">
        <f>IF(_xlfn.XLOOKUP($C178,customers!$A$1:$A$1001, customers!$C$1:$C$1001)=0, "", _xlfn.XLOOKUP($C178,customers!$A$1:$A$1001, customers!$C$1:$C$1001))</f>
        <v>othynne4w@auda.org.au</v>
      </c>
      <c r="H178" s="2" t="str">
        <f>_xlfn.XLOOKUP($C178, customers!$A$1:$A$1001, customers!$G$1:$G$1001)</f>
        <v>United States</v>
      </c>
      <c r="I178" t="str">
        <f>INDEX(products!$A$1:$G$49,MATCH(orders!$D178,products!$A$1:$A$49,0),MATCH(orders!I$1,products!$A$1:$F$1,0))</f>
        <v>Exc</v>
      </c>
      <c r="J178" t="str">
        <f>INDEX(products!$A$1:$G$49,MATCH(orders!$D178,products!$A$1:$A$49,0),MATCH(orders!J$1,products!$A$1:$F$1,0))</f>
        <v>L</v>
      </c>
      <c r="K178" s="7">
        <f>INDEX(products!$A$1:$G$49,MATCH(orders!$D178,products!$A$1:$A$49,0),MATCH(orders!K$1,products!$A$1:$F$1,0))</f>
        <v>2.5</v>
      </c>
      <c r="L178" s="4">
        <f>INDEX(products!$A$1:$G$49,MATCH(orders!$D178,products!$A$1:$A$49,0),MATCH(orders!L$1,products!$A$1:$F$1,0))</f>
        <v>34.154999999999994</v>
      </c>
      <c r="M178" s="4">
        <f t="shared" si="2"/>
        <v>34.154999999999994</v>
      </c>
      <c r="N178" t="str" cm="1">
        <f t="array" ref="N178">_xlfn.IFS($I178="Rob","Robusta",$I178="Exc","Excelsa",$I178="Ara","Arabica",$I178="Lib","Liberica")</f>
        <v>Excelsa</v>
      </c>
      <c r="O178" t="str" cm="1">
        <f t="array" ref="O178">_xlfn.IFS($J178="M","Medium",$J178="L","Light",$J178="D","Dark")</f>
        <v>Light</v>
      </c>
      <c r="P178" t="str">
        <f>_xlfn.XLOOKUP(Orders[[#This Row],[Customer ID]], customers!$A$1:$A$1001, customers!$I$1:$I$1001,,0)</f>
        <v>Yes</v>
      </c>
    </row>
    <row r="179" spans="1:16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_xlfn.XLOOKUP($C179, customers!$A$1:$A$1001,customers!$B$1:$B$1001)</f>
        <v>Emlynne Heining</v>
      </c>
      <c r="G179" s="2" t="str">
        <f>IF(_xlfn.XLOOKUP($C179,customers!$A$1:$A$1001, customers!$C$1:$C$1001)=0, "", _xlfn.XLOOKUP($C179,customers!$A$1:$A$1001, customers!$C$1:$C$1001))</f>
        <v>eheining4x@flickr.com</v>
      </c>
      <c r="H179" s="2" t="str">
        <f>_xlfn.XLOOKUP($C179, customers!$A$1:$A$1001, customers!$G$1:$G$1001)</f>
        <v>United States</v>
      </c>
      <c r="I179" t="str">
        <f>INDEX(products!$A$1:$G$49,MATCH(orders!$D179,products!$A$1:$A$49,0),MATCH(orders!I$1,products!$A$1:$F$1,0))</f>
        <v>Rob</v>
      </c>
      <c r="J179" t="str">
        <f>INDEX(products!$A$1:$G$49,MATCH(orders!$D179,products!$A$1:$A$49,0),MATCH(orders!J$1,products!$A$1:$F$1,0))</f>
        <v>L</v>
      </c>
      <c r="K179" s="7">
        <f>INDEX(products!$A$1:$G$49,MATCH(orders!$D179,products!$A$1:$A$49,0),MATCH(orders!K$1,products!$A$1:$F$1,0))</f>
        <v>2.5</v>
      </c>
      <c r="L179" s="4">
        <f>INDEX(products!$A$1:$G$49,MATCH(orders!$D179,products!$A$1:$A$49,0),MATCH(orders!L$1,products!$A$1:$F$1,0))</f>
        <v>27.484999999999996</v>
      </c>
      <c r="M179" s="4">
        <f t="shared" si="2"/>
        <v>109.93999999999998</v>
      </c>
      <c r="N179" t="str" cm="1">
        <f t="array" ref="N179">_xlfn.IFS($I179="Rob","Robusta",$I179="Exc","Excelsa",$I179="Ara","Arabica",$I179="Lib","Liberica")</f>
        <v>Robusta</v>
      </c>
      <c r="O179" t="str" cm="1">
        <f t="array" ref="O179">_xlfn.IFS($J179="M","Medium",$J179="L","Light",$J179="D","Dark")</f>
        <v>Light</v>
      </c>
      <c r="P179" t="str">
        <f>_xlfn.XLOOKUP(Orders[[#This Row],[Customer ID]], customers!$A$1:$A$1001, customers!$I$1:$I$1001,,0)</f>
        <v>Yes</v>
      </c>
    </row>
    <row r="180" spans="1:16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_xlfn.XLOOKUP($C180, customers!$A$1:$A$1001,customers!$B$1:$B$1001)</f>
        <v>Katerina Melloi</v>
      </c>
      <c r="G180" s="2" t="str">
        <f>IF(_xlfn.XLOOKUP($C180,customers!$A$1:$A$1001, customers!$C$1:$C$1001)=0, "", _xlfn.XLOOKUP($C180,customers!$A$1:$A$1001, customers!$C$1:$C$1001))</f>
        <v>kmelloi4y@imdb.com</v>
      </c>
      <c r="H180" s="2" t="str">
        <f>_xlfn.XLOOKUP($C180, customers!$A$1:$A$1001, customers!$G$1:$G$1001)</f>
        <v>United States</v>
      </c>
      <c r="I180" t="str">
        <f>INDEX(products!$A$1:$G$49,MATCH(orders!$D180,products!$A$1:$A$49,0),MATCH(orders!I$1,products!$A$1:$F$1,0))</f>
        <v>Ara</v>
      </c>
      <c r="J180" t="str">
        <f>INDEX(products!$A$1:$G$49,MATCH(orders!$D180,products!$A$1:$A$49,0),MATCH(orders!J$1,products!$A$1:$F$1,0))</f>
        <v>L</v>
      </c>
      <c r="K180" s="7">
        <f>INDEX(products!$A$1:$G$49,MATCH(orders!$D180,products!$A$1:$A$49,0),MATCH(orders!K$1,products!$A$1:$F$1,0))</f>
        <v>1</v>
      </c>
      <c r="L180" s="4">
        <f>INDEX(products!$A$1:$G$49,MATCH(orders!$D180,products!$A$1:$A$49,0),MATCH(orders!L$1,products!$A$1:$F$1,0))</f>
        <v>12.95</v>
      </c>
      <c r="M180" s="4">
        <f t="shared" si="2"/>
        <v>25.9</v>
      </c>
      <c r="N180" t="str" cm="1">
        <f t="array" ref="N180">_xlfn.IFS($I180="Rob","Robusta",$I180="Exc","Excelsa",$I180="Ara","Arabica",$I180="Lib","Liberica")</f>
        <v>Arabica</v>
      </c>
      <c r="O180" t="str" cm="1">
        <f t="array" ref="O180">_xlfn.IFS($J180="M","Medium",$J180="L","Light",$J180="D","Dark")</f>
        <v>Light</v>
      </c>
      <c r="P180" t="str">
        <f>_xlfn.XLOOKUP(Orders[[#This Row],[Customer ID]], customers!$A$1:$A$1001, customers!$I$1:$I$1001,,0)</f>
        <v>No</v>
      </c>
    </row>
    <row r="181" spans="1:16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_xlfn.XLOOKUP($C181, customers!$A$1:$A$1001,customers!$B$1:$B$1001)</f>
        <v>Tiffany Scardafield</v>
      </c>
      <c r="G181" s="2" t="str">
        <f>IF(_xlfn.XLOOKUP($C181,customers!$A$1:$A$1001, customers!$C$1:$C$1001)=0, "", _xlfn.XLOOKUP($C181,customers!$A$1:$A$1001, customers!$C$1:$C$1001))</f>
        <v/>
      </c>
      <c r="H181" s="2" t="str">
        <f>_xlfn.XLOOKUP($C181, customers!$A$1:$A$1001, customers!$G$1:$G$1001)</f>
        <v>Ireland</v>
      </c>
      <c r="I181" t="str">
        <f>INDEX(products!$A$1:$G$49,MATCH(orders!$D181,products!$A$1:$A$49,0),MATCH(orders!I$1,products!$A$1:$F$1,0))</f>
        <v>Ara</v>
      </c>
      <c r="J181" t="str">
        <f>INDEX(products!$A$1:$G$49,MATCH(orders!$D181,products!$A$1:$A$49,0),MATCH(orders!J$1,products!$A$1:$F$1,0))</f>
        <v>D</v>
      </c>
      <c r="K181" s="7">
        <f>INDEX(products!$A$1:$G$49,MATCH(orders!$D181,products!$A$1:$A$49,0),MATCH(orders!K$1,products!$A$1:$F$1,0))</f>
        <v>0.2</v>
      </c>
      <c r="L181" s="4">
        <f>INDEX(products!$A$1:$G$49,MATCH(orders!$D181,products!$A$1:$A$49,0),MATCH(orders!L$1,products!$A$1:$F$1,0))</f>
        <v>2.9849999999999999</v>
      </c>
      <c r="M181" s="4">
        <f t="shared" si="2"/>
        <v>2.9849999999999999</v>
      </c>
      <c r="N181" t="str" cm="1">
        <f t="array" ref="N181">_xlfn.IFS($I181="Rob","Robusta",$I181="Exc","Excelsa",$I181="Ara","Arabica",$I181="Lib","Liberica")</f>
        <v>Arabica</v>
      </c>
      <c r="O181" t="str" cm="1">
        <f t="array" ref="O181">_xlfn.IFS($J181="M","Medium",$J181="L","Light",$J181="D","Dark")</f>
        <v>Dark</v>
      </c>
      <c r="P181" t="str">
        <f>_xlfn.XLOOKUP(Orders[[#This Row],[Customer ID]], customers!$A$1:$A$1001, customers!$I$1:$I$1001,,0)</f>
        <v>No</v>
      </c>
    </row>
    <row r="182" spans="1:16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_xlfn.XLOOKUP($C182, customers!$A$1:$A$1001,customers!$B$1:$B$1001)</f>
        <v>Abrahan Mussen</v>
      </c>
      <c r="G182" s="2" t="str">
        <f>IF(_xlfn.XLOOKUP($C182,customers!$A$1:$A$1001, customers!$C$1:$C$1001)=0, "", _xlfn.XLOOKUP($C182,customers!$A$1:$A$1001, customers!$C$1:$C$1001))</f>
        <v>amussen50@51.la</v>
      </c>
      <c r="H182" s="2" t="str">
        <f>_xlfn.XLOOKUP($C182, customers!$A$1:$A$1001, customers!$G$1:$G$1001)</f>
        <v>United States</v>
      </c>
      <c r="I182" t="str">
        <f>INDEX(products!$A$1:$G$49,MATCH(orders!$D182,products!$A$1:$A$49,0),MATCH(orders!I$1,products!$A$1:$F$1,0))</f>
        <v>Exc</v>
      </c>
      <c r="J182" t="str">
        <f>INDEX(products!$A$1:$G$49,MATCH(orders!$D182,products!$A$1:$A$49,0),MATCH(orders!J$1,products!$A$1:$F$1,0))</f>
        <v>L</v>
      </c>
      <c r="K182" s="7">
        <f>INDEX(products!$A$1:$G$49,MATCH(orders!$D182,products!$A$1:$A$49,0),MATCH(orders!K$1,products!$A$1:$F$1,0))</f>
        <v>0.2</v>
      </c>
      <c r="L182" s="4">
        <f>INDEX(products!$A$1:$G$49,MATCH(orders!$D182,products!$A$1:$A$49,0),MATCH(orders!L$1,products!$A$1:$F$1,0))</f>
        <v>4.4550000000000001</v>
      </c>
      <c r="M182" s="4">
        <f t="shared" si="2"/>
        <v>22.274999999999999</v>
      </c>
      <c r="N182" t="str" cm="1">
        <f t="array" ref="N182">_xlfn.IFS($I182="Rob","Robusta",$I182="Exc","Excelsa",$I182="Ara","Arabica",$I182="Lib","Liberica")</f>
        <v>Excelsa</v>
      </c>
      <c r="O182" t="str" cm="1">
        <f t="array" ref="O182">_xlfn.IFS($J182="M","Medium",$J182="L","Light",$J182="D","Dark")</f>
        <v>Light</v>
      </c>
      <c r="P182" t="str">
        <f>_xlfn.XLOOKUP(Orders[[#This Row],[Customer ID]], customers!$A$1:$A$1001, customers!$I$1:$I$1001,,0)</f>
        <v>No</v>
      </c>
    </row>
    <row r="183" spans="1:16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_xlfn.XLOOKUP($C183, customers!$A$1:$A$1001,customers!$B$1:$B$1001)</f>
        <v>Abrahan Mussen</v>
      </c>
      <c r="G183" s="2" t="str">
        <f>IF(_xlfn.XLOOKUP($C183,customers!$A$1:$A$1001, customers!$C$1:$C$1001)=0, "", _xlfn.XLOOKUP($C183,customers!$A$1:$A$1001, customers!$C$1:$C$1001))</f>
        <v>amussen50@51.la</v>
      </c>
      <c r="H183" s="2" t="str">
        <f>_xlfn.XLOOKUP($C183, customers!$A$1:$A$1001, customers!$G$1:$G$1001)</f>
        <v>United States</v>
      </c>
      <c r="I183" t="str">
        <f>INDEX(products!$A$1:$G$49,MATCH(orders!$D183,products!$A$1:$A$49,0),MATCH(orders!I$1,products!$A$1:$F$1,0))</f>
        <v>Ara</v>
      </c>
      <c r="J183" t="str">
        <f>INDEX(products!$A$1:$G$49,MATCH(orders!$D183,products!$A$1:$A$49,0),MATCH(orders!J$1,products!$A$1:$F$1,0))</f>
        <v>D</v>
      </c>
      <c r="K183" s="7">
        <f>INDEX(products!$A$1:$G$49,MATCH(orders!$D183,products!$A$1:$A$49,0),MATCH(orders!K$1,products!$A$1:$F$1,0))</f>
        <v>0.5</v>
      </c>
      <c r="L183" s="4">
        <f>INDEX(products!$A$1:$G$49,MATCH(orders!$D183,products!$A$1:$A$49,0),MATCH(orders!L$1,products!$A$1:$F$1,0))</f>
        <v>5.97</v>
      </c>
      <c r="M183" s="4">
        <f t="shared" si="2"/>
        <v>29.849999999999998</v>
      </c>
      <c r="N183" t="str" cm="1">
        <f t="array" ref="N183">_xlfn.IFS($I183="Rob","Robusta",$I183="Exc","Excelsa",$I183="Ara","Arabica",$I183="Lib","Liberica")</f>
        <v>Arabica</v>
      </c>
      <c r="O183" t="str" cm="1">
        <f t="array" ref="O183">_xlfn.IFS($J183="M","Medium",$J183="L","Light",$J183="D","Dark")</f>
        <v>Dark</v>
      </c>
      <c r="P183" t="str">
        <f>_xlfn.XLOOKUP(Orders[[#This Row],[Customer ID]], customers!$A$1:$A$1001, customers!$I$1:$I$1001,,0)</f>
        <v>No</v>
      </c>
    </row>
    <row r="184" spans="1:16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_xlfn.XLOOKUP($C184, customers!$A$1:$A$1001,customers!$B$1:$B$1001)</f>
        <v>Anny Mundford</v>
      </c>
      <c r="G184" s="2" t="str">
        <f>IF(_xlfn.XLOOKUP($C184,customers!$A$1:$A$1001, customers!$C$1:$C$1001)=0, "", _xlfn.XLOOKUP($C184,customers!$A$1:$A$1001, customers!$C$1:$C$1001))</f>
        <v>amundford52@nbcnews.com</v>
      </c>
      <c r="H184" s="2" t="str">
        <f>_xlfn.XLOOKUP($C184, customers!$A$1:$A$1001, customers!$G$1:$G$1001)</f>
        <v>United States</v>
      </c>
      <c r="I184" t="str">
        <f>INDEX(products!$A$1:$G$49,MATCH(orders!$D184,products!$A$1:$A$49,0),MATCH(orders!I$1,products!$A$1:$F$1,0))</f>
        <v>Rob</v>
      </c>
      <c r="J184" t="str">
        <f>INDEX(products!$A$1:$G$49,MATCH(orders!$D184,products!$A$1:$A$49,0),MATCH(orders!J$1,products!$A$1:$F$1,0))</f>
        <v>D</v>
      </c>
      <c r="K184" s="7">
        <f>INDEX(products!$A$1:$G$49,MATCH(orders!$D184,products!$A$1:$A$49,0),MATCH(orders!K$1,products!$A$1:$F$1,0))</f>
        <v>0.5</v>
      </c>
      <c r="L184" s="4">
        <f>INDEX(products!$A$1:$G$49,MATCH(orders!$D184,products!$A$1:$A$49,0),MATCH(orders!L$1,products!$A$1:$F$1,0))</f>
        <v>5.3699999999999992</v>
      </c>
      <c r="M184" s="4">
        <f t="shared" si="2"/>
        <v>32.22</v>
      </c>
      <c r="N184" t="str" cm="1">
        <f t="array" ref="N184">_xlfn.IFS($I184="Rob","Robusta",$I184="Exc","Excelsa",$I184="Ara","Arabica",$I184="Lib","Liberica")</f>
        <v>Robusta</v>
      </c>
      <c r="O184" t="str" cm="1">
        <f t="array" ref="O184">_xlfn.IFS($J184="M","Medium",$J184="L","Light",$J184="D","Dark")</f>
        <v>Dark</v>
      </c>
      <c r="P184" t="str">
        <f>_xlfn.XLOOKUP(Orders[[#This Row],[Customer ID]], customers!$A$1:$A$1001, customers!$I$1:$I$1001,,0)</f>
        <v>No</v>
      </c>
    </row>
    <row r="185" spans="1:16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_xlfn.XLOOKUP($C185, customers!$A$1:$A$1001,customers!$B$1:$B$1001)</f>
        <v>Tory Walas</v>
      </c>
      <c r="G185" s="2" t="str">
        <f>IF(_xlfn.XLOOKUP($C185,customers!$A$1:$A$1001, customers!$C$1:$C$1001)=0, "", _xlfn.XLOOKUP($C185,customers!$A$1:$A$1001, customers!$C$1:$C$1001))</f>
        <v>twalas53@google.ca</v>
      </c>
      <c r="H185" s="2" t="str">
        <f>_xlfn.XLOOKUP($C185, customers!$A$1:$A$1001, customers!$G$1:$G$1001)</f>
        <v>United States</v>
      </c>
      <c r="I185" t="str">
        <f>INDEX(products!$A$1:$G$49,MATCH(orders!$D185,products!$A$1:$A$49,0),MATCH(orders!I$1,products!$A$1:$F$1,0))</f>
        <v>Exc</v>
      </c>
      <c r="J185" t="str">
        <f>INDEX(products!$A$1:$G$49,MATCH(orders!$D185,products!$A$1:$A$49,0),MATCH(orders!J$1,products!$A$1:$F$1,0))</f>
        <v>M</v>
      </c>
      <c r="K185" s="7">
        <f>INDEX(products!$A$1:$G$49,MATCH(orders!$D185,products!$A$1:$A$49,0),MATCH(orders!K$1,products!$A$1:$F$1,0))</f>
        <v>0.2</v>
      </c>
      <c r="L185" s="4">
        <f>INDEX(products!$A$1:$G$49,MATCH(orders!$D185,products!$A$1:$A$49,0),MATCH(orders!L$1,products!$A$1:$F$1,0))</f>
        <v>4.125</v>
      </c>
      <c r="M185" s="4">
        <f t="shared" si="2"/>
        <v>8.25</v>
      </c>
      <c r="N185" t="str" cm="1">
        <f t="array" ref="N185">_xlfn.IFS($I185="Rob","Robusta",$I185="Exc","Excelsa",$I185="Ara","Arabica",$I185="Lib","Liberica")</f>
        <v>Excelsa</v>
      </c>
      <c r="O185" t="str" cm="1">
        <f t="array" ref="O185">_xlfn.IFS($J185="M","Medium",$J185="L","Light",$J185="D","Dark")</f>
        <v>Medium</v>
      </c>
      <c r="P185" t="str">
        <f>_xlfn.XLOOKUP(Orders[[#This Row],[Customer ID]], customers!$A$1:$A$1001, customers!$I$1:$I$1001,,0)</f>
        <v>No</v>
      </c>
    </row>
    <row r="186" spans="1:16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_xlfn.XLOOKUP($C186, customers!$A$1:$A$1001,customers!$B$1:$B$1001)</f>
        <v>Isa Blazewicz</v>
      </c>
      <c r="G186" s="2" t="str">
        <f>IF(_xlfn.XLOOKUP($C186,customers!$A$1:$A$1001, customers!$C$1:$C$1001)=0, "", _xlfn.XLOOKUP($C186,customers!$A$1:$A$1001, customers!$C$1:$C$1001))</f>
        <v>iblazewicz54@thetimes.co.uk</v>
      </c>
      <c r="H186" s="2" t="str">
        <f>_xlfn.XLOOKUP($C186, customers!$A$1:$A$1001, customers!$G$1:$G$1001)</f>
        <v>United States</v>
      </c>
      <c r="I186" t="str">
        <f>INDEX(products!$A$1:$G$49,MATCH(orders!$D186,products!$A$1:$A$49,0),MATCH(orders!I$1,products!$A$1:$F$1,0))</f>
        <v>Ara</v>
      </c>
      <c r="J186" t="str">
        <f>INDEX(products!$A$1:$G$49,MATCH(orders!$D186,products!$A$1:$A$49,0),MATCH(orders!J$1,products!$A$1:$F$1,0))</f>
        <v>L</v>
      </c>
      <c r="K186" s="7">
        <f>INDEX(products!$A$1:$G$49,MATCH(orders!$D186,products!$A$1:$A$49,0),MATCH(orders!K$1,products!$A$1:$F$1,0))</f>
        <v>0.5</v>
      </c>
      <c r="L186" s="4">
        <f>INDEX(products!$A$1:$G$49,MATCH(orders!$D186,products!$A$1:$A$49,0),MATCH(orders!L$1,products!$A$1:$F$1,0))</f>
        <v>7.77</v>
      </c>
      <c r="M186" s="4">
        <f t="shared" si="2"/>
        <v>31.08</v>
      </c>
      <c r="N186" t="str" cm="1">
        <f t="array" ref="N186">_xlfn.IFS($I186="Rob","Robusta",$I186="Exc","Excelsa",$I186="Ara","Arabica",$I186="Lib","Liberica")</f>
        <v>Arabica</v>
      </c>
      <c r="O186" t="str" cm="1">
        <f t="array" ref="O186">_xlfn.IFS($J186="M","Medium",$J186="L","Light",$J186="D","Dark")</f>
        <v>Light</v>
      </c>
      <c r="P186" t="str">
        <f>_xlfn.XLOOKUP(Orders[[#This Row],[Customer ID]], customers!$A$1:$A$1001, customers!$I$1:$I$1001,,0)</f>
        <v>No</v>
      </c>
    </row>
    <row r="187" spans="1:16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_xlfn.XLOOKUP($C187, customers!$A$1:$A$1001,customers!$B$1:$B$1001)</f>
        <v>Angie Rizzetti</v>
      </c>
      <c r="G187" s="2" t="str">
        <f>IF(_xlfn.XLOOKUP($C187,customers!$A$1:$A$1001, customers!$C$1:$C$1001)=0, "", _xlfn.XLOOKUP($C187,customers!$A$1:$A$1001, customers!$C$1:$C$1001))</f>
        <v>arizzetti55@naver.com</v>
      </c>
      <c r="H187" s="2" t="str">
        <f>_xlfn.XLOOKUP($C187, customers!$A$1:$A$1001, customers!$G$1:$G$1001)</f>
        <v>United States</v>
      </c>
      <c r="I187" t="str">
        <f>INDEX(products!$A$1:$G$49,MATCH(orders!$D187,products!$A$1:$A$49,0),MATCH(orders!I$1,products!$A$1:$F$1,0))</f>
        <v>Exc</v>
      </c>
      <c r="J187" t="str">
        <f>INDEX(products!$A$1:$G$49,MATCH(orders!$D187,products!$A$1:$A$49,0),MATCH(orders!J$1,products!$A$1:$F$1,0))</f>
        <v>D</v>
      </c>
      <c r="K187" s="7">
        <f>INDEX(products!$A$1:$G$49,MATCH(orders!$D187,products!$A$1:$A$49,0),MATCH(orders!K$1,products!$A$1:$F$1,0))</f>
        <v>0.5</v>
      </c>
      <c r="L187" s="4">
        <f>INDEX(products!$A$1:$G$49,MATCH(orders!$D187,products!$A$1:$A$49,0),MATCH(orders!L$1,products!$A$1:$F$1,0))</f>
        <v>7.29</v>
      </c>
      <c r="M187" s="4">
        <f t="shared" si="2"/>
        <v>36.450000000000003</v>
      </c>
      <c r="N187" t="str" cm="1">
        <f t="array" ref="N187">_xlfn.IFS($I187="Rob","Robusta",$I187="Exc","Excelsa",$I187="Ara","Arabica",$I187="Lib","Liberica")</f>
        <v>Excelsa</v>
      </c>
      <c r="O187" t="str" cm="1">
        <f t="array" ref="O187">_xlfn.IFS($J187="M","Medium",$J187="L","Light",$J187="D","Dark")</f>
        <v>Dark</v>
      </c>
      <c r="P187" t="str">
        <f>_xlfn.XLOOKUP(Orders[[#This Row],[Customer ID]], customers!$A$1:$A$1001, customers!$I$1:$I$1001,,0)</f>
        <v>Yes</v>
      </c>
    </row>
    <row r="188" spans="1:16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_xlfn.XLOOKUP($C188, customers!$A$1:$A$1001,customers!$B$1:$B$1001)</f>
        <v>Mord Meriet</v>
      </c>
      <c r="G188" s="2" t="str">
        <f>IF(_xlfn.XLOOKUP($C188,customers!$A$1:$A$1001, customers!$C$1:$C$1001)=0, "", _xlfn.XLOOKUP($C188,customers!$A$1:$A$1001, customers!$C$1:$C$1001))</f>
        <v>mmeriet56@noaa.gov</v>
      </c>
      <c r="H188" s="2" t="str">
        <f>_xlfn.XLOOKUP($C188, customers!$A$1:$A$1001, customers!$G$1:$G$1001)</f>
        <v>United States</v>
      </c>
      <c r="I188" t="str">
        <f>INDEX(products!$A$1:$G$49,MATCH(orders!$D188,products!$A$1:$A$49,0),MATCH(orders!I$1,products!$A$1:$F$1,0))</f>
        <v>Rob</v>
      </c>
      <c r="J188" t="str">
        <f>INDEX(products!$A$1:$G$49,MATCH(orders!$D188,products!$A$1:$A$49,0),MATCH(orders!J$1,products!$A$1:$F$1,0))</f>
        <v>M</v>
      </c>
      <c r="K188" s="7">
        <f>INDEX(products!$A$1:$G$49,MATCH(orders!$D188,products!$A$1:$A$49,0),MATCH(orders!K$1,products!$A$1:$F$1,0))</f>
        <v>2.5</v>
      </c>
      <c r="L188" s="4">
        <f>INDEX(products!$A$1:$G$49,MATCH(orders!$D188,products!$A$1:$A$49,0),MATCH(orders!L$1,products!$A$1:$F$1,0))</f>
        <v>22.884999999999998</v>
      </c>
      <c r="M188" s="4">
        <f t="shared" si="2"/>
        <v>68.655000000000001</v>
      </c>
      <c r="N188" t="str" cm="1">
        <f t="array" ref="N188">_xlfn.IFS($I188="Rob","Robusta",$I188="Exc","Excelsa",$I188="Ara","Arabica",$I188="Lib","Liberica")</f>
        <v>Robusta</v>
      </c>
      <c r="O188" t="str" cm="1">
        <f t="array" ref="O188">_xlfn.IFS($J188="M","Medium",$J188="L","Light",$J188="D","Dark")</f>
        <v>Medium</v>
      </c>
      <c r="P188" t="str">
        <f>_xlfn.XLOOKUP(Orders[[#This Row],[Customer ID]], customers!$A$1:$A$1001, customers!$I$1:$I$1001,,0)</f>
        <v>No</v>
      </c>
    </row>
    <row r="189" spans="1:16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_xlfn.XLOOKUP($C189, customers!$A$1:$A$1001,customers!$B$1:$B$1001)</f>
        <v>Lawrence Pratt</v>
      </c>
      <c r="G189" s="2" t="str">
        <f>IF(_xlfn.XLOOKUP($C189,customers!$A$1:$A$1001, customers!$C$1:$C$1001)=0, "", _xlfn.XLOOKUP($C189,customers!$A$1:$A$1001, customers!$C$1:$C$1001))</f>
        <v>lpratt57@netvibes.com</v>
      </c>
      <c r="H189" s="2" t="str">
        <f>_xlfn.XLOOKUP($C189, customers!$A$1:$A$1001, customers!$G$1:$G$1001)</f>
        <v>United States</v>
      </c>
      <c r="I189" t="str">
        <f>INDEX(products!$A$1:$G$49,MATCH(orders!$D189,products!$A$1:$A$49,0),MATCH(orders!I$1,products!$A$1:$F$1,0))</f>
        <v>Lib</v>
      </c>
      <c r="J189" t="str">
        <f>INDEX(products!$A$1:$G$49,MATCH(orders!$D189,products!$A$1:$A$49,0),MATCH(orders!J$1,products!$A$1:$F$1,0))</f>
        <v>M</v>
      </c>
      <c r="K189" s="7">
        <f>INDEX(products!$A$1:$G$49,MATCH(orders!$D189,products!$A$1:$A$49,0),MATCH(orders!K$1,products!$A$1:$F$1,0))</f>
        <v>0.5</v>
      </c>
      <c r="L189" s="4">
        <f>INDEX(products!$A$1:$G$49,MATCH(orders!$D189,products!$A$1:$A$49,0),MATCH(orders!L$1,products!$A$1:$F$1,0))</f>
        <v>8.73</v>
      </c>
      <c r="M189" s="4">
        <f t="shared" si="2"/>
        <v>43.650000000000006</v>
      </c>
      <c r="N189" t="str" cm="1">
        <f t="array" ref="N189">_xlfn.IFS($I189="Rob","Robusta",$I189="Exc","Excelsa",$I189="Ara","Arabica",$I189="Lib","Liberica")</f>
        <v>Liberica</v>
      </c>
      <c r="O189" t="str" cm="1">
        <f t="array" ref="O189">_xlfn.IFS($J189="M","Medium",$J189="L","Light",$J189="D","Dark")</f>
        <v>Medium</v>
      </c>
      <c r="P189" t="str">
        <f>_xlfn.XLOOKUP(Orders[[#This Row],[Customer ID]], customers!$A$1:$A$1001, customers!$I$1:$I$1001,,0)</f>
        <v>Yes</v>
      </c>
    </row>
    <row r="190" spans="1:16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_xlfn.XLOOKUP($C190, customers!$A$1:$A$1001,customers!$B$1:$B$1001)</f>
        <v>Astrix Kitchingham</v>
      </c>
      <c r="G190" s="2" t="str">
        <f>IF(_xlfn.XLOOKUP($C190,customers!$A$1:$A$1001, customers!$C$1:$C$1001)=0, "", _xlfn.XLOOKUP($C190,customers!$A$1:$A$1001, customers!$C$1:$C$1001))</f>
        <v>akitchingham58@com.com</v>
      </c>
      <c r="H190" s="2" t="str">
        <f>_xlfn.XLOOKUP($C190, customers!$A$1:$A$1001, customers!$G$1:$G$1001)</f>
        <v>United States</v>
      </c>
      <c r="I190" t="str">
        <f>INDEX(products!$A$1:$G$49,MATCH(orders!$D190,products!$A$1:$A$49,0),MATCH(orders!I$1,products!$A$1:$F$1,0))</f>
        <v>Exc</v>
      </c>
      <c r="J190" t="str">
        <f>INDEX(products!$A$1:$G$49,MATCH(orders!$D190,products!$A$1:$A$49,0),MATCH(orders!J$1,products!$A$1:$F$1,0))</f>
        <v>L</v>
      </c>
      <c r="K190" s="7">
        <f>INDEX(products!$A$1:$G$49,MATCH(orders!$D190,products!$A$1:$A$49,0),MATCH(orders!K$1,products!$A$1:$F$1,0))</f>
        <v>0.2</v>
      </c>
      <c r="L190" s="4">
        <f>INDEX(products!$A$1:$G$49,MATCH(orders!$D190,products!$A$1:$A$49,0),MATCH(orders!L$1,products!$A$1:$F$1,0))</f>
        <v>4.4550000000000001</v>
      </c>
      <c r="M190" s="4">
        <f t="shared" si="2"/>
        <v>4.4550000000000001</v>
      </c>
      <c r="N190" t="str" cm="1">
        <f t="array" ref="N190">_xlfn.IFS($I190="Rob","Robusta",$I190="Exc","Excelsa",$I190="Ara","Arabica",$I190="Lib","Liberica")</f>
        <v>Excelsa</v>
      </c>
      <c r="O190" t="str" cm="1">
        <f t="array" ref="O190">_xlfn.IFS($J190="M","Medium",$J190="L","Light",$J190="D","Dark")</f>
        <v>Light</v>
      </c>
      <c r="P190" t="str">
        <f>_xlfn.XLOOKUP(Orders[[#This Row],[Customer ID]], customers!$A$1:$A$1001, customers!$I$1:$I$1001,,0)</f>
        <v>Yes</v>
      </c>
    </row>
    <row r="191" spans="1:16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_xlfn.XLOOKUP($C191, customers!$A$1:$A$1001,customers!$B$1:$B$1001)</f>
        <v>Burnard Bartholin</v>
      </c>
      <c r="G191" s="2" t="str">
        <f>IF(_xlfn.XLOOKUP($C191,customers!$A$1:$A$1001, customers!$C$1:$C$1001)=0, "", _xlfn.XLOOKUP($C191,customers!$A$1:$A$1001, customers!$C$1:$C$1001))</f>
        <v>bbartholin59@xinhuanet.com</v>
      </c>
      <c r="H191" s="2" t="str">
        <f>_xlfn.XLOOKUP($C191, customers!$A$1:$A$1001, customers!$G$1:$G$1001)</f>
        <v>United States</v>
      </c>
      <c r="I191" t="str">
        <f>INDEX(products!$A$1:$G$49,MATCH(orders!$D191,products!$A$1:$A$49,0),MATCH(orders!I$1,products!$A$1:$F$1,0))</f>
        <v>Lib</v>
      </c>
      <c r="J191" t="str">
        <f>INDEX(products!$A$1:$G$49,MATCH(orders!$D191,products!$A$1:$A$49,0),MATCH(orders!J$1,products!$A$1:$F$1,0))</f>
        <v>M</v>
      </c>
      <c r="K191" s="7">
        <f>INDEX(products!$A$1:$G$49,MATCH(orders!$D191,products!$A$1:$A$49,0),MATCH(orders!K$1,products!$A$1:$F$1,0))</f>
        <v>1</v>
      </c>
      <c r="L191" s="4">
        <f>INDEX(products!$A$1:$G$49,MATCH(orders!$D191,products!$A$1:$A$49,0),MATCH(orders!L$1,products!$A$1:$F$1,0))</f>
        <v>14.55</v>
      </c>
      <c r="M191" s="4">
        <f t="shared" si="2"/>
        <v>43.650000000000006</v>
      </c>
      <c r="N191" t="str" cm="1">
        <f t="array" ref="N191">_xlfn.IFS($I191="Rob","Robusta",$I191="Exc","Excelsa",$I191="Ara","Arabica",$I191="Lib","Liberica")</f>
        <v>Liberica</v>
      </c>
      <c r="O191" t="str" cm="1">
        <f t="array" ref="O191">_xlfn.IFS($J191="M","Medium",$J191="L","Light",$J191="D","Dark")</f>
        <v>Medium</v>
      </c>
      <c r="P191" t="str">
        <f>_xlfn.XLOOKUP(Orders[[#This Row],[Customer ID]], customers!$A$1:$A$1001, customers!$I$1:$I$1001,,0)</f>
        <v>Yes</v>
      </c>
    </row>
    <row r="192" spans="1:16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_xlfn.XLOOKUP($C192, customers!$A$1:$A$1001,customers!$B$1:$B$1001)</f>
        <v>Madelene Prinn</v>
      </c>
      <c r="G192" s="2" t="str">
        <f>IF(_xlfn.XLOOKUP($C192,customers!$A$1:$A$1001, customers!$C$1:$C$1001)=0, "", _xlfn.XLOOKUP($C192,customers!$A$1:$A$1001, customers!$C$1:$C$1001))</f>
        <v>mprinn5a@usa.gov</v>
      </c>
      <c r="H192" s="2" t="str">
        <f>_xlfn.XLOOKUP($C192, customers!$A$1:$A$1001, customers!$G$1:$G$1001)</f>
        <v>United States</v>
      </c>
      <c r="I192" t="str">
        <f>INDEX(products!$A$1:$G$49,MATCH(orders!$D192,products!$A$1:$A$49,0),MATCH(orders!I$1,products!$A$1:$F$1,0))</f>
        <v>Lib</v>
      </c>
      <c r="J192" t="str">
        <f>INDEX(products!$A$1:$G$49,MATCH(orders!$D192,products!$A$1:$A$49,0),MATCH(orders!J$1,products!$A$1:$F$1,0))</f>
        <v>M</v>
      </c>
      <c r="K192" s="7">
        <f>INDEX(products!$A$1:$G$49,MATCH(orders!$D192,products!$A$1:$A$49,0),MATCH(orders!K$1,products!$A$1:$F$1,0))</f>
        <v>2.5</v>
      </c>
      <c r="L192" s="4">
        <f>INDEX(products!$A$1:$G$49,MATCH(orders!$D192,products!$A$1:$A$49,0),MATCH(orders!L$1,products!$A$1:$F$1,0))</f>
        <v>33.464999999999996</v>
      </c>
      <c r="M192" s="4">
        <f t="shared" si="2"/>
        <v>33.464999999999996</v>
      </c>
      <c r="N192" t="str" cm="1">
        <f t="array" ref="N192">_xlfn.IFS($I192="Rob","Robusta",$I192="Exc","Excelsa",$I192="Ara","Arabica",$I192="Lib","Liberica")</f>
        <v>Liberica</v>
      </c>
      <c r="O192" t="str" cm="1">
        <f t="array" ref="O192">_xlfn.IFS($J192="M","Medium",$J192="L","Light",$J192="D","Dark")</f>
        <v>Medium</v>
      </c>
      <c r="P192" t="str">
        <f>_xlfn.XLOOKUP(Orders[[#This Row],[Customer ID]], customers!$A$1:$A$1001, customers!$I$1:$I$1001,,0)</f>
        <v>Yes</v>
      </c>
    </row>
    <row r="193" spans="1:16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_xlfn.XLOOKUP($C193, customers!$A$1:$A$1001,customers!$B$1:$B$1001)</f>
        <v>Alisun Baudino</v>
      </c>
      <c r="G193" s="2" t="str">
        <f>IF(_xlfn.XLOOKUP($C193,customers!$A$1:$A$1001, customers!$C$1:$C$1001)=0, "", _xlfn.XLOOKUP($C193,customers!$A$1:$A$1001, customers!$C$1:$C$1001))</f>
        <v>abaudino5b@netvibes.com</v>
      </c>
      <c r="H193" s="2" t="str">
        <f>_xlfn.XLOOKUP($C193, customers!$A$1:$A$1001, customers!$G$1:$G$1001)</f>
        <v>United States</v>
      </c>
      <c r="I193" t="str">
        <f>INDEX(products!$A$1:$G$49,MATCH(orders!$D193,products!$A$1:$A$49,0),MATCH(orders!I$1,products!$A$1:$F$1,0))</f>
        <v>Lib</v>
      </c>
      <c r="J193" t="str">
        <f>INDEX(products!$A$1:$G$49,MATCH(orders!$D193,products!$A$1:$A$49,0),MATCH(orders!J$1,products!$A$1:$F$1,0))</f>
        <v>D</v>
      </c>
      <c r="K193" s="7">
        <f>INDEX(products!$A$1:$G$49,MATCH(orders!$D193,products!$A$1:$A$49,0),MATCH(orders!K$1,products!$A$1:$F$1,0))</f>
        <v>0.2</v>
      </c>
      <c r="L193" s="4">
        <f>INDEX(products!$A$1:$G$49,MATCH(orders!$D193,products!$A$1:$A$49,0),MATCH(orders!L$1,products!$A$1:$F$1,0))</f>
        <v>3.8849999999999998</v>
      </c>
      <c r="M193" s="4">
        <f t="shared" si="2"/>
        <v>19.424999999999997</v>
      </c>
      <c r="N193" t="str" cm="1">
        <f t="array" ref="N193">_xlfn.IFS($I193="Rob","Robusta",$I193="Exc","Excelsa",$I193="Ara","Arabica",$I193="Lib","Liberica")</f>
        <v>Liberica</v>
      </c>
      <c r="O193" t="str" cm="1">
        <f t="array" ref="O193">_xlfn.IFS($J193="M","Medium",$J193="L","Light",$J193="D","Dark")</f>
        <v>Dark</v>
      </c>
      <c r="P193" t="str">
        <f>_xlfn.XLOOKUP(Orders[[#This Row],[Customer ID]], customers!$A$1:$A$1001, customers!$I$1:$I$1001,,0)</f>
        <v>Yes</v>
      </c>
    </row>
    <row r="194" spans="1:16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_xlfn.XLOOKUP($C194, customers!$A$1:$A$1001,customers!$B$1:$B$1001)</f>
        <v>Philipa Petrushanko</v>
      </c>
      <c r="G194" s="2" t="str">
        <f>IF(_xlfn.XLOOKUP($C194,customers!$A$1:$A$1001, customers!$C$1:$C$1001)=0, "", _xlfn.XLOOKUP($C194,customers!$A$1:$A$1001, customers!$C$1:$C$1001))</f>
        <v>ppetrushanko5c@blinklist.com</v>
      </c>
      <c r="H194" s="2" t="str">
        <f>_xlfn.XLOOKUP($C194, customers!$A$1:$A$1001, customers!$G$1:$G$1001)</f>
        <v>Ireland</v>
      </c>
      <c r="I194" t="str">
        <f>INDEX(products!$A$1:$G$49,MATCH(orders!$D194,products!$A$1:$A$49,0),MATCH(orders!I$1,products!$A$1:$F$1,0))</f>
        <v>Exc</v>
      </c>
      <c r="J194" t="str">
        <f>INDEX(products!$A$1:$G$49,MATCH(orders!$D194,products!$A$1:$A$49,0),MATCH(orders!J$1,products!$A$1:$F$1,0))</f>
        <v>D</v>
      </c>
      <c r="K194" s="7">
        <f>INDEX(products!$A$1:$G$49,MATCH(orders!$D194,products!$A$1:$A$49,0),MATCH(orders!K$1,products!$A$1:$F$1,0))</f>
        <v>1</v>
      </c>
      <c r="L194" s="4">
        <f>INDEX(products!$A$1:$G$49,MATCH(orders!$D194,products!$A$1:$A$49,0),MATCH(orders!L$1,products!$A$1:$F$1,0))</f>
        <v>12.15</v>
      </c>
      <c r="M194" s="4">
        <f t="shared" si="2"/>
        <v>72.900000000000006</v>
      </c>
      <c r="N194" t="str" cm="1">
        <f t="array" ref="N194">_xlfn.IFS($I194="Rob","Robusta",$I194="Exc","Excelsa",$I194="Ara","Arabica",$I194="Lib","Liberica")</f>
        <v>Excelsa</v>
      </c>
      <c r="O194" t="str" cm="1">
        <f t="array" ref="O194">_xlfn.IFS($J194="M","Medium",$J194="L","Light",$J194="D","Dark")</f>
        <v>Dark</v>
      </c>
      <c r="P194" t="str">
        <f>_xlfn.XLOOKUP(Orders[[#This Row],[Customer ID]], customers!$A$1:$A$1001, customers!$I$1:$I$1001,,0)</f>
        <v>Yes</v>
      </c>
    </row>
    <row r="195" spans="1:16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_xlfn.XLOOKUP($C195, customers!$A$1:$A$1001,customers!$B$1:$B$1001)</f>
        <v>Kimberli Mustchin</v>
      </c>
      <c r="G195" s="2" t="str">
        <f>IF(_xlfn.XLOOKUP($C195,customers!$A$1:$A$1001, customers!$C$1:$C$1001)=0, "", _xlfn.XLOOKUP($C195,customers!$A$1:$A$1001, customers!$C$1:$C$1001))</f>
        <v/>
      </c>
      <c r="H195" s="2" t="str">
        <f>_xlfn.XLOOKUP($C195, customers!$A$1:$A$1001, customers!$G$1:$G$1001)</f>
        <v>United States</v>
      </c>
      <c r="I195" t="str">
        <f>INDEX(products!$A$1:$G$49,MATCH(orders!$D195,products!$A$1:$A$49,0),MATCH(orders!I$1,products!$A$1:$F$1,0))</f>
        <v>Exc</v>
      </c>
      <c r="J195" t="str">
        <f>INDEX(products!$A$1:$G$49,MATCH(orders!$D195,products!$A$1:$A$49,0),MATCH(orders!J$1,products!$A$1:$F$1,0))</f>
        <v>L</v>
      </c>
      <c r="K195" s="7">
        <f>INDEX(products!$A$1:$G$49,MATCH(orders!$D195,products!$A$1:$A$49,0),MATCH(orders!K$1,products!$A$1:$F$1,0))</f>
        <v>1</v>
      </c>
      <c r="L195" s="4">
        <f>INDEX(products!$A$1:$G$49,MATCH(orders!$D195,products!$A$1:$A$49,0),MATCH(orders!L$1,products!$A$1:$F$1,0))</f>
        <v>14.85</v>
      </c>
      <c r="M195" s="4">
        <f t="shared" ref="M195:M258" si="3">L195*E195</f>
        <v>44.55</v>
      </c>
      <c r="N195" t="str" cm="1">
        <f t="array" ref="N195">_xlfn.IFS($I195="Rob","Robusta",$I195="Exc","Excelsa",$I195="Ara","Arabica",$I195="Lib","Liberica")</f>
        <v>Excelsa</v>
      </c>
      <c r="O195" t="str" cm="1">
        <f t="array" ref="O195">_xlfn.IFS($J195="M","Medium",$J195="L","Light",$J195="D","Dark")</f>
        <v>Light</v>
      </c>
      <c r="P195" t="str">
        <f>_xlfn.XLOOKUP(Orders[[#This Row],[Customer ID]], customers!$A$1:$A$1001, customers!$I$1:$I$1001,,0)</f>
        <v>No</v>
      </c>
    </row>
    <row r="196" spans="1:16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_xlfn.XLOOKUP($C196, customers!$A$1:$A$1001,customers!$B$1:$B$1001)</f>
        <v>Emlynne Laird</v>
      </c>
      <c r="G196" s="2" t="str">
        <f>IF(_xlfn.XLOOKUP($C196,customers!$A$1:$A$1001, customers!$C$1:$C$1001)=0, "", _xlfn.XLOOKUP($C196,customers!$A$1:$A$1001, customers!$C$1:$C$1001))</f>
        <v>elaird5e@bing.com</v>
      </c>
      <c r="H196" s="2" t="str">
        <f>_xlfn.XLOOKUP($C196, customers!$A$1:$A$1001, customers!$G$1:$G$1001)</f>
        <v>United States</v>
      </c>
      <c r="I196" t="str">
        <f>INDEX(products!$A$1:$G$49,MATCH(orders!$D196,products!$A$1:$A$49,0),MATCH(orders!I$1,products!$A$1:$F$1,0))</f>
        <v>Exc</v>
      </c>
      <c r="J196" t="str">
        <f>INDEX(products!$A$1:$G$49,MATCH(orders!$D196,products!$A$1:$A$49,0),MATCH(orders!J$1,products!$A$1:$F$1,0))</f>
        <v>D</v>
      </c>
      <c r="K196" s="7">
        <f>INDEX(products!$A$1:$G$49,MATCH(orders!$D196,products!$A$1:$A$49,0),MATCH(orders!K$1,products!$A$1:$F$1,0))</f>
        <v>0.5</v>
      </c>
      <c r="L196" s="4">
        <f>INDEX(products!$A$1:$G$49,MATCH(orders!$D196,products!$A$1:$A$49,0),MATCH(orders!L$1,products!$A$1:$F$1,0))</f>
        <v>7.29</v>
      </c>
      <c r="M196" s="4">
        <f t="shared" si="3"/>
        <v>36.450000000000003</v>
      </c>
      <c r="N196" t="str" cm="1">
        <f t="array" ref="N196">_xlfn.IFS($I196="Rob","Robusta",$I196="Exc","Excelsa",$I196="Ara","Arabica",$I196="Lib","Liberica")</f>
        <v>Excelsa</v>
      </c>
      <c r="O196" t="str" cm="1">
        <f t="array" ref="O196">_xlfn.IFS($J196="M","Medium",$J196="L","Light",$J196="D","Dark")</f>
        <v>Dark</v>
      </c>
      <c r="P196" t="str">
        <f>_xlfn.XLOOKUP(Orders[[#This Row],[Customer ID]], customers!$A$1:$A$1001, customers!$I$1:$I$1001,,0)</f>
        <v>No</v>
      </c>
    </row>
    <row r="197" spans="1:16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_xlfn.XLOOKUP($C197, customers!$A$1:$A$1001,customers!$B$1:$B$1001)</f>
        <v>Marlena Howsden</v>
      </c>
      <c r="G197" s="2" t="str">
        <f>IF(_xlfn.XLOOKUP($C197,customers!$A$1:$A$1001, customers!$C$1:$C$1001)=0, "", _xlfn.XLOOKUP($C197,customers!$A$1:$A$1001, customers!$C$1:$C$1001))</f>
        <v>mhowsden5f@infoseek.co.jp</v>
      </c>
      <c r="H197" s="2" t="str">
        <f>_xlfn.XLOOKUP($C197, customers!$A$1:$A$1001, customers!$G$1:$G$1001)</f>
        <v>United States</v>
      </c>
      <c r="I197" t="str">
        <f>INDEX(products!$A$1:$G$49,MATCH(orders!$D197,products!$A$1:$A$49,0),MATCH(orders!I$1,products!$A$1:$F$1,0))</f>
        <v>Ara</v>
      </c>
      <c r="J197" t="str">
        <f>INDEX(products!$A$1:$G$49,MATCH(orders!$D197,products!$A$1:$A$49,0),MATCH(orders!J$1,products!$A$1:$F$1,0))</f>
        <v>L</v>
      </c>
      <c r="K197" s="7">
        <f>INDEX(products!$A$1:$G$49,MATCH(orders!$D197,products!$A$1:$A$49,0),MATCH(orders!K$1,products!$A$1:$F$1,0))</f>
        <v>1</v>
      </c>
      <c r="L197" s="4">
        <f>INDEX(products!$A$1:$G$49,MATCH(orders!$D197,products!$A$1:$A$49,0),MATCH(orders!L$1,products!$A$1:$F$1,0))</f>
        <v>12.95</v>
      </c>
      <c r="M197" s="4">
        <f t="shared" si="3"/>
        <v>38.849999999999994</v>
      </c>
      <c r="N197" t="str" cm="1">
        <f t="array" ref="N197">_xlfn.IFS($I197="Rob","Robusta",$I197="Exc","Excelsa",$I197="Ara","Arabica",$I197="Lib","Liberica")</f>
        <v>Arabica</v>
      </c>
      <c r="O197" t="str" cm="1">
        <f t="array" ref="O197">_xlfn.IFS($J197="M","Medium",$J197="L","Light",$J197="D","Dark")</f>
        <v>Light</v>
      </c>
      <c r="P197" t="str">
        <f>_xlfn.XLOOKUP(Orders[[#This Row],[Customer ID]], customers!$A$1:$A$1001, customers!$I$1:$I$1001,,0)</f>
        <v>No</v>
      </c>
    </row>
    <row r="198" spans="1:16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_xlfn.XLOOKUP($C198, customers!$A$1:$A$1001,customers!$B$1:$B$1001)</f>
        <v>Nealson Cuttler</v>
      </c>
      <c r="G198" s="2" t="str">
        <f>IF(_xlfn.XLOOKUP($C198,customers!$A$1:$A$1001, customers!$C$1:$C$1001)=0, "", _xlfn.XLOOKUP($C198,customers!$A$1:$A$1001, customers!$C$1:$C$1001))</f>
        <v>ncuttler5g@parallels.com</v>
      </c>
      <c r="H198" s="2" t="str">
        <f>_xlfn.XLOOKUP($C198, customers!$A$1:$A$1001, customers!$G$1:$G$1001)</f>
        <v>United States</v>
      </c>
      <c r="I198" t="str">
        <f>INDEX(products!$A$1:$G$49,MATCH(orders!$D198,products!$A$1:$A$49,0),MATCH(orders!I$1,products!$A$1:$F$1,0))</f>
        <v>Exc</v>
      </c>
      <c r="J198" t="str">
        <f>INDEX(products!$A$1:$G$49,MATCH(orders!$D198,products!$A$1:$A$49,0),MATCH(orders!J$1,products!$A$1:$F$1,0))</f>
        <v>L</v>
      </c>
      <c r="K198" s="7">
        <f>INDEX(products!$A$1:$G$49,MATCH(orders!$D198,products!$A$1:$A$49,0),MATCH(orders!K$1,products!$A$1:$F$1,0))</f>
        <v>0.5</v>
      </c>
      <c r="L198" s="4">
        <f>INDEX(products!$A$1:$G$49,MATCH(orders!$D198,products!$A$1:$A$49,0),MATCH(orders!L$1,products!$A$1:$F$1,0))</f>
        <v>8.91</v>
      </c>
      <c r="M198" s="4">
        <f t="shared" si="3"/>
        <v>53.46</v>
      </c>
      <c r="N198" t="str" cm="1">
        <f t="array" ref="N198">_xlfn.IFS($I198="Rob","Robusta",$I198="Exc","Excelsa",$I198="Ara","Arabica",$I198="Lib","Liberica")</f>
        <v>Excelsa</v>
      </c>
      <c r="O198" t="str" cm="1">
        <f t="array" ref="O198">_xlfn.IFS($J198="M","Medium",$J198="L","Light",$J198="D","Dark")</f>
        <v>Light</v>
      </c>
      <c r="P198" t="str">
        <f>_xlfn.XLOOKUP(Orders[[#This Row],[Customer ID]], customers!$A$1:$A$1001, customers!$I$1:$I$1001,,0)</f>
        <v>No</v>
      </c>
    </row>
    <row r="199" spans="1:16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_xlfn.XLOOKUP($C199, customers!$A$1:$A$1001,customers!$B$1:$B$1001)</f>
        <v>Nealson Cuttler</v>
      </c>
      <c r="G199" s="2" t="str">
        <f>IF(_xlfn.XLOOKUP($C199,customers!$A$1:$A$1001, customers!$C$1:$C$1001)=0, "", _xlfn.XLOOKUP($C199,customers!$A$1:$A$1001, customers!$C$1:$C$1001))</f>
        <v>ncuttler5g@parallels.com</v>
      </c>
      <c r="H199" s="2" t="str">
        <f>_xlfn.XLOOKUP($C199, customers!$A$1:$A$1001, customers!$G$1:$G$1001)</f>
        <v>United States</v>
      </c>
      <c r="I199" t="str">
        <f>INDEX(products!$A$1:$G$49,MATCH(orders!$D199,products!$A$1:$A$49,0),MATCH(orders!I$1,products!$A$1:$F$1,0))</f>
        <v>Lib</v>
      </c>
      <c r="J199" t="str">
        <f>INDEX(products!$A$1:$G$49,MATCH(orders!$D199,products!$A$1:$A$49,0),MATCH(orders!J$1,products!$A$1:$F$1,0))</f>
        <v>D</v>
      </c>
      <c r="K199" s="7">
        <f>INDEX(products!$A$1:$G$49,MATCH(orders!$D199,products!$A$1:$A$49,0),MATCH(orders!K$1,products!$A$1:$F$1,0))</f>
        <v>2.5</v>
      </c>
      <c r="L199" s="4">
        <f>INDEX(products!$A$1:$G$49,MATCH(orders!$D199,products!$A$1:$A$49,0),MATCH(orders!L$1,products!$A$1:$F$1,0))</f>
        <v>29.784999999999997</v>
      </c>
      <c r="M199" s="4">
        <f t="shared" si="3"/>
        <v>59.569999999999993</v>
      </c>
      <c r="N199" t="str" cm="1">
        <f t="array" ref="N199">_xlfn.IFS($I199="Rob","Robusta",$I199="Exc","Excelsa",$I199="Ara","Arabica",$I199="Lib","Liberica")</f>
        <v>Liberica</v>
      </c>
      <c r="O199" t="str" cm="1">
        <f t="array" ref="O199">_xlfn.IFS($J199="M","Medium",$J199="L","Light",$J199="D","Dark")</f>
        <v>Dark</v>
      </c>
      <c r="P199" t="str">
        <f>_xlfn.XLOOKUP(Orders[[#This Row],[Customer ID]], customers!$A$1:$A$1001, customers!$I$1:$I$1001,,0)</f>
        <v>No</v>
      </c>
    </row>
    <row r="200" spans="1:16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_xlfn.XLOOKUP($C200, customers!$A$1:$A$1001,customers!$B$1:$B$1001)</f>
        <v>Nealson Cuttler</v>
      </c>
      <c r="G200" s="2" t="str">
        <f>IF(_xlfn.XLOOKUP($C200,customers!$A$1:$A$1001, customers!$C$1:$C$1001)=0, "", _xlfn.XLOOKUP($C200,customers!$A$1:$A$1001, customers!$C$1:$C$1001))</f>
        <v>ncuttler5g@parallels.com</v>
      </c>
      <c r="H200" s="2" t="str">
        <f>_xlfn.XLOOKUP($C200, customers!$A$1:$A$1001, customers!$G$1:$G$1001)</f>
        <v>United States</v>
      </c>
      <c r="I200" t="str">
        <f>INDEX(products!$A$1:$G$49,MATCH(orders!$D200,products!$A$1:$A$49,0),MATCH(orders!I$1,products!$A$1:$F$1,0))</f>
        <v>Lib</v>
      </c>
      <c r="J200" t="str">
        <f>INDEX(products!$A$1:$G$49,MATCH(orders!$D200,products!$A$1:$A$49,0),MATCH(orders!J$1,products!$A$1:$F$1,0))</f>
        <v>D</v>
      </c>
      <c r="K200" s="7">
        <f>INDEX(products!$A$1:$G$49,MATCH(orders!$D200,products!$A$1:$A$49,0),MATCH(orders!K$1,products!$A$1:$F$1,0))</f>
        <v>2.5</v>
      </c>
      <c r="L200" s="4">
        <f>INDEX(products!$A$1:$G$49,MATCH(orders!$D200,products!$A$1:$A$49,0),MATCH(orders!L$1,products!$A$1:$F$1,0))</f>
        <v>29.784999999999997</v>
      </c>
      <c r="M200" s="4">
        <f t="shared" si="3"/>
        <v>89.35499999999999</v>
      </c>
      <c r="N200" t="str" cm="1">
        <f t="array" ref="N200">_xlfn.IFS($I200="Rob","Robusta",$I200="Exc","Excelsa",$I200="Ara","Arabica",$I200="Lib","Liberica")</f>
        <v>Liberica</v>
      </c>
      <c r="O200" t="str" cm="1">
        <f t="array" ref="O200">_xlfn.IFS($J200="M","Medium",$J200="L","Light",$J200="D","Dark")</f>
        <v>Dark</v>
      </c>
      <c r="P200" t="str">
        <f>_xlfn.XLOOKUP(Orders[[#This Row],[Customer ID]], customers!$A$1:$A$1001, customers!$I$1:$I$1001,,0)</f>
        <v>No</v>
      </c>
    </row>
    <row r="201" spans="1:16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_xlfn.XLOOKUP($C201, customers!$A$1:$A$1001,customers!$B$1:$B$1001)</f>
        <v>Nealson Cuttler</v>
      </c>
      <c r="G201" s="2" t="str">
        <f>IF(_xlfn.XLOOKUP($C201,customers!$A$1:$A$1001, customers!$C$1:$C$1001)=0, "", _xlfn.XLOOKUP($C201,customers!$A$1:$A$1001, customers!$C$1:$C$1001))</f>
        <v>ncuttler5g@parallels.com</v>
      </c>
      <c r="H201" s="2" t="str">
        <f>_xlfn.XLOOKUP($C201, customers!$A$1:$A$1001, customers!$G$1:$G$1001)</f>
        <v>United States</v>
      </c>
      <c r="I201" t="str">
        <f>INDEX(products!$A$1:$G$49,MATCH(orders!$D201,products!$A$1:$A$49,0),MATCH(orders!I$1,products!$A$1:$F$1,0))</f>
        <v>Lib</v>
      </c>
      <c r="J201" t="str">
        <f>INDEX(products!$A$1:$G$49,MATCH(orders!$D201,products!$A$1:$A$49,0),MATCH(orders!J$1,products!$A$1:$F$1,0))</f>
        <v>L</v>
      </c>
      <c r="K201" s="7">
        <f>INDEX(products!$A$1:$G$49,MATCH(orders!$D201,products!$A$1:$A$49,0),MATCH(orders!K$1,products!$A$1:$F$1,0))</f>
        <v>0.5</v>
      </c>
      <c r="L201" s="4">
        <f>INDEX(products!$A$1:$G$49,MATCH(orders!$D201,products!$A$1:$A$49,0),MATCH(orders!L$1,products!$A$1:$F$1,0))</f>
        <v>9.51</v>
      </c>
      <c r="M201" s="4">
        <f t="shared" si="3"/>
        <v>38.04</v>
      </c>
      <c r="N201" t="str" cm="1">
        <f t="array" ref="N201">_xlfn.IFS($I201="Rob","Robusta",$I201="Exc","Excelsa",$I201="Ara","Arabica",$I201="Lib","Liberica")</f>
        <v>Liberica</v>
      </c>
      <c r="O201" t="str" cm="1">
        <f t="array" ref="O201">_xlfn.IFS($J201="M","Medium",$J201="L","Light",$J201="D","Dark")</f>
        <v>Light</v>
      </c>
      <c r="P201" t="str">
        <f>_xlfn.XLOOKUP(Orders[[#This Row],[Customer ID]], customers!$A$1:$A$1001, customers!$I$1:$I$1001,,0)</f>
        <v>No</v>
      </c>
    </row>
    <row r="202" spans="1:16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_xlfn.XLOOKUP($C202, customers!$A$1:$A$1001,customers!$B$1:$B$1001)</f>
        <v>Nealson Cuttler</v>
      </c>
      <c r="G202" s="2" t="str">
        <f>IF(_xlfn.XLOOKUP($C202,customers!$A$1:$A$1001, customers!$C$1:$C$1001)=0, "", _xlfn.XLOOKUP($C202,customers!$A$1:$A$1001, customers!$C$1:$C$1001))</f>
        <v>ncuttler5g@parallels.com</v>
      </c>
      <c r="H202" s="2" t="str">
        <f>_xlfn.XLOOKUP($C202, customers!$A$1:$A$1001, customers!$G$1:$G$1001)</f>
        <v>United States</v>
      </c>
      <c r="I202" t="str">
        <f>INDEX(products!$A$1:$G$49,MATCH(orders!$D202,products!$A$1:$A$49,0),MATCH(orders!I$1,products!$A$1:$F$1,0))</f>
        <v>Exc</v>
      </c>
      <c r="J202" t="str">
        <f>INDEX(products!$A$1:$G$49,MATCH(orders!$D202,products!$A$1:$A$49,0),MATCH(orders!J$1,products!$A$1:$F$1,0))</f>
        <v>M</v>
      </c>
      <c r="K202" s="7">
        <f>INDEX(products!$A$1:$G$49,MATCH(orders!$D202,products!$A$1:$A$49,0),MATCH(orders!K$1,products!$A$1:$F$1,0))</f>
        <v>1</v>
      </c>
      <c r="L202" s="4">
        <f>INDEX(products!$A$1:$G$49,MATCH(orders!$D202,products!$A$1:$A$49,0),MATCH(orders!L$1,products!$A$1:$F$1,0))</f>
        <v>13.75</v>
      </c>
      <c r="M202" s="4">
        <f t="shared" si="3"/>
        <v>41.25</v>
      </c>
      <c r="N202" t="str" cm="1">
        <f t="array" ref="N202">_xlfn.IFS($I202="Rob","Robusta",$I202="Exc","Excelsa",$I202="Ara","Arabica",$I202="Lib","Liberica")</f>
        <v>Excelsa</v>
      </c>
      <c r="O202" t="str" cm="1">
        <f t="array" ref="O202">_xlfn.IFS($J202="M","Medium",$J202="L","Light",$J202="D","Dark")</f>
        <v>Medium</v>
      </c>
      <c r="P202" t="str">
        <f>_xlfn.XLOOKUP(Orders[[#This Row],[Customer ID]], customers!$A$1:$A$1001, customers!$I$1:$I$1001,,0)</f>
        <v>No</v>
      </c>
    </row>
    <row r="203" spans="1:16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_xlfn.XLOOKUP($C203, customers!$A$1:$A$1001,customers!$B$1:$B$1001)</f>
        <v>Adriana Lazarus</v>
      </c>
      <c r="G203" s="2" t="str">
        <f>IF(_xlfn.XLOOKUP($C203,customers!$A$1:$A$1001, customers!$C$1:$C$1001)=0, "", _xlfn.XLOOKUP($C203,customers!$A$1:$A$1001, customers!$C$1:$C$1001))</f>
        <v/>
      </c>
      <c r="H203" s="2" t="str">
        <f>_xlfn.XLOOKUP($C203, customers!$A$1:$A$1001, customers!$G$1:$G$1001)</f>
        <v>United States</v>
      </c>
      <c r="I203" t="str">
        <f>INDEX(products!$A$1:$G$49,MATCH(orders!$D203,products!$A$1:$A$49,0),MATCH(orders!I$1,products!$A$1:$F$1,0))</f>
        <v>Lib</v>
      </c>
      <c r="J203" t="str">
        <f>INDEX(products!$A$1:$G$49,MATCH(orders!$D203,products!$A$1:$A$49,0),MATCH(orders!J$1,products!$A$1:$F$1,0))</f>
        <v>L</v>
      </c>
      <c r="K203" s="7">
        <f>INDEX(products!$A$1:$G$49,MATCH(orders!$D203,products!$A$1:$A$49,0),MATCH(orders!K$1,products!$A$1:$F$1,0))</f>
        <v>0.5</v>
      </c>
      <c r="L203" s="4">
        <f>INDEX(products!$A$1:$G$49,MATCH(orders!$D203,products!$A$1:$A$49,0),MATCH(orders!L$1,products!$A$1:$F$1,0))</f>
        <v>9.51</v>
      </c>
      <c r="M203" s="4">
        <f t="shared" si="3"/>
        <v>57.06</v>
      </c>
      <c r="N203" t="str" cm="1">
        <f t="array" ref="N203">_xlfn.IFS($I203="Rob","Robusta",$I203="Exc","Excelsa",$I203="Ara","Arabica",$I203="Lib","Liberica")</f>
        <v>Liberica</v>
      </c>
      <c r="O203" t="str" cm="1">
        <f t="array" ref="O203">_xlfn.IFS($J203="M","Medium",$J203="L","Light",$J203="D","Dark")</f>
        <v>Light</v>
      </c>
      <c r="P203" t="str">
        <f>_xlfn.XLOOKUP(Orders[[#This Row],[Customer ID]], customers!$A$1:$A$1001, customers!$I$1:$I$1001,,0)</f>
        <v>No</v>
      </c>
    </row>
    <row r="204" spans="1:16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_xlfn.XLOOKUP($C204, customers!$A$1:$A$1001,customers!$B$1:$B$1001)</f>
        <v>Tallie felip</v>
      </c>
      <c r="G204" s="2" t="str">
        <f>IF(_xlfn.XLOOKUP($C204,customers!$A$1:$A$1001, customers!$C$1:$C$1001)=0, "", _xlfn.XLOOKUP($C204,customers!$A$1:$A$1001, customers!$C$1:$C$1001))</f>
        <v>tfelip5m@typepad.com</v>
      </c>
      <c r="H204" s="2" t="str">
        <f>_xlfn.XLOOKUP($C204, customers!$A$1:$A$1001, customers!$G$1:$G$1001)</f>
        <v>United States</v>
      </c>
      <c r="I204" t="str">
        <f>INDEX(products!$A$1:$G$49,MATCH(orders!$D204,products!$A$1:$A$49,0),MATCH(orders!I$1,products!$A$1:$F$1,0))</f>
        <v>Lib</v>
      </c>
      <c r="J204" t="str">
        <f>INDEX(products!$A$1:$G$49,MATCH(orders!$D204,products!$A$1:$A$49,0),MATCH(orders!J$1,products!$A$1:$F$1,0))</f>
        <v>D</v>
      </c>
      <c r="K204" s="7">
        <f>INDEX(products!$A$1:$G$49,MATCH(orders!$D204,products!$A$1:$A$49,0),MATCH(orders!K$1,products!$A$1:$F$1,0))</f>
        <v>2.5</v>
      </c>
      <c r="L204" s="4">
        <f>INDEX(products!$A$1:$G$49,MATCH(orders!$D204,products!$A$1:$A$49,0),MATCH(orders!L$1,products!$A$1:$F$1,0))</f>
        <v>29.784999999999997</v>
      </c>
      <c r="M204" s="4">
        <f t="shared" si="3"/>
        <v>178.70999999999998</v>
      </c>
      <c r="N204" t="str" cm="1">
        <f t="array" ref="N204">_xlfn.IFS($I204="Rob","Robusta",$I204="Exc","Excelsa",$I204="Ara","Arabica",$I204="Lib","Liberica")</f>
        <v>Liberica</v>
      </c>
      <c r="O204" t="str" cm="1">
        <f t="array" ref="O204">_xlfn.IFS($J204="M","Medium",$J204="L","Light",$J204="D","Dark")</f>
        <v>Dark</v>
      </c>
      <c r="P204" t="str">
        <f>_xlfn.XLOOKUP(Orders[[#This Row],[Customer ID]], customers!$A$1:$A$1001, customers!$I$1:$I$1001,,0)</f>
        <v>Yes</v>
      </c>
    </row>
    <row r="205" spans="1:16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_xlfn.XLOOKUP($C205, customers!$A$1:$A$1001,customers!$B$1:$B$1001)</f>
        <v>Vanna Le - Count</v>
      </c>
      <c r="G205" s="2" t="str">
        <f>IF(_xlfn.XLOOKUP($C205,customers!$A$1:$A$1001, customers!$C$1:$C$1001)=0, "", _xlfn.XLOOKUP($C205,customers!$A$1:$A$1001, customers!$C$1:$C$1001))</f>
        <v>vle5n@disqus.com</v>
      </c>
      <c r="H205" s="2" t="str">
        <f>_xlfn.XLOOKUP($C205, customers!$A$1:$A$1001, customers!$G$1:$G$1001)</f>
        <v>United States</v>
      </c>
      <c r="I205" t="str">
        <f>INDEX(products!$A$1:$G$49,MATCH(orders!$D205,products!$A$1:$A$49,0),MATCH(orders!I$1,products!$A$1:$F$1,0))</f>
        <v>Lib</v>
      </c>
      <c r="J205" t="str">
        <f>INDEX(products!$A$1:$G$49,MATCH(orders!$D205,products!$A$1:$A$49,0),MATCH(orders!J$1,products!$A$1:$F$1,0))</f>
        <v>L</v>
      </c>
      <c r="K205" s="7">
        <f>INDEX(products!$A$1:$G$49,MATCH(orders!$D205,products!$A$1:$A$49,0),MATCH(orders!K$1,products!$A$1:$F$1,0))</f>
        <v>0.2</v>
      </c>
      <c r="L205" s="4">
        <f>INDEX(products!$A$1:$G$49,MATCH(orders!$D205,products!$A$1:$A$49,0),MATCH(orders!L$1,products!$A$1:$F$1,0))</f>
        <v>4.7549999999999999</v>
      </c>
      <c r="M205" s="4">
        <f t="shared" si="3"/>
        <v>4.7549999999999999</v>
      </c>
      <c r="N205" t="str" cm="1">
        <f t="array" ref="N205">_xlfn.IFS($I205="Rob","Robusta",$I205="Exc","Excelsa",$I205="Ara","Arabica",$I205="Lib","Liberica")</f>
        <v>Liberica</v>
      </c>
      <c r="O205" t="str" cm="1">
        <f t="array" ref="O205">_xlfn.IFS($J205="M","Medium",$J205="L","Light",$J205="D","Dark")</f>
        <v>Light</v>
      </c>
      <c r="P205" t="str">
        <f>_xlfn.XLOOKUP(Orders[[#This Row],[Customer ID]], customers!$A$1:$A$1001, customers!$I$1:$I$1001,,0)</f>
        <v>No</v>
      </c>
    </row>
    <row r="206" spans="1:16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_xlfn.XLOOKUP($C206, customers!$A$1:$A$1001,customers!$B$1:$B$1001)</f>
        <v>Sarette Ducarel</v>
      </c>
      <c r="G206" s="2" t="str">
        <f>IF(_xlfn.XLOOKUP($C206,customers!$A$1:$A$1001, customers!$C$1:$C$1001)=0, "", _xlfn.XLOOKUP($C206,customers!$A$1:$A$1001, customers!$C$1:$C$1001))</f>
        <v/>
      </c>
      <c r="H206" s="2" t="str">
        <f>_xlfn.XLOOKUP($C206, customers!$A$1:$A$1001, customers!$G$1:$G$1001)</f>
        <v>United States</v>
      </c>
      <c r="I206" t="str">
        <f>INDEX(products!$A$1:$G$49,MATCH(orders!$D206,products!$A$1:$A$49,0),MATCH(orders!I$1,products!$A$1:$F$1,0))</f>
        <v>Exc</v>
      </c>
      <c r="J206" t="str">
        <f>INDEX(products!$A$1:$G$49,MATCH(orders!$D206,products!$A$1:$A$49,0),MATCH(orders!J$1,products!$A$1:$F$1,0))</f>
        <v>M</v>
      </c>
      <c r="K206" s="7">
        <f>INDEX(products!$A$1:$G$49,MATCH(orders!$D206,products!$A$1:$A$49,0),MATCH(orders!K$1,products!$A$1:$F$1,0))</f>
        <v>1</v>
      </c>
      <c r="L206" s="4">
        <f>INDEX(products!$A$1:$G$49,MATCH(orders!$D206,products!$A$1:$A$49,0),MATCH(orders!L$1,products!$A$1:$F$1,0))</f>
        <v>13.75</v>
      </c>
      <c r="M206" s="4">
        <f t="shared" si="3"/>
        <v>82.5</v>
      </c>
      <c r="N206" t="str" cm="1">
        <f t="array" ref="N206">_xlfn.IFS($I206="Rob","Robusta",$I206="Exc","Excelsa",$I206="Ara","Arabica",$I206="Lib","Liberica")</f>
        <v>Excelsa</v>
      </c>
      <c r="O206" t="str" cm="1">
        <f t="array" ref="O206">_xlfn.IFS($J206="M","Medium",$J206="L","Light",$J206="D","Dark")</f>
        <v>Medium</v>
      </c>
      <c r="P206" t="str">
        <f>_xlfn.XLOOKUP(Orders[[#This Row],[Customer ID]], customers!$A$1:$A$1001, customers!$I$1:$I$1001,,0)</f>
        <v>No</v>
      </c>
    </row>
    <row r="207" spans="1:16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_xlfn.XLOOKUP($C207, customers!$A$1:$A$1001,customers!$B$1:$B$1001)</f>
        <v>Kendra Glison</v>
      </c>
      <c r="G207" s="2" t="str">
        <f>IF(_xlfn.XLOOKUP($C207,customers!$A$1:$A$1001, customers!$C$1:$C$1001)=0, "", _xlfn.XLOOKUP($C207,customers!$A$1:$A$1001, customers!$C$1:$C$1001))</f>
        <v/>
      </c>
      <c r="H207" s="2" t="str">
        <f>_xlfn.XLOOKUP($C207, customers!$A$1:$A$1001, customers!$G$1:$G$1001)</f>
        <v>United States</v>
      </c>
      <c r="I207" t="str">
        <f>INDEX(products!$A$1:$G$49,MATCH(orders!$D207,products!$A$1:$A$49,0),MATCH(orders!I$1,products!$A$1:$F$1,0))</f>
        <v>Rob</v>
      </c>
      <c r="J207" t="str">
        <f>INDEX(products!$A$1:$G$49,MATCH(orders!$D207,products!$A$1:$A$49,0),MATCH(orders!J$1,products!$A$1:$F$1,0))</f>
        <v>D</v>
      </c>
      <c r="K207" s="7">
        <f>INDEX(products!$A$1:$G$49,MATCH(orders!$D207,products!$A$1:$A$49,0),MATCH(orders!K$1,products!$A$1:$F$1,0))</f>
        <v>0.2</v>
      </c>
      <c r="L207" s="4">
        <f>INDEX(products!$A$1:$G$49,MATCH(orders!$D207,products!$A$1:$A$49,0),MATCH(orders!L$1,products!$A$1:$F$1,0))</f>
        <v>2.6849999999999996</v>
      </c>
      <c r="M207" s="4">
        <f t="shared" si="3"/>
        <v>8.0549999999999997</v>
      </c>
      <c r="N207" t="str" cm="1">
        <f t="array" ref="N207">_xlfn.IFS($I207="Rob","Robusta",$I207="Exc","Excelsa",$I207="Ara","Arabica",$I207="Lib","Liberica")</f>
        <v>Robusta</v>
      </c>
      <c r="O207" t="str" cm="1">
        <f t="array" ref="O207">_xlfn.IFS($J207="M","Medium",$J207="L","Light",$J207="D","Dark")</f>
        <v>Dark</v>
      </c>
      <c r="P207" t="str">
        <f>_xlfn.XLOOKUP(Orders[[#This Row],[Customer ID]], customers!$A$1:$A$1001, customers!$I$1:$I$1001,,0)</f>
        <v>Yes</v>
      </c>
    </row>
    <row r="208" spans="1:16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_xlfn.XLOOKUP($C208, customers!$A$1:$A$1001,customers!$B$1:$B$1001)</f>
        <v>Nertie Poolman</v>
      </c>
      <c r="G208" s="2" t="str">
        <f>IF(_xlfn.XLOOKUP($C208,customers!$A$1:$A$1001, customers!$C$1:$C$1001)=0, "", _xlfn.XLOOKUP($C208,customers!$A$1:$A$1001, customers!$C$1:$C$1001))</f>
        <v>npoolman5q@howstuffworks.com</v>
      </c>
      <c r="H208" s="2" t="str">
        <f>_xlfn.XLOOKUP($C208, customers!$A$1:$A$1001, customers!$G$1:$G$1001)</f>
        <v>United States</v>
      </c>
      <c r="I208" t="str">
        <f>INDEX(products!$A$1:$G$49,MATCH(orders!$D208,products!$A$1:$A$49,0),MATCH(orders!I$1,products!$A$1:$F$1,0))</f>
        <v>Ara</v>
      </c>
      <c r="J208" t="str">
        <f>INDEX(products!$A$1:$G$49,MATCH(orders!$D208,products!$A$1:$A$49,0),MATCH(orders!J$1,products!$A$1:$F$1,0))</f>
        <v>M</v>
      </c>
      <c r="K208" s="7">
        <f>INDEX(products!$A$1:$G$49,MATCH(orders!$D208,products!$A$1:$A$49,0),MATCH(orders!K$1,products!$A$1:$F$1,0))</f>
        <v>1</v>
      </c>
      <c r="L208" s="4">
        <f>INDEX(products!$A$1:$G$49,MATCH(orders!$D208,products!$A$1:$A$49,0),MATCH(orders!L$1,products!$A$1:$F$1,0))</f>
        <v>11.25</v>
      </c>
      <c r="M208" s="4">
        <f t="shared" si="3"/>
        <v>22.5</v>
      </c>
      <c r="N208" t="str" cm="1">
        <f t="array" ref="N208">_xlfn.IFS($I208="Rob","Robusta",$I208="Exc","Excelsa",$I208="Ara","Arabica",$I208="Lib","Liberica")</f>
        <v>Arabica</v>
      </c>
      <c r="O208" t="str" cm="1">
        <f t="array" ref="O208">_xlfn.IFS($J208="M","Medium",$J208="L","Light",$J208="D","Dark")</f>
        <v>Medium</v>
      </c>
      <c r="P208" t="str">
        <f>_xlfn.XLOOKUP(Orders[[#This Row],[Customer ID]], customers!$A$1:$A$1001, customers!$I$1:$I$1001,,0)</f>
        <v>No</v>
      </c>
    </row>
    <row r="209" spans="1:16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_xlfn.XLOOKUP($C209, customers!$A$1:$A$1001,customers!$B$1:$B$1001)</f>
        <v>Orbadiah Duny</v>
      </c>
      <c r="G209" s="2" t="str">
        <f>IF(_xlfn.XLOOKUP($C209,customers!$A$1:$A$1001, customers!$C$1:$C$1001)=0, "", _xlfn.XLOOKUP($C209,customers!$A$1:$A$1001, customers!$C$1:$C$1001))</f>
        <v>oduny5r@constantcontact.com</v>
      </c>
      <c r="H209" s="2" t="str">
        <f>_xlfn.XLOOKUP($C209, customers!$A$1:$A$1001, customers!$G$1:$G$1001)</f>
        <v>United States</v>
      </c>
      <c r="I209" t="str">
        <f>INDEX(products!$A$1:$G$49,MATCH(orders!$D209,products!$A$1:$A$49,0),MATCH(orders!I$1,products!$A$1:$F$1,0))</f>
        <v>Ara</v>
      </c>
      <c r="J209" t="str">
        <f>INDEX(products!$A$1:$G$49,MATCH(orders!$D209,products!$A$1:$A$49,0),MATCH(orders!J$1,products!$A$1:$F$1,0))</f>
        <v>M</v>
      </c>
      <c r="K209" s="7">
        <f>INDEX(products!$A$1:$G$49,MATCH(orders!$D209,products!$A$1:$A$49,0),MATCH(orders!K$1,products!$A$1:$F$1,0))</f>
        <v>0.5</v>
      </c>
      <c r="L209" s="4">
        <f>INDEX(products!$A$1:$G$49,MATCH(orders!$D209,products!$A$1:$A$49,0),MATCH(orders!L$1,products!$A$1:$F$1,0))</f>
        <v>6.75</v>
      </c>
      <c r="M209" s="4">
        <f t="shared" si="3"/>
        <v>40.5</v>
      </c>
      <c r="N209" t="str" cm="1">
        <f t="array" ref="N209">_xlfn.IFS($I209="Rob","Robusta",$I209="Exc","Excelsa",$I209="Ara","Arabica",$I209="Lib","Liberica")</f>
        <v>Arabica</v>
      </c>
      <c r="O209" t="str" cm="1">
        <f t="array" ref="O209">_xlfn.IFS($J209="M","Medium",$J209="L","Light",$J209="D","Dark")</f>
        <v>Medium</v>
      </c>
      <c r="P209" t="str">
        <f>_xlfn.XLOOKUP(Orders[[#This Row],[Customer ID]], customers!$A$1:$A$1001, customers!$I$1:$I$1001,,0)</f>
        <v>Yes</v>
      </c>
    </row>
    <row r="210" spans="1:16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_xlfn.XLOOKUP($C210, customers!$A$1:$A$1001,customers!$B$1:$B$1001)</f>
        <v>Constance Halfhide</v>
      </c>
      <c r="G210" s="2" t="str">
        <f>IF(_xlfn.XLOOKUP($C210,customers!$A$1:$A$1001, customers!$C$1:$C$1001)=0, "", _xlfn.XLOOKUP($C210,customers!$A$1:$A$1001, customers!$C$1:$C$1001))</f>
        <v>chalfhide5s@google.ru</v>
      </c>
      <c r="H210" s="2" t="str">
        <f>_xlfn.XLOOKUP($C210, customers!$A$1:$A$1001, customers!$G$1:$G$1001)</f>
        <v>Ireland</v>
      </c>
      <c r="I210" t="str">
        <f>INDEX(products!$A$1:$G$49,MATCH(orders!$D210,products!$A$1:$A$49,0),MATCH(orders!I$1,products!$A$1:$F$1,0))</f>
        <v>Exc</v>
      </c>
      <c r="J210" t="str">
        <f>INDEX(products!$A$1:$G$49,MATCH(orders!$D210,products!$A$1:$A$49,0),MATCH(orders!J$1,products!$A$1:$F$1,0))</f>
        <v>D</v>
      </c>
      <c r="K210" s="7">
        <f>INDEX(products!$A$1:$G$49,MATCH(orders!$D210,products!$A$1:$A$49,0),MATCH(orders!K$1,products!$A$1:$F$1,0))</f>
        <v>0.5</v>
      </c>
      <c r="L210" s="4">
        <f>INDEX(products!$A$1:$G$49,MATCH(orders!$D210,products!$A$1:$A$49,0),MATCH(orders!L$1,products!$A$1:$F$1,0))</f>
        <v>7.29</v>
      </c>
      <c r="M210" s="4">
        <f t="shared" si="3"/>
        <v>29.16</v>
      </c>
      <c r="N210" t="str" cm="1">
        <f t="array" ref="N210">_xlfn.IFS($I210="Rob","Robusta",$I210="Exc","Excelsa",$I210="Ara","Arabica",$I210="Lib","Liberica")</f>
        <v>Excelsa</v>
      </c>
      <c r="O210" t="str" cm="1">
        <f t="array" ref="O210">_xlfn.IFS($J210="M","Medium",$J210="L","Light",$J210="D","Dark")</f>
        <v>Dark</v>
      </c>
      <c r="P210" t="str">
        <f>_xlfn.XLOOKUP(Orders[[#This Row],[Customer ID]], customers!$A$1:$A$1001, customers!$I$1:$I$1001,,0)</f>
        <v>Yes</v>
      </c>
    </row>
    <row r="211" spans="1:16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_xlfn.XLOOKUP($C211, customers!$A$1:$A$1001,customers!$B$1:$B$1001)</f>
        <v>Fransisco Malecky</v>
      </c>
      <c r="G211" s="2" t="str">
        <f>IF(_xlfn.XLOOKUP($C211,customers!$A$1:$A$1001, customers!$C$1:$C$1001)=0, "", _xlfn.XLOOKUP($C211,customers!$A$1:$A$1001, customers!$C$1:$C$1001))</f>
        <v>fmalecky5t@list-manage.com</v>
      </c>
      <c r="H211" s="2" t="str">
        <f>_xlfn.XLOOKUP($C211, customers!$A$1:$A$1001, customers!$G$1:$G$1001)</f>
        <v>United Kingdom</v>
      </c>
      <c r="I211" t="str">
        <f>INDEX(products!$A$1:$G$49,MATCH(orders!$D211,products!$A$1:$A$49,0),MATCH(orders!I$1,products!$A$1:$F$1,0))</f>
        <v>Ara</v>
      </c>
      <c r="J211" t="str">
        <f>INDEX(products!$A$1:$G$49,MATCH(orders!$D211,products!$A$1:$A$49,0),MATCH(orders!J$1,products!$A$1:$F$1,0))</f>
        <v>M</v>
      </c>
      <c r="K211" s="7">
        <f>INDEX(products!$A$1:$G$49,MATCH(orders!$D211,products!$A$1:$A$49,0),MATCH(orders!K$1,products!$A$1:$F$1,0))</f>
        <v>0.5</v>
      </c>
      <c r="L211" s="4">
        <f>INDEX(products!$A$1:$G$49,MATCH(orders!$D211,products!$A$1:$A$49,0),MATCH(orders!L$1,products!$A$1:$F$1,0))</f>
        <v>6.75</v>
      </c>
      <c r="M211" s="4">
        <f t="shared" si="3"/>
        <v>6.75</v>
      </c>
      <c r="N211" t="str" cm="1">
        <f t="array" ref="N211">_xlfn.IFS($I211="Rob","Robusta",$I211="Exc","Excelsa",$I211="Ara","Arabica",$I211="Lib","Liberica")</f>
        <v>Arabica</v>
      </c>
      <c r="O211" t="str" cm="1">
        <f t="array" ref="O211">_xlfn.IFS($J211="M","Medium",$J211="L","Light",$J211="D","Dark")</f>
        <v>Medium</v>
      </c>
      <c r="P211" t="str">
        <f>_xlfn.XLOOKUP(Orders[[#This Row],[Customer ID]], customers!$A$1:$A$1001, customers!$I$1:$I$1001,,0)</f>
        <v>No</v>
      </c>
    </row>
    <row r="212" spans="1:16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_xlfn.XLOOKUP($C212, customers!$A$1:$A$1001,customers!$B$1:$B$1001)</f>
        <v>Anselma Attwater</v>
      </c>
      <c r="G212" s="2" t="str">
        <f>IF(_xlfn.XLOOKUP($C212,customers!$A$1:$A$1001, customers!$C$1:$C$1001)=0, "", _xlfn.XLOOKUP($C212,customers!$A$1:$A$1001, customers!$C$1:$C$1001))</f>
        <v>aattwater5u@wikia.com</v>
      </c>
      <c r="H212" s="2" t="str">
        <f>_xlfn.XLOOKUP($C212, customers!$A$1:$A$1001, customers!$G$1:$G$1001)</f>
        <v>United States</v>
      </c>
      <c r="I212" t="str">
        <f>INDEX(products!$A$1:$G$49,MATCH(orders!$D212,products!$A$1:$A$49,0),MATCH(orders!I$1,products!$A$1:$F$1,0))</f>
        <v>Lib</v>
      </c>
      <c r="J212" t="str">
        <f>INDEX(products!$A$1:$G$49,MATCH(orders!$D212,products!$A$1:$A$49,0),MATCH(orders!J$1,products!$A$1:$F$1,0))</f>
        <v>D</v>
      </c>
      <c r="K212" s="7">
        <f>INDEX(products!$A$1:$G$49,MATCH(orders!$D212,products!$A$1:$A$49,0),MATCH(orders!K$1,products!$A$1:$F$1,0))</f>
        <v>1</v>
      </c>
      <c r="L212" s="4">
        <f>INDEX(products!$A$1:$G$49,MATCH(orders!$D212,products!$A$1:$A$49,0),MATCH(orders!L$1,products!$A$1:$F$1,0))</f>
        <v>12.95</v>
      </c>
      <c r="M212" s="4">
        <f t="shared" si="3"/>
        <v>51.8</v>
      </c>
      <c r="N212" t="str" cm="1">
        <f t="array" ref="N212">_xlfn.IFS($I212="Rob","Robusta",$I212="Exc","Excelsa",$I212="Ara","Arabica",$I212="Lib","Liberica")</f>
        <v>Liberica</v>
      </c>
      <c r="O212" t="str" cm="1">
        <f t="array" ref="O212">_xlfn.IFS($J212="M","Medium",$J212="L","Light",$J212="D","Dark")</f>
        <v>Dark</v>
      </c>
      <c r="P212" t="str">
        <f>_xlfn.XLOOKUP(Orders[[#This Row],[Customer ID]], customers!$A$1:$A$1001, customers!$I$1:$I$1001,,0)</f>
        <v>Yes</v>
      </c>
    </row>
    <row r="213" spans="1:16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_xlfn.XLOOKUP($C213, customers!$A$1:$A$1001,customers!$B$1:$B$1001)</f>
        <v>Minette Whellans</v>
      </c>
      <c r="G213" s="2" t="str">
        <f>IF(_xlfn.XLOOKUP($C213,customers!$A$1:$A$1001, customers!$C$1:$C$1001)=0, "", _xlfn.XLOOKUP($C213,customers!$A$1:$A$1001, customers!$C$1:$C$1001))</f>
        <v>mwhellans5v@mapquest.com</v>
      </c>
      <c r="H213" s="2" t="str">
        <f>_xlfn.XLOOKUP($C213, customers!$A$1:$A$1001, customers!$G$1:$G$1001)</f>
        <v>United States</v>
      </c>
      <c r="I213" t="str">
        <f>INDEX(products!$A$1:$G$49,MATCH(orders!$D213,products!$A$1:$A$49,0),MATCH(orders!I$1,products!$A$1:$F$1,0))</f>
        <v>Exc</v>
      </c>
      <c r="J213" t="str">
        <f>INDEX(products!$A$1:$G$49,MATCH(orders!$D213,products!$A$1:$A$49,0),MATCH(orders!J$1,products!$A$1:$F$1,0))</f>
        <v>L</v>
      </c>
      <c r="K213" s="7">
        <f>INDEX(products!$A$1:$G$49,MATCH(orders!$D213,products!$A$1:$A$49,0),MATCH(orders!K$1,products!$A$1:$F$1,0))</f>
        <v>0.5</v>
      </c>
      <c r="L213" s="4">
        <f>INDEX(products!$A$1:$G$49,MATCH(orders!$D213,products!$A$1:$A$49,0),MATCH(orders!L$1,products!$A$1:$F$1,0))</f>
        <v>8.91</v>
      </c>
      <c r="M213" s="4">
        <f t="shared" si="3"/>
        <v>53.46</v>
      </c>
      <c r="N213" t="str" cm="1">
        <f t="array" ref="N213">_xlfn.IFS($I213="Rob","Robusta",$I213="Exc","Excelsa",$I213="Ara","Arabica",$I213="Lib","Liberica")</f>
        <v>Excelsa</v>
      </c>
      <c r="O213" t="str" cm="1">
        <f t="array" ref="O213">_xlfn.IFS($J213="M","Medium",$J213="L","Light",$J213="D","Dark")</f>
        <v>Light</v>
      </c>
      <c r="P213" t="str">
        <f>_xlfn.XLOOKUP(Orders[[#This Row],[Customer ID]], customers!$A$1:$A$1001, customers!$I$1:$I$1001,,0)</f>
        <v>No</v>
      </c>
    </row>
    <row r="214" spans="1:16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_xlfn.XLOOKUP($C214, customers!$A$1:$A$1001,customers!$B$1:$B$1001)</f>
        <v>Dael Camilletti</v>
      </c>
      <c r="G214" s="2" t="str">
        <f>IF(_xlfn.XLOOKUP($C214,customers!$A$1:$A$1001, customers!$C$1:$C$1001)=0, "", _xlfn.XLOOKUP($C214,customers!$A$1:$A$1001, customers!$C$1:$C$1001))</f>
        <v>dcamilletti5w@businesswire.com</v>
      </c>
      <c r="H214" s="2" t="str">
        <f>_xlfn.XLOOKUP($C214, customers!$A$1:$A$1001, customers!$G$1:$G$1001)</f>
        <v>United States</v>
      </c>
      <c r="I214" t="str">
        <f>INDEX(products!$A$1:$G$49,MATCH(orders!$D214,products!$A$1:$A$49,0),MATCH(orders!I$1,products!$A$1:$F$1,0))</f>
        <v>Exc</v>
      </c>
      <c r="J214" t="str">
        <f>INDEX(products!$A$1:$G$49,MATCH(orders!$D214,products!$A$1:$A$49,0),MATCH(orders!J$1,products!$A$1:$F$1,0))</f>
        <v>D</v>
      </c>
      <c r="K214" s="7">
        <f>INDEX(products!$A$1:$G$49,MATCH(orders!$D214,products!$A$1:$A$49,0),MATCH(orders!K$1,products!$A$1:$F$1,0))</f>
        <v>0.2</v>
      </c>
      <c r="L214" s="4">
        <f>INDEX(products!$A$1:$G$49,MATCH(orders!$D214,products!$A$1:$A$49,0),MATCH(orders!L$1,products!$A$1:$F$1,0))</f>
        <v>3.645</v>
      </c>
      <c r="M214" s="4">
        <f t="shared" si="3"/>
        <v>14.58</v>
      </c>
      <c r="N214" t="str" cm="1">
        <f t="array" ref="N214">_xlfn.IFS($I214="Rob","Robusta",$I214="Exc","Excelsa",$I214="Ara","Arabica",$I214="Lib","Liberica")</f>
        <v>Excelsa</v>
      </c>
      <c r="O214" t="str" cm="1">
        <f t="array" ref="O214">_xlfn.IFS($J214="M","Medium",$J214="L","Light",$J214="D","Dark")</f>
        <v>Dark</v>
      </c>
      <c r="P214" t="str">
        <f>_xlfn.XLOOKUP(Orders[[#This Row],[Customer ID]], customers!$A$1:$A$1001, customers!$I$1:$I$1001,,0)</f>
        <v>Yes</v>
      </c>
    </row>
    <row r="215" spans="1:16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_xlfn.XLOOKUP($C215, customers!$A$1:$A$1001,customers!$B$1:$B$1001)</f>
        <v>Emiline Galgey</v>
      </c>
      <c r="G215" s="2" t="str">
        <f>IF(_xlfn.XLOOKUP($C215,customers!$A$1:$A$1001, customers!$C$1:$C$1001)=0, "", _xlfn.XLOOKUP($C215,customers!$A$1:$A$1001, customers!$C$1:$C$1001))</f>
        <v>egalgey5x@wufoo.com</v>
      </c>
      <c r="H215" s="2" t="str">
        <f>_xlfn.XLOOKUP($C215, customers!$A$1:$A$1001, customers!$G$1:$G$1001)</f>
        <v>United States</v>
      </c>
      <c r="I215" t="str">
        <f>INDEX(products!$A$1:$G$49,MATCH(orders!$D215,products!$A$1:$A$49,0),MATCH(orders!I$1,products!$A$1:$F$1,0))</f>
        <v>Rob</v>
      </c>
      <c r="J215" t="str">
        <f>INDEX(products!$A$1:$G$49,MATCH(orders!$D215,products!$A$1:$A$49,0),MATCH(orders!J$1,products!$A$1:$F$1,0))</f>
        <v>D</v>
      </c>
      <c r="K215" s="7">
        <f>INDEX(products!$A$1:$G$49,MATCH(orders!$D215,products!$A$1:$A$49,0),MATCH(orders!K$1,products!$A$1:$F$1,0))</f>
        <v>2.5</v>
      </c>
      <c r="L215" s="4">
        <f>INDEX(products!$A$1:$G$49,MATCH(orders!$D215,products!$A$1:$A$49,0),MATCH(orders!L$1,products!$A$1:$F$1,0))</f>
        <v>20.584999999999997</v>
      </c>
      <c r="M215" s="4">
        <f t="shared" si="3"/>
        <v>20.584999999999997</v>
      </c>
      <c r="N215" t="str" cm="1">
        <f t="array" ref="N215">_xlfn.IFS($I215="Rob","Robusta",$I215="Exc","Excelsa",$I215="Ara","Arabica",$I215="Lib","Liberica")</f>
        <v>Robusta</v>
      </c>
      <c r="O215" t="str" cm="1">
        <f t="array" ref="O215">_xlfn.IFS($J215="M","Medium",$J215="L","Light",$J215="D","Dark")</f>
        <v>Dark</v>
      </c>
      <c r="P215" t="str">
        <f>_xlfn.XLOOKUP(Orders[[#This Row],[Customer ID]], customers!$A$1:$A$1001, customers!$I$1:$I$1001,,0)</f>
        <v>No</v>
      </c>
    </row>
    <row r="216" spans="1:16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_xlfn.XLOOKUP($C216, customers!$A$1:$A$1001,customers!$B$1:$B$1001)</f>
        <v>Murdock Hame</v>
      </c>
      <c r="G216" s="2" t="str">
        <f>IF(_xlfn.XLOOKUP($C216,customers!$A$1:$A$1001, customers!$C$1:$C$1001)=0, "", _xlfn.XLOOKUP($C216,customers!$A$1:$A$1001, customers!$C$1:$C$1001))</f>
        <v>mhame5y@newsvine.com</v>
      </c>
      <c r="H216" s="2" t="str">
        <f>_xlfn.XLOOKUP($C216, customers!$A$1:$A$1001, customers!$G$1:$G$1001)</f>
        <v>Ireland</v>
      </c>
      <c r="I216" t="str">
        <f>INDEX(products!$A$1:$G$49,MATCH(orders!$D216,products!$A$1:$A$49,0),MATCH(orders!I$1,products!$A$1:$F$1,0))</f>
        <v>Lib</v>
      </c>
      <c r="J216" t="str">
        <f>INDEX(products!$A$1:$G$49,MATCH(orders!$D216,products!$A$1:$A$49,0),MATCH(orders!J$1,products!$A$1:$F$1,0))</f>
        <v>L</v>
      </c>
      <c r="K216" s="7">
        <f>INDEX(products!$A$1:$G$49,MATCH(orders!$D216,products!$A$1:$A$49,0),MATCH(orders!K$1,products!$A$1:$F$1,0))</f>
        <v>1</v>
      </c>
      <c r="L216" s="4">
        <f>INDEX(products!$A$1:$G$49,MATCH(orders!$D216,products!$A$1:$A$49,0),MATCH(orders!L$1,products!$A$1:$F$1,0))</f>
        <v>15.85</v>
      </c>
      <c r="M216" s="4">
        <f t="shared" si="3"/>
        <v>31.7</v>
      </c>
      <c r="N216" t="str" cm="1">
        <f t="array" ref="N216">_xlfn.IFS($I216="Rob","Robusta",$I216="Exc","Excelsa",$I216="Ara","Arabica",$I216="Lib","Liberica")</f>
        <v>Liberica</v>
      </c>
      <c r="O216" t="str" cm="1">
        <f t="array" ref="O216">_xlfn.IFS($J216="M","Medium",$J216="L","Light",$J216="D","Dark")</f>
        <v>Light</v>
      </c>
      <c r="P216" t="str">
        <f>_xlfn.XLOOKUP(Orders[[#This Row],[Customer ID]], customers!$A$1:$A$1001, customers!$I$1:$I$1001,,0)</f>
        <v>No</v>
      </c>
    </row>
    <row r="217" spans="1:16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_xlfn.XLOOKUP($C217, customers!$A$1:$A$1001,customers!$B$1:$B$1001)</f>
        <v>Ilka Gurnee</v>
      </c>
      <c r="G217" s="2" t="str">
        <f>IF(_xlfn.XLOOKUP($C217,customers!$A$1:$A$1001, customers!$C$1:$C$1001)=0, "", _xlfn.XLOOKUP($C217,customers!$A$1:$A$1001, customers!$C$1:$C$1001))</f>
        <v>igurnee5z@usnews.com</v>
      </c>
      <c r="H217" s="2" t="str">
        <f>_xlfn.XLOOKUP($C217, customers!$A$1:$A$1001, customers!$G$1:$G$1001)</f>
        <v>United States</v>
      </c>
      <c r="I217" t="str">
        <f>INDEX(products!$A$1:$G$49,MATCH(orders!$D217,products!$A$1:$A$49,0),MATCH(orders!I$1,products!$A$1:$F$1,0))</f>
        <v>Lib</v>
      </c>
      <c r="J217" t="str">
        <f>INDEX(products!$A$1:$G$49,MATCH(orders!$D217,products!$A$1:$A$49,0),MATCH(orders!J$1,products!$A$1:$F$1,0))</f>
        <v>D</v>
      </c>
      <c r="K217" s="7">
        <f>INDEX(products!$A$1:$G$49,MATCH(orders!$D217,products!$A$1:$A$49,0),MATCH(orders!K$1,products!$A$1:$F$1,0))</f>
        <v>0.2</v>
      </c>
      <c r="L217" s="4">
        <f>INDEX(products!$A$1:$G$49,MATCH(orders!$D217,products!$A$1:$A$49,0),MATCH(orders!L$1,products!$A$1:$F$1,0))</f>
        <v>3.8849999999999998</v>
      </c>
      <c r="M217" s="4">
        <f t="shared" si="3"/>
        <v>23.31</v>
      </c>
      <c r="N217" t="str" cm="1">
        <f t="array" ref="N217">_xlfn.IFS($I217="Rob","Robusta",$I217="Exc","Excelsa",$I217="Ara","Arabica",$I217="Lib","Liberica")</f>
        <v>Liberica</v>
      </c>
      <c r="O217" t="str" cm="1">
        <f t="array" ref="O217">_xlfn.IFS($J217="M","Medium",$J217="L","Light",$J217="D","Dark")</f>
        <v>Dark</v>
      </c>
      <c r="P217" t="str">
        <f>_xlfn.XLOOKUP(Orders[[#This Row],[Customer ID]], customers!$A$1:$A$1001, customers!$I$1:$I$1001,,0)</f>
        <v>No</v>
      </c>
    </row>
    <row r="218" spans="1:16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_xlfn.XLOOKUP($C218, customers!$A$1:$A$1001,customers!$B$1:$B$1001)</f>
        <v>Alfy Snowding</v>
      </c>
      <c r="G218" s="2" t="str">
        <f>IF(_xlfn.XLOOKUP($C218,customers!$A$1:$A$1001, customers!$C$1:$C$1001)=0, "", _xlfn.XLOOKUP($C218,customers!$A$1:$A$1001, customers!$C$1:$C$1001))</f>
        <v>asnowding60@comsenz.com</v>
      </c>
      <c r="H218" s="2" t="str">
        <f>_xlfn.XLOOKUP($C218, customers!$A$1:$A$1001, customers!$G$1:$G$1001)</f>
        <v>United States</v>
      </c>
      <c r="I218" t="str">
        <f>INDEX(products!$A$1:$G$49,MATCH(orders!$D218,products!$A$1:$A$49,0),MATCH(orders!I$1,products!$A$1:$F$1,0))</f>
        <v>Lib</v>
      </c>
      <c r="J218" t="str">
        <f>INDEX(products!$A$1:$G$49,MATCH(orders!$D218,products!$A$1:$A$49,0),MATCH(orders!J$1,products!$A$1:$F$1,0))</f>
        <v>M</v>
      </c>
      <c r="K218" s="7">
        <f>INDEX(products!$A$1:$G$49,MATCH(orders!$D218,products!$A$1:$A$49,0),MATCH(orders!K$1,products!$A$1:$F$1,0))</f>
        <v>1</v>
      </c>
      <c r="L218" s="4">
        <f>INDEX(products!$A$1:$G$49,MATCH(orders!$D218,products!$A$1:$A$49,0),MATCH(orders!L$1,products!$A$1:$F$1,0))</f>
        <v>14.55</v>
      </c>
      <c r="M218" s="4">
        <f t="shared" si="3"/>
        <v>58.2</v>
      </c>
      <c r="N218" t="str" cm="1">
        <f t="array" ref="N218">_xlfn.IFS($I218="Rob","Robusta",$I218="Exc","Excelsa",$I218="Ara","Arabica",$I218="Lib","Liberica")</f>
        <v>Liberica</v>
      </c>
      <c r="O218" t="str" cm="1">
        <f t="array" ref="O218">_xlfn.IFS($J218="M","Medium",$J218="L","Light",$J218="D","Dark")</f>
        <v>Medium</v>
      </c>
      <c r="P218" t="str">
        <f>_xlfn.XLOOKUP(Orders[[#This Row],[Customer ID]], customers!$A$1:$A$1001, customers!$I$1:$I$1001,,0)</f>
        <v>Yes</v>
      </c>
    </row>
    <row r="219" spans="1:16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_xlfn.XLOOKUP($C219, customers!$A$1:$A$1001,customers!$B$1:$B$1001)</f>
        <v>Godfry Poinsett</v>
      </c>
      <c r="G219" s="2" t="str">
        <f>IF(_xlfn.XLOOKUP($C219,customers!$A$1:$A$1001, customers!$C$1:$C$1001)=0, "", _xlfn.XLOOKUP($C219,customers!$A$1:$A$1001, customers!$C$1:$C$1001))</f>
        <v>gpoinsett61@berkeley.edu</v>
      </c>
      <c r="H219" s="2" t="str">
        <f>_xlfn.XLOOKUP($C219, customers!$A$1:$A$1001, customers!$G$1:$G$1001)</f>
        <v>United States</v>
      </c>
      <c r="I219" t="str">
        <f>INDEX(products!$A$1:$G$49,MATCH(orders!$D219,products!$A$1:$A$49,0),MATCH(orders!I$1,products!$A$1:$F$1,0))</f>
        <v>Exc</v>
      </c>
      <c r="J219" t="str">
        <f>INDEX(products!$A$1:$G$49,MATCH(orders!$D219,products!$A$1:$A$49,0),MATCH(orders!J$1,products!$A$1:$F$1,0))</f>
        <v>L</v>
      </c>
      <c r="K219" s="7">
        <f>INDEX(products!$A$1:$G$49,MATCH(orders!$D219,products!$A$1:$A$49,0),MATCH(orders!K$1,products!$A$1:$F$1,0))</f>
        <v>0.5</v>
      </c>
      <c r="L219" s="4">
        <f>INDEX(products!$A$1:$G$49,MATCH(orders!$D219,products!$A$1:$A$49,0),MATCH(orders!L$1,products!$A$1:$F$1,0))</f>
        <v>8.91</v>
      </c>
      <c r="M219" s="4">
        <f t="shared" si="3"/>
        <v>35.64</v>
      </c>
      <c r="N219" t="str" cm="1">
        <f t="array" ref="N219">_xlfn.IFS($I219="Rob","Robusta",$I219="Exc","Excelsa",$I219="Ara","Arabica",$I219="Lib","Liberica")</f>
        <v>Excelsa</v>
      </c>
      <c r="O219" t="str" cm="1">
        <f t="array" ref="O219">_xlfn.IFS($J219="M","Medium",$J219="L","Light",$J219="D","Dark")</f>
        <v>Light</v>
      </c>
      <c r="P219" t="str">
        <f>_xlfn.XLOOKUP(Orders[[#This Row],[Customer ID]], customers!$A$1:$A$1001, customers!$I$1:$I$1001,,0)</f>
        <v>No</v>
      </c>
    </row>
    <row r="220" spans="1:16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_xlfn.XLOOKUP($C220, customers!$A$1:$A$1001,customers!$B$1:$B$1001)</f>
        <v>Rem Furman</v>
      </c>
      <c r="G220" s="2" t="str">
        <f>IF(_xlfn.XLOOKUP($C220,customers!$A$1:$A$1001, customers!$C$1:$C$1001)=0, "", _xlfn.XLOOKUP($C220,customers!$A$1:$A$1001, customers!$C$1:$C$1001))</f>
        <v>rfurman62@t.co</v>
      </c>
      <c r="H220" s="2" t="str">
        <f>_xlfn.XLOOKUP($C220, customers!$A$1:$A$1001, customers!$G$1:$G$1001)</f>
        <v>Ireland</v>
      </c>
      <c r="I220" t="str">
        <f>INDEX(products!$A$1:$G$49,MATCH(orders!$D220,products!$A$1:$A$49,0),MATCH(orders!I$1,products!$A$1:$F$1,0))</f>
        <v>Ara</v>
      </c>
      <c r="J220" t="str">
        <f>INDEX(products!$A$1:$G$49,MATCH(orders!$D220,products!$A$1:$A$49,0),MATCH(orders!J$1,products!$A$1:$F$1,0))</f>
        <v>M</v>
      </c>
      <c r="K220" s="7">
        <f>INDEX(products!$A$1:$G$49,MATCH(orders!$D220,products!$A$1:$A$49,0),MATCH(orders!K$1,products!$A$1:$F$1,0))</f>
        <v>1</v>
      </c>
      <c r="L220" s="4">
        <f>INDEX(products!$A$1:$G$49,MATCH(orders!$D220,products!$A$1:$A$49,0),MATCH(orders!L$1,products!$A$1:$F$1,0))</f>
        <v>11.25</v>
      </c>
      <c r="M220" s="4">
        <f t="shared" si="3"/>
        <v>56.25</v>
      </c>
      <c r="N220" t="str" cm="1">
        <f t="array" ref="N220">_xlfn.IFS($I220="Rob","Robusta",$I220="Exc","Excelsa",$I220="Ara","Arabica",$I220="Lib","Liberica")</f>
        <v>Arabica</v>
      </c>
      <c r="O220" t="str" cm="1">
        <f t="array" ref="O220">_xlfn.IFS($J220="M","Medium",$J220="L","Light",$J220="D","Dark")</f>
        <v>Medium</v>
      </c>
      <c r="P220" t="str">
        <f>_xlfn.XLOOKUP(Orders[[#This Row],[Customer ID]], customers!$A$1:$A$1001, customers!$I$1:$I$1001,,0)</f>
        <v>Yes</v>
      </c>
    </row>
    <row r="221" spans="1:16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_xlfn.XLOOKUP($C221, customers!$A$1:$A$1001,customers!$B$1:$B$1001)</f>
        <v>Charis Crosier</v>
      </c>
      <c r="G221" s="2" t="str">
        <f>IF(_xlfn.XLOOKUP($C221,customers!$A$1:$A$1001, customers!$C$1:$C$1001)=0, "", _xlfn.XLOOKUP($C221,customers!$A$1:$A$1001, customers!$C$1:$C$1001))</f>
        <v>ccrosier63@xrea.com</v>
      </c>
      <c r="H221" s="2" t="str">
        <f>_xlfn.XLOOKUP($C221, customers!$A$1:$A$1001, customers!$G$1:$G$1001)</f>
        <v>United States</v>
      </c>
      <c r="I221" t="str">
        <f>INDEX(products!$A$1:$G$49,MATCH(orders!$D221,products!$A$1:$A$49,0),MATCH(orders!I$1,products!$A$1:$F$1,0))</f>
        <v>Rob</v>
      </c>
      <c r="J221" t="str">
        <f>INDEX(products!$A$1:$G$49,MATCH(orders!$D221,products!$A$1:$A$49,0),MATCH(orders!J$1,products!$A$1:$F$1,0))</f>
        <v>L</v>
      </c>
      <c r="K221" s="7">
        <f>INDEX(products!$A$1:$G$49,MATCH(orders!$D221,products!$A$1:$A$49,0),MATCH(orders!K$1,products!$A$1:$F$1,0))</f>
        <v>0.2</v>
      </c>
      <c r="L221" s="4">
        <f>INDEX(products!$A$1:$G$49,MATCH(orders!$D221,products!$A$1:$A$49,0),MATCH(orders!L$1,products!$A$1:$F$1,0))</f>
        <v>3.5849999999999995</v>
      </c>
      <c r="M221" s="4">
        <f t="shared" si="3"/>
        <v>10.754999999999999</v>
      </c>
      <c r="N221" t="str" cm="1">
        <f t="array" ref="N221">_xlfn.IFS($I221="Rob","Robusta",$I221="Exc","Excelsa",$I221="Ara","Arabica",$I221="Lib","Liberica")</f>
        <v>Robusta</v>
      </c>
      <c r="O221" t="str" cm="1">
        <f t="array" ref="O221">_xlfn.IFS($J221="M","Medium",$J221="L","Light",$J221="D","Dark")</f>
        <v>Light</v>
      </c>
      <c r="P221" t="str">
        <f>_xlfn.XLOOKUP(Orders[[#This Row],[Customer ID]], customers!$A$1:$A$1001, customers!$I$1:$I$1001,,0)</f>
        <v>No</v>
      </c>
    </row>
    <row r="222" spans="1:16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_xlfn.XLOOKUP($C222, customers!$A$1:$A$1001,customers!$B$1:$B$1001)</f>
        <v>Charis Crosier</v>
      </c>
      <c r="G222" s="2" t="str">
        <f>IF(_xlfn.XLOOKUP($C222,customers!$A$1:$A$1001, customers!$C$1:$C$1001)=0, "", _xlfn.XLOOKUP($C222,customers!$A$1:$A$1001, customers!$C$1:$C$1001))</f>
        <v>ccrosier63@xrea.com</v>
      </c>
      <c r="H222" s="2" t="str">
        <f>_xlfn.XLOOKUP($C222, customers!$A$1:$A$1001, customers!$G$1:$G$1001)</f>
        <v>United States</v>
      </c>
      <c r="I222" t="str">
        <f>INDEX(products!$A$1:$G$49,MATCH(orders!$D222,products!$A$1:$A$49,0),MATCH(orders!I$1,products!$A$1:$F$1,0))</f>
        <v>Rob</v>
      </c>
      <c r="J222" t="str">
        <f>INDEX(products!$A$1:$G$49,MATCH(orders!$D222,products!$A$1:$A$49,0),MATCH(orders!J$1,products!$A$1:$F$1,0))</f>
        <v>M</v>
      </c>
      <c r="K222" s="7">
        <f>INDEX(products!$A$1:$G$49,MATCH(orders!$D222,products!$A$1:$A$49,0),MATCH(orders!K$1,products!$A$1:$F$1,0))</f>
        <v>0.2</v>
      </c>
      <c r="L222" s="4">
        <f>INDEX(products!$A$1:$G$49,MATCH(orders!$D222,products!$A$1:$A$49,0),MATCH(orders!L$1,products!$A$1:$F$1,0))</f>
        <v>2.9849999999999999</v>
      </c>
      <c r="M222" s="4">
        <f t="shared" si="3"/>
        <v>14.924999999999999</v>
      </c>
      <c r="N222" t="str" cm="1">
        <f t="array" ref="N222">_xlfn.IFS($I222="Rob","Robusta",$I222="Exc","Excelsa",$I222="Ara","Arabica",$I222="Lib","Liberica")</f>
        <v>Robusta</v>
      </c>
      <c r="O222" t="str" cm="1">
        <f t="array" ref="O222">_xlfn.IFS($J222="M","Medium",$J222="L","Light",$J222="D","Dark")</f>
        <v>Medium</v>
      </c>
      <c r="P222" t="str">
        <f>_xlfn.XLOOKUP(Orders[[#This Row],[Customer ID]], customers!$A$1:$A$1001, customers!$I$1:$I$1001,,0)</f>
        <v>No</v>
      </c>
    </row>
    <row r="223" spans="1:16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_xlfn.XLOOKUP($C223, customers!$A$1:$A$1001,customers!$B$1:$B$1001)</f>
        <v>Lenka Rushmer</v>
      </c>
      <c r="G223" s="2" t="str">
        <f>IF(_xlfn.XLOOKUP($C223,customers!$A$1:$A$1001, customers!$C$1:$C$1001)=0, "", _xlfn.XLOOKUP($C223,customers!$A$1:$A$1001, customers!$C$1:$C$1001))</f>
        <v>lrushmer65@europa.eu</v>
      </c>
      <c r="H223" s="2" t="str">
        <f>_xlfn.XLOOKUP($C223, customers!$A$1:$A$1001, customers!$G$1:$G$1001)</f>
        <v>United States</v>
      </c>
      <c r="I223" t="str">
        <f>INDEX(products!$A$1:$G$49,MATCH(orders!$D223,products!$A$1:$A$49,0),MATCH(orders!I$1,products!$A$1:$F$1,0))</f>
        <v>Ara</v>
      </c>
      <c r="J223" t="str">
        <f>INDEX(products!$A$1:$G$49,MATCH(orders!$D223,products!$A$1:$A$49,0),MATCH(orders!J$1,products!$A$1:$F$1,0))</f>
        <v>L</v>
      </c>
      <c r="K223" s="7">
        <f>INDEX(products!$A$1:$G$49,MATCH(orders!$D223,products!$A$1:$A$49,0),MATCH(orders!K$1,products!$A$1:$F$1,0))</f>
        <v>1</v>
      </c>
      <c r="L223" s="4">
        <f>INDEX(products!$A$1:$G$49,MATCH(orders!$D223,products!$A$1:$A$49,0),MATCH(orders!L$1,products!$A$1:$F$1,0))</f>
        <v>12.95</v>
      </c>
      <c r="M223" s="4">
        <f t="shared" si="3"/>
        <v>77.699999999999989</v>
      </c>
      <c r="N223" t="str" cm="1">
        <f t="array" ref="N223">_xlfn.IFS($I223="Rob","Robusta",$I223="Exc","Excelsa",$I223="Ara","Arabica",$I223="Lib","Liberica")</f>
        <v>Arabica</v>
      </c>
      <c r="O223" t="str" cm="1">
        <f t="array" ref="O223">_xlfn.IFS($J223="M","Medium",$J223="L","Light",$J223="D","Dark")</f>
        <v>Light</v>
      </c>
      <c r="P223" t="str">
        <f>_xlfn.XLOOKUP(Orders[[#This Row],[Customer ID]], customers!$A$1:$A$1001, customers!$I$1:$I$1001,,0)</f>
        <v>Yes</v>
      </c>
    </row>
    <row r="224" spans="1:16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_xlfn.XLOOKUP($C224, customers!$A$1:$A$1001,customers!$B$1:$B$1001)</f>
        <v>Waneta Edinborough</v>
      </c>
      <c r="G224" s="2" t="str">
        <f>IF(_xlfn.XLOOKUP($C224,customers!$A$1:$A$1001, customers!$C$1:$C$1001)=0, "", _xlfn.XLOOKUP($C224,customers!$A$1:$A$1001, customers!$C$1:$C$1001))</f>
        <v>wedinborough66@github.io</v>
      </c>
      <c r="H224" s="2" t="str">
        <f>_xlfn.XLOOKUP($C224, customers!$A$1:$A$1001, customers!$G$1:$G$1001)</f>
        <v>United States</v>
      </c>
      <c r="I224" t="str">
        <f>INDEX(products!$A$1:$G$49,MATCH(orders!$D224,products!$A$1:$A$49,0),MATCH(orders!I$1,products!$A$1:$F$1,0))</f>
        <v>Lib</v>
      </c>
      <c r="J224" t="str">
        <f>INDEX(products!$A$1:$G$49,MATCH(orders!$D224,products!$A$1:$A$49,0),MATCH(orders!J$1,products!$A$1:$F$1,0))</f>
        <v>D</v>
      </c>
      <c r="K224" s="7">
        <f>INDEX(products!$A$1:$G$49,MATCH(orders!$D224,products!$A$1:$A$49,0),MATCH(orders!K$1,products!$A$1:$F$1,0))</f>
        <v>0.5</v>
      </c>
      <c r="L224" s="4">
        <f>INDEX(products!$A$1:$G$49,MATCH(orders!$D224,products!$A$1:$A$49,0),MATCH(orders!L$1,products!$A$1:$F$1,0))</f>
        <v>7.77</v>
      </c>
      <c r="M224" s="4">
        <f t="shared" si="3"/>
        <v>23.31</v>
      </c>
      <c r="N224" t="str" cm="1">
        <f t="array" ref="N224">_xlfn.IFS($I224="Rob","Robusta",$I224="Exc","Excelsa",$I224="Ara","Arabica",$I224="Lib","Liberica")</f>
        <v>Liberica</v>
      </c>
      <c r="O224" t="str" cm="1">
        <f t="array" ref="O224">_xlfn.IFS($J224="M","Medium",$J224="L","Light",$J224="D","Dark")</f>
        <v>Dark</v>
      </c>
      <c r="P224" t="str">
        <f>_xlfn.XLOOKUP(Orders[[#This Row],[Customer ID]], customers!$A$1:$A$1001, customers!$I$1:$I$1001,,0)</f>
        <v>No</v>
      </c>
    </row>
    <row r="225" spans="1:16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_xlfn.XLOOKUP($C225, customers!$A$1:$A$1001,customers!$B$1:$B$1001)</f>
        <v>Bobbe Piggott</v>
      </c>
      <c r="G225" s="2" t="str">
        <f>IF(_xlfn.XLOOKUP($C225,customers!$A$1:$A$1001, customers!$C$1:$C$1001)=0, "", _xlfn.XLOOKUP($C225,customers!$A$1:$A$1001, customers!$C$1:$C$1001))</f>
        <v/>
      </c>
      <c r="H225" s="2" t="str">
        <f>_xlfn.XLOOKUP($C225, customers!$A$1:$A$1001, customers!$G$1:$G$1001)</f>
        <v>United States</v>
      </c>
      <c r="I225" t="str">
        <f>INDEX(products!$A$1:$G$49,MATCH(orders!$D225,products!$A$1:$A$49,0),MATCH(orders!I$1,products!$A$1:$F$1,0))</f>
        <v>Exc</v>
      </c>
      <c r="J225" t="str">
        <f>INDEX(products!$A$1:$G$49,MATCH(orders!$D225,products!$A$1:$A$49,0),MATCH(orders!J$1,products!$A$1:$F$1,0))</f>
        <v>L</v>
      </c>
      <c r="K225" s="7">
        <f>INDEX(products!$A$1:$G$49,MATCH(orders!$D225,products!$A$1:$A$49,0),MATCH(orders!K$1,products!$A$1:$F$1,0))</f>
        <v>1</v>
      </c>
      <c r="L225" s="4">
        <f>INDEX(products!$A$1:$G$49,MATCH(orders!$D225,products!$A$1:$A$49,0),MATCH(orders!L$1,products!$A$1:$F$1,0))</f>
        <v>14.85</v>
      </c>
      <c r="M225" s="4">
        <f t="shared" si="3"/>
        <v>59.4</v>
      </c>
      <c r="N225" t="str" cm="1">
        <f t="array" ref="N225">_xlfn.IFS($I225="Rob","Robusta",$I225="Exc","Excelsa",$I225="Ara","Arabica",$I225="Lib","Liberica")</f>
        <v>Excelsa</v>
      </c>
      <c r="O225" t="str" cm="1">
        <f t="array" ref="O225">_xlfn.IFS($J225="M","Medium",$J225="L","Light",$J225="D","Dark")</f>
        <v>Light</v>
      </c>
      <c r="P225" t="str">
        <f>_xlfn.XLOOKUP(Orders[[#This Row],[Customer ID]], customers!$A$1:$A$1001, customers!$I$1:$I$1001,,0)</f>
        <v>Yes</v>
      </c>
    </row>
    <row r="226" spans="1:16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_xlfn.XLOOKUP($C226, customers!$A$1:$A$1001,customers!$B$1:$B$1001)</f>
        <v>Ketty Bromehead</v>
      </c>
      <c r="G226" s="2" t="str">
        <f>IF(_xlfn.XLOOKUP($C226,customers!$A$1:$A$1001, customers!$C$1:$C$1001)=0, "", _xlfn.XLOOKUP($C226,customers!$A$1:$A$1001, customers!$C$1:$C$1001))</f>
        <v>kbromehead68@un.org</v>
      </c>
      <c r="H226" s="2" t="str">
        <f>_xlfn.XLOOKUP($C226, customers!$A$1:$A$1001, customers!$G$1:$G$1001)</f>
        <v>United States</v>
      </c>
      <c r="I226" t="str">
        <f>INDEX(products!$A$1:$G$49,MATCH(orders!$D226,products!$A$1:$A$49,0),MATCH(orders!I$1,products!$A$1:$F$1,0))</f>
        <v>Lib</v>
      </c>
      <c r="J226" t="str">
        <f>INDEX(products!$A$1:$G$49,MATCH(orders!$D226,products!$A$1:$A$49,0),MATCH(orders!J$1,products!$A$1:$F$1,0))</f>
        <v>D</v>
      </c>
      <c r="K226" s="7">
        <f>INDEX(products!$A$1:$G$49,MATCH(orders!$D226,products!$A$1:$A$49,0),MATCH(orders!K$1,products!$A$1:$F$1,0))</f>
        <v>2.5</v>
      </c>
      <c r="L226" s="4">
        <f>INDEX(products!$A$1:$G$49,MATCH(orders!$D226,products!$A$1:$A$49,0),MATCH(orders!L$1,products!$A$1:$F$1,0))</f>
        <v>29.784999999999997</v>
      </c>
      <c r="M226" s="4">
        <f t="shared" si="3"/>
        <v>119.13999999999999</v>
      </c>
      <c r="N226" t="str" cm="1">
        <f t="array" ref="N226">_xlfn.IFS($I226="Rob","Robusta",$I226="Exc","Excelsa",$I226="Ara","Arabica",$I226="Lib","Liberica")</f>
        <v>Liberica</v>
      </c>
      <c r="O226" t="str" cm="1">
        <f t="array" ref="O226">_xlfn.IFS($J226="M","Medium",$J226="L","Light",$J226="D","Dark")</f>
        <v>Dark</v>
      </c>
      <c r="P226" t="str">
        <f>_xlfn.XLOOKUP(Orders[[#This Row],[Customer ID]], customers!$A$1:$A$1001, customers!$I$1:$I$1001,,0)</f>
        <v>Yes</v>
      </c>
    </row>
    <row r="227" spans="1:16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_xlfn.XLOOKUP($C227, customers!$A$1:$A$1001,customers!$B$1:$B$1001)</f>
        <v>Elsbeth Westerman</v>
      </c>
      <c r="G227" s="2" t="str">
        <f>IF(_xlfn.XLOOKUP($C227,customers!$A$1:$A$1001, customers!$C$1:$C$1001)=0, "", _xlfn.XLOOKUP($C227,customers!$A$1:$A$1001, customers!$C$1:$C$1001))</f>
        <v>ewesterman69@si.edu</v>
      </c>
      <c r="H227" s="2" t="str">
        <f>_xlfn.XLOOKUP($C227, customers!$A$1:$A$1001, customers!$G$1:$G$1001)</f>
        <v>Ireland</v>
      </c>
      <c r="I227" t="str">
        <f>INDEX(products!$A$1:$G$49,MATCH(orders!$D227,products!$A$1:$A$49,0),MATCH(orders!I$1,products!$A$1:$F$1,0))</f>
        <v>Rob</v>
      </c>
      <c r="J227" t="str">
        <f>INDEX(products!$A$1:$G$49,MATCH(orders!$D227,products!$A$1:$A$49,0),MATCH(orders!J$1,products!$A$1:$F$1,0))</f>
        <v>L</v>
      </c>
      <c r="K227" s="7">
        <f>INDEX(products!$A$1:$G$49,MATCH(orders!$D227,products!$A$1:$A$49,0),MATCH(orders!K$1,products!$A$1:$F$1,0))</f>
        <v>0.2</v>
      </c>
      <c r="L227" s="4">
        <f>INDEX(products!$A$1:$G$49,MATCH(orders!$D227,products!$A$1:$A$49,0),MATCH(orders!L$1,products!$A$1:$F$1,0))</f>
        <v>3.5849999999999995</v>
      </c>
      <c r="M227" s="4">
        <f t="shared" si="3"/>
        <v>14.339999999999998</v>
      </c>
      <c r="N227" t="str" cm="1">
        <f t="array" ref="N227">_xlfn.IFS($I227="Rob","Robusta",$I227="Exc","Excelsa",$I227="Ara","Arabica",$I227="Lib","Liberica")</f>
        <v>Robusta</v>
      </c>
      <c r="O227" t="str" cm="1">
        <f t="array" ref="O227">_xlfn.IFS($J227="M","Medium",$J227="L","Light",$J227="D","Dark")</f>
        <v>Light</v>
      </c>
      <c r="P227" t="str">
        <f>_xlfn.XLOOKUP(Orders[[#This Row],[Customer ID]], customers!$A$1:$A$1001, customers!$I$1:$I$1001,,0)</f>
        <v>No</v>
      </c>
    </row>
    <row r="228" spans="1:16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_xlfn.XLOOKUP($C228, customers!$A$1:$A$1001,customers!$B$1:$B$1001)</f>
        <v>Anabelle Hutchens</v>
      </c>
      <c r="G228" s="2" t="str">
        <f>IF(_xlfn.XLOOKUP($C228,customers!$A$1:$A$1001, customers!$C$1:$C$1001)=0, "", _xlfn.XLOOKUP($C228,customers!$A$1:$A$1001, customers!$C$1:$C$1001))</f>
        <v>ahutchens6a@amazonaws.com</v>
      </c>
      <c r="H228" s="2" t="str">
        <f>_xlfn.XLOOKUP($C228, customers!$A$1:$A$1001, customers!$G$1:$G$1001)</f>
        <v>United States</v>
      </c>
      <c r="I228" t="str">
        <f>INDEX(products!$A$1:$G$49,MATCH(orders!$D228,products!$A$1:$A$49,0),MATCH(orders!I$1,products!$A$1:$F$1,0))</f>
        <v>Ara</v>
      </c>
      <c r="J228" t="str">
        <f>INDEX(products!$A$1:$G$49,MATCH(orders!$D228,products!$A$1:$A$49,0),MATCH(orders!J$1,products!$A$1:$F$1,0))</f>
        <v>M</v>
      </c>
      <c r="K228" s="7">
        <f>INDEX(products!$A$1:$G$49,MATCH(orders!$D228,products!$A$1:$A$49,0),MATCH(orders!K$1,products!$A$1:$F$1,0))</f>
        <v>2.5</v>
      </c>
      <c r="L228" s="4">
        <f>INDEX(products!$A$1:$G$49,MATCH(orders!$D228,products!$A$1:$A$49,0),MATCH(orders!L$1,products!$A$1:$F$1,0))</f>
        <v>25.874999999999996</v>
      </c>
      <c r="M228" s="4">
        <f t="shared" si="3"/>
        <v>129.37499999999997</v>
      </c>
      <c r="N228" t="str" cm="1">
        <f t="array" ref="N228">_xlfn.IFS($I228="Rob","Robusta",$I228="Exc","Excelsa",$I228="Ara","Arabica",$I228="Lib","Liberica")</f>
        <v>Arabica</v>
      </c>
      <c r="O228" t="str" cm="1">
        <f t="array" ref="O228">_xlfn.IFS($J228="M","Medium",$J228="L","Light",$J228="D","Dark")</f>
        <v>Medium</v>
      </c>
      <c r="P228" t="str">
        <f>_xlfn.XLOOKUP(Orders[[#This Row],[Customer ID]], customers!$A$1:$A$1001, customers!$I$1:$I$1001,,0)</f>
        <v>No</v>
      </c>
    </row>
    <row r="229" spans="1:16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_xlfn.XLOOKUP($C229, customers!$A$1:$A$1001,customers!$B$1:$B$1001)</f>
        <v>Noak Wyvill</v>
      </c>
      <c r="G229" s="2" t="str">
        <f>IF(_xlfn.XLOOKUP($C229,customers!$A$1:$A$1001, customers!$C$1:$C$1001)=0, "", _xlfn.XLOOKUP($C229,customers!$A$1:$A$1001, customers!$C$1:$C$1001))</f>
        <v>nwyvill6b@naver.com</v>
      </c>
      <c r="H229" s="2" t="str">
        <f>_xlfn.XLOOKUP($C229, customers!$A$1:$A$1001, customers!$G$1:$G$1001)</f>
        <v>United Kingdom</v>
      </c>
      <c r="I229" t="str">
        <f>INDEX(products!$A$1:$G$49,MATCH(orders!$D229,products!$A$1:$A$49,0),MATCH(orders!I$1,products!$A$1:$F$1,0))</f>
        <v>Rob</v>
      </c>
      <c r="J229" t="str">
        <f>INDEX(products!$A$1:$G$49,MATCH(orders!$D229,products!$A$1:$A$49,0),MATCH(orders!J$1,products!$A$1:$F$1,0))</f>
        <v>D</v>
      </c>
      <c r="K229" s="7">
        <f>INDEX(products!$A$1:$G$49,MATCH(orders!$D229,products!$A$1:$A$49,0),MATCH(orders!K$1,products!$A$1:$F$1,0))</f>
        <v>0.2</v>
      </c>
      <c r="L229" s="4">
        <f>INDEX(products!$A$1:$G$49,MATCH(orders!$D229,products!$A$1:$A$49,0),MATCH(orders!L$1,products!$A$1:$F$1,0))</f>
        <v>2.6849999999999996</v>
      </c>
      <c r="M229" s="4">
        <f t="shared" si="3"/>
        <v>16.11</v>
      </c>
      <c r="N229" t="str" cm="1">
        <f t="array" ref="N229">_xlfn.IFS($I229="Rob","Robusta",$I229="Exc","Excelsa",$I229="Ara","Arabica",$I229="Lib","Liberica")</f>
        <v>Robusta</v>
      </c>
      <c r="O229" t="str" cm="1">
        <f t="array" ref="O229">_xlfn.IFS($J229="M","Medium",$J229="L","Light",$J229="D","Dark")</f>
        <v>Dark</v>
      </c>
      <c r="P229" t="str">
        <f>_xlfn.XLOOKUP(Orders[[#This Row],[Customer ID]], customers!$A$1:$A$1001, customers!$I$1:$I$1001,,0)</f>
        <v>Yes</v>
      </c>
    </row>
    <row r="230" spans="1:16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_xlfn.XLOOKUP($C230, customers!$A$1:$A$1001,customers!$B$1:$B$1001)</f>
        <v>Beltran Mathon</v>
      </c>
      <c r="G230" s="2" t="str">
        <f>IF(_xlfn.XLOOKUP($C230,customers!$A$1:$A$1001, customers!$C$1:$C$1001)=0, "", _xlfn.XLOOKUP($C230,customers!$A$1:$A$1001, customers!$C$1:$C$1001))</f>
        <v>bmathon6c@barnesandnoble.com</v>
      </c>
      <c r="H230" s="2" t="str">
        <f>_xlfn.XLOOKUP($C230, customers!$A$1:$A$1001, customers!$G$1:$G$1001)</f>
        <v>United States</v>
      </c>
      <c r="I230" t="str">
        <f>INDEX(products!$A$1:$G$49,MATCH(orders!$D230,products!$A$1:$A$49,0),MATCH(orders!I$1,products!$A$1:$F$1,0))</f>
        <v>Rob</v>
      </c>
      <c r="J230" t="str">
        <f>INDEX(products!$A$1:$G$49,MATCH(orders!$D230,products!$A$1:$A$49,0),MATCH(orders!J$1,products!$A$1:$F$1,0))</f>
        <v>L</v>
      </c>
      <c r="K230" s="7">
        <f>INDEX(products!$A$1:$G$49,MATCH(orders!$D230,products!$A$1:$A$49,0),MATCH(orders!K$1,products!$A$1:$F$1,0))</f>
        <v>0.2</v>
      </c>
      <c r="L230" s="4">
        <f>INDEX(products!$A$1:$G$49,MATCH(orders!$D230,products!$A$1:$A$49,0),MATCH(orders!L$1,products!$A$1:$F$1,0))</f>
        <v>3.5849999999999995</v>
      </c>
      <c r="M230" s="4">
        <f t="shared" si="3"/>
        <v>17.924999999999997</v>
      </c>
      <c r="N230" t="str" cm="1">
        <f t="array" ref="N230">_xlfn.IFS($I230="Rob","Robusta",$I230="Exc","Excelsa",$I230="Ara","Arabica",$I230="Lib","Liberica")</f>
        <v>Robusta</v>
      </c>
      <c r="O230" t="str" cm="1">
        <f t="array" ref="O230">_xlfn.IFS($J230="M","Medium",$J230="L","Light",$J230="D","Dark")</f>
        <v>Light</v>
      </c>
      <c r="P230" t="str">
        <f>_xlfn.XLOOKUP(Orders[[#This Row],[Customer ID]], customers!$A$1:$A$1001, customers!$I$1:$I$1001,,0)</f>
        <v>No</v>
      </c>
    </row>
    <row r="231" spans="1:16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_xlfn.XLOOKUP($C231, customers!$A$1:$A$1001,customers!$B$1:$B$1001)</f>
        <v>Kristos Streight</v>
      </c>
      <c r="G231" s="2" t="str">
        <f>IF(_xlfn.XLOOKUP($C231,customers!$A$1:$A$1001, customers!$C$1:$C$1001)=0, "", _xlfn.XLOOKUP($C231,customers!$A$1:$A$1001, customers!$C$1:$C$1001))</f>
        <v>kstreight6d@about.com</v>
      </c>
      <c r="H231" s="2" t="str">
        <f>_xlfn.XLOOKUP($C231, customers!$A$1:$A$1001, customers!$G$1:$G$1001)</f>
        <v>United States</v>
      </c>
      <c r="I231" t="str">
        <f>INDEX(products!$A$1:$G$49,MATCH(orders!$D231,products!$A$1:$A$49,0),MATCH(orders!I$1,products!$A$1:$F$1,0))</f>
        <v>Lib</v>
      </c>
      <c r="J231" t="str">
        <f>INDEX(products!$A$1:$G$49,MATCH(orders!$D231,products!$A$1:$A$49,0),MATCH(orders!J$1,products!$A$1:$F$1,0))</f>
        <v>M</v>
      </c>
      <c r="K231" s="7">
        <f>INDEX(products!$A$1:$G$49,MATCH(orders!$D231,products!$A$1:$A$49,0),MATCH(orders!K$1,products!$A$1:$F$1,0))</f>
        <v>0.2</v>
      </c>
      <c r="L231" s="4">
        <f>INDEX(products!$A$1:$G$49,MATCH(orders!$D231,products!$A$1:$A$49,0),MATCH(orders!L$1,products!$A$1:$F$1,0))</f>
        <v>4.3650000000000002</v>
      </c>
      <c r="M231" s="4">
        <f t="shared" si="3"/>
        <v>8.73</v>
      </c>
      <c r="N231" t="str" cm="1">
        <f t="array" ref="N231">_xlfn.IFS($I231="Rob","Robusta",$I231="Exc","Excelsa",$I231="Ara","Arabica",$I231="Lib","Liberica")</f>
        <v>Liberica</v>
      </c>
      <c r="O231" t="str" cm="1">
        <f t="array" ref="O231">_xlfn.IFS($J231="M","Medium",$J231="L","Light",$J231="D","Dark")</f>
        <v>Medium</v>
      </c>
      <c r="P231" t="str">
        <f>_xlfn.XLOOKUP(Orders[[#This Row],[Customer ID]], customers!$A$1:$A$1001, customers!$I$1:$I$1001,,0)</f>
        <v>No</v>
      </c>
    </row>
    <row r="232" spans="1:16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_xlfn.XLOOKUP($C232, customers!$A$1:$A$1001,customers!$B$1:$B$1001)</f>
        <v>Portie Cutchie</v>
      </c>
      <c r="G232" s="2" t="str">
        <f>IF(_xlfn.XLOOKUP($C232,customers!$A$1:$A$1001, customers!$C$1:$C$1001)=0, "", _xlfn.XLOOKUP($C232,customers!$A$1:$A$1001, customers!$C$1:$C$1001))</f>
        <v>pcutchie6e@globo.com</v>
      </c>
      <c r="H232" s="2" t="str">
        <f>_xlfn.XLOOKUP($C232, customers!$A$1:$A$1001, customers!$G$1:$G$1001)</f>
        <v>United States</v>
      </c>
      <c r="I232" t="str">
        <f>INDEX(products!$A$1:$G$49,MATCH(orders!$D232,products!$A$1:$A$49,0),MATCH(orders!I$1,products!$A$1:$F$1,0))</f>
        <v>Ara</v>
      </c>
      <c r="J232" t="str">
        <f>INDEX(products!$A$1:$G$49,MATCH(orders!$D232,products!$A$1:$A$49,0),MATCH(orders!J$1,products!$A$1:$F$1,0))</f>
        <v>M</v>
      </c>
      <c r="K232" s="7">
        <f>INDEX(products!$A$1:$G$49,MATCH(orders!$D232,products!$A$1:$A$49,0),MATCH(orders!K$1,products!$A$1:$F$1,0))</f>
        <v>2.5</v>
      </c>
      <c r="L232" s="4">
        <f>INDEX(products!$A$1:$G$49,MATCH(orders!$D232,products!$A$1:$A$49,0),MATCH(orders!L$1,products!$A$1:$F$1,0))</f>
        <v>25.874999999999996</v>
      </c>
      <c r="M232" s="4">
        <f t="shared" si="3"/>
        <v>51.749999999999993</v>
      </c>
      <c r="N232" t="str" cm="1">
        <f t="array" ref="N232">_xlfn.IFS($I232="Rob","Robusta",$I232="Exc","Excelsa",$I232="Ara","Arabica",$I232="Lib","Liberica")</f>
        <v>Arabica</v>
      </c>
      <c r="O232" t="str" cm="1">
        <f t="array" ref="O232">_xlfn.IFS($J232="M","Medium",$J232="L","Light",$J232="D","Dark")</f>
        <v>Medium</v>
      </c>
      <c r="P232" t="str">
        <f>_xlfn.XLOOKUP(Orders[[#This Row],[Customer ID]], customers!$A$1:$A$1001, customers!$I$1:$I$1001,,0)</f>
        <v>No</v>
      </c>
    </row>
    <row r="233" spans="1:16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_xlfn.XLOOKUP($C233, customers!$A$1:$A$1001,customers!$B$1:$B$1001)</f>
        <v>Sinclare Edsell</v>
      </c>
      <c r="G233" s="2" t="str">
        <f>IF(_xlfn.XLOOKUP($C233,customers!$A$1:$A$1001, customers!$C$1:$C$1001)=0, "", _xlfn.XLOOKUP($C233,customers!$A$1:$A$1001, customers!$C$1:$C$1001))</f>
        <v/>
      </c>
      <c r="H233" s="2" t="str">
        <f>_xlfn.XLOOKUP($C233, customers!$A$1:$A$1001, customers!$G$1:$G$1001)</f>
        <v>United States</v>
      </c>
      <c r="I233" t="str">
        <f>INDEX(products!$A$1:$G$49,MATCH(orders!$D233,products!$A$1:$A$49,0),MATCH(orders!I$1,products!$A$1:$F$1,0))</f>
        <v>Lib</v>
      </c>
      <c r="J233" t="str">
        <f>INDEX(products!$A$1:$G$49,MATCH(orders!$D233,products!$A$1:$A$49,0),MATCH(orders!J$1,products!$A$1:$F$1,0))</f>
        <v>M</v>
      </c>
      <c r="K233" s="7">
        <f>INDEX(products!$A$1:$G$49,MATCH(orders!$D233,products!$A$1:$A$49,0),MATCH(orders!K$1,products!$A$1:$F$1,0))</f>
        <v>0.2</v>
      </c>
      <c r="L233" s="4">
        <f>INDEX(products!$A$1:$G$49,MATCH(orders!$D233,products!$A$1:$A$49,0),MATCH(orders!L$1,products!$A$1:$F$1,0))</f>
        <v>4.3650000000000002</v>
      </c>
      <c r="M233" s="4">
        <f t="shared" si="3"/>
        <v>8.73</v>
      </c>
      <c r="N233" t="str" cm="1">
        <f t="array" ref="N233">_xlfn.IFS($I233="Rob","Robusta",$I233="Exc","Excelsa",$I233="Ara","Arabica",$I233="Lib","Liberica")</f>
        <v>Liberica</v>
      </c>
      <c r="O233" t="str" cm="1">
        <f t="array" ref="O233">_xlfn.IFS($J233="M","Medium",$J233="L","Light",$J233="D","Dark")</f>
        <v>Medium</v>
      </c>
      <c r="P233" t="str">
        <f>_xlfn.XLOOKUP(Orders[[#This Row],[Customer ID]], customers!$A$1:$A$1001, customers!$I$1:$I$1001,,0)</f>
        <v>Yes</v>
      </c>
    </row>
    <row r="234" spans="1:16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_xlfn.XLOOKUP($C234, customers!$A$1:$A$1001,customers!$B$1:$B$1001)</f>
        <v>Conny Gheraldi</v>
      </c>
      <c r="G234" s="2" t="str">
        <f>IF(_xlfn.XLOOKUP($C234,customers!$A$1:$A$1001, customers!$C$1:$C$1001)=0, "", _xlfn.XLOOKUP($C234,customers!$A$1:$A$1001, customers!$C$1:$C$1001))</f>
        <v>cgheraldi6g@opera.com</v>
      </c>
      <c r="H234" s="2" t="str">
        <f>_xlfn.XLOOKUP($C234, customers!$A$1:$A$1001, customers!$G$1:$G$1001)</f>
        <v>United Kingdom</v>
      </c>
      <c r="I234" t="str">
        <f>INDEX(products!$A$1:$G$49,MATCH(orders!$D234,products!$A$1:$A$49,0),MATCH(orders!I$1,products!$A$1:$F$1,0))</f>
        <v>Lib</v>
      </c>
      <c r="J234" t="str">
        <f>INDEX(products!$A$1:$G$49,MATCH(orders!$D234,products!$A$1:$A$49,0),MATCH(orders!J$1,products!$A$1:$F$1,0))</f>
        <v>L</v>
      </c>
      <c r="K234" s="7">
        <f>INDEX(products!$A$1:$G$49,MATCH(orders!$D234,products!$A$1:$A$49,0),MATCH(orders!K$1,products!$A$1:$F$1,0))</f>
        <v>0.2</v>
      </c>
      <c r="L234" s="4">
        <f>INDEX(products!$A$1:$G$49,MATCH(orders!$D234,products!$A$1:$A$49,0),MATCH(orders!L$1,products!$A$1:$F$1,0))</f>
        <v>4.7549999999999999</v>
      </c>
      <c r="M234" s="4">
        <f t="shared" si="3"/>
        <v>23.774999999999999</v>
      </c>
      <c r="N234" t="str" cm="1">
        <f t="array" ref="N234">_xlfn.IFS($I234="Rob","Robusta",$I234="Exc","Excelsa",$I234="Ara","Arabica",$I234="Lib","Liberica")</f>
        <v>Liberica</v>
      </c>
      <c r="O234" t="str" cm="1">
        <f t="array" ref="O234">_xlfn.IFS($J234="M","Medium",$J234="L","Light",$J234="D","Dark")</f>
        <v>Light</v>
      </c>
      <c r="P234" t="str">
        <f>_xlfn.XLOOKUP(Orders[[#This Row],[Customer ID]], customers!$A$1:$A$1001, customers!$I$1:$I$1001,,0)</f>
        <v>No</v>
      </c>
    </row>
    <row r="235" spans="1:16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_xlfn.XLOOKUP($C235, customers!$A$1:$A$1001,customers!$B$1:$B$1001)</f>
        <v>Beryle Kenwell</v>
      </c>
      <c r="G235" s="2" t="str">
        <f>IF(_xlfn.XLOOKUP($C235,customers!$A$1:$A$1001, customers!$C$1:$C$1001)=0, "", _xlfn.XLOOKUP($C235,customers!$A$1:$A$1001, customers!$C$1:$C$1001))</f>
        <v>bkenwell6h@over-blog.com</v>
      </c>
      <c r="H235" s="2" t="str">
        <f>_xlfn.XLOOKUP($C235, customers!$A$1:$A$1001, customers!$G$1:$G$1001)</f>
        <v>United States</v>
      </c>
      <c r="I235" t="str">
        <f>INDEX(products!$A$1:$G$49,MATCH(orders!$D235,products!$A$1:$A$49,0),MATCH(orders!I$1,products!$A$1:$F$1,0))</f>
        <v>Exc</v>
      </c>
      <c r="J235" t="str">
        <f>INDEX(products!$A$1:$G$49,MATCH(orders!$D235,products!$A$1:$A$49,0),MATCH(orders!J$1,products!$A$1:$F$1,0))</f>
        <v>M</v>
      </c>
      <c r="K235" s="7">
        <f>INDEX(products!$A$1:$G$49,MATCH(orders!$D235,products!$A$1:$A$49,0),MATCH(orders!K$1,products!$A$1:$F$1,0))</f>
        <v>0.2</v>
      </c>
      <c r="L235" s="4">
        <f>INDEX(products!$A$1:$G$49,MATCH(orders!$D235,products!$A$1:$A$49,0),MATCH(orders!L$1,products!$A$1:$F$1,0))</f>
        <v>4.125</v>
      </c>
      <c r="M235" s="4">
        <f t="shared" si="3"/>
        <v>20.625</v>
      </c>
      <c r="N235" t="str" cm="1">
        <f t="array" ref="N235">_xlfn.IFS($I235="Rob","Robusta",$I235="Exc","Excelsa",$I235="Ara","Arabica",$I235="Lib","Liberica")</f>
        <v>Excelsa</v>
      </c>
      <c r="O235" t="str" cm="1">
        <f t="array" ref="O235">_xlfn.IFS($J235="M","Medium",$J235="L","Light",$J235="D","Dark")</f>
        <v>Medium</v>
      </c>
      <c r="P235" t="str">
        <f>_xlfn.XLOOKUP(Orders[[#This Row],[Customer ID]], customers!$A$1:$A$1001, customers!$I$1:$I$1001,,0)</f>
        <v>No</v>
      </c>
    </row>
    <row r="236" spans="1:16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_xlfn.XLOOKUP($C236, customers!$A$1:$A$1001,customers!$B$1:$B$1001)</f>
        <v>Tomas Sutty</v>
      </c>
      <c r="G236" s="2" t="str">
        <f>IF(_xlfn.XLOOKUP($C236,customers!$A$1:$A$1001, customers!$C$1:$C$1001)=0, "", _xlfn.XLOOKUP($C236,customers!$A$1:$A$1001, customers!$C$1:$C$1001))</f>
        <v>tsutty6i@google.es</v>
      </c>
      <c r="H236" s="2" t="str">
        <f>_xlfn.XLOOKUP($C236, customers!$A$1:$A$1001, customers!$G$1:$G$1001)</f>
        <v>United States</v>
      </c>
      <c r="I236" t="str">
        <f>INDEX(products!$A$1:$G$49,MATCH(orders!$D236,products!$A$1:$A$49,0),MATCH(orders!I$1,products!$A$1:$F$1,0))</f>
        <v>Lib</v>
      </c>
      <c r="J236" t="str">
        <f>INDEX(products!$A$1:$G$49,MATCH(orders!$D236,products!$A$1:$A$49,0),MATCH(orders!J$1,products!$A$1:$F$1,0))</f>
        <v>L</v>
      </c>
      <c r="K236" s="7">
        <f>INDEX(products!$A$1:$G$49,MATCH(orders!$D236,products!$A$1:$A$49,0),MATCH(orders!K$1,products!$A$1:$F$1,0))</f>
        <v>2.5</v>
      </c>
      <c r="L236" s="4">
        <f>INDEX(products!$A$1:$G$49,MATCH(orders!$D236,products!$A$1:$A$49,0),MATCH(orders!L$1,products!$A$1:$F$1,0))</f>
        <v>36.454999999999998</v>
      </c>
      <c r="M236" s="4">
        <f t="shared" si="3"/>
        <v>36.454999999999998</v>
      </c>
      <c r="N236" t="str" cm="1">
        <f t="array" ref="N236">_xlfn.IFS($I236="Rob","Robusta",$I236="Exc","Excelsa",$I236="Ara","Arabica",$I236="Lib","Liberica")</f>
        <v>Liberica</v>
      </c>
      <c r="O236" t="str" cm="1">
        <f t="array" ref="O236">_xlfn.IFS($J236="M","Medium",$J236="L","Light",$J236="D","Dark")</f>
        <v>Light</v>
      </c>
      <c r="P236" t="str">
        <f>_xlfn.XLOOKUP(Orders[[#This Row],[Customer ID]], customers!$A$1:$A$1001, customers!$I$1:$I$1001,,0)</f>
        <v>No</v>
      </c>
    </row>
    <row r="237" spans="1:16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_xlfn.XLOOKUP($C237, customers!$A$1:$A$1001,customers!$B$1:$B$1001)</f>
        <v>Samuele Ales0</v>
      </c>
      <c r="G237" s="2" t="str">
        <f>IF(_xlfn.XLOOKUP($C237,customers!$A$1:$A$1001, customers!$C$1:$C$1001)=0, "", _xlfn.XLOOKUP($C237,customers!$A$1:$A$1001, customers!$C$1:$C$1001))</f>
        <v/>
      </c>
      <c r="H237" s="2" t="str">
        <f>_xlfn.XLOOKUP($C237, customers!$A$1:$A$1001, customers!$G$1:$G$1001)</f>
        <v>Ireland</v>
      </c>
      <c r="I237" t="str">
        <f>INDEX(products!$A$1:$G$49,MATCH(orders!$D237,products!$A$1:$A$49,0),MATCH(orders!I$1,products!$A$1:$F$1,0))</f>
        <v>Lib</v>
      </c>
      <c r="J237" t="str">
        <f>INDEX(products!$A$1:$G$49,MATCH(orders!$D237,products!$A$1:$A$49,0),MATCH(orders!J$1,products!$A$1:$F$1,0))</f>
        <v>L</v>
      </c>
      <c r="K237" s="7">
        <f>INDEX(products!$A$1:$G$49,MATCH(orders!$D237,products!$A$1:$A$49,0),MATCH(orders!K$1,products!$A$1:$F$1,0))</f>
        <v>2.5</v>
      </c>
      <c r="L237" s="4">
        <f>INDEX(products!$A$1:$G$49,MATCH(orders!$D237,products!$A$1:$A$49,0),MATCH(orders!L$1,products!$A$1:$F$1,0))</f>
        <v>36.454999999999998</v>
      </c>
      <c r="M237" s="4">
        <f t="shared" si="3"/>
        <v>182.27499999999998</v>
      </c>
      <c r="N237" t="str" cm="1">
        <f t="array" ref="N237">_xlfn.IFS($I237="Rob","Robusta",$I237="Exc","Excelsa",$I237="Ara","Arabica",$I237="Lib","Liberica")</f>
        <v>Liberica</v>
      </c>
      <c r="O237" t="str" cm="1">
        <f t="array" ref="O237">_xlfn.IFS($J237="M","Medium",$J237="L","Light",$J237="D","Dark")</f>
        <v>Light</v>
      </c>
      <c r="P237" t="str">
        <f>_xlfn.XLOOKUP(Orders[[#This Row],[Customer ID]], customers!$A$1:$A$1001, customers!$I$1:$I$1001,,0)</f>
        <v>No</v>
      </c>
    </row>
    <row r="238" spans="1:16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_xlfn.XLOOKUP($C238, customers!$A$1:$A$1001,customers!$B$1:$B$1001)</f>
        <v>Carlie Harce</v>
      </c>
      <c r="G238" s="2" t="str">
        <f>IF(_xlfn.XLOOKUP($C238,customers!$A$1:$A$1001, customers!$C$1:$C$1001)=0, "", _xlfn.XLOOKUP($C238,customers!$A$1:$A$1001, customers!$C$1:$C$1001))</f>
        <v>charce6k@cafepress.com</v>
      </c>
      <c r="H238" s="2" t="str">
        <f>_xlfn.XLOOKUP($C238, customers!$A$1:$A$1001, customers!$G$1:$G$1001)</f>
        <v>Ireland</v>
      </c>
      <c r="I238" t="str">
        <f>INDEX(products!$A$1:$G$49,MATCH(orders!$D238,products!$A$1:$A$49,0),MATCH(orders!I$1,products!$A$1:$F$1,0))</f>
        <v>Lib</v>
      </c>
      <c r="J238" t="str">
        <f>INDEX(products!$A$1:$G$49,MATCH(orders!$D238,products!$A$1:$A$49,0),MATCH(orders!J$1,products!$A$1:$F$1,0))</f>
        <v>D</v>
      </c>
      <c r="K238" s="7">
        <f>INDEX(products!$A$1:$G$49,MATCH(orders!$D238,products!$A$1:$A$49,0),MATCH(orders!K$1,products!$A$1:$F$1,0))</f>
        <v>2.5</v>
      </c>
      <c r="L238" s="4">
        <f>INDEX(products!$A$1:$G$49,MATCH(orders!$D238,products!$A$1:$A$49,0),MATCH(orders!L$1,products!$A$1:$F$1,0))</f>
        <v>29.784999999999997</v>
      </c>
      <c r="M238" s="4">
        <f t="shared" si="3"/>
        <v>89.35499999999999</v>
      </c>
      <c r="N238" t="str" cm="1">
        <f t="array" ref="N238">_xlfn.IFS($I238="Rob","Robusta",$I238="Exc","Excelsa",$I238="Ara","Arabica",$I238="Lib","Liberica")</f>
        <v>Liberica</v>
      </c>
      <c r="O238" t="str" cm="1">
        <f t="array" ref="O238">_xlfn.IFS($J238="M","Medium",$J238="L","Light",$J238="D","Dark")</f>
        <v>Dark</v>
      </c>
      <c r="P238" t="str">
        <f>_xlfn.XLOOKUP(Orders[[#This Row],[Customer ID]], customers!$A$1:$A$1001, customers!$I$1:$I$1001,,0)</f>
        <v>No</v>
      </c>
    </row>
    <row r="239" spans="1:16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_xlfn.XLOOKUP($C239, customers!$A$1:$A$1001,customers!$B$1:$B$1001)</f>
        <v>Craggy Bril</v>
      </c>
      <c r="G239" s="2" t="str">
        <f>IF(_xlfn.XLOOKUP($C239,customers!$A$1:$A$1001, customers!$C$1:$C$1001)=0, "", _xlfn.XLOOKUP($C239,customers!$A$1:$A$1001, customers!$C$1:$C$1001))</f>
        <v/>
      </c>
      <c r="H239" s="2" t="str">
        <f>_xlfn.XLOOKUP($C239, customers!$A$1:$A$1001, customers!$G$1:$G$1001)</f>
        <v>United States</v>
      </c>
      <c r="I239" t="str">
        <f>INDEX(products!$A$1:$G$49,MATCH(orders!$D239,products!$A$1:$A$49,0),MATCH(orders!I$1,products!$A$1:$F$1,0))</f>
        <v>Rob</v>
      </c>
      <c r="J239" t="str">
        <f>INDEX(products!$A$1:$G$49,MATCH(orders!$D239,products!$A$1:$A$49,0),MATCH(orders!J$1,products!$A$1:$F$1,0))</f>
        <v>L</v>
      </c>
      <c r="K239" s="7">
        <f>INDEX(products!$A$1:$G$49,MATCH(orders!$D239,products!$A$1:$A$49,0),MATCH(orders!K$1,products!$A$1:$F$1,0))</f>
        <v>0.2</v>
      </c>
      <c r="L239" s="4">
        <f>INDEX(products!$A$1:$G$49,MATCH(orders!$D239,products!$A$1:$A$49,0),MATCH(orders!L$1,products!$A$1:$F$1,0))</f>
        <v>3.5849999999999995</v>
      </c>
      <c r="M239" s="4">
        <f t="shared" si="3"/>
        <v>3.5849999999999995</v>
      </c>
      <c r="N239" t="str" cm="1">
        <f t="array" ref="N239">_xlfn.IFS($I239="Rob","Robusta",$I239="Exc","Excelsa",$I239="Ara","Arabica",$I239="Lib","Liberica")</f>
        <v>Robusta</v>
      </c>
      <c r="O239" t="str" cm="1">
        <f t="array" ref="O239">_xlfn.IFS($J239="M","Medium",$J239="L","Light",$J239="D","Dark")</f>
        <v>Light</v>
      </c>
      <c r="P239" t="str">
        <f>_xlfn.XLOOKUP(Orders[[#This Row],[Customer ID]], customers!$A$1:$A$1001, customers!$I$1:$I$1001,,0)</f>
        <v>Yes</v>
      </c>
    </row>
    <row r="240" spans="1:16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_xlfn.XLOOKUP($C240, customers!$A$1:$A$1001,customers!$B$1:$B$1001)</f>
        <v>Friederike Drysdale</v>
      </c>
      <c r="G240" s="2" t="str">
        <f>IF(_xlfn.XLOOKUP($C240,customers!$A$1:$A$1001, customers!$C$1:$C$1001)=0, "", _xlfn.XLOOKUP($C240,customers!$A$1:$A$1001, customers!$C$1:$C$1001))</f>
        <v>fdrysdale6m@symantec.com</v>
      </c>
      <c r="H240" s="2" t="str">
        <f>_xlfn.XLOOKUP($C240, customers!$A$1:$A$1001, customers!$G$1:$G$1001)</f>
        <v>United States</v>
      </c>
      <c r="I240" t="str">
        <f>INDEX(products!$A$1:$G$49,MATCH(orders!$D240,products!$A$1:$A$49,0),MATCH(orders!I$1,products!$A$1:$F$1,0))</f>
        <v>Rob</v>
      </c>
      <c r="J240" t="str">
        <f>INDEX(products!$A$1:$G$49,MATCH(orders!$D240,products!$A$1:$A$49,0),MATCH(orders!J$1,products!$A$1:$F$1,0))</f>
        <v>M</v>
      </c>
      <c r="K240" s="7">
        <f>INDEX(products!$A$1:$G$49,MATCH(orders!$D240,products!$A$1:$A$49,0),MATCH(orders!K$1,products!$A$1:$F$1,0))</f>
        <v>2.5</v>
      </c>
      <c r="L240" s="4">
        <f>INDEX(products!$A$1:$G$49,MATCH(orders!$D240,products!$A$1:$A$49,0),MATCH(orders!L$1,products!$A$1:$F$1,0))</f>
        <v>22.884999999999998</v>
      </c>
      <c r="M240" s="4">
        <f t="shared" si="3"/>
        <v>45.769999999999996</v>
      </c>
      <c r="N240" t="str" cm="1">
        <f t="array" ref="N240">_xlfn.IFS($I240="Rob","Robusta",$I240="Exc","Excelsa",$I240="Ara","Arabica",$I240="Lib","Liberica")</f>
        <v>Robusta</v>
      </c>
      <c r="O240" t="str" cm="1">
        <f t="array" ref="O240">_xlfn.IFS($J240="M","Medium",$J240="L","Light",$J240="D","Dark")</f>
        <v>Medium</v>
      </c>
      <c r="P240" t="str">
        <f>_xlfn.XLOOKUP(Orders[[#This Row],[Customer ID]], customers!$A$1:$A$1001, customers!$I$1:$I$1001,,0)</f>
        <v>Yes</v>
      </c>
    </row>
    <row r="241" spans="1:16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_xlfn.XLOOKUP($C241, customers!$A$1:$A$1001,customers!$B$1:$B$1001)</f>
        <v>Devon Magowan</v>
      </c>
      <c r="G241" s="2" t="str">
        <f>IF(_xlfn.XLOOKUP($C241,customers!$A$1:$A$1001, customers!$C$1:$C$1001)=0, "", _xlfn.XLOOKUP($C241,customers!$A$1:$A$1001, customers!$C$1:$C$1001))</f>
        <v>dmagowan6n@fc2.com</v>
      </c>
      <c r="H241" s="2" t="str">
        <f>_xlfn.XLOOKUP($C241, customers!$A$1:$A$1001, customers!$G$1:$G$1001)</f>
        <v>United States</v>
      </c>
      <c r="I241" t="str">
        <f>INDEX(products!$A$1:$G$49,MATCH(orders!$D241,products!$A$1:$A$49,0),MATCH(orders!I$1,products!$A$1:$F$1,0))</f>
        <v>Exc</v>
      </c>
      <c r="J241" t="str">
        <f>INDEX(products!$A$1:$G$49,MATCH(orders!$D241,products!$A$1:$A$49,0),MATCH(orders!J$1,products!$A$1:$F$1,0))</f>
        <v>L</v>
      </c>
      <c r="K241" s="7">
        <f>INDEX(products!$A$1:$G$49,MATCH(orders!$D241,products!$A$1:$A$49,0),MATCH(orders!K$1,products!$A$1:$F$1,0))</f>
        <v>1</v>
      </c>
      <c r="L241" s="4">
        <f>INDEX(products!$A$1:$G$49,MATCH(orders!$D241,products!$A$1:$A$49,0),MATCH(orders!L$1,products!$A$1:$F$1,0))</f>
        <v>14.85</v>
      </c>
      <c r="M241" s="4">
        <f t="shared" si="3"/>
        <v>59.4</v>
      </c>
      <c r="N241" t="str" cm="1">
        <f t="array" ref="N241">_xlfn.IFS($I241="Rob","Robusta",$I241="Exc","Excelsa",$I241="Ara","Arabica",$I241="Lib","Liberica")</f>
        <v>Excelsa</v>
      </c>
      <c r="O241" t="str" cm="1">
        <f t="array" ref="O241">_xlfn.IFS($J241="M","Medium",$J241="L","Light",$J241="D","Dark")</f>
        <v>Light</v>
      </c>
      <c r="P241" t="str">
        <f>_xlfn.XLOOKUP(Orders[[#This Row],[Customer ID]], customers!$A$1:$A$1001, customers!$I$1:$I$1001,,0)</f>
        <v>No</v>
      </c>
    </row>
    <row r="242" spans="1:16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_xlfn.XLOOKUP($C242, customers!$A$1:$A$1001,customers!$B$1:$B$1001)</f>
        <v>Codi Littrell</v>
      </c>
      <c r="G242" s="2" t="str">
        <f>IF(_xlfn.XLOOKUP($C242,customers!$A$1:$A$1001, customers!$C$1:$C$1001)=0, "", _xlfn.XLOOKUP($C242,customers!$A$1:$A$1001, customers!$C$1:$C$1001))</f>
        <v/>
      </c>
      <c r="H242" s="2" t="str">
        <f>_xlfn.XLOOKUP($C242, customers!$A$1:$A$1001, customers!$G$1:$G$1001)</f>
        <v>United States</v>
      </c>
      <c r="I242" t="str">
        <f>INDEX(products!$A$1:$G$49,MATCH(orders!$D242,products!$A$1:$A$49,0),MATCH(orders!I$1,products!$A$1:$F$1,0))</f>
        <v>Ara</v>
      </c>
      <c r="J242" t="str">
        <f>INDEX(products!$A$1:$G$49,MATCH(orders!$D242,products!$A$1:$A$49,0),MATCH(orders!J$1,products!$A$1:$F$1,0))</f>
        <v>M</v>
      </c>
      <c r="K242" s="7">
        <f>INDEX(products!$A$1:$G$49,MATCH(orders!$D242,products!$A$1:$A$49,0),MATCH(orders!K$1,products!$A$1:$F$1,0))</f>
        <v>2.5</v>
      </c>
      <c r="L242" s="4">
        <f>INDEX(products!$A$1:$G$49,MATCH(orders!$D242,products!$A$1:$A$49,0),MATCH(orders!L$1,products!$A$1:$F$1,0))</f>
        <v>25.874999999999996</v>
      </c>
      <c r="M242" s="4">
        <f t="shared" si="3"/>
        <v>155.24999999999997</v>
      </c>
      <c r="N242" t="str" cm="1">
        <f t="array" ref="N242">_xlfn.IFS($I242="Rob","Robusta",$I242="Exc","Excelsa",$I242="Ara","Arabica",$I242="Lib","Liberica")</f>
        <v>Arabica</v>
      </c>
      <c r="O242" t="str" cm="1">
        <f t="array" ref="O242">_xlfn.IFS($J242="M","Medium",$J242="L","Light",$J242="D","Dark")</f>
        <v>Medium</v>
      </c>
      <c r="P242" t="str">
        <f>_xlfn.XLOOKUP(Orders[[#This Row],[Customer ID]], customers!$A$1:$A$1001, customers!$I$1:$I$1001,,0)</f>
        <v>Yes</v>
      </c>
    </row>
    <row r="243" spans="1:16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_xlfn.XLOOKUP($C243, customers!$A$1:$A$1001,customers!$B$1:$B$1001)</f>
        <v>Christel Speak</v>
      </c>
      <c r="G243" s="2" t="str">
        <f>IF(_xlfn.XLOOKUP($C243,customers!$A$1:$A$1001, customers!$C$1:$C$1001)=0, "", _xlfn.XLOOKUP($C243,customers!$A$1:$A$1001, customers!$C$1:$C$1001))</f>
        <v/>
      </c>
      <c r="H243" s="2" t="str">
        <f>_xlfn.XLOOKUP($C243, customers!$A$1:$A$1001, customers!$G$1:$G$1001)</f>
        <v>United States</v>
      </c>
      <c r="I243" t="str">
        <f>INDEX(products!$A$1:$G$49,MATCH(orders!$D243,products!$A$1:$A$49,0),MATCH(orders!I$1,products!$A$1:$F$1,0))</f>
        <v>Rob</v>
      </c>
      <c r="J243" t="str">
        <f>INDEX(products!$A$1:$G$49,MATCH(orders!$D243,products!$A$1:$A$49,0),MATCH(orders!J$1,products!$A$1:$F$1,0))</f>
        <v>M</v>
      </c>
      <c r="K243" s="7">
        <f>INDEX(products!$A$1:$G$49,MATCH(orders!$D243,products!$A$1:$A$49,0),MATCH(orders!K$1,products!$A$1:$F$1,0))</f>
        <v>2.5</v>
      </c>
      <c r="L243" s="4">
        <f>INDEX(products!$A$1:$G$49,MATCH(orders!$D243,products!$A$1:$A$49,0),MATCH(orders!L$1,products!$A$1:$F$1,0))</f>
        <v>22.884999999999998</v>
      </c>
      <c r="M243" s="4">
        <f t="shared" si="3"/>
        <v>45.769999999999996</v>
      </c>
      <c r="N243" t="str" cm="1">
        <f t="array" ref="N243">_xlfn.IFS($I243="Rob","Robusta",$I243="Exc","Excelsa",$I243="Ara","Arabica",$I243="Lib","Liberica")</f>
        <v>Robusta</v>
      </c>
      <c r="O243" t="str" cm="1">
        <f t="array" ref="O243">_xlfn.IFS($J243="M","Medium",$J243="L","Light",$J243="D","Dark")</f>
        <v>Medium</v>
      </c>
      <c r="P243" t="str">
        <f>_xlfn.XLOOKUP(Orders[[#This Row],[Customer ID]], customers!$A$1:$A$1001, customers!$I$1:$I$1001,,0)</f>
        <v>No</v>
      </c>
    </row>
    <row r="244" spans="1:16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_xlfn.XLOOKUP($C244, customers!$A$1:$A$1001,customers!$B$1:$B$1001)</f>
        <v>Sibella Rushbrooke</v>
      </c>
      <c r="G244" s="2" t="str">
        <f>IF(_xlfn.XLOOKUP($C244,customers!$A$1:$A$1001, customers!$C$1:$C$1001)=0, "", _xlfn.XLOOKUP($C244,customers!$A$1:$A$1001, customers!$C$1:$C$1001))</f>
        <v>srushbrooke6q@youku.com</v>
      </c>
      <c r="H244" s="2" t="str">
        <f>_xlfn.XLOOKUP($C244, customers!$A$1:$A$1001, customers!$G$1:$G$1001)</f>
        <v>United States</v>
      </c>
      <c r="I244" t="str">
        <f>INDEX(products!$A$1:$G$49,MATCH(orders!$D244,products!$A$1:$A$49,0),MATCH(orders!I$1,products!$A$1:$F$1,0))</f>
        <v>Exc</v>
      </c>
      <c r="J244" t="str">
        <f>INDEX(products!$A$1:$G$49,MATCH(orders!$D244,products!$A$1:$A$49,0),MATCH(orders!J$1,products!$A$1:$F$1,0))</f>
        <v>D</v>
      </c>
      <c r="K244" s="7">
        <f>INDEX(products!$A$1:$G$49,MATCH(orders!$D244,products!$A$1:$A$49,0),MATCH(orders!K$1,products!$A$1:$F$1,0))</f>
        <v>1</v>
      </c>
      <c r="L244" s="4">
        <f>INDEX(products!$A$1:$G$49,MATCH(orders!$D244,products!$A$1:$A$49,0),MATCH(orders!L$1,products!$A$1:$F$1,0))</f>
        <v>12.15</v>
      </c>
      <c r="M244" s="4">
        <f t="shared" si="3"/>
        <v>36.450000000000003</v>
      </c>
      <c r="N244" t="str" cm="1">
        <f t="array" ref="N244">_xlfn.IFS($I244="Rob","Robusta",$I244="Exc","Excelsa",$I244="Ara","Arabica",$I244="Lib","Liberica")</f>
        <v>Excelsa</v>
      </c>
      <c r="O244" t="str" cm="1">
        <f t="array" ref="O244">_xlfn.IFS($J244="M","Medium",$J244="L","Light",$J244="D","Dark")</f>
        <v>Dark</v>
      </c>
      <c r="P244" t="str">
        <f>_xlfn.XLOOKUP(Orders[[#This Row],[Customer ID]], customers!$A$1:$A$1001, customers!$I$1:$I$1001,,0)</f>
        <v>Yes</v>
      </c>
    </row>
    <row r="245" spans="1:16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_xlfn.XLOOKUP($C245, customers!$A$1:$A$1001,customers!$B$1:$B$1001)</f>
        <v>Tammie Drynan</v>
      </c>
      <c r="G245" s="2" t="str">
        <f>IF(_xlfn.XLOOKUP($C245,customers!$A$1:$A$1001, customers!$C$1:$C$1001)=0, "", _xlfn.XLOOKUP($C245,customers!$A$1:$A$1001, customers!$C$1:$C$1001))</f>
        <v>tdrynan6r@deviantart.com</v>
      </c>
      <c r="H245" s="2" t="str">
        <f>_xlfn.XLOOKUP($C245, customers!$A$1:$A$1001, customers!$G$1:$G$1001)</f>
        <v>United States</v>
      </c>
      <c r="I245" t="str">
        <f>INDEX(products!$A$1:$G$49,MATCH(orders!$D245,products!$A$1:$A$49,0),MATCH(orders!I$1,products!$A$1:$F$1,0))</f>
        <v>Exc</v>
      </c>
      <c r="J245" t="str">
        <f>INDEX(products!$A$1:$G$49,MATCH(orders!$D245,products!$A$1:$A$49,0),MATCH(orders!J$1,products!$A$1:$F$1,0))</f>
        <v>D</v>
      </c>
      <c r="K245" s="7">
        <f>INDEX(products!$A$1:$G$49,MATCH(orders!$D245,products!$A$1:$A$49,0),MATCH(orders!K$1,products!$A$1:$F$1,0))</f>
        <v>0.5</v>
      </c>
      <c r="L245" s="4">
        <f>INDEX(products!$A$1:$G$49,MATCH(orders!$D245,products!$A$1:$A$49,0),MATCH(orders!L$1,products!$A$1:$F$1,0))</f>
        <v>7.29</v>
      </c>
      <c r="M245" s="4">
        <f t="shared" si="3"/>
        <v>29.16</v>
      </c>
      <c r="N245" t="str" cm="1">
        <f t="array" ref="N245">_xlfn.IFS($I245="Rob","Robusta",$I245="Exc","Excelsa",$I245="Ara","Arabica",$I245="Lib","Liberica")</f>
        <v>Excelsa</v>
      </c>
      <c r="O245" t="str" cm="1">
        <f t="array" ref="O245">_xlfn.IFS($J245="M","Medium",$J245="L","Light",$J245="D","Dark")</f>
        <v>Dark</v>
      </c>
      <c r="P245" t="str">
        <f>_xlfn.XLOOKUP(Orders[[#This Row],[Customer ID]], customers!$A$1:$A$1001, customers!$I$1:$I$1001,,0)</f>
        <v>Yes</v>
      </c>
    </row>
    <row r="246" spans="1:16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_xlfn.XLOOKUP($C246, customers!$A$1:$A$1001,customers!$B$1:$B$1001)</f>
        <v>Effie Yurkov</v>
      </c>
      <c r="G246" s="2" t="str">
        <f>IF(_xlfn.XLOOKUP($C246,customers!$A$1:$A$1001, customers!$C$1:$C$1001)=0, "", _xlfn.XLOOKUP($C246,customers!$A$1:$A$1001, customers!$C$1:$C$1001))</f>
        <v>eyurkov6s@hud.gov</v>
      </c>
      <c r="H246" s="2" t="str">
        <f>_xlfn.XLOOKUP($C246, customers!$A$1:$A$1001, customers!$G$1:$G$1001)</f>
        <v>United States</v>
      </c>
      <c r="I246" t="str">
        <f>INDEX(products!$A$1:$G$49,MATCH(orders!$D246,products!$A$1:$A$49,0),MATCH(orders!I$1,products!$A$1:$F$1,0))</f>
        <v>Lib</v>
      </c>
      <c r="J246" t="str">
        <f>INDEX(products!$A$1:$G$49,MATCH(orders!$D246,products!$A$1:$A$49,0),MATCH(orders!J$1,products!$A$1:$F$1,0))</f>
        <v>M</v>
      </c>
      <c r="K246" s="7">
        <f>INDEX(products!$A$1:$G$49,MATCH(orders!$D246,products!$A$1:$A$49,0),MATCH(orders!K$1,products!$A$1:$F$1,0))</f>
        <v>2.5</v>
      </c>
      <c r="L246" s="4">
        <f>INDEX(products!$A$1:$G$49,MATCH(orders!$D246,products!$A$1:$A$49,0),MATCH(orders!L$1,products!$A$1:$F$1,0))</f>
        <v>33.464999999999996</v>
      </c>
      <c r="M246" s="4">
        <f t="shared" si="3"/>
        <v>133.85999999999999</v>
      </c>
      <c r="N246" t="str" cm="1">
        <f t="array" ref="N246">_xlfn.IFS($I246="Rob","Robusta",$I246="Exc","Excelsa",$I246="Ara","Arabica",$I246="Lib","Liberica")</f>
        <v>Liberica</v>
      </c>
      <c r="O246" t="str" cm="1">
        <f t="array" ref="O246">_xlfn.IFS($J246="M","Medium",$J246="L","Light",$J246="D","Dark")</f>
        <v>Medium</v>
      </c>
      <c r="P246" t="str">
        <f>_xlfn.XLOOKUP(Orders[[#This Row],[Customer ID]], customers!$A$1:$A$1001, customers!$I$1:$I$1001,,0)</f>
        <v>No</v>
      </c>
    </row>
    <row r="247" spans="1:16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_xlfn.XLOOKUP($C247, customers!$A$1:$A$1001,customers!$B$1:$B$1001)</f>
        <v>Lexie Mallan</v>
      </c>
      <c r="G247" s="2" t="str">
        <f>IF(_xlfn.XLOOKUP($C247,customers!$A$1:$A$1001, customers!$C$1:$C$1001)=0, "", _xlfn.XLOOKUP($C247,customers!$A$1:$A$1001, customers!$C$1:$C$1001))</f>
        <v>lmallan6t@state.gov</v>
      </c>
      <c r="H247" s="2" t="str">
        <f>_xlfn.XLOOKUP($C247, customers!$A$1:$A$1001, customers!$G$1:$G$1001)</f>
        <v>United States</v>
      </c>
      <c r="I247" t="str">
        <f>INDEX(products!$A$1:$G$49,MATCH(orders!$D247,products!$A$1:$A$49,0),MATCH(orders!I$1,products!$A$1:$F$1,0))</f>
        <v>Lib</v>
      </c>
      <c r="J247" t="str">
        <f>INDEX(products!$A$1:$G$49,MATCH(orders!$D247,products!$A$1:$A$49,0),MATCH(orders!J$1,products!$A$1:$F$1,0))</f>
        <v>L</v>
      </c>
      <c r="K247" s="7">
        <f>INDEX(products!$A$1:$G$49,MATCH(orders!$D247,products!$A$1:$A$49,0),MATCH(orders!K$1,products!$A$1:$F$1,0))</f>
        <v>0.2</v>
      </c>
      <c r="L247" s="4">
        <f>INDEX(products!$A$1:$G$49,MATCH(orders!$D247,products!$A$1:$A$49,0),MATCH(orders!L$1,products!$A$1:$F$1,0))</f>
        <v>4.7549999999999999</v>
      </c>
      <c r="M247" s="4">
        <f t="shared" si="3"/>
        <v>23.774999999999999</v>
      </c>
      <c r="N247" t="str" cm="1">
        <f t="array" ref="N247">_xlfn.IFS($I247="Rob","Robusta",$I247="Exc","Excelsa",$I247="Ara","Arabica",$I247="Lib","Liberica")</f>
        <v>Liberica</v>
      </c>
      <c r="O247" t="str" cm="1">
        <f t="array" ref="O247">_xlfn.IFS($J247="M","Medium",$J247="L","Light",$J247="D","Dark")</f>
        <v>Light</v>
      </c>
      <c r="P247" t="str">
        <f>_xlfn.XLOOKUP(Orders[[#This Row],[Customer ID]], customers!$A$1:$A$1001, customers!$I$1:$I$1001,,0)</f>
        <v>Yes</v>
      </c>
    </row>
    <row r="248" spans="1:16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_xlfn.XLOOKUP($C248, customers!$A$1:$A$1001,customers!$B$1:$B$1001)</f>
        <v>Georgena Bentjens</v>
      </c>
      <c r="G248" s="2" t="str">
        <f>IF(_xlfn.XLOOKUP($C248,customers!$A$1:$A$1001, customers!$C$1:$C$1001)=0, "", _xlfn.XLOOKUP($C248,customers!$A$1:$A$1001, customers!$C$1:$C$1001))</f>
        <v>gbentjens6u@netlog.com</v>
      </c>
      <c r="H248" s="2" t="str">
        <f>_xlfn.XLOOKUP($C248, customers!$A$1:$A$1001, customers!$G$1:$G$1001)</f>
        <v>United Kingdom</v>
      </c>
      <c r="I248" t="str">
        <f>INDEX(products!$A$1:$G$49,MATCH(orders!$D248,products!$A$1:$A$49,0),MATCH(orders!I$1,products!$A$1:$F$1,0))</f>
        <v>Lib</v>
      </c>
      <c r="J248" t="str">
        <f>INDEX(products!$A$1:$G$49,MATCH(orders!$D248,products!$A$1:$A$49,0),MATCH(orders!J$1,products!$A$1:$F$1,0))</f>
        <v>D</v>
      </c>
      <c r="K248" s="7">
        <f>INDEX(products!$A$1:$G$49,MATCH(orders!$D248,products!$A$1:$A$49,0),MATCH(orders!K$1,products!$A$1:$F$1,0))</f>
        <v>1</v>
      </c>
      <c r="L248" s="4">
        <f>INDEX(products!$A$1:$G$49,MATCH(orders!$D248,products!$A$1:$A$49,0),MATCH(orders!L$1,products!$A$1:$F$1,0))</f>
        <v>12.95</v>
      </c>
      <c r="M248" s="4">
        <f t="shared" si="3"/>
        <v>38.849999999999994</v>
      </c>
      <c r="N248" t="str" cm="1">
        <f t="array" ref="N248">_xlfn.IFS($I248="Rob","Robusta",$I248="Exc","Excelsa",$I248="Ara","Arabica",$I248="Lib","Liberica")</f>
        <v>Liberica</v>
      </c>
      <c r="O248" t="str" cm="1">
        <f t="array" ref="O248">_xlfn.IFS($J248="M","Medium",$J248="L","Light",$J248="D","Dark")</f>
        <v>Dark</v>
      </c>
      <c r="P248" t="str">
        <f>_xlfn.XLOOKUP(Orders[[#This Row],[Customer ID]], customers!$A$1:$A$1001, customers!$I$1:$I$1001,,0)</f>
        <v>No</v>
      </c>
    </row>
    <row r="249" spans="1:16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_xlfn.XLOOKUP($C249, customers!$A$1:$A$1001,customers!$B$1:$B$1001)</f>
        <v>Delmar Beasant</v>
      </c>
      <c r="G249" s="2" t="str">
        <f>IF(_xlfn.XLOOKUP($C249,customers!$A$1:$A$1001, customers!$C$1:$C$1001)=0, "", _xlfn.XLOOKUP($C249,customers!$A$1:$A$1001, customers!$C$1:$C$1001))</f>
        <v/>
      </c>
      <c r="H249" s="2" t="str">
        <f>_xlfn.XLOOKUP($C249, customers!$A$1:$A$1001, customers!$G$1:$G$1001)</f>
        <v>Ireland</v>
      </c>
      <c r="I249" t="str">
        <f>INDEX(products!$A$1:$G$49,MATCH(orders!$D249,products!$A$1:$A$49,0),MATCH(orders!I$1,products!$A$1:$F$1,0))</f>
        <v>Rob</v>
      </c>
      <c r="J249" t="str">
        <f>INDEX(products!$A$1:$G$49,MATCH(orders!$D249,products!$A$1:$A$49,0),MATCH(orders!J$1,products!$A$1:$F$1,0))</f>
        <v>L</v>
      </c>
      <c r="K249" s="7">
        <f>INDEX(products!$A$1:$G$49,MATCH(orders!$D249,products!$A$1:$A$49,0),MATCH(orders!K$1,products!$A$1:$F$1,0))</f>
        <v>0.2</v>
      </c>
      <c r="L249" s="4">
        <f>INDEX(products!$A$1:$G$49,MATCH(orders!$D249,products!$A$1:$A$49,0),MATCH(orders!L$1,products!$A$1:$F$1,0))</f>
        <v>3.5849999999999995</v>
      </c>
      <c r="M249" s="4">
        <f t="shared" si="3"/>
        <v>21.509999999999998</v>
      </c>
      <c r="N249" t="str" cm="1">
        <f t="array" ref="N249">_xlfn.IFS($I249="Rob","Robusta",$I249="Exc","Excelsa",$I249="Ara","Arabica",$I249="Lib","Liberica")</f>
        <v>Robusta</v>
      </c>
      <c r="O249" t="str" cm="1">
        <f t="array" ref="O249">_xlfn.IFS($J249="M","Medium",$J249="L","Light",$J249="D","Dark")</f>
        <v>Light</v>
      </c>
      <c r="P249" t="str">
        <f>_xlfn.XLOOKUP(Orders[[#This Row],[Customer ID]], customers!$A$1:$A$1001, customers!$I$1:$I$1001,,0)</f>
        <v>Yes</v>
      </c>
    </row>
    <row r="250" spans="1:16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_xlfn.XLOOKUP($C250, customers!$A$1:$A$1001,customers!$B$1:$B$1001)</f>
        <v>Lyn Entwistle</v>
      </c>
      <c r="G250" s="2" t="str">
        <f>IF(_xlfn.XLOOKUP($C250,customers!$A$1:$A$1001, customers!$C$1:$C$1001)=0, "", _xlfn.XLOOKUP($C250,customers!$A$1:$A$1001, customers!$C$1:$C$1001))</f>
        <v>lentwistle6w@omniture.com</v>
      </c>
      <c r="H250" s="2" t="str">
        <f>_xlfn.XLOOKUP($C250, customers!$A$1:$A$1001, customers!$G$1:$G$1001)</f>
        <v>United States</v>
      </c>
      <c r="I250" t="str">
        <f>INDEX(products!$A$1:$G$49,MATCH(orders!$D250,products!$A$1:$A$49,0),MATCH(orders!I$1,products!$A$1:$F$1,0))</f>
        <v>Ara</v>
      </c>
      <c r="J250" t="str">
        <f>INDEX(products!$A$1:$G$49,MATCH(orders!$D250,products!$A$1:$A$49,0),MATCH(orders!J$1,products!$A$1:$F$1,0))</f>
        <v>D</v>
      </c>
      <c r="K250" s="7">
        <f>INDEX(products!$A$1:$G$49,MATCH(orders!$D250,products!$A$1:$A$49,0),MATCH(orders!K$1,products!$A$1:$F$1,0))</f>
        <v>1</v>
      </c>
      <c r="L250" s="4">
        <f>INDEX(products!$A$1:$G$49,MATCH(orders!$D250,products!$A$1:$A$49,0),MATCH(orders!L$1,products!$A$1:$F$1,0))</f>
        <v>9.9499999999999993</v>
      </c>
      <c r="M250" s="4">
        <f t="shared" si="3"/>
        <v>9.9499999999999993</v>
      </c>
      <c r="N250" t="str" cm="1">
        <f t="array" ref="N250">_xlfn.IFS($I250="Rob","Robusta",$I250="Exc","Excelsa",$I250="Ara","Arabica",$I250="Lib","Liberica")</f>
        <v>Arabica</v>
      </c>
      <c r="O250" t="str" cm="1">
        <f t="array" ref="O250">_xlfn.IFS($J250="M","Medium",$J250="L","Light",$J250="D","Dark")</f>
        <v>Dark</v>
      </c>
      <c r="P250" t="str">
        <f>_xlfn.XLOOKUP(Orders[[#This Row],[Customer ID]], customers!$A$1:$A$1001, customers!$I$1:$I$1001,,0)</f>
        <v>Yes</v>
      </c>
    </row>
    <row r="251" spans="1:16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_xlfn.XLOOKUP($C251, customers!$A$1:$A$1001,customers!$B$1:$B$1001)</f>
        <v>Zacharias Kiffe</v>
      </c>
      <c r="G251" s="2" t="str">
        <f>IF(_xlfn.XLOOKUP($C251,customers!$A$1:$A$1001, customers!$C$1:$C$1001)=0, "", _xlfn.XLOOKUP($C251,customers!$A$1:$A$1001, customers!$C$1:$C$1001))</f>
        <v>zkiffe74@cyberchimps.com</v>
      </c>
      <c r="H251" s="2" t="str">
        <f>_xlfn.XLOOKUP($C251, customers!$A$1:$A$1001, customers!$G$1:$G$1001)</f>
        <v>United States</v>
      </c>
      <c r="I251" t="str">
        <f>INDEX(products!$A$1:$G$49,MATCH(orders!$D251,products!$A$1:$A$49,0),MATCH(orders!I$1,products!$A$1:$F$1,0))</f>
        <v>Lib</v>
      </c>
      <c r="J251" t="str">
        <f>INDEX(products!$A$1:$G$49,MATCH(orders!$D251,products!$A$1:$A$49,0),MATCH(orders!J$1,products!$A$1:$F$1,0))</f>
        <v>L</v>
      </c>
      <c r="K251" s="7">
        <f>INDEX(products!$A$1:$G$49,MATCH(orders!$D251,products!$A$1:$A$49,0),MATCH(orders!K$1,products!$A$1:$F$1,0))</f>
        <v>1</v>
      </c>
      <c r="L251" s="4">
        <f>INDEX(products!$A$1:$G$49,MATCH(orders!$D251,products!$A$1:$A$49,0),MATCH(orders!L$1,products!$A$1:$F$1,0))</f>
        <v>15.85</v>
      </c>
      <c r="M251" s="4">
        <f t="shared" si="3"/>
        <v>15.85</v>
      </c>
      <c r="N251" t="str" cm="1">
        <f t="array" ref="N251">_xlfn.IFS($I251="Rob","Robusta",$I251="Exc","Excelsa",$I251="Ara","Arabica",$I251="Lib","Liberica")</f>
        <v>Liberica</v>
      </c>
      <c r="O251" t="str" cm="1">
        <f t="array" ref="O251">_xlfn.IFS($J251="M","Medium",$J251="L","Light",$J251="D","Dark")</f>
        <v>Light</v>
      </c>
      <c r="P251" t="str">
        <f>_xlfn.XLOOKUP(Orders[[#This Row],[Customer ID]], customers!$A$1:$A$1001, customers!$I$1:$I$1001,,0)</f>
        <v>Yes</v>
      </c>
    </row>
    <row r="252" spans="1:16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_xlfn.XLOOKUP($C252, customers!$A$1:$A$1001,customers!$B$1:$B$1001)</f>
        <v>Mercedes Acott</v>
      </c>
      <c r="G252" s="2" t="str">
        <f>IF(_xlfn.XLOOKUP($C252,customers!$A$1:$A$1001, customers!$C$1:$C$1001)=0, "", _xlfn.XLOOKUP($C252,customers!$A$1:$A$1001, customers!$C$1:$C$1001))</f>
        <v>macott6y@pagesperso-orange.fr</v>
      </c>
      <c r="H252" s="2" t="str">
        <f>_xlfn.XLOOKUP($C252, customers!$A$1:$A$1001, customers!$G$1:$G$1001)</f>
        <v>United States</v>
      </c>
      <c r="I252" t="str">
        <f>INDEX(products!$A$1:$G$49,MATCH(orders!$D252,products!$A$1:$A$49,0),MATCH(orders!I$1,products!$A$1:$F$1,0))</f>
        <v>Rob</v>
      </c>
      <c r="J252" t="str">
        <f>INDEX(products!$A$1:$G$49,MATCH(orders!$D252,products!$A$1:$A$49,0),MATCH(orders!J$1,products!$A$1:$F$1,0))</f>
        <v>M</v>
      </c>
      <c r="K252" s="7">
        <f>INDEX(products!$A$1:$G$49,MATCH(orders!$D252,products!$A$1:$A$49,0),MATCH(orders!K$1,products!$A$1:$F$1,0))</f>
        <v>0.2</v>
      </c>
      <c r="L252" s="4">
        <f>INDEX(products!$A$1:$G$49,MATCH(orders!$D252,products!$A$1:$A$49,0),MATCH(orders!L$1,products!$A$1:$F$1,0))</f>
        <v>2.9849999999999999</v>
      </c>
      <c r="M252" s="4">
        <f t="shared" si="3"/>
        <v>2.9849999999999999</v>
      </c>
      <c r="N252" t="str" cm="1">
        <f t="array" ref="N252">_xlfn.IFS($I252="Rob","Robusta",$I252="Exc","Excelsa",$I252="Ara","Arabica",$I252="Lib","Liberica")</f>
        <v>Robusta</v>
      </c>
      <c r="O252" t="str" cm="1">
        <f t="array" ref="O252">_xlfn.IFS($J252="M","Medium",$J252="L","Light",$J252="D","Dark")</f>
        <v>Medium</v>
      </c>
      <c r="P252" t="str">
        <f>_xlfn.XLOOKUP(Orders[[#This Row],[Customer ID]], customers!$A$1:$A$1001, customers!$I$1:$I$1001,,0)</f>
        <v>Yes</v>
      </c>
    </row>
    <row r="253" spans="1:16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_xlfn.XLOOKUP($C253, customers!$A$1:$A$1001,customers!$B$1:$B$1001)</f>
        <v>Connor Heaviside</v>
      </c>
      <c r="G253" s="2" t="str">
        <f>IF(_xlfn.XLOOKUP($C253,customers!$A$1:$A$1001, customers!$C$1:$C$1001)=0, "", _xlfn.XLOOKUP($C253,customers!$A$1:$A$1001, customers!$C$1:$C$1001))</f>
        <v>cheaviside6z@rediff.com</v>
      </c>
      <c r="H253" s="2" t="str">
        <f>_xlfn.XLOOKUP($C253, customers!$A$1:$A$1001, customers!$G$1:$G$1001)</f>
        <v>United States</v>
      </c>
      <c r="I253" t="str">
        <f>INDEX(products!$A$1:$G$49,MATCH(orders!$D253,products!$A$1:$A$49,0),MATCH(orders!I$1,products!$A$1:$F$1,0))</f>
        <v>Exc</v>
      </c>
      <c r="J253" t="str">
        <f>INDEX(products!$A$1:$G$49,MATCH(orders!$D253,products!$A$1:$A$49,0),MATCH(orders!J$1,products!$A$1:$F$1,0))</f>
        <v>M</v>
      </c>
      <c r="K253" s="7">
        <f>INDEX(products!$A$1:$G$49,MATCH(orders!$D253,products!$A$1:$A$49,0),MATCH(orders!K$1,products!$A$1:$F$1,0))</f>
        <v>1</v>
      </c>
      <c r="L253" s="4">
        <f>INDEX(products!$A$1:$G$49,MATCH(orders!$D253,products!$A$1:$A$49,0),MATCH(orders!L$1,products!$A$1:$F$1,0))</f>
        <v>13.75</v>
      </c>
      <c r="M253" s="4">
        <f t="shared" si="3"/>
        <v>68.75</v>
      </c>
      <c r="N253" t="str" cm="1">
        <f t="array" ref="N253">_xlfn.IFS($I253="Rob","Robusta",$I253="Exc","Excelsa",$I253="Ara","Arabica",$I253="Lib","Liberica")</f>
        <v>Excelsa</v>
      </c>
      <c r="O253" t="str" cm="1">
        <f t="array" ref="O253">_xlfn.IFS($J253="M","Medium",$J253="L","Light",$J253="D","Dark")</f>
        <v>Medium</v>
      </c>
      <c r="P253" t="str">
        <f>_xlfn.XLOOKUP(Orders[[#This Row],[Customer ID]], customers!$A$1:$A$1001, customers!$I$1:$I$1001,,0)</f>
        <v>Yes</v>
      </c>
    </row>
    <row r="254" spans="1:16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_xlfn.XLOOKUP($C254, customers!$A$1:$A$1001,customers!$B$1:$B$1001)</f>
        <v>Devy Bulbrook</v>
      </c>
      <c r="G254" s="2" t="str">
        <f>IF(_xlfn.XLOOKUP($C254,customers!$A$1:$A$1001, customers!$C$1:$C$1001)=0, "", _xlfn.XLOOKUP($C254,customers!$A$1:$A$1001, customers!$C$1:$C$1001))</f>
        <v/>
      </c>
      <c r="H254" s="2" t="str">
        <f>_xlfn.XLOOKUP($C254, customers!$A$1:$A$1001, customers!$G$1:$G$1001)</f>
        <v>United States</v>
      </c>
      <c r="I254" t="str">
        <f>INDEX(products!$A$1:$G$49,MATCH(orders!$D254,products!$A$1:$A$49,0),MATCH(orders!I$1,products!$A$1:$F$1,0))</f>
        <v>Ara</v>
      </c>
      <c r="J254" t="str">
        <f>INDEX(products!$A$1:$G$49,MATCH(orders!$D254,products!$A$1:$A$49,0),MATCH(orders!J$1,products!$A$1:$F$1,0))</f>
        <v>D</v>
      </c>
      <c r="K254" s="7">
        <f>INDEX(products!$A$1:$G$49,MATCH(orders!$D254,products!$A$1:$A$49,0),MATCH(orders!K$1,products!$A$1:$F$1,0))</f>
        <v>1</v>
      </c>
      <c r="L254" s="4">
        <f>INDEX(products!$A$1:$G$49,MATCH(orders!$D254,products!$A$1:$A$49,0),MATCH(orders!L$1,products!$A$1:$F$1,0))</f>
        <v>9.9499999999999993</v>
      </c>
      <c r="M254" s="4">
        <f t="shared" si="3"/>
        <v>29.849999999999998</v>
      </c>
      <c r="N254" t="str" cm="1">
        <f t="array" ref="N254">_xlfn.IFS($I254="Rob","Robusta",$I254="Exc","Excelsa",$I254="Ara","Arabica",$I254="Lib","Liberica")</f>
        <v>Arabica</v>
      </c>
      <c r="O254" t="str" cm="1">
        <f t="array" ref="O254">_xlfn.IFS($J254="M","Medium",$J254="L","Light",$J254="D","Dark")</f>
        <v>Dark</v>
      </c>
      <c r="P254" t="str">
        <f>_xlfn.XLOOKUP(Orders[[#This Row],[Customer ID]], customers!$A$1:$A$1001, customers!$I$1:$I$1001,,0)</f>
        <v>No</v>
      </c>
    </row>
    <row r="255" spans="1:16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_xlfn.XLOOKUP($C255, customers!$A$1:$A$1001,customers!$B$1:$B$1001)</f>
        <v>Leia Kernan</v>
      </c>
      <c r="G255" s="2" t="str">
        <f>IF(_xlfn.XLOOKUP($C255,customers!$A$1:$A$1001, customers!$C$1:$C$1001)=0, "", _xlfn.XLOOKUP($C255,customers!$A$1:$A$1001, customers!$C$1:$C$1001))</f>
        <v>lkernan71@wsj.com</v>
      </c>
      <c r="H255" s="2" t="str">
        <f>_xlfn.XLOOKUP($C255, customers!$A$1:$A$1001, customers!$G$1:$G$1001)</f>
        <v>United States</v>
      </c>
      <c r="I255" t="str">
        <f>INDEX(products!$A$1:$G$49,MATCH(orders!$D255,products!$A$1:$A$49,0),MATCH(orders!I$1,products!$A$1:$F$1,0))</f>
        <v>Lib</v>
      </c>
      <c r="J255" t="str">
        <f>INDEX(products!$A$1:$G$49,MATCH(orders!$D255,products!$A$1:$A$49,0),MATCH(orders!J$1,products!$A$1:$F$1,0))</f>
        <v>M</v>
      </c>
      <c r="K255" s="7">
        <f>INDEX(products!$A$1:$G$49,MATCH(orders!$D255,products!$A$1:$A$49,0),MATCH(orders!K$1,products!$A$1:$F$1,0))</f>
        <v>1</v>
      </c>
      <c r="L255" s="4">
        <f>INDEX(products!$A$1:$G$49,MATCH(orders!$D255,products!$A$1:$A$49,0),MATCH(orders!L$1,products!$A$1:$F$1,0))</f>
        <v>14.55</v>
      </c>
      <c r="M255" s="4">
        <f t="shared" si="3"/>
        <v>58.2</v>
      </c>
      <c r="N255" t="str" cm="1">
        <f t="array" ref="N255">_xlfn.IFS($I255="Rob","Robusta",$I255="Exc","Excelsa",$I255="Ara","Arabica",$I255="Lib","Liberica")</f>
        <v>Liberica</v>
      </c>
      <c r="O255" t="str" cm="1">
        <f t="array" ref="O255">_xlfn.IFS($J255="M","Medium",$J255="L","Light",$J255="D","Dark")</f>
        <v>Medium</v>
      </c>
      <c r="P255" t="str">
        <f>_xlfn.XLOOKUP(Orders[[#This Row],[Customer ID]], customers!$A$1:$A$1001, customers!$I$1:$I$1001,,0)</f>
        <v>No</v>
      </c>
    </row>
    <row r="256" spans="1:16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_xlfn.XLOOKUP($C256, customers!$A$1:$A$1001,customers!$B$1:$B$1001)</f>
        <v>Rosaline McLae</v>
      </c>
      <c r="G256" s="2" t="str">
        <f>IF(_xlfn.XLOOKUP($C256,customers!$A$1:$A$1001, customers!$C$1:$C$1001)=0, "", _xlfn.XLOOKUP($C256,customers!$A$1:$A$1001, customers!$C$1:$C$1001))</f>
        <v>rmclae72@dailymotion.com</v>
      </c>
      <c r="H256" s="2" t="str">
        <f>_xlfn.XLOOKUP($C256, customers!$A$1:$A$1001, customers!$G$1:$G$1001)</f>
        <v>United Kingdom</v>
      </c>
      <c r="I256" t="str">
        <f>INDEX(products!$A$1:$G$49,MATCH(orders!$D256,products!$A$1:$A$49,0),MATCH(orders!I$1,products!$A$1:$F$1,0))</f>
        <v>Rob</v>
      </c>
      <c r="J256" t="str">
        <f>INDEX(products!$A$1:$G$49,MATCH(orders!$D256,products!$A$1:$A$49,0),MATCH(orders!J$1,products!$A$1:$F$1,0))</f>
        <v>L</v>
      </c>
      <c r="K256" s="7">
        <f>INDEX(products!$A$1:$G$49,MATCH(orders!$D256,products!$A$1:$A$49,0),MATCH(orders!K$1,products!$A$1:$F$1,0))</f>
        <v>0.5</v>
      </c>
      <c r="L256" s="4">
        <f>INDEX(products!$A$1:$G$49,MATCH(orders!$D256,products!$A$1:$A$49,0),MATCH(orders!L$1,products!$A$1:$F$1,0))</f>
        <v>7.169999999999999</v>
      </c>
      <c r="M256" s="4">
        <f t="shared" si="3"/>
        <v>28.679999999999996</v>
      </c>
      <c r="N256" t="str" cm="1">
        <f t="array" ref="N256">_xlfn.IFS($I256="Rob","Robusta",$I256="Exc","Excelsa",$I256="Ara","Arabica",$I256="Lib","Liberica")</f>
        <v>Robusta</v>
      </c>
      <c r="O256" t="str" cm="1">
        <f t="array" ref="O256">_xlfn.IFS($J256="M","Medium",$J256="L","Light",$J256="D","Dark")</f>
        <v>Light</v>
      </c>
      <c r="P256" t="str">
        <f>_xlfn.XLOOKUP(Orders[[#This Row],[Customer ID]], customers!$A$1:$A$1001, customers!$I$1:$I$1001,,0)</f>
        <v>No</v>
      </c>
    </row>
    <row r="257" spans="1:16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_xlfn.XLOOKUP($C257, customers!$A$1:$A$1001,customers!$B$1:$B$1001)</f>
        <v>Cleve Blowfelde</v>
      </c>
      <c r="G257" s="2" t="str">
        <f>IF(_xlfn.XLOOKUP($C257,customers!$A$1:$A$1001, customers!$C$1:$C$1001)=0, "", _xlfn.XLOOKUP($C257,customers!$A$1:$A$1001, customers!$C$1:$C$1001))</f>
        <v>cblowfelde73@ustream.tv</v>
      </c>
      <c r="H257" s="2" t="str">
        <f>_xlfn.XLOOKUP($C257, customers!$A$1:$A$1001, customers!$G$1:$G$1001)</f>
        <v>United States</v>
      </c>
      <c r="I257" t="str">
        <f>INDEX(products!$A$1:$G$49,MATCH(orders!$D257,products!$A$1:$A$49,0),MATCH(orders!I$1,products!$A$1:$F$1,0))</f>
        <v>Rob</v>
      </c>
      <c r="J257" t="str">
        <f>INDEX(products!$A$1:$G$49,MATCH(orders!$D257,products!$A$1:$A$49,0),MATCH(orders!J$1,products!$A$1:$F$1,0))</f>
        <v>L</v>
      </c>
      <c r="K257" s="7">
        <f>INDEX(products!$A$1:$G$49,MATCH(orders!$D257,products!$A$1:$A$49,0),MATCH(orders!K$1,products!$A$1:$F$1,0))</f>
        <v>0.5</v>
      </c>
      <c r="L257" s="4">
        <f>INDEX(products!$A$1:$G$49,MATCH(orders!$D257,products!$A$1:$A$49,0),MATCH(orders!L$1,products!$A$1:$F$1,0))</f>
        <v>7.169999999999999</v>
      </c>
      <c r="M257" s="4">
        <f t="shared" si="3"/>
        <v>21.509999999999998</v>
      </c>
      <c r="N257" t="str" cm="1">
        <f t="array" ref="N257">_xlfn.IFS($I257="Rob","Robusta",$I257="Exc","Excelsa",$I257="Ara","Arabica",$I257="Lib","Liberica")</f>
        <v>Robusta</v>
      </c>
      <c r="O257" t="str" cm="1">
        <f t="array" ref="O257">_xlfn.IFS($J257="M","Medium",$J257="L","Light",$J257="D","Dark")</f>
        <v>Light</v>
      </c>
      <c r="P257" t="str">
        <f>_xlfn.XLOOKUP(Orders[[#This Row],[Customer ID]], customers!$A$1:$A$1001, customers!$I$1:$I$1001,,0)</f>
        <v>No</v>
      </c>
    </row>
    <row r="258" spans="1:16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_xlfn.XLOOKUP($C258, customers!$A$1:$A$1001,customers!$B$1:$B$1001)</f>
        <v>Zacharias Kiffe</v>
      </c>
      <c r="G258" s="2" t="str">
        <f>IF(_xlfn.XLOOKUP($C258,customers!$A$1:$A$1001, customers!$C$1:$C$1001)=0, "", _xlfn.XLOOKUP($C258,customers!$A$1:$A$1001, customers!$C$1:$C$1001))</f>
        <v>zkiffe74@cyberchimps.com</v>
      </c>
      <c r="H258" s="2" t="str">
        <f>_xlfn.XLOOKUP($C258, customers!$A$1:$A$1001, customers!$G$1:$G$1001)</f>
        <v>United States</v>
      </c>
      <c r="I258" t="str">
        <f>INDEX(products!$A$1:$G$49,MATCH(orders!$D258,products!$A$1:$A$49,0),MATCH(orders!I$1,products!$A$1:$F$1,0))</f>
        <v>Lib</v>
      </c>
      <c r="J258" t="str">
        <f>INDEX(products!$A$1:$G$49,MATCH(orders!$D258,products!$A$1:$A$49,0),MATCH(orders!J$1,products!$A$1:$F$1,0))</f>
        <v>M</v>
      </c>
      <c r="K258" s="7">
        <f>INDEX(products!$A$1:$G$49,MATCH(orders!$D258,products!$A$1:$A$49,0),MATCH(orders!K$1,products!$A$1:$F$1,0))</f>
        <v>0.5</v>
      </c>
      <c r="L258" s="4">
        <f>INDEX(products!$A$1:$G$49,MATCH(orders!$D258,products!$A$1:$A$49,0),MATCH(orders!L$1,products!$A$1:$F$1,0))</f>
        <v>8.73</v>
      </c>
      <c r="M258" s="4">
        <f t="shared" si="3"/>
        <v>17.46</v>
      </c>
      <c r="N258" t="str" cm="1">
        <f t="array" ref="N258">_xlfn.IFS($I258="Rob","Robusta",$I258="Exc","Excelsa",$I258="Ara","Arabica",$I258="Lib","Liberica")</f>
        <v>Liberica</v>
      </c>
      <c r="O258" t="str" cm="1">
        <f t="array" ref="O258">_xlfn.IFS($J258="M","Medium",$J258="L","Light",$J258="D","Dark")</f>
        <v>Medium</v>
      </c>
      <c r="P258" t="str">
        <f>_xlfn.XLOOKUP(Orders[[#This Row],[Customer ID]], customers!$A$1:$A$1001, customers!$I$1:$I$1001,,0)</f>
        <v>Yes</v>
      </c>
    </row>
    <row r="259" spans="1:16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_xlfn.XLOOKUP($C259, customers!$A$1:$A$1001,customers!$B$1:$B$1001)</f>
        <v>Denyse O'Calleran</v>
      </c>
      <c r="G259" s="2" t="str">
        <f>IF(_xlfn.XLOOKUP($C259,customers!$A$1:$A$1001, customers!$C$1:$C$1001)=0, "", _xlfn.XLOOKUP($C259,customers!$A$1:$A$1001, customers!$C$1:$C$1001))</f>
        <v>docalleran75@ucla.edu</v>
      </c>
      <c r="H259" s="2" t="str">
        <f>_xlfn.XLOOKUP($C259, customers!$A$1:$A$1001, customers!$G$1:$G$1001)</f>
        <v>United States</v>
      </c>
      <c r="I259" t="str">
        <f>INDEX(products!$A$1:$G$49,MATCH(orders!$D259,products!$A$1:$A$49,0),MATCH(orders!I$1,products!$A$1:$F$1,0))</f>
        <v>Exc</v>
      </c>
      <c r="J259" t="str">
        <f>INDEX(products!$A$1:$G$49,MATCH(orders!$D259,products!$A$1:$A$49,0),MATCH(orders!J$1,products!$A$1:$F$1,0))</f>
        <v>D</v>
      </c>
      <c r="K259" s="7">
        <f>INDEX(products!$A$1:$G$49,MATCH(orders!$D259,products!$A$1:$A$49,0),MATCH(orders!K$1,products!$A$1:$F$1,0))</f>
        <v>2.5</v>
      </c>
      <c r="L259" s="4">
        <f>INDEX(products!$A$1:$G$49,MATCH(orders!$D259,products!$A$1:$A$49,0),MATCH(orders!L$1,products!$A$1:$F$1,0))</f>
        <v>27.945</v>
      </c>
      <c r="M259" s="4">
        <f t="shared" ref="M259:M322" si="4">L259*E259</f>
        <v>27.945</v>
      </c>
      <c r="N259" t="str" cm="1">
        <f t="array" ref="N259">_xlfn.IFS($I259="Rob","Robusta",$I259="Exc","Excelsa",$I259="Ara","Arabica",$I259="Lib","Liberica")</f>
        <v>Excelsa</v>
      </c>
      <c r="O259" t="str" cm="1">
        <f t="array" ref="O259">_xlfn.IFS($J259="M","Medium",$J259="L","Light",$J259="D","Dark")</f>
        <v>Dark</v>
      </c>
      <c r="P259" t="str">
        <f>_xlfn.XLOOKUP(Orders[[#This Row],[Customer ID]], customers!$A$1:$A$1001, customers!$I$1:$I$1001,,0)</f>
        <v>Yes</v>
      </c>
    </row>
    <row r="260" spans="1:16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_xlfn.XLOOKUP($C260, customers!$A$1:$A$1001,customers!$B$1:$B$1001)</f>
        <v>Cobby Cromwell</v>
      </c>
      <c r="G260" s="2" t="str">
        <f>IF(_xlfn.XLOOKUP($C260,customers!$A$1:$A$1001, customers!$C$1:$C$1001)=0, "", _xlfn.XLOOKUP($C260,customers!$A$1:$A$1001, customers!$C$1:$C$1001))</f>
        <v>ccromwell76@desdev.cn</v>
      </c>
      <c r="H260" s="2" t="str">
        <f>_xlfn.XLOOKUP($C260, customers!$A$1:$A$1001, customers!$G$1:$G$1001)</f>
        <v>United States</v>
      </c>
      <c r="I260" t="str">
        <f>INDEX(products!$A$1:$G$49,MATCH(orders!$D260,products!$A$1:$A$49,0),MATCH(orders!I$1,products!$A$1:$F$1,0))</f>
        <v>Exc</v>
      </c>
      <c r="J260" t="str">
        <f>INDEX(products!$A$1:$G$49,MATCH(orders!$D260,products!$A$1:$A$49,0),MATCH(orders!J$1,products!$A$1:$F$1,0))</f>
        <v>D</v>
      </c>
      <c r="K260" s="7">
        <f>INDEX(products!$A$1:$G$49,MATCH(orders!$D260,products!$A$1:$A$49,0),MATCH(orders!K$1,products!$A$1:$F$1,0))</f>
        <v>2.5</v>
      </c>
      <c r="L260" s="4">
        <f>INDEX(products!$A$1:$G$49,MATCH(orders!$D260,products!$A$1:$A$49,0),MATCH(orders!L$1,products!$A$1:$F$1,0))</f>
        <v>27.945</v>
      </c>
      <c r="M260" s="4">
        <f t="shared" si="4"/>
        <v>139.72499999999999</v>
      </c>
      <c r="N260" t="str" cm="1">
        <f t="array" ref="N260">_xlfn.IFS($I260="Rob","Robusta",$I260="Exc","Excelsa",$I260="Ara","Arabica",$I260="Lib","Liberica")</f>
        <v>Excelsa</v>
      </c>
      <c r="O260" t="str" cm="1">
        <f t="array" ref="O260">_xlfn.IFS($J260="M","Medium",$J260="L","Light",$J260="D","Dark")</f>
        <v>Dark</v>
      </c>
      <c r="P260" t="str">
        <f>_xlfn.XLOOKUP(Orders[[#This Row],[Customer ID]], customers!$A$1:$A$1001, customers!$I$1:$I$1001,,0)</f>
        <v>No</v>
      </c>
    </row>
    <row r="261" spans="1:16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_xlfn.XLOOKUP($C261, customers!$A$1:$A$1001,customers!$B$1:$B$1001)</f>
        <v>Irv Hay</v>
      </c>
      <c r="G261" s="2" t="str">
        <f>IF(_xlfn.XLOOKUP($C261,customers!$A$1:$A$1001, customers!$C$1:$C$1001)=0, "", _xlfn.XLOOKUP($C261,customers!$A$1:$A$1001, customers!$C$1:$C$1001))</f>
        <v>ihay77@lulu.com</v>
      </c>
      <c r="H261" s="2" t="str">
        <f>_xlfn.XLOOKUP($C261, customers!$A$1:$A$1001, customers!$G$1:$G$1001)</f>
        <v>United Kingdom</v>
      </c>
      <c r="I261" t="str">
        <f>INDEX(products!$A$1:$G$49,MATCH(orders!$D261,products!$A$1:$A$49,0),MATCH(orders!I$1,products!$A$1:$F$1,0))</f>
        <v>Rob</v>
      </c>
      <c r="J261" t="str">
        <f>INDEX(products!$A$1:$G$49,MATCH(orders!$D261,products!$A$1:$A$49,0),MATCH(orders!J$1,products!$A$1:$F$1,0))</f>
        <v>M</v>
      </c>
      <c r="K261" s="7">
        <f>INDEX(products!$A$1:$G$49,MATCH(orders!$D261,products!$A$1:$A$49,0),MATCH(orders!K$1,products!$A$1:$F$1,0))</f>
        <v>0.2</v>
      </c>
      <c r="L261" s="4">
        <f>INDEX(products!$A$1:$G$49,MATCH(orders!$D261,products!$A$1:$A$49,0),MATCH(orders!L$1,products!$A$1:$F$1,0))</f>
        <v>2.9849999999999999</v>
      </c>
      <c r="M261" s="4">
        <f t="shared" si="4"/>
        <v>5.97</v>
      </c>
      <c r="N261" t="str" cm="1">
        <f t="array" ref="N261">_xlfn.IFS($I261="Rob","Robusta",$I261="Exc","Excelsa",$I261="Ara","Arabica",$I261="Lib","Liberica")</f>
        <v>Robusta</v>
      </c>
      <c r="O261" t="str" cm="1">
        <f t="array" ref="O261">_xlfn.IFS($J261="M","Medium",$J261="L","Light",$J261="D","Dark")</f>
        <v>Medium</v>
      </c>
      <c r="P261" t="str">
        <f>_xlfn.XLOOKUP(Orders[[#This Row],[Customer ID]], customers!$A$1:$A$1001, customers!$I$1:$I$1001,,0)</f>
        <v>No</v>
      </c>
    </row>
    <row r="262" spans="1:16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_xlfn.XLOOKUP($C262, customers!$A$1:$A$1001,customers!$B$1:$B$1001)</f>
        <v>Tani Taffarello</v>
      </c>
      <c r="G262" s="2" t="str">
        <f>IF(_xlfn.XLOOKUP($C262,customers!$A$1:$A$1001, customers!$C$1:$C$1001)=0, "", _xlfn.XLOOKUP($C262,customers!$A$1:$A$1001, customers!$C$1:$C$1001))</f>
        <v>ttaffarello78@sciencedaily.com</v>
      </c>
      <c r="H262" s="2" t="str">
        <f>_xlfn.XLOOKUP($C262, customers!$A$1:$A$1001, customers!$G$1:$G$1001)</f>
        <v>United States</v>
      </c>
      <c r="I262" t="str">
        <f>INDEX(products!$A$1:$G$49,MATCH(orders!$D262,products!$A$1:$A$49,0),MATCH(orders!I$1,products!$A$1:$F$1,0))</f>
        <v>Rob</v>
      </c>
      <c r="J262" t="str">
        <f>INDEX(products!$A$1:$G$49,MATCH(orders!$D262,products!$A$1:$A$49,0),MATCH(orders!J$1,products!$A$1:$F$1,0))</f>
        <v>L</v>
      </c>
      <c r="K262" s="7">
        <f>INDEX(products!$A$1:$G$49,MATCH(orders!$D262,products!$A$1:$A$49,0),MATCH(orders!K$1,products!$A$1:$F$1,0))</f>
        <v>2.5</v>
      </c>
      <c r="L262" s="4">
        <f>INDEX(products!$A$1:$G$49,MATCH(orders!$D262,products!$A$1:$A$49,0),MATCH(orders!L$1,products!$A$1:$F$1,0))</f>
        <v>27.484999999999996</v>
      </c>
      <c r="M262" s="4">
        <f t="shared" si="4"/>
        <v>27.484999999999996</v>
      </c>
      <c r="N262" t="str" cm="1">
        <f t="array" ref="N262">_xlfn.IFS($I262="Rob","Robusta",$I262="Exc","Excelsa",$I262="Ara","Arabica",$I262="Lib","Liberica")</f>
        <v>Robusta</v>
      </c>
      <c r="O262" t="str" cm="1">
        <f t="array" ref="O262">_xlfn.IFS($J262="M","Medium",$J262="L","Light",$J262="D","Dark")</f>
        <v>Light</v>
      </c>
      <c r="P262" t="str">
        <f>_xlfn.XLOOKUP(Orders[[#This Row],[Customer ID]], customers!$A$1:$A$1001, customers!$I$1:$I$1001,,0)</f>
        <v>Yes</v>
      </c>
    </row>
    <row r="263" spans="1:16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_xlfn.XLOOKUP($C263, customers!$A$1:$A$1001,customers!$B$1:$B$1001)</f>
        <v>Monique Canty</v>
      </c>
      <c r="G263" s="2" t="str">
        <f>IF(_xlfn.XLOOKUP($C263,customers!$A$1:$A$1001, customers!$C$1:$C$1001)=0, "", _xlfn.XLOOKUP($C263,customers!$A$1:$A$1001, customers!$C$1:$C$1001))</f>
        <v>mcanty79@jigsy.com</v>
      </c>
      <c r="H263" s="2" t="str">
        <f>_xlfn.XLOOKUP($C263, customers!$A$1:$A$1001, customers!$G$1:$G$1001)</f>
        <v>United States</v>
      </c>
      <c r="I263" t="str">
        <f>INDEX(products!$A$1:$G$49,MATCH(orders!$D263,products!$A$1:$A$49,0),MATCH(orders!I$1,products!$A$1:$F$1,0))</f>
        <v>Rob</v>
      </c>
      <c r="J263" t="str">
        <f>INDEX(products!$A$1:$G$49,MATCH(orders!$D263,products!$A$1:$A$49,0),MATCH(orders!J$1,products!$A$1:$F$1,0))</f>
        <v>L</v>
      </c>
      <c r="K263" s="7">
        <f>INDEX(products!$A$1:$G$49,MATCH(orders!$D263,products!$A$1:$A$49,0),MATCH(orders!K$1,products!$A$1:$F$1,0))</f>
        <v>1</v>
      </c>
      <c r="L263" s="4">
        <f>INDEX(products!$A$1:$G$49,MATCH(orders!$D263,products!$A$1:$A$49,0),MATCH(orders!L$1,products!$A$1:$F$1,0))</f>
        <v>11.95</v>
      </c>
      <c r="M263" s="4">
        <f t="shared" si="4"/>
        <v>59.75</v>
      </c>
      <c r="N263" t="str" cm="1">
        <f t="array" ref="N263">_xlfn.IFS($I263="Rob","Robusta",$I263="Exc","Excelsa",$I263="Ara","Arabica",$I263="Lib","Liberica")</f>
        <v>Robusta</v>
      </c>
      <c r="O263" t="str" cm="1">
        <f t="array" ref="O263">_xlfn.IFS($J263="M","Medium",$J263="L","Light",$J263="D","Dark")</f>
        <v>Light</v>
      </c>
      <c r="P263" t="str">
        <f>_xlfn.XLOOKUP(Orders[[#This Row],[Customer ID]], customers!$A$1:$A$1001, customers!$I$1:$I$1001,,0)</f>
        <v>Yes</v>
      </c>
    </row>
    <row r="264" spans="1:16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_xlfn.XLOOKUP($C264, customers!$A$1:$A$1001,customers!$B$1:$B$1001)</f>
        <v>Javier Kopke</v>
      </c>
      <c r="G264" s="2" t="str">
        <f>IF(_xlfn.XLOOKUP($C264,customers!$A$1:$A$1001, customers!$C$1:$C$1001)=0, "", _xlfn.XLOOKUP($C264,customers!$A$1:$A$1001, customers!$C$1:$C$1001))</f>
        <v>jkopke7a@auda.org.au</v>
      </c>
      <c r="H264" s="2" t="str">
        <f>_xlfn.XLOOKUP($C264, customers!$A$1:$A$1001, customers!$G$1:$G$1001)</f>
        <v>United States</v>
      </c>
      <c r="I264" t="str">
        <f>INDEX(products!$A$1:$G$49,MATCH(orders!$D264,products!$A$1:$A$49,0),MATCH(orders!I$1,products!$A$1:$F$1,0))</f>
        <v>Exc</v>
      </c>
      <c r="J264" t="str">
        <f>INDEX(products!$A$1:$G$49,MATCH(orders!$D264,products!$A$1:$A$49,0),MATCH(orders!J$1,products!$A$1:$F$1,0))</f>
        <v>M</v>
      </c>
      <c r="K264" s="7">
        <f>INDEX(products!$A$1:$G$49,MATCH(orders!$D264,products!$A$1:$A$49,0),MATCH(orders!K$1,products!$A$1:$F$1,0))</f>
        <v>1</v>
      </c>
      <c r="L264" s="4">
        <f>INDEX(products!$A$1:$G$49,MATCH(orders!$D264,products!$A$1:$A$49,0),MATCH(orders!L$1,products!$A$1:$F$1,0))</f>
        <v>13.75</v>
      </c>
      <c r="M264" s="4">
        <f t="shared" si="4"/>
        <v>41.25</v>
      </c>
      <c r="N264" t="str" cm="1">
        <f t="array" ref="N264">_xlfn.IFS($I264="Rob","Robusta",$I264="Exc","Excelsa",$I264="Ara","Arabica",$I264="Lib","Liberica")</f>
        <v>Excelsa</v>
      </c>
      <c r="O264" t="str" cm="1">
        <f t="array" ref="O264">_xlfn.IFS($J264="M","Medium",$J264="L","Light",$J264="D","Dark")</f>
        <v>Medium</v>
      </c>
      <c r="P264" t="str">
        <f>_xlfn.XLOOKUP(Orders[[#This Row],[Customer ID]], customers!$A$1:$A$1001, customers!$I$1:$I$1001,,0)</f>
        <v>No</v>
      </c>
    </row>
    <row r="265" spans="1:16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_xlfn.XLOOKUP($C265, customers!$A$1:$A$1001,customers!$B$1:$B$1001)</f>
        <v>Mar McIver</v>
      </c>
      <c r="G265" s="2" t="str">
        <f>IF(_xlfn.XLOOKUP($C265,customers!$A$1:$A$1001, customers!$C$1:$C$1001)=0, "", _xlfn.XLOOKUP($C265,customers!$A$1:$A$1001, customers!$C$1:$C$1001))</f>
        <v/>
      </c>
      <c r="H265" s="2" t="str">
        <f>_xlfn.XLOOKUP($C265, customers!$A$1:$A$1001, customers!$G$1:$G$1001)</f>
        <v>United States</v>
      </c>
      <c r="I265" t="str">
        <f>INDEX(products!$A$1:$G$49,MATCH(orders!$D265,products!$A$1:$A$49,0),MATCH(orders!I$1,products!$A$1:$F$1,0))</f>
        <v>Lib</v>
      </c>
      <c r="J265" t="str">
        <f>INDEX(products!$A$1:$G$49,MATCH(orders!$D265,products!$A$1:$A$49,0),MATCH(orders!J$1,products!$A$1:$F$1,0))</f>
        <v>M</v>
      </c>
      <c r="K265" s="7">
        <f>INDEX(products!$A$1:$G$49,MATCH(orders!$D265,products!$A$1:$A$49,0),MATCH(orders!K$1,products!$A$1:$F$1,0))</f>
        <v>2.5</v>
      </c>
      <c r="L265" s="4">
        <f>INDEX(products!$A$1:$G$49,MATCH(orders!$D265,products!$A$1:$A$49,0),MATCH(orders!L$1,products!$A$1:$F$1,0))</f>
        <v>33.464999999999996</v>
      </c>
      <c r="M265" s="4">
        <f t="shared" si="4"/>
        <v>133.85999999999999</v>
      </c>
      <c r="N265" t="str" cm="1">
        <f t="array" ref="N265">_xlfn.IFS($I265="Rob","Robusta",$I265="Exc","Excelsa",$I265="Ara","Arabica",$I265="Lib","Liberica")</f>
        <v>Liberica</v>
      </c>
      <c r="O265" t="str" cm="1">
        <f t="array" ref="O265">_xlfn.IFS($J265="M","Medium",$J265="L","Light",$J265="D","Dark")</f>
        <v>Medium</v>
      </c>
      <c r="P265" t="str">
        <f>_xlfn.XLOOKUP(Orders[[#This Row],[Customer ID]], customers!$A$1:$A$1001, customers!$I$1:$I$1001,,0)</f>
        <v>No</v>
      </c>
    </row>
    <row r="266" spans="1:16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_xlfn.XLOOKUP($C266, customers!$A$1:$A$1001,customers!$B$1:$B$1001)</f>
        <v>Arabella Fransewich</v>
      </c>
      <c r="G266" s="2" t="str">
        <f>IF(_xlfn.XLOOKUP($C266,customers!$A$1:$A$1001, customers!$C$1:$C$1001)=0, "", _xlfn.XLOOKUP($C266,customers!$A$1:$A$1001, customers!$C$1:$C$1001))</f>
        <v/>
      </c>
      <c r="H266" s="2" t="str">
        <f>_xlfn.XLOOKUP($C266, customers!$A$1:$A$1001, customers!$G$1:$G$1001)</f>
        <v>Ireland</v>
      </c>
      <c r="I266" t="str">
        <f>INDEX(products!$A$1:$G$49,MATCH(orders!$D266,products!$A$1:$A$49,0),MATCH(orders!I$1,products!$A$1:$F$1,0))</f>
        <v>Rob</v>
      </c>
      <c r="J266" t="str">
        <f>INDEX(products!$A$1:$G$49,MATCH(orders!$D266,products!$A$1:$A$49,0),MATCH(orders!J$1,products!$A$1:$F$1,0))</f>
        <v>L</v>
      </c>
      <c r="K266" s="7">
        <f>INDEX(products!$A$1:$G$49,MATCH(orders!$D266,products!$A$1:$A$49,0),MATCH(orders!K$1,products!$A$1:$F$1,0))</f>
        <v>1</v>
      </c>
      <c r="L266" s="4">
        <f>INDEX(products!$A$1:$G$49,MATCH(orders!$D266,products!$A$1:$A$49,0),MATCH(orders!L$1,products!$A$1:$F$1,0))</f>
        <v>11.95</v>
      </c>
      <c r="M266" s="4">
        <f t="shared" si="4"/>
        <v>59.75</v>
      </c>
      <c r="N266" t="str" cm="1">
        <f t="array" ref="N266">_xlfn.IFS($I266="Rob","Robusta",$I266="Exc","Excelsa",$I266="Ara","Arabica",$I266="Lib","Liberica")</f>
        <v>Robusta</v>
      </c>
      <c r="O266" t="str" cm="1">
        <f t="array" ref="O266">_xlfn.IFS($J266="M","Medium",$J266="L","Light",$J266="D","Dark")</f>
        <v>Light</v>
      </c>
      <c r="P266" t="str">
        <f>_xlfn.XLOOKUP(Orders[[#This Row],[Customer ID]], customers!$A$1:$A$1001, customers!$I$1:$I$1001,,0)</f>
        <v>Yes</v>
      </c>
    </row>
    <row r="267" spans="1:16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_xlfn.XLOOKUP($C267, customers!$A$1:$A$1001,customers!$B$1:$B$1001)</f>
        <v>Violette Hellmore</v>
      </c>
      <c r="G267" s="2" t="str">
        <f>IF(_xlfn.XLOOKUP($C267,customers!$A$1:$A$1001, customers!$C$1:$C$1001)=0, "", _xlfn.XLOOKUP($C267,customers!$A$1:$A$1001, customers!$C$1:$C$1001))</f>
        <v>vhellmore7d@bbc.co.uk</v>
      </c>
      <c r="H267" s="2" t="str">
        <f>_xlfn.XLOOKUP($C267, customers!$A$1:$A$1001, customers!$G$1:$G$1001)</f>
        <v>United States</v>
      </c>
      <c r="I267" t="str">
        <f>INDEX(products!$A$1:$G$49,MATCH(orders!$D267,products!$A$1:$A$49,0),MATCH(orders!I$1,products!$A$1:$F$1,0))</f>
        <v>Ara</v>
      </c>
      <c r="J267" t="str">
        <f>INDEX(products!$A$1:$G$49,MATCH(orders!$D267,products!$A$1:$A$49,0),MATCH(orders!J$1,products!$A$1:$F$1,0))</f>
        <v>D</v>
      </c>
      <c r="K267" s="7">
        <f>INDEX(products!$A$1:$G$49,MATCH(orders!$D267,products!$A$1:$A$49,0),MATCH(orders!K$1,products!$A$1:$F$1,0))</f>
        <v>0.5</v>
      </c>
      <c r="L267" s="4">
        <f>INDEX(products!$A$1:$G$49,MATCH(orders!$D267,products!$A$1:$A$49,0),MATCH(orders!L$1,products!$A$1:$F$1,0))</f>
        <v>5.97</v>
      </c>
      <c r="M267" s="4">
        <f t="shared" si="4"/>
        <v>5.97</v>
      </c>
      <c r="N267" t="str" cm="1">
        <f t="array" ref="N267">_xlfn.IFS($I267="Rob","Robusta",$I267="Exc","Excelsa",$I267="Ara","Arabica",$I267="Lib","Liberica")</f>
        <v>Arabica</v>
      </c>
      <c r="O267" t="str" cm="1">
        <f t="array" ref="O267">_xlfn.IFS($J267="M","Medium",$J267="L","Light",$J267="D","Dark")</f>
        <v>Dark</v>
      </c>
      <c r="P267" t="str">
        <f>_xlfn.XLOOKUP(Orders[[#This Row],[Customer ID]], customers!$A$1:$A$1001, customers!$I$1:$I$1001,,0)</f>
        <v>Yes</v>
      </c>
    </row>
    <row r="268" spans="1:16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_xlfn.XLOOKUP($C268, customers!$A$1:$A$1001,customers!$B$1:$B$1001)</f>
        <v>Myles Seawright</v>
      </c>
      <c r="G268" s="2" t="str">
        <f>IF(_xlfn.XLOOKUP($C268,customers!$A$1:$A$1001, customers!$C$1:$C$1001)=0, "", _xlfn.XLOOKUP($C268,customers!$A$1:$A$1001, customers!$C$1:$C$1001))</f>
        <v>mseawright7e@nbcnews.com</v>
      </c>
      <c r="H268" s="2" t="str">
        <f>_xlfn.XLOOKUP($C268, customers!$A$1:$A$1001, customers!$G$1:$G$1001)</f>
        <v>United Kingdom</v>
      </c>
      <c r="I268" t="str">
        <f>INDEX(products!$A$1:$G$49,MATCH(orders!$D268,products!$A$1:$A$49,0),MATCH(orders!I$1,products!$A$1:$F$1,0))</f>
        <v>Exc</v>
      </c>
      <c r="J268" t="str">
        <f>INDEX(products!$A$1:$G$49,MATCH(orders!$D268,products!$A$1:$A$49,0),MATCH(orders!J$1,products!$A$1:$F$1,0))</f>
        <v>D</v>
      </c>
      <c r="K268" s="7">
        <f>INDEX(products!$A$1:$G$49,MATCH(orders!$D268,products!$A$1:$A$49,0),MATCH(orders!K$1,products!$A$1:$F$1,0))</f>
        <v>1</v>
      </c>
      <c r="L268" s="4">
        <f>INDEX(products!$A$1:$G$49,MATCH(orders!$D268,products!$A$1:$A$49,0),MATCH(orders!L$1,products!$A$1:$F$1,0))</f>
        <v>12.15</v>
      </c>
      <c r="M268" s="4">
        <f t="shared" si="4"/>
        <v>24.3</v>
      </c>
      <c r="N268" t="str" cm="1">
        <f t="array" ref="N268">_xlfn.IFS($I268="Rob","Robusta",$I268="Exc","Excelsa",$I268="Ara","Arabica",$I268="Lib","Liberica")</f>
        <v>Excelsa</v>
      </c>
      <c r="O268" t="str" cm="1">
        <f t="array" ref="O268">_xlfn.IFS($J268="M","Medium",$J268="L","Light",$J268="D","Dark")</f>
        <v>Dark</v>
      </c>
      <c r="P268" t="str">
        <f>_xlfn.XLOOKUP(Orders[[#This Row],[Customer ID]], customers!$A$1:$A$1001, customers!$I$1:$I$1001,,0)</f>
        <v>No</v>
      </c>
    </row>
    <row r="269" spans="1:16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_xlfn.XLOOKUP($C269, customers!$A$1:$A$1001,customers!$B$1:$B$1001)</f>
        <v>Silvana Northeast</v>
      </c>
      <c r="G269" s="2" t="str">
        <f>IF(_xlfn.XLOOKUP($C269,customers!$A$1:$A$1001, customers!$C$1:$C$1001)=0, "", _xlfn.XLOOKUP($C269,customers!$A$1:$A$1001, customers!$C$1:$C$1001))</f>
        <v>snortheast7f@mashable.com</v>
      </c>
      <c r="H269" s="2" t="str">
        <f>_xlfn.XLOOKUP($C269, customers!$A$1:$A$1001, customers!$G$1:$G$1001)</f>
        <v>United States</v>
      </c>
      <c r="I269" t="str">
        <f>INDEX(products!$A$1:$G$49,MATCH(orders!$D269,products!$A$1:$A$49,0),MATCH(orders!I$1,products!$A$1:$F$1,0))</f>
        <v>Exc</v>
      </c>
      <c r="J269" t="str">
        <f>INDEX(products!$A$1:$G$49,MATCH(orders!$D269,products!$A$1:$A$49,0),MATCH(orders!J$1,products!$A$1:$F$1,0))</f>
        <v>D</v>
      </c>
      <c r="K269" s="7">
        <f>INDEX(products!$A$1:$G$49,MATCH(orders!$D269,products!$A$1:$A$49,0),MATCH(orders!K$1,products!$A$1:$F$1,0))</f>
        <v>0.2</v>
      </c>
      <c r="L269" s="4">
        <f>INDEX(products!$A$1:$G$49,MATCH(orders!$D269,products!$A$1:$A$49,0),MATCH(orders!L$1,products!$A$1:$F$1,0))</f>
        <v>3.645</v>
      </c>
      <c r="M269" s="4">
        <f t="shared" si="4"/>
        <v>21.87</v>
      </c>
      <c r="N269" t="str" cm="1">
        <f t="array" ref="N269">_xlfn.IFS($I269="Rob","Robusta",$I269="Exc","Excelsa",$I269="Ara","Arabica",$I269="Lib","Liberica")</f>
        <v>Excelsa</v>
      </c>
      <c r="O269" t="str" cm="1">
        <f t="array" ref="O269">_xlfn.IFS($J269="M","Medium",$J269="L","Light",$J269="D","Dark")</f>
        <v>Dark</v>
      </c>
      <c r="P269" t="str">
        <f>_xlfn.XLOOKUP(Orders[[#This Row],[Customer ID]], customers!$A$1:$A$1001, customers!$I$1:$I$1001,,0)</f>
        <v>Yes</v>
      </c>
    </row>
    <row r="270" spans="1:16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_xlfn.XLOOKUP($C270, customers!$A$1:$A$1001,customers!$B$1:$B$1001)</f>
        <v>Anselma Attwater</v>
      </c>
      <c r="G270" s="2" t="str">
        <f>IF(_xlfn.XLOOKUP($C270,customers!$A$1:$A$1001, customers!$C$1:$C$1001)=0, "", _xlfn.XLOOKUP($C270,customers!$A$1:$A$1001, customers!$C$1:$C$1001))</f>
        <v>aattwater5u@wikia.com</v>
      </c>
      <c r="H270" s="2" t="str">
        <f>_xlfn.XLOOKUP($C270, customers!$A$1:$A$1001, customers!$G$1:$G$1001)</f>
        <v>United States</v>
      </c>
      <c r="I270" t="str">
        <f>INDEX(products!$A$1:$G$49,MATCH(orders!$D270,products!$A$1:$A$49,0),MATCH(orders!I$1,products!$A$1:$F$1,0))</f>
        <v>Ara</v>
      </c>
      <c r="J270" t="str">
        <f>INDEX(products!$A$1:$G$49,MATCH(orders!$D270,products!$A$1:$A$49,0),MATCH(orders!J$1,products!$A$1:$F$1,0))</f>
        <v>D</v>
      </c>
      <c r="K270" s="7">
        <f>INDEX(products!$A$1:$G$49,MATCH(orders!$D270,products!$A$1:$A$49,0),MATCH(orders!K$1,products!$A$1:$F$1,0))</f>
        <v>1</v>
      </c>
      <c r="L270" s="4">
        <f>INDEX(products!$A$1:$G$49,MATCH(orders!$D270,products!$A$1:$A$49,0),MATCH(orders!L$1,products!$A$1:$F$1,0))</f>
        <v>9.9499999999999993</v>
      </c>
      <c r="M270" s="4">
        <f t="shared" si="4"/>
        <v>19.899999999999999</v>
      </c>
      <c r="N270" t="str" cm="1">
        <f t="array" ref="N270">_xlfn.IFS($I270="Rob","Robusta",$I270="Exc","Excelsa",$I270="Ara","Arabica",$I270="Lib","Liberica")</f>
        <v>Arabica</v>
      </c>
      <c r="O270" t="str" cm="1">
        <f t="array" ref="O270">_xlfn.IFS($J270="M","Medium",$J270="L","Light",$J270="D","Dark")</f>
        <v>Dark</v>
      </c>
      <c r="P270" t="str">
        <f>_xlfn.XLOOKUP(Orders[[#This Row],[Customer ID]], customers!$A$1:$A$1001, customers!$I$1:$I$1001,,0)</f>
        <v>Yes</v>
      </c>
    </row>
    <row r="271" spans="1:16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_xlfn.XLOOKUP($C271, customers!$A$1:$A$1001,customers!$B$1:$B$1001)</f>
        <v>Monica Fearon</v>
      </c>
      <c r="G271" s="2" t="str">
        <f>IF(_xlfn.XLOOKUP($C271,customers!$A$1:$A$1001, customers!$C$1:$C$1001)=0, "", _xlfn.XLOOKUP($C271,customers!$A$1:$A$1001, customers!$C$1:$C$1001))</f>
        <v>mfearon7h@reverbnation.com</v>
      </c>
      <c r="H271" s="2" t="str">
        <f>_xlfn.XLOOKUP($C271, customers!$A$1:$A$1001, customers!$G$1:$G$1001)</f>
        <v>United States</v>
      </c>
      <c r="I271" t="str">
        <f>INDEX(products!$A$1:$G$49,MATCH(orders!$D271,products!$A$1:$A$49,0),MATCH(orders!I$1,products!$A$1:$F$1,0))</f>
        <v>Ara</v>
      </c>
      <c r="J271" t="str">
        <f>INDEX(products!$A$1:$G$49,MATCH(orders!$D271,products!$A$1:$A$49,0),MATCH(orders!J$1,products!$A$1:$F$1,0))</f>
        <v>D</v>
      </c>
      <c r="K271" s="7">
        <f>INDEX(products!$A$1:$G$49,MATCH(orders!$D271,products!$A$1:$A$49,0),MATCH(orders!K$1,products!$A$1:$F$1,0))</f>
        <v>0.2</v>
      </c>
      <c r="L271" s="4">
        <f>INDEX(products!$A$1:$G$49,MATCH(orders!$D271,products!$A$1:$A$49,0),MATCH(orders!L$1,products!$A$1:$F$1,0))</f>
        <v>2.9849999999999999</v>
      </c>
      <c r="M271" s="4">
        <f t="shared" si="4"/>
        <v>5.97</v>
      </c>
      <c r="N271" t="str" cm="1">
        <f t="array" ref="N271">_xlfn.IFS($I271="Rob","Robusta",$I271="Exc","Excelsa",$I271="Ara","Arabica",$I271="Lib","Liberica")</f>
        <v>Arabica</v>
      </c>
      <c r="O271" t="str" cm="1">
        <f t="array" ref="O271">_xlfn.IFS($J271="M","Medium",$J271="L","Light",$J271="D","Dark")</f>
        <v>Dark</v>
      </c>
      <c r="P271" t="str">
        <f>_xlfn.XLOOKUP(Orders[[#This Row],[Customer ID]], customers!$A$1:$A$1001, customers!$I$1:$I$1001,,0)</f>
        <v>No</v>
      </c>
    </row>
    <row r="272" spans="1:16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_xlfn.XLOOKUP($C272, customers!$A$1:$A$1001,customers!$B$1:$B$1001)</f>
        <v>Barney Chisnell</v>
      </c>
      <c r="G272" s="2" t="str">
        <f>IF(_xlfn.XLOOKUP($C272,customers!$A$1:$A$1001, customers!$C$1:$C$1001)=0, "", _xlfn.XLOOKUP($C272,customers!$A$1:$A$1001, customers!$C$1:$C$1001))</f>
        <v/>
      </c>
      <c r="H272" s="2" t="str">
        <f>_xlfn.XLOOKUP($C272, customers!$A$1:$A$1001, customers!$G$1:$G$1001)</f>
        <v>Ireland</v>
      </c>
      <c r="I272" t="str">
        <f>INDEX(products!$A$1:$G$49,MATCH(orders!$D272,products!$A$1:$A$49,0),MATCH(orders!I$1,products!$A$1:$F$1,0))</f>
        <v>Exc</v>
      </c>
      <c r="J272" t="str">
        <f>INDEX(products!$A$1:$G$49,MATCH(orders!$D272,products!$A$1:$A$49,0),MATCH(orders!J$1,products!$A$1:$F$1,0))</f>
        <v>D</v>
      </c>
      <c r="K272" s="7">
        <f>INDEX(products!$A$1:$G$49,MATCH(orders!$D272,products!$A$1:$A$49,0),MATCH(orders!K$1,products!$A$1:$F$1,0))</f>
        <v>0.5</v>
      </c>
      <c r="L272" s="4">
        <f>INDEX(products!$A$1:$G$49,MATCH(orders!$D272,products!$A$1:$A$49,0),MATCH(orders!L$1,products!$A$1:$F$1,0))</f>
        <v>7.29</v>
      </c>
      <c r="M272" s="4">
        <f t="shared" si="4"/>
        <v>7.29</v>
      </c>
      <c r="N272" t="str" cm="1">
        <f t="array" ref="N272">_xlfn.IFS($I272="Rob","Robusta",$I272="Exc","Excelsa",$I272="Ara","Arabica",$I272="Lib","Liberica")</f>
        <v>Excelsa</v>
      </c>
      <c r="O272" t="str" cm="1">
        <f t="array" ref="O272">_xlfn.IFS($J272="M","Medium",$J272="L","Light",$J272="D","Dark")</f>
        <v>Dark</v>
      </c>
      <c r="P272" t="str">
        <f>_xlfn.XLOOKUP(Orders[[#This Row],[Customer ID]], customers!$A$1:$A$1001, customers!$I$1:$I$1001,,0)</f>
        <v>Yes</v>
      </c>
    </row>
    <row r="273" spans="1:16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_xlfn.XLOOKUP($C273, customers!$A$1:$A$1001,customers!$B$1:$B$1001)</f>
        <v>Jasper Sisneros</v>
      </c>
      <c r="G273" s="2" t="str">
        <f>IF(_xlfn.XLOOKUP($C273,customers!$A$1:$A$1001, customers!$C$1:$C$1001)=0, "", _xlfn.XLOOKUP($C273,customers!$A$1:$A$1001, customers!$C$1:$C$1001))</f>
        <v>jsisneros7j@a8.net</v>
      </c>
      <c r="H273" s="2" t="str">
        <f>_xlfn.XLOOKUP($C273, customers!$A$1:$A$1001, customers!$G$1:$G$1001)</f>
        <v>United States</v>
      </c>
      <c r="I273" t="str">
        <f>INDEX(products!$A$1:$G$49,MATCH(orders!$D273,products!$A$1:$A$49,0),MATCH(orders!I$1,products!$A$1:$F$1,0))</f>
        <v>Ara</v>
      </c>
      <c r="J273" t="str">
        <f>INDEX(products!$A$1:$G$49,MATCH(orders!$D273,products!$A$1:$A$49,0),MATCH(orders!J$1,products!$A$1:$F$1,0))</f>
        <v>D</v>
      </c>
      <c r="K273" s="7">
        <f>INDEX(products!$A$1:$G$49,MATCH(orders!$D273,products!$A$1:$A$49,0),MATCH(orders!K$1,products!$A$1:$F$1,0))</f>
        <v>0.2</v>
      </c>
      <c r="L273" s="4">
        <f>INDEX(products!$A$1:$G$49,MATCH(orders!$D273,products!$A$1:$A$49,0),MATCH(orders!L$1,products!$A$1:$F$1,0))</f>
        <v>2.9849999999999999</v>
      </c>
      <c r="M273" s="4">
        <f t="shared" si="4"/>
        <v>11.94</v>
      </c>
      <c r="N273" t="str" cm="1">
        <f t="array" ref="N273">_xlfn.IFS($I273="Rob","Robusta",$I273="Exc","Excelsa",$I273="Ara","Arabica",$I273="Lib","Liberica")</f>
        <v>Arabica</v>
      </c>
      <c r="O273" t="str" cm="1">
        <f t="array" ref="O273">_xlfn.IFS($J273="M","Medium",$J273="L","Light",$J273="D","Dark")</f>
        <v>Dark</v>
      </c>
      <c r="P273" t="str">
        <f>_xlfn.XLOOKUP(Orders[[#This Row],[Customer ID]], customers!$A$1:$A$1001, customers!$I$1:$I$1001,,0)</f>
        <v>Yes</v>
      </c>
    </row>
    <row r="274" spans="1:16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_xlfn.XLOOKUP($C274, customers!$A$1:$A$1001,customers!$B$1:$B$1001)</f>
        <v>Zachariah Carlson</v>
      </c>
      <c r="G274" s="2" t="str">
        <f>IF(_xlfn.XLOOKUP($C274,customers!$A$1:$A$1001, customers!$C$1:$C$1001)=0, "", _xlfn.XLOOKUP($C274,customers!$A$1:$A$1001, customers!$C$1:$C$1001))</f>
        <v>zcarlson7k@bigcartel.com</v>
      </c>
      <c r="H274" s="2" t="str">
        <f>_xlfn.XLOOKUP($C274, customers!$A$1:$A$1001, customers!$G$1:$G$1001)</f>
        <v>Ireland</v>
      </c>
      <c r="I274" t="str">
        <f>INDEX(products!$A$1:$G$49,MATCH(orders!$D274,products!$A$1:$A$49,0),MATCH(orders!I$1,products!$A$1:$F$1,0))</f>
        <v>Rob</v>
      </c>
      <c r="J274" t="str">
        <f>INDEX(products!$A$1:$G$49,MATCH(orders!$D274,products!$A$1:$A$49,0),MATCH(orders!J$1,products!$A$1:$F$1,0))</f>
        <v>L</v>
      </c>
      <c r="K274" s="7">
        <f>INDEX(products!$A$1:$G$49,MATCH(orders!$D274,products!$A$1:$A$49,0),MATCH(orders!K$1,products!$A$1:$F$1,0))</f>
        <v>1</v>
      </c>
      <c r="L274" s="4">
        <f>INDEX(products!$A$1:$G$49,MATCH(orders!$D274,products!$A$1:$A$49,0),MATCH(orders!L$1,products!$A$1:$F$1,0))</f>
        <v>11.95</v>
      </c>
      <c r="M274" s="4">
        <f t="shared" si="4"/>
        <v>71.699999999999989</v>
      </c>
      <c r="N274" t="str" cm="1">
        <f t="array" ref="N274">_xlfn.IFS($I274="Rob","Robusta",$I274="Exc","Excelsa",$I274="Ara","Arabica",$I274="Lib","Liberica")</f>
        <v>Robusta</v>
      </c>
      <c r="O274" t="str" cm="1">
        <f t="array" ref="O274">_xlfn.IFS($J274="M","Medium",$J274="L","Light",$J274="D","Dark")</f>
        <v>Light</v>
      </c>
      <c r="P274" t="str">
        <f>_xlfn.XLOOKUP(Orders[[#This Row],[Customer ID]], customers!$A$1:$A$1001, customers!$I$1:$I$1001,,0)</f>
        <v>Yes</v>
      </c>
    </row>
    <row r="275" spans="1:16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_xlfn.XLOOKUP($C275, customers!$A$1:$A$1001,customers!$B$1:$B$1001)</f>
        <v>Warner Maddox</v>
      </c>
      <c r="G275" s="2" t="str">
        <f>IF(_xlfn.XLOOKUP($C275,customers!$A$1:$A$1001, customers!$C$1:$C$1001)=0, "", _xlfn.XLOOKUP($C275,customers!$A$1:$A$1001, customers!$C$1:$C$1001))</f>
        <v>wmaddox7l@timesonline.co.uk</v>
      </c>
      <c r="H275" s="2" t="str">
        <f>_xlfn.XLOOKUP($C275, customers!$A$1:$A$1001, customers!$G$1:$G$1001)</f>
        <v>United States</v>
      </c>
      <c r="I275" t="str">
        <f>INDEX(products!$A$1:$G$49,MATCH(orders!$D275,products!$A$1:$A$49,0),MATCH(orders!I$1,products!$A$1:$F$1,0))</f>
        <v>Ara</v>
      </c>
      <c r="J275" t="str">
        <f>INDEX(products!$A$1:$G$49,MATCH(orders!$D275,products!$A$1:$A$49,0),MATCH(orders!J$1,products!$A$1:$F$1,0))</f>
        <v>L</v>
      </c>
      <c r="K275" s="7">
        <f>INDEX(products!$A$1:$G$49,MATCH(orders!$D275,products!$A$1:$A$49,0),MATCH(orders!K$1,products!$A$1:$F$1,0))</f>
        <v>0.2</v>
      </c>
      <c r="L275" s="4">
        <f>INDEX(products!$A$1:$G$49,MATCH(orders!$D275,products!$A$1:$A$49,0),MATCH(orders!L$1,products!$A$1:$F$1,0))</f>
        <v>3.8849999999999998</v>
      </c>
      <c r="M275" s="4">
        <f t="shared" si="4"/>
        <v>7.77</v>
      </c>
      <c r="N275" t="str" cm="1">
        <f t="array" ref="N275">_xlfn.IFS($I275="Rob","Robusta",$I275="Exc","Excelsa",$I275="Ara","Arabica",$I275="Lib","Liberica")</f>
        <v>Arabica</v>
      </c>
      <c r="O275" t="str" cm="1">
        <f t="array" ref="O275">_xlfn.IFS($J275="M","Medium",$J275="L","Light",$J275="D","Dark")</f>
        <v>Light</v>
      </c>
      <c r="P275" t="str">
        <f>_xlfn.XLOOKUP(Orders[[#This Row],[Customer ID]], customers!$A$1:$A$1001, customers!$I$1:$I$1001,,0)</f>
        <v>No</v>
      </c>
    </row>
    <row r="276" spans="1:16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_xlfn.XLOOKUP($C276, customers!$A$1:$A$1001,customers!$B$1:$B$1001)</f>
        <v>Donnie Hedlestone</v>
      </c>
      <c r="G276" s="2" t="str">
        <f>IF(_xlfn.XLOOKUP($C276,customers!$A$1:$A$1001, customers!$C$1:$C$1001)=0, "", _xlfn.XLOOKUP($C276,customers!$A$1:$A$1001, customers!$C$1:$C$1001))</f>
        <v>dhedlestone7m@craigslist.org</v>
      </c>
      <c r="H276" s="2" t="str">
        <f>_xlfn.XLOOKUP($C276, customers!$A$1:$A$1001, customers!$G$1:$G$1001)</f>
        <v>United States</v>
      </c>
      <c r="I276" t="str">
        <f>INDEX(products!$A$1:$G$49,MATCH(orders!$D276,products!$A$1:$A$49,0),MATCH(orders!I$1,products!$A$1:$F$1,0))</f>
        <v>Ara</v>
      </c>
      <c r="J276" t="str">
        <f>INDEX(products!$A$1:$G$49,MATCH(orders!$D276,products!$A$1:$A$49,0),MATCH(orders!J$1,products!$A$1:$F$1,0))</f>
        <v>M</v>
      </c>
      <c r="K276" s="7">
        <f>INDEX(products!$A$1:$G$49,MATCH(orders!$D276,products!$A$1:$A$49,0),MATCH(orders!K$1,products!$A$1:$F$1,0))</f>
        <v>2.5</v>
      </c>
      <c r="L276" s="4">
        <f>INDEX(products!$A$1:$G$49,MATCH(orders!$D276,products!$A$1:$A$49,0),MATCH(orders!L$1,products!$A$1:$F$1,0))</f>
        <v>25.874999999999996</v>
      </c>
      <c r="M276" s="4">
        <f t="shared" si="4"/>
        <v>25.874999999999996</v>
      </c>
      <c r="N276" t="str" cm="1">
        <f t="array" ref="N276">_xlfn.IFS($I276="Rob","Robusta",$I276="Exc","Excelsa",$I276="Ara","Arabica",$I276="Lib","Liberica")</f>
        <v>Arabica</v>
      </c>
      <c r="O276" t="str" cm="1">
        <f t="array" ref="O276">_xlfn.IFS($J276="M","Medium",$J276="L","Light",$J276="D","Dark")</f>
        <v>Medium</v>
      </c>
      <c r="P276" t="str">
        <f>_xlfn.XLOOKUP(Orders[[#This Row],[Customer ID]], customers!$A$1:$A$1001, customers!$I$1:$I$1001,,0)</f>
        <v>No</v>
      </c>
    </row>
    <row r="277" spans="1:16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_xlfn.XLOOKUP($C277, customers!$A$1:$A$1001,customers!$B$1:$B$1001)</f>
        <v>Teddi Crowthe</v>
      </c>
      <c r="G277" s="2" t="str">
        <f>IF(_xlfn.XLOOKUP($C277,customers!$A$1:$A$1001, customers!$C$1:$C$1001)=0, "", _xlfn.XLOOKUP($C277,customers!$A$1:$A$1001, customers!$C$1:$C$1001))</f>
        <v>tcrowthe7n@europa.eu</v>
      </c>
      <c r="H277" s="2" t="str">
        <f>_xlfn.XLOOKUP($C277, customers!$A$1:$A$1001, customers!$G$1:$G$1001)</f>
        <v>United States</v>
      </c>
      <c r="I277" t="str">
        <f>INDEX(products!$A$1:$G$49,MATCH(orders!$D277,products!$A$1:$A$49,0),MATCH(orders!I$1,products!$A$1:$F$1,0))</f>
        <v>Exc</v>
      </c>
      <c r="J277" t="str">
        <f>INDEX(products!$A$1:$G$49,MATCH(orders!$D277,products!$A$1:$A$49,0),MATCH(orders!J$1,products!$A$1:$F$1,0))</f>
        <v>L</v>
      </c>
      <c r="K277" s="7">
        <f>INDEX(products!$A$1:$G$49,MATCH(orders!$D277,products!$A$1:$A$49,0),MATCH(orders!K$1,products!$A$1:$F$1,0))</f>
        <v>2.5</v>
      </c>
      <c r="L277" s="4">
        <f>INDEX(products!$A$1:$G$49,MATCH(orders!$D277,products!$A$1:$A$49,0),MATCH(orders!L$1,products!$A$1:$F$1,0))</f>
        <v>34.154999999999994</v>
      </c>
      <c r="M277" s="4">
        <f t="shared" si="4"/>
        <v>204.92999999999995</v>
      </c>
      <c r="N277" t="str" cm="1">
        <f t="array" ref="N277">_xlfn.IFS($I277="Rob","Robusta",$I277="Exc","Excelsa",$I277="Ara","Arabica",$I277="Lib","Liberica")</f>
        <v>Excelsa</v>
      </c>
      <c r="O277" t="str" cm="1">
        <f t="array" ref="O277">_xlfn.IFS($J277="M","Medium",$J277="L","Light",$J277="D","Dark")</f>
        <v>Light</v>
      </c>
      <c r="P277" t="str">
        <f>_xlfn.XLOOKUP(Orders[[#This Row],[Customer ID]], customers!$A$1:$A$1001, customers!$I$1:$I$1001,,0)</f>
        <v>No</v>
      </c>
    </row>
    <row r="278" spans="1:16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_xlfn.XLOOKUP($C278, customers!$A$1:$A$1001,customers!$B$1:$B$1001)</f>
        <v>Dorelia Bury</v>
      </c>
      <c r="G278" s="2" t="str">
        <f>IF(_xlfn.XLOOKUP($C278,customers!$A$1:$A$1001, customers!$C$1:$C$1001)=0, "", _xlfn.XLOOKUP($C278,customers!$A$1:$A$1001, customers!$C$1:$C$1001))</f>
        <v>dbury7o@tinyurl.com</v>
      </c>
      <c r="H278" s="2" t="str">
        <f>_xlfn.XLOOKUP($C278, customers!$A$1:$A$1001, customers!$G$1:$G$1001)</f>
        <v>Ireland</v>
      </c>
      <c r="I278" t="str">
        <f>INDEX(products!$A$1:$G$49,MATCH(orders!$D278,products!$A$1:$A$49,0),MATCH(orders!I$1,products!$A$1:$F$1,0))</f>
        <v>Rob</v>
      </c>
      <c r="J278" t="str">
        <f>INDEX(products!$A$1:$G$49,MATCH(orders!$D278,products!$A$1:$A$49,0),MATCH(orders!J$1,products!$A$1:$F$1,0))</f>
        <v>L</v>
      </c>
      <c r="K278" s="7">
        <f>INDEX(products!$A$1:$G$49,MATCH(orders!$D278,products!$A$1:$A$49,0),MATCH(orders!K$1,products!$A$1:$F$1,0))</f>
        <v>2.5</v>
      </c>
      <c r="L278" s="4">
        <f>INDEX(products!$A$1:$G$49,MATCH(orders!$D278,products!$A$1:$A$49,0),MATCH(orders!L$1,products!$A$1:$F$1,0))</f>
        <v>27.484999999999996</v>
      </c>
      <c r="M278" s="4">
        <f t="shared" si="4"/>
        <v>109.93999999999998</v>
      </c>
      <c r="N278" t="str" cm="1">
        <f t="array" ref="N278">_xlfn.IFS($I278="Rob","Robusta",$I278="Exc","Excelsa",$I278="Ara","Arabica",$I278="Lib","Liberica")</f>
        <v>Robusta</v>
      </c>
      <c r="O278" t="str" cm="1">
        <f t="array" ref="O278">_xlfn.IFS($J278="M","Medium",$J278="L","Light",$J278="D","Dark")</f>
        <v>Light</v>
      </c>
      <c r="P278" t="str">
        <f>_xlfn.XLOOKUP(Orders[[#This Row],[Customer ID]], customers!$A$1:$A$1001, customers!$I$1:$I$1001,,0)</f>
        <v>Yes</v>
      </c>
    </row>
    <row r="279" spans="1:16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_xlfn.XLOOKUP($C279, customers!$A$1:$A$1001,customers!$B$1:$B$1001)</f>
        <v>Gussy Broadbear</v>
      </c>
      <c r="G279" s="2" t="str">
        <f>IF(_xlfn.XLOOKUP($C279,customers!$A$1:$A$1001, customers!$C$1:$C$1001)=0, "", _xlfn.XLOOKUP($C279,customers!$A$1:$A$1001, customers!$C$1:$C$1001))</f>
        <v>gbroadbear7p@omniture.com</v>
      </c>
      <c r="H279" s="2" t="str">
        <f>_xlfn.XLOOKUP($C279, customers!$A$1:$A$1001, customers!$G$1:$G$1001)</f>
        <v>United States</v>
      </c>
      <c r="I279" t="str">
        <f>INDEX(products!$A$1:$G$49,MATCH(orders!$D279,products!$A$1:$A$49,0),MATCH(orders!I$1,products!$A$1:$F$1,0))</f>
        <v>Exc</v>
      </c>
      <c r="J279" t="str">
        <f>INDEX(products!$A$1:$G$49,MATCH(orders!$D279,products!$A$1:$A$49,0),MATCH(orders!J$1,products!$A$1:$F$1,0))</f>
        <v>L</v>
      </c>
      <c r="K279" s="7">
        <f>INDEX(products!$A$1:$G$49,MATCH(orders!$D279,products!$A$1:$A$49,0),MATCH(orders!K$1,products!$A$1:$F$1,0))</f>
        <v>1</v>
      </c>
      <c r="L279" s="4">
        <f>INDEX(products!$A$1:$G$49,MATCH(orders!$D279,products!$A$1:$A$49,0),MATCH(orders!L$1,products!$A$1:$F$1,0))</f>
        <v>14.85</v>
      </c>
      <c r="M279" s="4">
        <f t="shared" si="4"/>
        <v>89.1</v>
      </c>
      <c r="N279" t="str" cm="1">
        <f t="array" ref="N279">_xlfn.IFS($I279="Rob","Robusta",$I279="Exc","Excelsa",$I279="Ara","Arabica",$I279="Lib","Liberica")</f>
        <v>Excelsa</v>
      </c>
      <c r="O279" t="str" cm="1">
        <f t="array" ref="O279">_xlfn.IFS($J279="M","Medium",$J279="L","Light",$J279="D","Dark")</f>
        <v>Light</v>
      </c>
      <c r="P279" t="str">
        <f>_xlfn.XLOOKUP(Orders[[#This Row],[Customer ID]], customers!$A$1:$A$1001, customers!$I$1:$I$1001,,0)</f>
        <v>No</v>
      </c>
    </row>
    <row r="280" spans="1:16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_xlfn.XLOOKUP($C280, customers!$A$1:$A$1001,customers!$B$1:$B$1001)</f>
        <v>Emlynne Palfrey</v>
      </c>
      <c r="G280" s="2" t="str">
        <f>IF(_xlfn.XLOOKUP($C280,customers!$A$1:$A$1001, customers!$C$1:$C$1001)=0, "", _xlfn.XLOOKUP($C280,customers!$A$1:$A$1001, customers!$C$1:$C$1001))</f>
        <v>epalfrey7q@devhub.com</v>
      </c>
      <c r="H280" s="2" t="str">
        <f>_xlfn.XLOOKUP($C280, customers!$A$1:$A$1001, customers!$G$1:$G$1001)</f>
        <v>United States</v>
      </c>
      <c r="I280" t="str">
        <f>INDEX(products!$A$1:$G$49,MATCH(orders!$D280,products!$A$1:$A$49,0),MATCH(orders!I$1,products!$A$1:$F$1,0))</f>
        <v>Ara</v>
      </c>
      <c r="J280" t="str">
        <f>INDEX(products!$A$1:$G$49,MATCH(orders!$D280,products!$A$1:$A$49,0),MATCH(orders!J$1,products!$A$1:$F$1,0))</f>
        <v>L</v>
      </c>
      <c r="K280" s="7">
        <f>INDEX(products!$A$1:$G$49,MATCH(orders!$D280,products!$A$1:$A$49,0),MATCH(orders!K$1,products!$A$1:$F$1,0))</f>
        <v>0.2</v>
      </c>
      <c r="L280" s="4">
        <f>INDEX(products!$A$1:$G$49,MATCH(orders!$D280,products!$A$1:$A$49,0),MATCH(orders!L$1,products!$A$1:$F$1,0))</f>
        <v>3.8849999999999998</v>
      </c>
      <c r="M280" s="4">
        <f t="shared" si="4"/>
        <v>7.77</v>
      </c>
      <c r="N280" t="str" cm="1">
        <f t="array" ref="N280">_xlfn.IFS($I280="Rob","Robusta",$I280="Exc","Excelsa",$I280="Ara","Arabica",$I280="Lib","Liberica")</f>
        <v>Arabica</v>
      </c>
      <c r="O280" t="str" cm="1">
        <f t="array" ref="O280">_xlfn.IFS($J280="M","Medium",$J280="L","Light",$J280="D","Dark")</f>
        <v>Light</v>
      </c>
      <c r="P280" t="str">
        <f>_xlfn.XLOOKUP(Orders[[#This Row],[Customer ID]], customers!$A$1:$A$1001, customers!$I$1:$I$1001,,0)</f>
        <v>Yes</v>
      </c>
    </row>
    <row r="281" spans="1:16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_xlfn.XLOOKUP($C281, customers!$A$1:$A$1001,customers!$B$1:$B$1001)</f>
        <v>Parsifal Metrick</v>
      </c>
      <c r="G281" s="2" t="str">
        <f>IF(_xlfn.XLOOKUP($C281,customers!$A$1:$A$1001, customers!$C$1:$C$1001)=0, "", _xlfn.XLOOKUP($C281,customers!$A$1:$A$1001, customers!$C$1:$C$1001))</f>
        <v>pmetrick7r@rakuten.co.jp</v>
      </c>
      <c r="H281" s="2" t="str">
        <f>_xlfn.XLOOKUP($C281, customers!$A$1:$A$1001, customers!$G$1:$G$1001)</f>
        <v>United States</v>
      </c>
      <c r="I281" t="str">
        <f>INDEX(products!$A$1:$G$49,MATCH(orders!$D281,products!$A$1:$A$49,0),MATCH(orders!I$1,products!$A$1:$F$1,0))</f>
        <v>Lib</v>
      </c>
      <c r="J281" t="str">
        <f>INDEX(products!$A$1:$G$49,MATCH(orders!$D281,products!$A$1:$A$49,0),MATCH(orders!J$1,products!$A$1:$F$1,0))</f>
        <v>M</v>
      </c>
      <c r="K281" s="7">
        <f>INDEX(products!$A$1:$G$49,MATCH(orders!$D281,products!$A$1:$A$49,0),MATCH(orders!K$1,products!$A$1:$F$1,0))</f>
        <v>2.5</v>
      </c>
      <c r="L281" s="4">
        <f>INDEX(products!$A$1:$G$49,MATCH(orders!$D281,products!$A$1:$A$49,0),MATCH(orders!L$1,products!$A$1:$F$1,0))</f>
        <v>33.464999999999996</v>
      </c>
      <c r="M281" s="4">
        <f t="shared" si="4"/>
        <v>33.464999999999996</v>
      </c>
      <c r="N281" t="str" cm="1">
        <f t="array" ref="N281">_xlfn.IFS($I281="Rob","Robusta",$I281="Exc","Excelsa",$I281="Ara","Arabica",$I281="Lib","Liberica")</f>
        <v>Liberica</v>
      </c>
      <c r="O281" t="str" cm="1">
        <f t="array" ref="O281">_xlfn.IFS($J281="M","Medium",$J281="L","Light",$J281="D","Dark")</f>
        <v>Medium</v>
      </c>
      <c r="P281" t="str">
        <f>_xlfn.XLOOKUP(Orders[[#This Row],[Customer ID]], customers!$A$1:$A$1001, customers!$I$1:$I$1001,,0)</f>
        <v>Yes</v>
      </c>
    </row>
    <row r="282" spans="1:16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_xlfn.XLOOKUP($C282, customers!$A$1:$A$1001,customers!$B$1:$B$1001)</f>
        <v>Christopher Grieveson</v>
      </c>
      <c r="G282" s="2" t="str">
        <f>IF(_xlfn.XLOOKUP($C282,customers!$A$1:$A$1001, customers!$C$1:$C$1001)=0, "", _xlfn.XLOOKUP($C282,customers!$A$1:$A$1001, customers!$C$1:$C$1001))</f>
        <v/>
      </c>
      <c r="H282" s="2" t="str">
        <f>_xlfn.XLOOKUP($C282, customers!$A$1:$A$1001, customers!$G$1:$G$1001)</f>
        <v>United States</v>
      </c>
      <c r="I282" t="str">
        <f>INDEX(products!$A$1:$G$49,MATCH(orders!$D282,products!$A$1:$A$49,0),MATCH(orders!I$1,products!$A$1:$F$1,0))</f>
        <v>Exc</v>
      </c>
      <c r="J282" t="str">
        <f>INDEX(products!$A$1:$G$49,MATCH(orders!$D282,products!$A$1:$A$49,0),MATCH(orders!J$1,products!$A$1:$F$1,0))</f>
        <v>M</v>
      </c>
      <c r="K282" s="7">
        <f>INDEX(products!$A$1:$G$49,MATCH(orders!$D282,products!$A$1:$A$49,0),MATCH(orders!K$1,products!$A$1:$F$1,0))</f>
        <v>0.5</v>
      </c>
      <c r="L282" s="4">
        <f>INDEX(products!$A$1:$G$49,MATCH(orders!$D282,products!$A$1:$A$49,0),MATCH(orders!L$1,products!$A$1:$F$1,0))</f>
        <v>8.25</v>
      </c>
      <c r="M282" s="4">
        <f t="shared" si="4"/>
        <v>41.25</v>
      </c>
      <c r="N282" t="str" cm="1">
        <f t="array" ref="N282">_xlfn.IFS($I282="Rob","Robusta",$I282="Exc","Excelsa",$I282="Ara","Arabica",$I282="Lib","Liberica")</f>
        <v>Excelsa</v>
      </c>
      <c r="O282" t="str" cm="1">
        <f t="array" ref="O282">_xlfn.IFS($J282="M","Medium",$J282="L","Light",$J282="D","Dark")</f>
        <v>Medium</v>
      </c>
      <c r="P282" t="str">
        <f>_xlfn.XLOOKUP(Orders[[#This Row],[Customer ID]], customers!$A$1:$A$1001, customers!$I$1:$I$1001,,0)</f>
        <v>Yes</v>
      </c>
    </row>
    <row r="283" spans="1:16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_xlfn.XLOOKUP($C283, customers!$A$1:$A$1001,customers!$B$1:$B$1001)</f>
        <v>Karlan Karby</v>
      </c>
      <c r="G283" s="2" t="str">
        <f>IF(_xlfn.XLOOKUP($C283,customers!$A$1:$A$1001, customers!$C$1:$C$1001)=0, "", _xlfn.XLOOKUP($C283,customers!$A$1:$A$1001, customers!$C$1:$C$1001))</f>
        <v>kkarby7t@sbwire.com</v>
      </c>
      <c r="H283" s="2" t="str">
        <f>_xlfn.XLOOKUP($C283, customers!$A$1:$A$1001, customers!$G$1:$G$1001)</f>
        <v>United States</v>
      </c>
      <c r="I283" t="str">
        <f>INDEX(products!$A$1:$G$49,MATCH(orders!$D283,products!$A$1:$A$49,0),MATCH(orders!I$1,products!$A$1:$F$1,0))</f>
        <v>Exc</v>
      </c>
      <c r="J283" t="str">
        <f>INDEX(products!$A$1:$G$49,MATCH(orders!$D283,products!$A$1:$A$49,0),MATCH(orders!J$1,products!$A$1:$F$1,0))</f>
        <v>L</v>
      </c>
      <c r="K283" s="7">
        <f>INDEX(products!$A$1:$G$49,MATCH(orders!$D283,products!$A$1:$A$49,0),MATCH(orders!K$1,products!$A$1:$F$1,0))</f>
        <v>1</v>
      </c>
      <c r="L283" s="4">
        <f>INDEX(products!$A$1:$G$49,MATCH(orders!$D283,products!$A$1:$A$49,0),MATCH(orders!L$1,products!$A$1:$F$1,0))</f>
        <v>14.85</v>
      </c>
      <c r="M283" s="4">
        <f t="shared" si="4"/>
        <v>59.4</v>
      </c>
      <c r="N283" t="str" cm="1">
        <f t="array" ref="N283">_xlfn.IFS($I283="Rob","Robusta",$I283="Exc","Excelsa",$I283="Ara","Arabica",$I283="Lib","Liberica")</f>
        <v>Excelsa</v>
      </c>
      <c r="O283" t="str" cm="1">
        <f t="array" ref="O283">_xlfn.IFS($J283="M","Medium",$J283="L","Light",$J283="D","Dark")</f>
        <v>Light</v>
      </c>
      <c r="P283" t="str">
        <f>_xlfn.XLOOKUP(Orders[[#This Row],[Customer ID]], customers!$A$1:$A$1001, customers!$I$1:$I$1001,,0)</f>
        <v>Yes</v>
      </c>
    </row>
    <row r="284" spans="1:16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_xlfn.XLOOKUP($C284, customers!$A$1:$A$1001,customers!$B$1:$B$1001)</f>
        <v>Flory Crumpe</v>
      </c>
      <c r="G284" s="2" t="str">
        <f>IF(_xlfn.XLOOKUP($C284,customers!$A$1:$A$1001, customers!$C$1:$C$1001)=0, "", _xlfn.XLOOKUP($C284,customers!$A$1:$A$1001, customers!$C$1:$C$1001))</f>
        <v>fcrumpe7u@ftc.gov</v>
      </c>
      <c r="H284" s="2" t="str">
        <f>_xlfn.XLOOKUP($C284, customers!$A$1:$A$1001, customers!$G$1:$G$1001)</f>
        <v>United Kingdom</v>
      </c>
      <c r="I284" t="str">
        <f>INDEX(products!$A$1:$G$49,MATCH(orders!$D284,products!$A$1:$A$49,0),MATCH(orders!I$1,products!$A$1:$F$1,0))</f>
        <v>Ara</v>
      </c>
      <c r="J284" t="str">
        <f>INDEX(products!$A$1:$G$49,MATCH(orders!$D284,products!$A$1:$A$49,0),MATCH(orders!J$1,products!$A$1:$F$1,0))</f>
        <v>L</v>
      </c>
      <c r="K284" s="7">
        <f>INDEX(products!$A$1:$G$49,MATCH(orders!$D284,products!$A$1:$A$49,0),MATCH(orders!K$1,products!$A$1:$F$1,0))</f>
        <v>0.5</v>
      </c>
      <c r="L284" s="4">
        <f>INDEX(products!$A$1:$G$49,MATCH(orders!$D284,products!$A$1:$A$49,0),MATCH(orders!L$1,products!$A$1:$F$1,0))</f>
        <v>7.77</v>
      </c>
      <c r="M284" s="4">
        <f t="shared" si="4"/>
        <v>7.77</v>
      </c>
      <c r="N284" t="str" cm="1">
        <f t="array" ref="N284">_xlfn.IFS($I284="Rob","Robusta",$I284="Exc","Excelsa",$I284="Ara","Arabica",$I284="Lib","Liberica")</f>
        <v>Arabica</v>
      </c>
      <c r="O284" t="str" cm="1">
        <f t="array" ref="O284">_xlfn.IFS($J284="M","Medium",$J284="L","Light",$J284="D","Dark")</f>
        <v>Light</v>
      </c>
      <c r="P284" t="str">
        <f>_xlfn.XLOOKUP(Orders[[#This Row],[Customer ID]], customers!$A$1:$A$1001, customers!$I$1:$I$1001,,0)</f>
        <v>No</v>
      </c>
    </row>
    <row r="285" spans="1:16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_xlfn.XLOOKUP($C285, customers!$A$1:$A$1001,customers!$B$1:$B$1001)</f>
        <v>Amity Chatto</v>
      </c>
      <c r="G285" s="2" t="str">
        <f>IF(_xlfn.XLOOKUP($C285,customers!$A$1:$A$1001, customers!$C$1:$C$1001)=0, "", _xlfn.XLOOKUP($C285,customers!$A$1:$A$1001, customers!$C$1:$C$1001))</f>
        <v>achatto7v@sakura.ne.jp</v>
      </c>
      <c r="H285" s="2" t="str">
        <f>_xlfn.XLOOKUP($C285, customers!$A$1:$A$1001, customers!$G$1:$G$1001)</f>
        <v>United Kingdom</v>
      </c>
      <c r="I285" t="str">
        <f>INDEX(products!$A$1:$G$49,MATCH(orders!$D285,products!$A$1:$A$49,0),MATCH(orders!I$1,products!$A$1:$F$1,0))</f>
        <v>Rob</v>
      </c>
      <c r="J285" t="str">
        <f>INDEX(products!$A$1:$G$49,MATCH(orders!$D285,products!$A$1:$A$49,0),MATCH(orders!J$1,products!$A$1:$F$1,0))</f>
        <v>D</v>
      </c>
      <c r="K285" s="7">
        <f>INDEX(products!$A$1:$G$49,MATCH(orders!$D285,products!$A$1:$A$49,0),MATCH(orders!K$1,products!$A$1:$F$1,0))</f>
        <v>0.5</v>
      </c>
      <c r="L285" s="4">
        <f>INDEX(products!$A$1:$G$49,MATCH(orders!$D285,products!$A$1:$A$49,0),MATCH(orders!L$1,products!$A$1:$F$1,0))</f>
        <v>5.3699999999999992</v>
      </c>
      <c r="M285" s="4">
        <f t="shared" si="4"/>
        <v>5.3699999999999992</v>
      </c>
      <c r="N285" t="str" cm="1">
        <f t="array" ref="N285">_xlfn.IFS($I285="Rob","Robusta",$I285="Exc","Excelsa",$I285="Ara","Arabica",$I285="Lib","Liberica")</f>
        <v>Robusta</v>
      </c>
      <c r="O285" t="str" cm="1">
        <f t="array" ref="O285">_xlfn.IFS($J285="M","Medium",$J285="L","Light",$J285="D","Dark")</f>
        <v>Dark</v>
      </c>
      <c r="P285" t="str">
        <f>_xlfn.XLOOKUP(Orders[[#This Row],[Customer ID]], customers!$A$1:$A$1001, customers!$I$1:$I$1001,,0)</f>
        <v>Yes</v>
      </c>
    </row>
    <row r="286" spans="1:16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_xlfn.XLOOKUP($C286, customers!$A$1:$A$1001,customers!$B$1:$B$1001)</f>
        <v>Nanine McCarthy</v>
      </c>
      <c r="G286" s="2" t="str">
        <f>IF(_xlfn.XLOOKUP($C286,customers!$A$1:$A$1001, customers!$C$1:$C$1001)=0, "", _xlfn.XLOOKUP($C286,customers!$A$1:$A$1001, customers!$C$1:$C$1001))</f>
        <v/>
      </c>
      <c r="H286" s="2" t="str">
        <f>_xlfn.XLOOKUP($C286, customers!$A$1:$A$1001, customers!$G$1:$G$1001)</f>
        <v>United States</v>
      </c>
      <c r="I286" t="str">
        <f>INDEX(products!$A$1:$G$49,MATCH(orders!$D286,products!$A$1:$A$49,0),MATCH(orders!I$1,products!$A$1:$F$1,0))</f>
        <v>Exc</v>
      </c>
      <c r="J286" t="str">
        <f>INDEX(products!$A$1:$G$49,MATCH(orders!$D286,products!$A$1:$A$49,0),MATCH(orders!J$1,products!$A$1:$F$1,0))</f>
        <v>M</v>
      </c>
      <c r="K286" s="7">
        <f>INDEX(products!$A$1:$G$49,MATCH(orders!$D286,products!$A$1:$A$49,0),MATCH(orders!K$1,products!$A$1:$F$1,0))</f>
        <v>2.5</v>
      </c>
      <c r="L286" s="4">
        <f>INDEX(products!$A$1:$G$49,MATCH(orders!$D286,products!$A$1:$A$49,0),MATCH(orders!L$1,products!$A$1:$F$1,0))</f>
        <v>31.624999999999996</v>
      </c>
      <c r="M286" s="4">
        <f t="shared" si="4"/>
        <v>94.874999999999986</v>
      </c>
      <c r="N286" t="str" cm="1">
        <f t="array" ref="N286">_xlfn.IFS($I286="Rob","Robusta",$I286="Exc","Excelsa",$I286="Ara","Arabica",$I286="Lib","Liberica")</f>
        <v>Excelsa</v>
      </c>
      <c r="O286" t="str" cm="1">
        <f t="array" ref="O286">_xlfn.IFS($J286="M","Medium",$J286="L","Light",$J286="D","Dark")</f>
        <v>Medium</v>
      </c>
      <c r="P286" t="str">
        <f>_xlfn.XLOOKUP(Orders[[#This Row],[Customer ID]], customers!$A$1:$A$1001, customers!$I$1:$I$1001,,0)</f>
        <v>No</v>
      </c>
    </row>
    <row r="287" spans="1:16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_xlfn.XLOOKUP($C287, customers!$A$1:$A$1001,customers!$B$1:$B$1001)</f>
        <v>Lyndsey Megany</v>
      </c>
      <c r="G287" s="2" t="str">
        <f>IF(_xlfn.XLOOKUP($C287,customers!$A$1:$A$1001, customers!$C$1:$C$1001)=0, "", _xlfn.XLOOKUP($C287,customers!$A$1:$A$1001, customers!$C$1:$C$1001))</f>
        <v/>
      </c>
      <c r="H287" s="2" t="str">
        <f>_xlfn.XLOOKUP($C287, customers!$A$1:$A$1001, customers!$G$1:$G$1001)</f>
        <v>United States</v>
      </c>
      <c r="I287" t="str">
        <f>INDEX(products!$A$1:$G$49,MATCH(orders!$D287,products!$A$1:$A$49,0),MATCH(orders!I$1,products!$A$1:$F$1,0))</f>
        <v>Lib</v>
      </c>
      <c r="J287" t="str">
        <f>INDEX(products!$A$1:$G$49,MATCH(orders!$D287,products!$A$1:$A$49,0),MATCH(orders!J$1,products!$A$1:$F$1,0))</f>
        <v>L</v>
      </c>
      <c r="K287" s="7">
        <f>INDEX(products!$A$1:$G$49,MATCH(orders!$D287,products!$A$1:$A$49,0),MATCH(orders!K$1,products!$A$1:$F$1,0))</f>
        <v>2.5</v>
      </c>
      <c r="L287" s="4">
        <f>INDEX(products!$A$1:$G$49,MATCH(orders!$D287,products!$A$1:$A$49,0),MATCH(orders!L$1,products!$A$1:$F$1,0))</f>
        <v>36.454999999999998</v>
      </c>
      <c r="M287" s="4">
        <f t="shared" si="4"/>
        <v>36.454999999999998</v>
      </c>
      <c r="N287" t="str" cm="1">
        <f t="array" ref="N287">_xlfn.IFS($I287="Rob","Robusta",$I287="Exc","Excelsa",$I287="Ara","Arabica",$I287="Lib","Liberica")</f>
        <v>Liberica</v>
      </c>
      <c r="O287" t="str" cm="1">
        <f t="array" ref="O287">_xlfn.IFS($J287="M","Medium",$J287="L","Light",$J287="D","Dark")</f>
        <v>Light</v>
      </c>
      <c r="P287" t="str">
        <f>_xlfn.XLOOKUP(Orders[[#This Row],[Customer ID]], customers!$A$1:$A$1001, customers!$I$1:$I$1001,,0)</f>
        <v>No</v>
      </c>
    </row>
    <row r="288" spans="1:16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_xlfn.XLOOKUP($C288, customers!$A$1:$A$1001,customers!$B$1:$B$1001)</f>
        <v>Byram Mergue</v>
      </c>
      <c r="G288" s="2" t="str">
        <f>IF(_xlfn.XLOOKUP($C288,customers!$A$1:$A$1001, customers!$C$1:$C$1001)=0, "", _xlfn.XLOOKUP($C288,customers!$A$1:$A$1001, customers!$C$1:$C$1001))</f>
        <v>bmergue7y@umn.edu</v>
      </c>
      <c r="H288" s="2" t="str">
        <f>_xlfn.XLOOKUP($C288, customers!$A$1:$A$1001, customers!$G$1:$G$1001)</f>
        <v>United States</v>
      </c>
      <c r="I288" t="str">
        <f>INDEX(products!$A$1:$G$49,MATCH(orders!$D288,products!$A$1:$A$49,0),MATCH(orders!I$1,products!$A$1:$F$1,0))</f>
        <v>Ara</v>
      </c>
      <c r="J288" t="str">
        <f>INDEX(products!$A$1:$G$49,MATCH(orders!$D288,products!$A$1:$A$49,0),MATCH(orders!J$1,products!$A$1:$F$1,0))</f>
        <v>M</v>
      </c>
      <c r="K288" s="7">
        <f>INDEX(products!$A$1:$G$49,MATCH(orders!$D288,products!$A$1:$A$49,0),MATCH(orders!K$1,products!$A$1:$F$1,0))</f>
        <v>0.2</v>
      </c>
      <c r="L288" s="4">
        <f>INDEX(products!$A$1:$G$49,MATCH(orders!$D288,products!$A$1:$A$49,0),MATCH(orders!L$1,products!$A$1:$F$1,0))</f>
        <v>3.375</v>
      </c>
      <c r="M288" s="4">
        <f t="shared" si="4"/>
        <v>13.5</v>
      </c>
      <c r="N288" t="str" cm="1">
        <f t="array" ref="N288">_xlfn.IFS($I288="Rob","Robusta",$I288="Exc","Excelsa",$I288="Ara","Arabica",$I288="Lib","Liberica")</f>
        <v>Arabica</v>
      </c>
      <c r="O288" t="str" cm="1">
        <f t="array" ref="O288">_xlfn.IFS($J288="M","Medium",$J288="L","Light",$J288="D","Dark")</f>
        <v>Medium</v>
      </c>
      <c r="P288" t="str">
        <f>_xlfn.XLOOKUP(Orders[[#This Row],[Customer ID]], customers!$A$1:$A$1001, customers!$I$1:$I$1001,,0)</f>
        <v>Yes</v>
      </c>
    </row>
    <row r="289" spans="1:16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_xlfn.XLOOKUP($C289, customers!$A$1:$A$1001,customers!$B$1:$B$1001)</f>
        <v>Kerr Patise</v>
      </c>
      <c r="G289" s="2" t="str">
        <f>IF(_xlfn.XLOOKUP($C289,customers!$A$1:$A$1001, customers!$C$1:$C$1001)=0, "", _xlfn.XLOOKUP($C289,customers!$A$1:$A$1001, customers!$C$1:$C$1001))</f>
        <v>kpatise7z@jigsy.com</v>
      </c>
      <c r="H289" s="2" t="str">
        <f>_xlfn.XLOOKUP($C289, customers!$A$1:$A$1001, customers!$G$1:$G$1001)</f>
        <v>United States</v>
      </c>
      <c r="I289" t="str">
        <f>INDEX(products!$A$1:$G$49,MATCH(orders!$D289,products!$A$1:$A$49,0),MATCH(orders!I$1,products!$A$1:$F$1,0))</f>
        <v>Rob</v>
      </c>
      <c r="J289" t="str">
        <f>INDEX(products!$A$1:$G$49,MATCH(orders!$D289,products!$A$1:$A$49,0),MATCH(orders!J$1,products!$A$1:$F$1,0))</f>
        <v>L</v>
      </c>
      <c r="K289" s="7">
        <f>INDEX(products!$A$1:$G$49,MATCH(orders!$D289,products!$A$1:$A$49,0),MATCH(orders!K$1,products!$A$1:$F$1,0))</f>
        <v>0.2</v>
      </c>
      <c r="L289" s="4">
        <f>INDEX(products!$A$1:$G$49,MATCH(orders!$D289,products!$A$1:$A$49,0),MATCH(orders!L$1,products!$A$1:$F$1,0))</f>
        <v>3.5849999999999995</v>
      </c>
      <c r="M289" s="4">
        <f t="shared" si="4"/>
        <v>14.339999999999998</v>
      </c>
      <c r="N289" t="str" cm="1">
        <f t="array" ref="N289">_xlfn.IFS($I289="Rob","Robusta",$I289="Exc","Excelsa",$I289="Ara","Arabica",$I289="Lib","Liberica")</f>
        <v>Robusta</v>
      </c>
      <c r="O289" t="str" cm="1">
        <f t="array" ref="O289">_xlfn.IFS($J289="M","Medium",$J289="L","Light",$J289="D","Dark")</f>
        <v>Light</v>
      </c>
      <c r="P289" t="str">
        <f>_xlfn.XLOOKUP(Orders[[#This Row],[Customer ID]], customers!$A$1:$A$1001, customers!$I$1:$I$1001,,0)</f>
        <v>No</v>
      </c>
    </row>
    <row r="290" spans="1:16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_xlfn.XLOOKUP($C290, customers!$A$1:$A$1001,customers!$B$1:$B$1001)</f>
        <v>Mathew Goulter</v>
      </c>
      <c r="G290" s="2" t="str">
        <f>IF(_xlfn.XLOOKUP($C290,customers!$A$1:$A$1001, customers!$C$1:$C$1001)=0, "", _xlfn.XLOOKUP($C290,customers!$A$1:$A$1001, customers!$C$1:$C$1001))</f>
        <v/>
      </c>
      <c r="H290" s="2" t="str">
        <f>_xlfn.XLOOKUP($C290, customers!$A$1:$A$1001, customers!$G$1:$G$1001)</f>
        <v>Ireland</v>
      </c>
      <c r="I290" t="str">
        <f>INDEX(products!$A$1:$G$49,MATCH(orders!$D290,products!$A$1:$A$49,0),MATCH(orders!I$1,products!$A$1:$F$1,0))</f>
        <v>Exc</v>
      </c>
      <c r="J290" t="str">
        <f>INDEX(products!$A$1:$G$49,MATCH(orders!$D290,products!$A$1:$A$49,0),MATCH(orders!J$1,products!$A$1:$F$1,0))</f>
        <v>M</v>
      </c>
      <c r="K290" s="7">
        <f>INDEX(products!$A$1:$G$49,MATCH(orders!$D290,products!$A$1:$A$49,0),MATCH(orders!K$1,products!$A$1:$F$1,0))</f>
        <v>0.5</v>
      </c>
      <c r="L290" s="4">
        <f>INDEX(products!$A$1:$G$49,MATCH(orders!$D290,products!$A$1:$A$49,0),MATCH(orders!L$1,products!$A$1:$F$1,0))</f>
        <v>8.25</v>
      </c>
      <c r="M290" s="4">
        <f t="shared" si="4"/>
        <v>8.25</v>
      </c>
      <c r="N290" t="str" cm="1">
        <f t="array" ref="N290">_xlfn.IFS($I290="Rob","Robusta",$I290="Exc","Excelsa",$I290="Ara","Arabica",$I290="Lib","Liberica")</f>
        <v>Excelsa</v>
      </c>
      <c r="O290" t="str" cm="1">
        <f t="array" ref="O290">_xlfn.IFS($J290="M","Medium",$J290="L","Light",$J290="D","Dark")</f>
        <v>Medium</v>
      </c>
      <c r="P290" t="str">
        <f>_xlfn.XLOOKUP(Orders[[#This Row],[Customer ID]], customers!$A$1:$A$1001, customers!$I$1:$I$1001,,0)</f>
        <v>Yes</v>
      </c>
    </row>
    <row r="291" spans="1:16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_xlfn.XLOOKUP($C291, customers!$A$1:$A$1001,customers!$B$1:$B$1001)</f>
        <v>Marris Grcic</v>
      </c>
      <c r="G291" s="2" t="str">
        <f>IF(_xlfn.XLOOKUP($C291,customers!$A$1:$A$1001, customers!$C$1:$C$1001)=0, "", _xlfn.XLOOKUP($C291,customers!$A$1:$A$1001, customers!$C$1:$C$1001))</f>
        <v/>
      </c>
      <c r="H291" s="2" t="str">
        <f>_xlfn.XLOOKUP($C291, customers!$A$1:$A$1001, customers!$G$1:$G$1001)</f>
        <v>United States</v>
      </c>
      <c r="I291" t="str">
        <f>INDEX(products!$A$1:$G$49,MATCH(orders!$D291,products!$A$1:$A$49,0),MATCH(orders!I$1,products!$A$1:$F$1,0))</f>
        <v>Rob</v>
      </c>
      <c r="J291" t="str">
        <f>INDEX(products!$A$1:$G$49,MATCH(orders!$D291,products!$A$1:$A$49,0),MATCH(orders!J$1,products!$A$1:$F$1,0))</f>
        <v>D</v>
      </c>
      <c r="K291" s="7">
        <f>INDEX(products!$A$1:$G$49,MATCH(orders!$D291,products!$A$1:$A$49,0),MATCH(orders!K$1,products!$A$1:$F$1,0))</f>
        <v>0.2</v>
      </c>
      <c r="L291" s="4">
        <f>INDEX(products!$A$1:$G$49,MATCH(orders!$D291,products!$A$1:$A$49,0),MATCH(orders!L$1,products!$A$1:$F$1,0))</f>
        <v>2.6849999999999996</v>
      </c>
      <c r="M291" s="4">
        <f t="shared" si="4"/>
        <v>13.424999999999997</v>
      </c>
      <c r="N291" t="str" cm="1">
        <f t="array" ref="N291">_xlfn.IFS($I291="Rob","Robusta",$I291="Exc","Excelsa",$I291="Ara","Arabica",$I291="Lib","Liberica")</f>
        <v>Robusta</v>
      </c>
      <c r="O291" t="str" cm="1">
        <f t="array" ref="O291">_xlfn.IFS($J291="M","Medium",$J291="L","Light",$J291="D","Dark")</f>
        <v>Dark</v>
      </c>
      <c r="P291" t="str">
        <f>_xlfn.XLOOKUP(Orders[[#This Row],[Customer ID]], customers!$A$1:$A$1001, customers!$I$1:$I$1001,,0)</f>
        <v>Yes</v>
      </c>
    </row>
    <row r="292" spans="1:16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_xlfn.XLOOKUP($C292, customers!$A$1:$A$1001,customers!$B$1:$B$1001)</f>
        <v>Domeniga Duke</v>
      </c>
      <c r="G292" s="2" t="str">
        <f>IF(_xlfn.XLOOKUP($C292,customers!$A$1:$A$1001, customers!$C$1:$C$1001)=0, "", _xlfn.XLOOKUP($C292,customers!$A$1:$A$1001, customers!$C$1:$C$1001))</f>
        <v>dduke82@vkontakte.ru</v>
      </c>
      <c r="H292" s="2" t="str">
        <f>_xlfn.XLOOKUP($C292, customers!$A$1:$A$1001, customers!$G$1:$G$1001)</f>
        <v>United States</v>
      </c>
      <c r="I292" t="str">
        <f>INDEX(products!$A$1:$G$49,MATCH(orders!$D292,products!$A$1:$A$49,0),MATCH(orders!I$1,products!$A$1:$F$1,0))</f>
        <v>Ara</v>
      </c>
      <c r="J292" t="str">
        <f>INDEX(products!$A$1:$G$49,MATCH(orders!$D292,products!$A$1:$A$49,0),MATCH(orders!J$1,products!$A$1:$F$1,0))</f>
        <v>D</v>
      </c>
      <c r="K292" s="7">
        <f>INDEX(products!$A$1:$G$49,MATCH(orders!$D292,products!$A$1:$A$49,0),MATCH(orders!K$1,products!$A$1:$F$1,0))</f>
        <v>1</v>
      </c>
      <c r="L292" s="4">
        <f>INDEX(products!$A$1:$G$49,MATCH(orders!$D292,products!$A$1:$A$49,0),MATCH(orders!L$1,products!$A$1:$F$1,0))</f>
        <v>9.9499999999999993</v>
      </c>
      <c r="M292" s="4">
        <f t="shared" si="4"/>
        <v>49.75</v>
      </c>
      <c r="N292" t="str" cm="1">
        <f t="array" ref="N292">_xlfn.IFS($I292="Rob","Robusta",$I292="Exc","Excelsa",$I292="Ara","Arabica",$I292="Lib","Liberica")</f>
        <v>Arabica</v>
      </c>
      <c r="O292" t="str" cm="1">
        <f t="array" ref="O292">_xlfn.IFS($J292="M","Medium",$J292="L","Light",$J292="D","Dark")</f>
        <v>Dark</v>
      </c>
      <c r="P292" t="str">
        <f>_xlfn.XLOOKUP(Orders[[#This Row],[Customer ID]], customers!$A$1:$A$1001, customers!$I$1:$I$1001,,0)</f>
        <v>No</v>
      </c>
    </row>
    <row r="293" spans="1:16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_xlfn.XLOOKUP($C293, customers!$A$1:$A$1001,customers!$B$1:$B$1001)</f>
        <v>Violante Skouling</v>
      </c>
      <c r="G293" s="2" t="str">
        <f>IF(_xlfn.XLOOKUP($C293,customers!$A$1:$A$1001, customers!$C$1:$C$1001)=0, "", _xlfn.XLOOKUP($C293,customers!$A$1:$A$1001, customers!$C$1:$C$1001))</f>
        <v/>
      </c>
      <c r="H293" s="2" t="str">
        <f>_xlfn.XLOOKUP($C293, customers!$A$1:$A$1001, customers!$G$1:$G$1001)</f>
        <v>Ireland</v>
      </c>
      <c r="I293" t="str">
        <f>INDEX(products!$A$1:$G$49,MATCH(orders!$D293,products!$A$1:$A$49,0),MATCH(orders!I$1,products!$A$1:$F$1,0))</f>
        <v>Exc</v>
      </c>
      <c r="J293" t="str">
        <f>INDEX(products!$A$1:$G$49,MATCH(orders!$D293,products!$A$1:$A$49,0),MATCH(orders!J$1,products!$A$1:$F$1,0))</f>
        <v>M</v>
      </c>
      <c r="K293" s="7">
        <f>INDEX(products!$A$1:$G$49,MATCH(orders!$D293,products!$A$1:$A$49,0),MATCH(orders!K$1,products!$A$1:$F$1,0))</f>
        <v>0.5</v>
      </c>
      <c r="L293" s="4">
        <f>INDEX(products!$A$1:$G$49,MATCH(orders!$D293,products!$A$1:$A$49,0),MATCH(orders!L$1,products!$A$1:$F$1,0))</f>
        <v>8.25</v>
      </c>
      <c r="M293" s="4">
        <f t="shared" si="4"/>
        <v>16.5</v>
      </c>
      <c r="N293" t="str" cm="1">
        <f t="array" ref="N293">_xlfn.IFS($I293="Rob","Robusta",$I293="Exc","Excelsa",$I293="Ara","Arabica",$I293="Lib","Liberica")</f>
        <v>Excelsa</v>
      </c>
      <c r="O293" t="str" cm="1">
        <f t="array" ref="O293">_xlfn.IFS($J293="M","Medium",$J293="L","Light",$J293="D","Dark")</f>
        <v>Medium</v>
      </c>
      <c r="P293" t="str">
        <f>_xlfn.XLOOKUP(Orders[[#This Row],[Customer ID]], customers!$A$1:$A$1001, customers!$I$1:$I$1001,,0)</f>
        <v>No</v>
      </c>
    </row>
    <row r="294" spans="1:16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_xlfn.XLOOKUP($C294, customers!$A$1:$A$1001,customers!$B$1:$B$1001)</f>
        <v>Isidore Hussey</v>
      </c>
      <c r="G294" s="2" t="str">
        <f>IF(_xlfn.XLOOKUP($C294,customers!$A$1:$A$1001, customers!$C$1:$C$1001)=0, "", _xlfn.XLOOKUP($C294,customers!$A$1:$A$1001, customers!$C$1:$C$1001))</f>
        <v>ihussey84@mapy.cz</v>
      </c>
      <c r="H294" s="2" t="str">
        <f>_xlfn.XLOOKUP($C294, customers!$A$1:$A$1001, customers!$G$1:$G$1001)</f>
        <v>United States</v>
      </c>
      <c r="I294" t="str">
        <f>INDEX(products!$A$1:$G$49,MATCH(orders!$D294,products!$A$1:$A$49,0),MATCH(orders!I$1,products!$A$1:$F$1,0))</f>
        <v>Ara</v>
      </c>
      <c r="J294" t="str">
        <f>INDEX(products!$A$1:$G$49,MATCH(orders!$D294,products!$A$1:$A$49,0),MATCH(orders!J$1,products!$A$1:$F$1,0))</f>
        <v>D</v>
      </c>
      <c r="K294" s="7">
        <f>INDEX(products!$A$1:$G$49,MATCH(orders!$D294,products!$A$1:$A$49,0),MATCH(orders!K$1,products!$A$1:$F$1,0))</f>
        <v>0.5</v>
      </c>
      <c r="L294" s="4">
        <f>INDEX(products!$A$1:$G$49,MATCH(orders!$D294,products!$A$1:$A$49,0),MATCH(orders!L$1,products!$A$1:$F$1,0))</f>
        <v>5.97</v>
      </c>
      <c r="M294" s="4">
        <f t="shared" si="4"/>
        <v>17.91</v>
      </c>
      <c r="N294" t="str" cm="1">
        <f t="array" ref="N294">_xlfn.IFS($I294="Rob","Robusta",$I294="Exc","Excelsa",$I294="Ara","Arabica",$I294="Lib","Liberica")</f>
        <v>Arabica</v>
      </c>
      <c r="O294" t="str" cm="1">
        <f t="array" ref="O294">_xlfn.IFS($J294="M","Medium",$J294="L","Light",$J294="D","Dark")</f>
        <v>Dark</v>
      </c>
      <c r="P294" t="str">
        <f>_xlfn.XLOOKUP(Orders[[#This Row],[Customer ID]], customers!$A$1:$A$1001, customers!$I$1:$I$1001,,0)</f>
        <v>No</v>
      </c>
    </row>
    <row r="295" spans="1:16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_xlfn.XLOOKUP($C295, customers!$A$1:$A$1001,customers!$B$1:$B$1001)</f>
        <v>Cassie Pinkerton</v>
      </c>
      <c r="G295" s="2" t="str">
        <f>IF(_xlfn.XLOOKUP($C295,customers!$A$1:$A$1001, customers!$C$1:$C$1001)=0, "", _xlfn.XLOOKUP($C295,customers!$A$1:$A$1001, customers!$C$1:$C$1001))</f>
        <v>cpinkerton85@upenn.edu</v>
      </c>
      <c r="H295" s="2" t="str">
        <f>_xlfn.XLOOKUP($C295, customers!$A$1:$A$1001, customers!$G$1:$G$1001)</f>
        <v>United States</v>
      </c>
      <c r="I295" t="str">
        <f>INDEX(products!$A$1:$G$49,MATCH(orders!$D295,products!$A$1:$A$49,0),MATCH(orders!I$1,products!$A$1:$F$1,0))</f>
        <v>Ara</v>
      </c>
      <c r="J295" t="str">
        <f>INDEX(products!$A$1:$G$49,MATCH(orders!$D295,products!$A$1:$A$49,0),MATCH(orders!J$1,products!$A$1:$F$1,0))</f>
        <v>D</v>
      </c>
      <c r="K295" s="7">
        <f>INDEX(products!$A$1:$G$49,MATCH(orders!$D295,products!$A$1:$A$49,0),MATCH(orders!K$1,products!$A$1:$F$1,0))</f>
        <v>0.5</v>
      </c>
      <c r="L295" s="4">
        <f>INDEX(products!$A$1:$G$49,MATCH(orders!$D295,products!$A$1:$A$49,0),MATCH(orders!L$1,products!$A$1:$F$1,0))</f>
        <v>5.97</v>
      </c>
      <c r="M295" s="4">
        <f t="shared" si="4"/>
        <v>29.849999999999998</v>
      </c>
      <c r="N295" t="str" cm="1">
        <f t="array" ref="N295">_xlfn.IFS($I295="Rob","Robusta",$I295="Exc","Excelsa",$I295="Ara","Arabica",$I295="Lib","Liberica")</f>
        <v>Arabica</v>
      </c>
      <c r="O295" t="str" cm="1">
        <f t="array" ref="O295">_xlfn.IFS($J295="M","Medium",$J295="L","Light",$J295="D","Dark")</f>
        <v>Dark</v>
      </c>
      <c r="P295" t="str">
        <f>_xlfn.XLOOKUP(Orders[[#This Row],[Customer ID]], customers!$A$1:$A$1001, customers!$I$1:$I$1001,,0)</f>
        <v>No</v>
      </c>
    </row>
    <row r="296" spans="1:16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_xlfn.XLOOKUP($C296, customers!$A$1:$A$1001,customers!$B$1:$B$1001)</f>
        <v>Micki Fero</v>
      </c>
      <c r="G296" s="2" t="str">
        <f>IF(_xlfn.XLOOKUP($C296,customers!$A$1:$A$1001, customers!$C$1:$C$1001)=0, "", _xlfn.XLOOKUP($C296,customers!$A$1:$A$1001, customers!$C$1:$C$1001))</f>
        <v/>
      </c>
      <c r="H296" s="2" t="str">
        <f>_xlfn.XLOOKUP($C296, customers!$A$1:$A$1001, customers!$G$1:$G$1001)</f>
        <v>United States</v>
      </c>
      <c r="I296" t="str">
        <f>INDEX(products!$A$1:$G$49,MATCH(orders!$D296,products!$A$1:$A$49,0),MATCH(orders!I$1,products!$A$1:$F$1,0))</f>
        <v>Exc</v>
      </c>
      <c r="J296" t="str">
        <f>INDEX(products!$A$1:$G$49,MATCH(orders!$D296,products!$A$1:$A$49,0),MATCH(orders!J$1,products!$A$1:$F$1,0))</f>
        <v>L</v>
      </c>
      <c r="K296" s="7">
        <f>INDEX(products!$A$1:$G$49,MATCH(orders!$D296,products!$A$1:$A$49,0),MATCH(orders!K$1,products!$A$1:$F$1,0))</f>
        <v>1</v>
      </c>
      <c r="L296" s="4">
        <f>INDEX(products!$A$1:$G$49,MATCH(orders!$D296,products!$A$1:$A$49,0),MATCH(orders!L$1,products!$A$1:$F$1,0))</f>
        <v>14.85</v>
      </c>
      <c r="M296" s="4">
        <f t="shared" si="4"/>
        <v>44.55</v>
      </c>
      <c r="N296" t="str" cm="1">
        <f t="array" ref="N296">_xlfn.IFS($I296="Rob","Robusta",$I296="Exc","Excelsa",$I296="Ara","Arabica",$I296="Lib","Liberica")</f>
        <v>Excelsa</v>
      </c>
      <c r="O296" t="str" cm="1">
        <f t="array" ref="O296">_xlfn.IFS($J296="M","Medium",$J296="L","Light",$J296="D","Dark")</f>
        <v>Light</v>
      </c>
      <c r="P296" t="str">
        <f>_xlfn.XLOOKUP(Orders[[#This Row],[Customer ID]], customers!$A$1:$A$1001, customers!$I$1:$I$1001,,0)</f>
        <v>No</v>
      </c>
    </row>
    <row r="297" spans="1:16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_xlfn.XLOOKUP($C297, customers!$A$1:$A$1001,customers!$B$1:$B$1001)</f>
        <v>Cybill Graddell</v>
      </c>
      <c r="G297" s="2" t="str">
        <f>IF(_xlfn.XLOOKUP($C297,customers!$A$1:$A$1001, customers!$C$1:$C$1001)=0, "", _xlfn.XLOOKUP($C297,customers!$A$1:$A$1001, customers!$C$1:$C$1001))</f>
        <v/>
      </c>
      <c r="H297" s="2" t="str">
        <f>_xlfn.XLOOKUP($C297, customers!$A$1:$A$1001, customers!$G$1:$G$1001)</f>
        <v>United States</v>
      </c>
      <c r="I297" t="str">
        <f>INDEX(products!$A$1:$G$49,MATCH(orders!$D297,products!$A$1:$A$49,0),MATCH(orders!I$1,products!$A$1:$F$1,0))</f>
        <v>Exc</v>
      </c>
      <c r="J297" t="str">
        <f>INDEX(products!$A$1:$G$49,MATCH(orders!$D297,products!$A$1:$A$49,0),MATCH(orders!J$1,products!$A$1:$F$1,0))</f>
        <v>M</v>
      </c>
      <c r="K297" s="7">
        <f>INDEX(products!$A$1:$G$49,MATCH(orders!$D297,products!$A$1:$A$49,0),MATCH(orders!K$1,products!$A$1:$F$1,0))</f>
        <v>1</v>
      </c>
      <c r="L297" s="4">
        <f>INDEX(products!$A$1:$G$49,MATCH(orders!$D297,products!$A$1:$A$49,0),MATCH(orders!L$1,products!$A$1:$F$1,0))</f>
        <v>13.75</v>
      </c>
      <c r="M297" s="4">
        <f t="shared" si="4"/>
        <v>27.5</v>
      </c>
      <c r="N297" t="str" cm="1">
        <f t="array" ref="N297">_xlfn.IFS($I297="Rob","Robusta",$I297="Exc","Excelsa",$I297="Ara","Arabica",$I297="Lib","Liberica")</f>
        <v>Excelsa</v>
      </c>
      <c r="O297" t="str" cm="1">
        <f t="array" ref="O297">_xlfn.IFS($J297="M","Medium",$J297="L","Light",$J297="D","Dark")</f>
        <v>Medium</v>
      </c>
      <c r="P297" t="str">
        <f>_xlfn.XLOOKUP(Orders[[#This Row],[Customer ID]], customers!$A$1:$A$1001, customers!$I$1:$I$1001,,0)</f>
        <v>No</v>
      </c>
    </row>
    <row r="298" spans="1:16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_xlfn.XLOOKUP($C298, customers!$A$1:$A$1001,customers!$B$1:$B$1001)</f>
        <v>Dorian Vizor</v>
      </c>
      <c r="G298" s="2" t="str">
        <f>IF(_xlfn.XLOOKUP($C298,customers!$A$1:$A$1001, customers!$C$1:$C$1001)=0, "", _xlfn.XLOOKUP($C298,customers!$A$1:$A$1001, customers!$C$1:$C$1001))</f>
        <v>dvizor88@furl.net</v>
      </c>
      <c r="H298" s="2" t="str">
        <f>_xlfn.XLOOKUP($C298, customers!$A$1:$A$1001, customers!$G$1:$G$1001)</f>
        <v>United States</v>
      </c>
      <c r="I298" t="str">
        <f>INDEX(products!$A$1:$G$49,MATCH(orders!$D298,products!$A$1:$A$49,0),MATCH(orders!I$1,products!$A$1:$F$1,0))</f>
        <v>Rob</v>
      </c>
      <c r="J298" t="str">
        <f>INDEX(products!$A$1:$G$49,MATCH(orders!$D298,products!$A$1:$A$49,0),MATCH(orders!J$1,products!$A$1:$F$1,0))</f>
        <v>M</v>
      </c>
      <c r="K298" s="7">
        <f>INDEX(products!$A$1:$G$49,MATCH(orders!$D298,products!$A$1:$A$49,0),MATCH(orders!K$1,products!$A$1:$F$1,0))</f>
        <v>0.5</v>
      </c>
      <c r="L298" s="4">
        <f>INDEX(products!$A$1:$G$49,MATCH(orders!$D298,products!$A$1:$A$49,0),MATCH(orders!L$1,products!$A$1:$F$1,0))</f>
        <v>5.97</v>
      </c>
      <c r="M298" s="4">
        <f t="shared" si="4"/>
        <v>35.82</v>
      </c>
      <c r="N298" t="str" cm="1">
        <f t="array" ref="N298">_xlfn.IFS($I298="Rob","Robusta",$I298="Exc","Excelsa",$I298="Ara","Arabica",$I298="Lib","Liberica")</f>
        <v>Robusta</v>
      </c>
      <c r="O298" t="str" cm="1">
        <f t="array" ref="O298">_xlfn.IFS($J298="M","Medium",$J298="L","Light",$J298="D","Dark")</f>
        <v>Medium</v>
      </c>
      <c r="P298" t="str">
        <f>_xlfn.XLOOKUP(Orders[[#This Row],[Customer ID]], customers!$A$1:$A$1001, customers!$I$1:$I$1001,,0)</f>
        <v>Yes</v>
      </c>
    </row>
    <row r="299" spans="1:16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_xlfn.XLOOKUP($C299, customers!$A$1:$A$1001,customers!$B$1:$B$1001)</f>
        <v>Eddi Sedgebeer</v>
      </c>
      <c r="G299" s="2" t="str">
        <f>IF(_xlfn.XLOOKUP($C299,customers!$A$1:$A$1001, customers!$C$1:$C$1001)=0, "", _xlfn.XLOOKUP($C299,customers!$A$1:$A$1001, customers!$C$1:$C$1001))</f>
        <v>esedgebeer89@oaic.gov.au</v>
      </c>
      <c r="H299" s="2" t="str">
        <f>_xlfn.XLOOKUP($C299, customers!$A$1:$A$1001, customers!$G$1:$G$1001)</f>
        <v>United States</v>
      </c>
      <c r="I299" t="str">
        <f>INDEX(products!$A$1:$G$49,MATCH(orders!$D299,products!$A$1:$A$49,0),MATCH(orders!I$1,products!$A$1:$F$1,0))</f>
        <v>Rob</v>
      </c>
      <c r="J299" t="str">
        <f>INDEX(products!$A$1:$G$49,MATCH(orders!$D299,products!$A$1:$A$49,0),MATCH(orders!J$1,products!$A$1:$F$1,0))</f>
        <v>D</v>
      </c>
      <c r="K299" s="7">
        <f>INDEX(products!$A$1:$G$49,MATCH(orders!$D299,products!$A$1:$A$49,0),MATCH(orders!K$1,products!$A$1:$F$1,0))</f>
        <v>0.5</v>
      </c>
      <c r="L299" s="4">
        <f>INDEX(products!$A$1:$G$49,MATCH(orders!$D299,products!$A$1:$A$49,0),MATCH(orders!L$1,products!$A$1:$F$1,0))</f>
        <v>5.3699999999999992</v>
      </c>
      <c r="M299" s="4">
        <f t="shared" si="4"/>
        <v>16.11</v>
      </c>
      <c r="N299" t="str" cm="1">
        <f t="array" ref="N299">_xlfn.IFS($I299="Rob","Robusta",$I299="Exc","Excelsa",$I299="Ara","Arabica",$I299="Lib","Liberica")</f>
        <v>Robusta</v>
      </c>
      <c r="O299" t="str" cm="1">
        <f t="array" ref="O299">_xlfn.IFS($J299="M","Medium",$J299="L","Light",$J299="D","Dark")</f>
        <v>Dark</v>
      </c>
      <c r="P299" t="str">
        <f>_xlfn.XLOOKUP(Orders[[#This Row],[Customer ID]], customers!$A$1:$A$1001, customers!$I$1:$I$1001,,0)</f>
        <v>Yes</v>
      </c>
    </row>
    <row r="300" spans="1:16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_xlfn.XLOOKUP($C300, customers!$A$1:$A$1001,customers!$B$1:$B$1001)</f>
        <v>Ken Lestrange</v>
      </c>
      <c r="G300" s="2" t="str">
        <f>IF(_xlfn.XLOOKUP($C300,customers!$A$1:$A$1001, customers!$C$1:$C$1001)=0, "", _xlfn.XLOOKUP($C300,customers!$A$1:$A$1001, customers!$C$1:$C$1001))</f>
        <v>klestrange8a@lulu.com</v>
      </c>
      <c r="H300" s="2" t="str">
        <f>_xlfn.XLOOKUP($C300, customers!$A$1:$A$1001, customers!$G$1:$G$1001)</f>
        <v>United States</v>
      </c>
      <c r="I300" t="str">
        <f>INDEX(products!$A$1:$G$49,MATCH(orders!$D300,products!$A$1:$A$49,0),MATCH(orders!I$1,products!$A$1:$F$1,0))</f>
        <v>Exc</v>
      </c>
      <c r="J300" t="str">
        <f>INDEX(products!$A$1:$G$49,MATCH(orders!$D300,products!$A$1:$A$49,0),MATCH(orders!J$1,products!$A$1:$F$1,0))</f>
        <v>L</v>
      </c>
      <c r="K300" s="7">
        <f>INDEX(products!$A$1:$G$49,MATCH(orders!$D300,products!$A$1:$A$49,0),MATCH(orders!K$1,products!$A$1:$F$1,0))</f>
        <v>0.2</v>
      </c>
      <c r="L300" s="4">
        <f>INDEX(products!$A$1:$G$49,MATCH(orders!$D300,products!$A$1:$A$49,0),MATCH(orders!L$1,products!$A$1:$F$1,0))</f>
        <v>4.4550000000000001</v>
      </c>
      <c r="M300" s="4">
        <f t="shared" si="4"/>
        <v>26.73</v>
      </c>
      <c r="N300" t="str" cm="1">
        <f t="array" ref="N300">_xlfn.IFS($I300="Rob","Robusta",$I300="Exc","Excelsa",$I300="Ara","Arabica",$I300="Lib","Liberica")</f>
        <v>Excelsa</v>
      </c>
      <c r="O300" t="str" cm="1">
        <f t="array" ref="O300">_xlfn.IFS($J300="M","Medium",$J300="L","Light",$J300="D","Dark")</f>
        <v>Light</v>
      </c>
      <c r="P300" t="str">
        <f>_xlfn.XLOOKUP(Orders[[#This Row],[Customer ID]], customers!$A$1:$A$1001, customers!$I$1:$I$1001,,0)</f>
        <v>Yes</v>
      </c>
    </row>
    <row r="301" spans="1:16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_xlfn.XLOOKUP($C301, customers!$A$1:$A$1001,customers!$B$1:$B$1001)</f>
        <v>Lacee Tanti</v>
      </c>
      <c r="G301" s="2" t="str">
        <f>IF(_xlfn.XLOOKUP($C301,customers!$A$1:$A$1001, customers!$C$1:$C$1001)=0, "", _xlfn.XLOOKUP($C301,customers!$A$1:$A$1001, customers!$C$1:$C$1001))</f>
        <v>ltanti8b@techcrunch.com</v>
      </c>
      <c r="H301" s="2" t="str">
        <f>_xlfn.XLOOKUP($C301, customers!$A$1:$A$1001, customers!$G$1:$G$1001)</f>
        <v>United States</v>
      </c>
      <c r="I301" t="str">
        <f>INDEX(products!$A$1:$G$49,MATCH(orders!$D301,products!$A$1:$A$49,0),MATCH(orders!I$1,products!$A$1:$F$1,0))</f>
        <v>Exc</v>
      </c>
      <c r="J301" t="str">
        <f>INDEX(products!$A$1:$G$49,MATCH(orders!$D301,products!$A$1:$A$49,0),MATCH(orders!J$1,products!$A$1:$F$1,0))</f>
        <v>L</v>
      </c>
      <c r="K301" s="7">
        <f>INDEX(products!$A$1:$G$49,MATCH(orders!$D301,products!$A$1:$A$49,0),MATCH(orders!K$1,products!$A$1:$F$1,0))</f>
        <v>2.5</v>
      </c>
      <c r="L301" s="4">
        <f>INDEX(products!$A$1:$G$49,MATCH(orders!$D301,products!$A$1:$A$49,0),MATCH(orders!L$1,products!$A$1:$F$1,0))</f>
        <v>34.154999999999994</v>
      </c>
      <c r="M301" s="4">
        <f t="shared" si="4"/>
        <v>204.92999999999995</v>
      </c>
      <c r="N301" t="str" cm="1">
        <f t="array" ref="N301">_xlfn.IFS($I301="Rob","Robusta",$I301="Exc","Excelsa",$I301="Ara","Arabica",$I301="Lib","Liberica")</f>
        <v>Excelsa</v>
      </c>
      <c r="O301" t="str" cm="1">
        <f t="array" ref="O301">_xlfn.IFS($J301="M","Medium",$J301="L","Light",$J301="D","Dark")</f>
        <v>Light</v>
      </c>
      <c r="P301" t="str">
        <f>_xlfn.XLOOKUP(Orders[[#This Row],[Customer ID]], customers!$A$1:$A$1001, customers!$I$1:$I$1001,,0)</f>
        <v>Yes</v>
      </c>
    </row>
    <row r="302" spans="1:16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_xlfn.XLOOKUP($C302, customers!$A$1:$A$1001,customers!$B$1:$B$1001)</f>
        <v>Arel De Lasci</v>
      </c>
      <c r="G302" s="2" t="str">
        <f>IF(_xlfn.XLOOKUP($C302,customers!$A$1:$A$1001, customers!$C$1:$C$1001)=0, "", _xlfn.XLOOKUP($C302,customers!$A$1:$A$1001, customers!$C$1:$C$1001))</f>
        <v>ade8c@1und1.de</v>
      </c>
      <c r="H302" s="2" t="str">
        <f>_xlfn.XLOOKUP($C302, customers!$A$1:$A$1001, customers!$G$1:$G$1001)</f>
        <v>United States</v>
      </c>
      <c r="I302" t="str">
        <f>INDEX(products!$A$1:$G$49,MATCH(orders!$D302,products!$A$1:$A$49,0),MATCH(orders!I$1,products!$A$1:$F$1,0))</f>
        <v>Ara</v>
      </c>
      <c r="J302" t="str">
        <f>INDEX(products!$A$1:$G$49,MATCH(orders!$D302,products!$A$1:$A$49,0),MATCH(orders!J$1,products!$A$1:$F$1,0))</f>
        <v>L</v>
      </c>
      <c r="K302" s="7">
        <f>INDEX(products!$A$1:$G$49,MATCH(orders!$D302,products!$A$1:$A$49,0),MATCH(orders!K$1,products!$A$1:$F$1,0))</f>
        <v>1</v>
      </c>
      <c r="L302" s="4">
        <f>INDEX(products!$A$1:$G$49,MATCH(orders!$D302,products!$A$1:$A$49,0),MATCH(orders!L$1,products!$A$1:$F$1,0))</f>
        <v>12.95</v>
      </c>
      <c r="M302" s="4">
        <f t="shared" si="4"/>
        <v>38.849999999999994</v>
      </c>
      <c r="N302" t="str" cm="1">
        <f t="array" ref="N302">_xlfn.IFS($I302="Rob","Robusta",$I302="Exc","Excelsa",$I302="Ara","Arabica",$I302="Lib","Liberica")</f>
        <v>Arabica</v>
      </c>
      <c r="O302" t="str" cm="1">
        <f t="array" ref="O302">_xlfn.IFS($J302="M","Medium",$J302="L","Light",$J302="D","Dark")</f>
        <v>Light</v>
      </c>
      <c r="P302" t="str">
        <f>_xlfn.XLOOKUP(Orders[[#This Row],[Customer ID]], customers!$A$1:$A$1001, customers!$I$1:$I$1001,,0)</f>
        <v>Yes</v>
      </c>
    </row>
    <row r="303" spans="1:16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_xlfn.XLOOKUP($C303, customers!$A$1:$A$1001,customers!$B$1:$B$1001)</f>
        <v>Trescha Jedrachowicz</v>
      </c>
      <c r="G303" s="2" t="str">
        <f>IF(_xlfn.XLOOKUP($C303,customers!$A$1:$A$1001, customers!$C$1:$C$1001)=0, "", _xlfn.XLOOKUP($C303,customers!$A$1:$A$1001, customers!$C$1:$C$1001))</f>
        <v>tjedrachowicz8d@acquirethisname.com</v>
      </c>
      <c r="H303" s="2" t="str">
        <f>_xlfn.XLOOKUP($C303, customers!$A$1:$A$1001, customers!$G$1:$G$1001)</f>
        <v>United States</v>
      </c>
      <c r="I303" t="str">
        <f>INDEX(products!$A$1:$G$49,MATCH(orders!$D303,products!$A$1:$A$49,0),MATCH(orders!I$1,products!$A$1:$F$1,0))</f>
        <v>Lib</v>
      </c>
      <c r="J303" t="str">
        <f>INDEX(products!$A$1:$G$49,MATCH(orders!$D303,products!$A$1:$A$49,0),MATCH(orders!J$1,products!$A$1:$F$1,0))</f>
        <v>D</v>
      </c>
      <c r="K303" s="7">
        <f>INDEX(products!$A$1:$G$49,MATCH(orders!$D303,products!$A$1:$A$49,0),MATCH(orders!K$1,products!$A$1:$F$1,0))</f>
        <v>0.2</v>
      </c>
      <c r="L303" s="4">
        <f>INDEX(products!$A$1:$G$49,MATCH(orders!$D303,products!$A$1:$A$49,0),MATCH(orders!L$1,products!$A$1:$F$1,0))</f>
        <v>3.8849999999999998</v>
      </c>
      <c r="M303" s="4">
        <f t="shared" si="4"/>
        <v>15.54</v>
      </c>
      <c r="N303" t="str" cm="1">
        <f t="array" ref="N303">_xlfn.IFS($I303="Rob","Robusta",$I303="Exc","Excelsa",$I303="Ara","Arabica",$I303="Lib","Liberica")</f>
        <v>Liberica</v>
      </c>
      <c r="O303" t="str" cm="1">
        <f t="array" ref="O303">_xlfn.IFS($J303="M","Medium",$J303="L","Light",$J303="D","Dark")</f>
        <v>Dark</v>
      </c>
      <c r="P303" t="str">
        <f>_xlfn.XLOOKUP(Orders[[#This Row],[Customer ID]], customers!$A$1:$A$1001, customers!$I$1:$I$1001,,0)</f>
        <v>Yes</v>
      </c>
    </row>
    <row r="304" spans="1:16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_xlfn.XLOOKUP($C304, customers!$A$1:$A$1001,customers!$B$1:$B$1001)</f>
        <v>Perkin Stonner</v>
      </c>
      <c r="G304" s="2" t="str">
        <f>IF(_xlfn.XLOOKUP($C304,customers!$A$1:$A$1001, customers!$C$1:$C$1001)=0, "", _xlfn.XLOOKUP($C304,customers!$A$1:$A$1001, customers!$C$1:$C$1001))</f>
        <v>pstonner8e@moonfruit.com</v>
      </c>
      <c r="H304" s="2" t="str">
        <f>_xlfn.XLOOKUP($C304, customers!$A$1:$A$1001, customers!$G$1:$G$1001)</f>
        <v>United States</v>
      </c>
      <c r="I304" t="str">
        <f>INDEX(products!$A$1:$G$49,MATCH(orders!$D304,products!$A$1:$A$49,0),MATCH(orders!I$1,products!$A$1:$F$1,0))</f>
        <v>Ara</v>
      </c>
      <c r="J304" t="str">
        <f>INDEX(products!$A$1:$G$49,MATCH(orders!$D304,products!$A$1:$A$49,0),MATCH(orders!J$1,products!$A$1:$F$1,0))</f>
        <v>M</v>
      </c>
      <c r="K304" s="7">
        <f>INDEX(products!$A$1:$G$49,MATCH(orders!$D304,products!$A$1:$A$49,0),MATCH(orders!K$1,products!$A$1:$F$1,0))</f>
        <v>0.5</v>
      </c>
      <c r="L304" s="4">
        <f>INDEX(products!$A$1:$G$49,MATCH(orders!$D304,products!$A$1:$A$49,0),MATCH(orders!L$1,products!$A$1:$F$1,0))</f>
        <v>6.75</v>
      </c>
      <c r="M304" s="4">
        <f t="shared" si="4"/>
        <v>6.75</v>
      </c>
      <c r="N304" t="str" cm="1">
        <f t="array" ref="N304">_xlfn.IFS($I304="Rob","Robusta",$I304="Exc","Excelsa",$I304="Ara","Arabica",$I304="Lib","Liberica")</f>
        <v>Arabica</v>
      </c>
      <c r="O304" t="str" cm="1">
        <f t="array" ref="O304">_xlfn.IFS($J304="M","Medium",$J304="L","Light",$J304="D","Dark")</f>
        <v>Medium</v>
      </c>
      <c r="P304" t="str">
        <f>_xlfn.XLOOKUP(Orders[[#This Row],[Customer ID]], customers!$A$1:$A$1001, customers!$I$1:$I$1001,,0)</f>
        <v>No</v>
      </c>
    </row>
    <row r="305" spans="1:16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_xlfn.XLOOKUP($C305, customers!$A$1:$A$1001,customers!$B$1:$B$1001)</f>
        <v>Darrin Tingly</v>
      </c>
      <c r="G305" s="2" t="str">
        <f>IF(_xlfn.XLOOKUP($C305,customers!$A$1:$A$1001, customers!$C$1:$C$1001)=0, "", _xlfn.XLOOKUP($C305,customers!$A$1:$A$1001, customers!$C$1:$C$1001))</f>
        <v>dtingly8f@goo.ne.jp</v>
      </c>
      <c r="H305" s="2" t="str">
        <f>_xlfn.XLOOKUP($C305, customers!$A$1:$A$1001, customers!$G$1:$G$1001)</f>
        <v>United States</v>
      </c>
      <c r="I305" t="str">
        <f>INDEX(products!$A$1:$G$49,MATCH(orders!$D305,products!$A$1:$A$49,0),MATCH(orders!I$1,products!$A$1:$F$1,0))</f>
        <v>Exc</v>
      </c>
      <c r="J305" t="str">
        <f>INDEX(products!$A$1:$G$49,MATCH(orders!$D305,products!$A$1:$A$49,0),MATCH(orders!J$1,products!$A$1:$F$1,0))</f>
        <v>D</v>
      </c>
      <c r="K305" s="7">
        <f>INDEX(products!$A$1:$G$49,MATCH(orders!$D305,products!$A$1:$A$49,0),MATCH(orders!K$1,products!$A$1:$F$1,0))</f>
        <v>2.5</v>
      </c>
      <c r="L305" s="4">
        <f>INDEX(products!$A$1:$G$49,MATCH(orders!$D305,products!$A$1:$A$49,0),MATCH(orders!L$1,products!$A$1:$F$1,0))</f>
        <v>27.945</v>
      </c>
      <c r="M305" s="4">
        <f t="shared" si="4"/>
        <v>111.78</v>
      </c>
      <c r="N305" t="str" cm="1">
        <f t="array" ref="N305">_xlfn.IFS($I305="Rob","Robusta",$I305="Exc","Excelsa",$I305="Ara","Arabica",$I305="Lib","Liberica")</f>
        <v>Excelsa</v>
      </c>
      <c r="O305" t="str" cm="1">
        <f t="array" ref="O305">_xlfn.IFS($J305="M","Medium",$J305="L","Light",$J305="D","Dark")</f>
        <v>Dark</v>
      </c>
      <c r="P305" t="str">
        <f>_xlfn.XLOOKUP(Orders[[#This Row],[Customer ID]], customers!$A$1:$A$1001, customers!$I$1:$I$1001,,0)</f>
        <v>Yes</v>
      </c>
    </row>
    <row r="306" spans="1:16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_xlfn.XLOOKUP($C306, customers!$A$1:$A$1001,customers!$B$1:$B$1001)</f>
        <v>Claudetta Rushe</v>
      </c>
      <c r="G306" s="2" t="str">
        <f>IF(_xlfn.XLOOKUP($C306,customers!$A$1:$A$1001, customers!$C$1:$C$1001)=0, "", _xlfn.XLOOKUP($C306,customers!$A$1:$A$1001, customers!$C$1:$C$1001))</f>
        <v>crushe8n@about.me</v>
      </c>
      <c r="H306" s="2" t="str">
        <f>_xlfn.XLOOKUP($C306, customers!$A$1:$A$1001, customers!$G$1:$G$1001)</f>
        <v>United States</v>
      </c>
      <c r="I306" t="str">
        <f>INDEX(products!$A$1:$G$49,MATCH(orders!$D306,products!$A$1:$A$49,0),MATCH(orders!I$1,products!$A$1:$F$1,0))</f>
        <v>Ara</v>
      </c>
      <c r="J306" t="str">
        <f>INDEX(products!$A$1:$G$49,MATCH(orders!$D306,products!$A$1:$A$49,0),MATCH(orders!J$1,products!$A$1:$F$1,0))</f>
        <v>L</v>
      </c>
      <c r="K306" s="7">
        <f>INDEX(products!$A$1:$G$49,MATCH(orders!$D306,products!$A$1:$A$49,0),MATCH(orders!K$1,products!$A$1:$F$1,0))</f>
        <v>0.2</v>
      </c>
      <c r="L306" s="4">
        <f>INDEX(products!$A$1:$G$49,MATCH(orders!$D306,products!$A$1:$A$49,0),MATCH(orders!L$1,products!$A$1:$F$1,0))</f>
        <v>3.8849999999999998</v>
      </c>
      <c r="M306" s="4">
        <f t="shared" si="4"/>
        <v>3.8849999999999998</v>
      </c>
      <c r="N306" t="str" cm="1">
        <f t="array" ref="N306">_xlfn.IFS($I306="Rob","Robusta",$I306="Exc","Excelsa",$I306="Ara","Arabica",$I306="Lib","Liberica")</f>
        <v>Arabica</v>
      </c>
      <c r="O306" t="str" cm="1">
        <f t="array" ref="O306">_xlfn.IFS($J306="M","Medium",$J306="L","Light",$J306="D","Dark")</f>
        <v>Light</v>
      </c>
      <c r="P306" t="str">
        <f>_xlfn.XLOOKUP(Orders[[#This Row],[Customer ID]], customers!$A$1:$A$1001, customers!$I$1:$I$1001,,0)</f>
        <v>Yes</v>
      </c>
    </row>
    <row r="307" spans="1:16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_xlfn.XLOOKUP($C307, customers!$A$1:$A$1001,customers!$B$1:$B$1001)</f>
        <v>Benn Checci</v>
      </c>
      <c r="G307" s="2" t="str">
        <f>IF(_xlfn.XLOOKUP($C307,customers!$A$1:$A$1001, customers!$C$1:$C$1001)=0, "", _xlfn.XLOOKUP($C307,customers!$A$1:$A$1001, customers!$C$1:$C$1001))</f>
        <v>bchecci8h@usa.gov</v>
      </c>
      <c r="H307" s="2" t="str">
        <f>_xlfn.XLOOKUP($C307, customers!$A$1:$A$1001, customers!$G$1:$G$1001)</f>
        <v>United Kingdom</v>
      </c>
      <c r="I307" t="str">
        <f>INDEX(products!$A$1:$G$49,MATCH(orders!$D307,products!$A$1:$A$49,0),MATCH(orders!I$1,products!$A$1:$F$1,0))</f>
        <v>Lib</v>
      </c>
      <c r="J307" t="str">
        <f>INDEX(products!$A$1:$G$49,MATCH(orders!$D307,products!$A$1:$A$49,0),MATCH(orders!J$1,products!$A$1:$F$1,0))</f>
        <v>M</v>
      </c>
      <c r="K307" s="7">
        <f>INDEX(products!$A$1:$G$49,MATCH(orders!$D307,products!$A$1:$A$49,0),MATCH(orders!K$1,products!$A$1:$F$1,0))</f>
        <v>0.2</v>
      </c>
      <c r="L307" s="4">
        <f>INDEX(products!$A$1:$G$49,MATCH(orders!$D307,products!$A$1:$A$49,0),MATCH(orders!L$1,products!$A$1:$F$1,0))</f>
        <v>4.3650000000000002</v>
      </c>
      <c r="M307" s="4">
        <f t="shared" si="4"/>
        <v>21.825000000000003</v>
      </c>
      <c r="N307" t="str" cm="1">
        <f t="array" ref="N307">_xlfn.IFS($I307="Rob","Robusta",$I307="Exc","Excelsa",$I307="Ara","Arabica",$I307="Lib","Liberica")</f>
        <v>Liberica</v>
      </c>
      <c r="O307" t="str" cm="1">
        <f t="array" ref="O307">_xlfn.IFS($J307="M","Medium",$J307="L","Light",$J307="D","Dark")</f>
        <v>Medium</v>
      </c>
      <c r="P307" t="str">
        <f>_xlfn.XLOOKUP(Orders[[#This Row],[Customer ID]], customers!$A$1:$A$1001, customers!$I$1:$I$1001,,0)</f>
        <v>No</v>
      </c>
    </row>
    <row r="308" spans="1:16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_xlfn.XLOOKUP($C308, customers!$A$1:$A$1001,customers!$B$1:$B$1001)</f>
        <v>Janifer Bagot</v>
      </c>
      <c r="G308" s="2" t="str">
        <f>IF(_xlfn.XLOOKUP($C308,customers!$A$1:$A$1001, customers!$C$1:$C$1001)=0, "", _xlfn.XLOOKUP($C308,customers!$A$1:$A$1001, customers!$C$1:$C$1001))</f>
        <v>jbagot8i@mac.com</v>
      </c>
      <c r="H308" s="2" t="str">
        <f>_xlfn.XLOOKUP($C308, customers!$A$1:$A$1001, customers!$G$1:$G$1001)</f>
        <v>United States</v>
      </c>
      <c r="I308" t="str">
        <f>INDEX(products!$A$1:$G$49,MATCH(orders!$D308,products!$A$1:$A$49,0),MATCH(orders!I$1,products!$A$1:$F$1,0))</f>
        <v>Rob</v>
      </c>
      <c r="J308" t="str">
        <f>INDEX(products!$A$1:$G$49,MATCH(orders!$D308,products!$A$1:$A$49,0),MATCH(orders!J$1,products!$A$1:$F$1,0))</f>
        <v>M</v>
      </c>
      <c r="K308" s="7">
        <f>INDEX(products!$A$1:$G$49,MATCH(orders!$D308,products!$A$1:$A$49,0),MATCH(orders!K$1,products!$A$1:$F$1,0))</f>
        <v>0.2</v>
      </c>
      <c r="L308" s="4">
        <f>INDEX(products!$A$1:$G$49,MATCH(orders!$D308,products!$A$1:$A$49,0),MATCH(orders!L$1,products!$A$1:$F$1,0))</f>
        <v>2.9849999999999999</v>
      </c>
      <c r="M308" s="4">
        <f t="shared" si="4"/>
        <v>14.924999999999999</v>
      </c>
      <c r="N308" t="str" cm="1">
        <f t="array" ref="N308">_xlfn.IFS($I308="Rob","Robusta",$I308="Exc","Excelsa",$I308="Ara","Arabica",$I308="Lib","Liberica")</f>
        <v>Robusta</v>
      </c>
      <c r="O308" t="str" cm="1">
        <f t="array" ref="O308">_xlfn.IFS($J308="M","Medium",$J308="L","Light",$J308="D","Dark")</f>
        <v>Medium</v>
      </c>
      <c r="P308" t="str">
        <f>_xlfn.XLOOKUP(Orders[[#This Row],[Customer ID]], customers!$A$1:$A$1001, customers!$I$1:$I$1001,,0)</f>
        <v>No</v>
      </c>
    </row>
    <row r="309" spans="1:16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_xlfn.XLOOKUP($C309, customers!$A$1:$A$1001,customers!$B$1:$B$1001)</f>
        <v>Ermin Beeble</v>
      </c>
      <c r="G309" s="2" t="str">
        <f>IF(_xlfn.XLOOKUP($C309,customers!$A$1:$A$1001, customers!$C$1:$C$1001)=0, "", _xlfn.XLOOKUP($C309,customers!$A$1:$A$1001, customers!$C$1:$C$1001))</f>
        <v>ebeeble8j@soundcloud.com</v>
      </c>
      <c r="H309" s="2" t="str">
        <f>_xlfn.XLOOKUP($C309, customers!$A$1:$A$1001, customers!$G$1:$G$1001)</f>
        <v>United States</v>
      </c>
      <c r="I309" t="str">
        <f>INDEX(products!$A$1:$G$49,MATCH(orders!$D309,products!$A$1:$A$49,0),MATCH(orders!I$1,products!$A$1:$F$1,0))</f>
        <v>Ara</v>
      </c>
      <c r="J309" t="str">
        <f>INDEX(products!$A$1:$G$49,MATCH(orders!$D309,products!$A$1:$A$49,0),MATCH(orders!J$1,products!$A$1:$F$1,0))</f>
        <v>M</v>
      </c>
      <c r="K309" s="7">
        <f>INDEX(products!$A$1:$G$49,MATCH(orders!$D309,products!$A$1:$A$49,0),MATCH(orders!K$1,products!$A$1:$F$1,0))</f>
        <v>1</v>
      </c>
      <c r="L309" s="4">
        <f>INDEX(products!$A$1:$G$49,MATCH(orders!$D309,products!$A$1:$A$49,0),MATCH(orders!L$1,products!$A$1:$F$1,0))</f>
        <v>11.25</v>
      </c>
      <c r="M309" s="4">
        <f t="shared" si="4"/>
        <v>33.75</v>
      </c>
      <c r="N309" t="str" cm="1">
        <f t="array" ref="N309">_xlfn.IFS($I309="Rob","Robusta",$I309="Exc","Excelsa",$I309="Ara","Arabica",$I309="Lib","Liberica")</f>
        <v>Arabica</v>
      </c>
      <c r="O309" t="str" cm="1">
        <f t="array" ref="O309">_xlfn.IFS($J309="M","Medium",$J309="L","Light",$J309="D","Dark")</f>
        <v>Medium</v>
      </c>
      <c r="P309" t="str">
        <f>_xlfn.XLOOKUP(Orders[[#This Row],[Customer ID]], customers!$A$1:$A$1001, customers!$I$1:$I$1001,,0)</f>
        <v>Yes</v>
      </c>
    </row>
    <row r="310" spans="1:16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_xlfn.XLOOKUP($C310, customers!$A$1:$A$1001,customers!$B$1:$B$1001)</f>
        <v>Cos Fluin</v>
      </c>
      <c r="G310" s="2" t="str">
        <f>IF(_xlfn.XLOOKUP($C310,customers!$A$1:$A$1001, customers!$C$1:$C$1001)=0, "", _xlfn.XLOOKUP($C310,customers!$A$1:$A$1001, customers!$C$1:$C$1001))</f>
        <v>cfluin8k@flickr.com</v>
      </c>
      <c r="H310" s="2" t="str">
        <f>_xlfn.XLOOKUP($C310, customers!$A$1:$A$1001, customers!$G$1:$G$1001)</f>
        <v>United Kingdom</v>
      </c>
      <c r="I310" t="str">
        <f>INDEX(products!$A$1:$G$49,MATCH(orders!$D310,products!$A$1:$A$49,0),MATCH(orders!I$1,products!$A$1:$F$1,0))</f>
        <v>Ara</v>
      </c>
      <c r="J310" t="str">
        <f>INDEX(products!$A$1:$G$49,MATCH(orders!$D310,products!$A$1:$A$49,0),MATCH(orders!J$1,products!$A$1:$F$1,0))</f>
        <v>M</v>
      </c>
      <c r="K310" s="7">
        <f>INDEX(products!$A$1:$G$49,MATCH(orders!$D310,products!$A$1:$A$49,0),MATCH(orders!K$1,products!$A$1:$F$1,0))</f>
        <v>1</v>
      </c>
      <c r="L310" s="4">
        <f>INDEX(products!$A$1:$G$49,MATCH(orders!$D310,products!$A$1:$A$49,0),MATCH(orders!L$1,products!$A$1:$F$1,0))</f>
        <v>11.25</v>
      </c>
      <c r="M310" s="4">
        <f t="shared" si="4"/>
        <v>33.75</v>
      </c>
      <c r="N310" t="str" cm="1">
        <f t="array" ref="N310">_xlfn.IFS($I310="Rob","Robusta",$I310="Exc","Excelsa",$I310="Ara","Arabica",$I310="Lib","Liberica")</f>
        <v>Arabica</v>
      </c>
      <c r="O310" t="str" cm="1">
        <f t="array" ref="O310">_xlfn.IFS($J310="M","Medium",$J310="L","Light",$J310="D","Dark")</f>
        <v>Medium</v>
      </c>
      <c r="P310" t="str">
        <f>_xlfn.XLOOKUP(Orders[[#This Row],[Customer ID]], customers!$A$1:$A$1001, customers!$I$1:$I$1001,,0)</f>
        <v>No</v>
      </c>
    </row>
    <row r="311" spans="1:16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_xlfn.XLOOKUP($C311, customers!$A$1:$A$1001,customers!$B$1:$B$1001)</f>
        <v>Eveleen Bletsor</v>
      </c>
      <c r="G311" s="2" t="str">
        <f>IF(_xlfn.XLOOKUP($C311,customers!$A$1:$A$1001, customers!$C$1:$C$1001)=0, "", _xlfn.XLOOKUP($C311,customers!$A$1:$A$1001, customers!$C$1:$C$1001))</f>
        <v>ebletsor8l@vinaora.com</v>
      </c>
      <c r="H311" s="2" t="str">
        <f>_xlfn.XLOOKUP($C311, customers!$A$1:$A$1001, customers!$G$1:$G$1001)</f>
        <v>United States</v>
      </c>
      <c r="I311" t="str">
        <f>INDEX(products!$A$1:$G$49,MATCH(orders!$D311,products!$A$1:$A$49,0),MATCH(orders!I$1,products!$A$1:$F$1,0))</f>
        <v>Lib</v>
      </c>
      <c r="J311" t="str">
        <f>INDEX(products!$A$1:$G$49,MATCH(orders!$D311,products!$A$1:$A$49,0),MATCH(orders!J$1,products!$A$1:$F$1,0))</f>
        <v>M</v>
      </c>
      <c r="K311" s="7">
        <f>INDEX(products!$A$1:$G$49,MATCH(orders!$D311,products!$A$1:$A$49,0),MATCH(orders!K$1,products!$A$1:$F$1,0))</f>
        <v>0.2</v>
      </c>
      <c r="L311" s="4">
        <f>INDEX(products!$A$1:$G$49,MATCH(orders!$D311,products!$A$1:$A$49,0),MATCH(orders!L$1,products!$A$1:$F$1,0))</f>
        <v>4.3650000000000002</v>
      </c>
      <c r="M311" s="4">
        <f t="shared" si="4"/>
        <v>26.19</v>
      </c>
      <c r="N311" t="str" cm="1">
        <f t="array" ref="N311">_xlfn.IFS($I311="Rob","Robusta",$I311="Exc","Excelsa",$I311="Ara","Arabica",$I311="Lib","Liberica")</f>
        <v>Liberica</v>
      </c>
      <c r="O311" t="str" cm="1">
        <f t="array" ref="O311">_xlfn.IFS($J311="M","Medium",$J311="L","Light",$J311="D","Dark")</f>
        <v>Medium</v>
      </c>
      <c r="P311" t="str">
        <f>_xlfn.XLOOKUP(Orders[[#This Row],[Customer ID]], customers!$A$1:$A$1001, customers!$I$1:$I$1001,,0)</f>
        <v>Yes</v>
      </c>
    </row>
    <row r="312" spans="1:16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_xlfn.XLOOKUP($C312, customers!$A$1:$A$1001,customers!$B$1:$B$1001)</f>
        <v>Paola Brydell</v>
      </c>
      <c r="G312" s="2" t="str">
        <f>IF(_xlfn.XLOOKUP($C312,customers!$A$1:$A$1001, customers!$C$1:$C$1001)=0, "", _xlfn.XLOOKUP($C312,customers!$A$1:$A$1001, customers!$C$1:$C$1001))</f>
        <v>pbrydell8m@bloglovin.com</v>
      </c>
      <c r="H312" s="2" t="str">
        <f>_xlfn.XLOOKUP($C312, customers!$A$1:$A$1001, customers!$G$1:$G$1001)</f>
        <v>Ireland</v>
      </c>
      <c r="I312" t="str">
        <f>INDEX(products!$A$1:$G$49,MATCH(orders!$D312,products!$A$1:$A$49,0),MATCH(orders!I$1,products!$A$1:$F$1,0))</f>
        <v>Exc</v>
      </c>
      <c r="J312" t="str">
        <f>INDEX(products!$A$1:$G$49,MATCH(orders!$D312,products!$A$1:$A$49,0),MATCH(orders!J$1,products!$A$1:$F$1,0))</f>
        <v>L</v>
      </c>
      <c r="K312" s="7">
        <f>INDEX(products!$A$1:$G$49,MATCH(orders!$D312,products!$A$1:$A$49,0),MATCH(orders!K$1,products!$A$1:$F$1,0))</f>
        <v>1</v>
      </c>
      <c r="L312" s="4">
        <f>INDEX(products!$A$1:$G$49,MATCH(orders!$D312,products!$A$1:$A$49,0),MATCH(orders!L$1,products!$A$1:$F$1,0))</f>
        <v>14.85</v>
      </c>
      <c r="M312" s="4">
        <f t="shared" si="4"/>
        <v>14.85</v>
      </c>
      <c r="N312" t="str" cm="1">
        <f t="array" ref="N312">_xlfn.IFS($I312="Rob","Robusta",$I312="Exc","Excelsa",$I312="Ara","Arabica",$I312="Lib","Liberica")</f>
        <v>Excelsa</v>
      </c>
      <c r="O312" t="str" cm="1">
        <f t="array" ref="O312">_xlfn.IFS($J312="M","Medium",$J312="L","Light",$J312="D","Dark")</f>
        <v>Light</v>
      </c>
      <c r="P312" t="str">
        <f>_xlfn.XLOOKUP(Orders[[#This Row],[Customer ID]], customers!$A$1:$A$1001, customers!$I$1:$I$1001,,0)</f>
        <v>No</v>
      </c>
    </row>
    <row r="313" spans="1:16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_xlfn.XLOOKUP($C313, customers!$A$1:$A$1001,customers!$B$1:$B$1001)</f>
        <v>Claudetta Rushe</v>
      </c>
      <c r="G313" s="2" t="str">
        <f>IF(_xlfn.XLOOKUP($C313,customers!$A$1:$A$1001, customers!$C$1:$C$1001)=0, "", _xlfn.XLOOKUP($C313,customers!$A$1:$A$1001, customers!$C$1:$C$1001))</f>
        <v>crushe8n@about.me</v>
      </c>
      <c r="H313" s="2" t="str">
        <f>_xlfn.XLOOKUP($C313, customers!$A$1:$A$1001, customers!$G$1:$G$1001)</f>
        <v>United States</v>
      </c>
      <c r="I313" t="str">
        <f>INDEX(products!$A$1:$G$49,MATCH(orders!$D313,products!$A$1:$A$49,0),MATCH(orders!I$1,products!$A$1:$F$1,0))</f>
        <v>Exc</v>
      </c>
      <c r="J313" t="str">
        <f>INDEX(products!$A$1:$G$49,MATCH(orders!$D313,products!$A$1:$A$49,0),MATCH(orders!J$1,products!$A$1:$F$1,0))</f>
        <v>M</v>
      </c>
      <c r="K313" s="7">
        <f>INDEX(products!$A$1:$G$49,MATCH(orders!$D313,products!$A$1:$A$49,0),MATCH(orders!K$1,products!$A$1:$F$1,0))</f>
        <v>2.5</v>
      </c>
      <c r="L313" s="4">
        <f>INDEX(products!$A$1:$G$49,MATCH(orders!$D313,products!$A$1:$A$49,0),MATCH(orders!L$1,products!$A$1:$F$1,0))</f>
        <v>31.624999999999996</v>
      </c>
      <c r="M313" s="4">
        <f t="shared" si="4"/>
        <v>189.74999999999997</v>
      </c>
      <c r="N313" t="str" cm="1">
        <f t="array" ref="N313">_xlfn.IFS($I313="Rob","Robusta",$I313="Exc","Excelsa",$I313="Ara","Arabica",$I313="Lib","Liberica")</f>
        <v>Excelsa</v>
      </c>
      <c r="O313" t="str" cm="1">
        <f t="array" ref="O313">_xlfn.IFS($J313="M","Medium",$J313="L","Light",$J313="D","Dark")</f>
        <v>Medium</v>
      </c>
      <c r="P313" t="str">
        <f>_xlfn.XLOOKUP(Orders[[#This Row],[Customer ID]], customers!$A$1:$A$1001, customers!$I$1:$I$1001,,0)</f>
        <v>Yes</v>
      </c>
    </row>
    <row r="314" spans="1:16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_xlfn.XLOOKUP($C314, customers!$A$1:$A$1001,customers!$B$1:$B$1001)</f>
        <v>Natka Leethem</v>
      </c>
      <c r="G314" s="2" t="str">
        <f>IF(_xlfn.XLOOKUP($C314,customers!$A$1:$A$1001, customers!$C$1:$C$1001)=0, "", _xlfn.XLOOKUP($C314,customers!$A$1:$A$1001, customers!$C$1:$C$1001))</f>
        <v>nleethem8o@mac.com</v>
      </c>
      <c r="H314" s="2" t="str">
        <f>_xlfn.XLOOKUP($C314, customers!$A$1:$A$1001, customers!$G$1:$G$1001)</f>
        <v>United States</v>
      </c>
      <c r="I314" t="str">
        <f>INDEX(products!$A$1:$G$49,MATCH(orders!$D314,products!$A$1:$A$49,0),MATCH(orders!I$1,products!$A$1:$F$1,0))</f>
        <v>Rob</v>
      </c>
      <c r="J314" t="str">
        <f>INDEX(products!$A$1:$G$49,MATCH(orders!$D314,products!$A$1:$A$49,0),MATCH(orders!J$1,products!$A$1:$F$1,0))</f>
        <v>M</v>
      </c>
      <c r="K314" s="7">
        <f>INDEX(products!$A$1:$G$49,MATCH(orders!$D314,products!$A$1:$A$49,0),MATCH(orders!K$1,products!$A$1:$F$1,0))</f>
        <v>0.5</v>
      </c>
      <c r="L314" s="4">
        <f>INDEX(products!$A$1:$G$49,MATCH(orders!$D314,products!$A$1:$A$49,0),MATCH(orders!L$1,products!$A$1:$F$1,0))</f>
        <v>5.97</v>
      </c>
      <c r="M314" s="4">
        <f t="shared" si="4"/>
        <v>5.97</v>
      </c>
      <c r="N314" t="str" cm="1">
        <f t="array" ref="N314">_xlfn.IFS($I314="Rob","Robusta",$I314="Exc","Excelsa",$I314="Ara","Arabica",$I314="Lib","Liberica")</f>
        <v>Robusta</v>
      </c>
      <c r="O314" t="str" cm="1">
        <f t="array" ref="O314">_xlfn.IFS($J314="M","Medium",$J314="L","Light",$J314="D","Dark")</f>
        <v>Medium</v>
      </c>
      <c r="P314" t="str">
        <f>_xlfn.XLOOKUP(Orders[[#This Row],[Customer ID]], customers!$A$1:$A$1001, customers!$I$1:$I$1001,,0)</f>
        <v>Yes</v>
      </c>
    </row>
    <row r="315" spans="1:16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_xlfn.XLOOKUP($C315, customers!$A$1:$A$1001,customers!$B$1:$B$1001)</f>
        <v>Ailene Nesfield</v>
      </c>
      <c r="G315" s="2" t="str">
        <f>IF(_xlfn.XLOOKUP($C315,customers!$A$1:$A$1001, customers!$C$1:$C$1001)=0, "", _xlfn.XLOOKUP($C315,customers!$A$1:$A$1001, customers!$C$1:$C$1001))</f>
        <v>anesfield8p@people.com.cn</v>
      </c>
      <c r="H315" s="2" t="str">
        <f>_xlfn.XLOOKUP($C315, customers!$A$1:$A$1001, customers!$G$1:$G$1001)</f>
        <v>United Kingdom</v>
      </c>
      <c r="I315" t="str">
        <f>INDEX(products!$A$1:$G$49,MATCH(orders!$D315,products!$A$1:$A$49,0),MATCH(orders!I$1,products!$A$1:$F$1,0))</f>
        <v>Rob</v>
      </c>
      <c r="J315" t="str">
        <f>INDEX(products!$A$1:$G$49,MATCH(orders!$D315,products!$A$1:$A$49,0),MATCH(orders!J$1,products!$A$1:$F$1,0))</f>
        <v>M</v>
      </c>
      <c r="K315" s="7">
        <f>INDEX(products!$A$1:$G$49,MATCH(orders!$D315,products!$A$1:$A$49,0),MATCH(orders!K$1,products!$A$1:$F$1,0))</f>
        <v>1</v>
      </c>
      <c r="L315" s="4">
        <f>INDEX(products!$A$1:$G$49,MATCH(orders!$D315,products!$A$1:$A$49,0),MATCH(orders!L$1,products!$A$1:$F$1,0))</f>
        <v>9.9499999999999993</v>
      </c>
      <c r="M315" s="4">
        <f t="shared" si="4"/>
        <v>29.849999999999998</v>
      </c>
      <c r="N315" t="str" cm="1">
        <f t="array" ref="N315">_xlfn.IFS($I315="Rob","Robusta",$I315="Exc","Excelsa",$I315="Ara","Arabica",$I315="Lib","Liberica")</f>
        <v>Robusta</v>
      </c>
      <c r="O315" t="str" cm="1">
        <f t="array" ref="O315">_xlfn.IFS($J315="M","Medium",$J315="L","Light",$J315="D","Dark")</f>
        <v>Medium</v>
      </c>
      <c r="P315" t="str">
        <f>_xlfn.XLOOKUP(Orders[[#This Row],[Customer ID]], customers!$A$1:$A$1001, customers!$I$1:$I$1001,,0)</f>
        <v>Yes</v>
      </c>
    </row>
    <row r="316" spans="1:16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_xlfn.XLOOKUP($C316, customers!$A$1:$A$1001,customers!$B$1:$B$1001)</f>
        <v>Stacy Pickworth</v>
      </c>
      <c r="G316" s="2" t="str">
        <f>IF(_xlfn.XLOOKUP($C316,customers!$A$1:$A$1001, customers!$C$1:$C$1001)=0, "", _xlfn.XLOOKUP($C316,customers!$A$1:$A$1001, customers!$C$1:$C$1001))</f>
        <v/>
      </c>
      <c r="H316" s="2" t="str">
        <f>_xlfn.XLOOKUP($C316, customers!$A$1:$A$1001, customers!$G$1:$G$1001)</f>
        <v>United States</v>
      </c>
      <c r="I316" t="str">
        <f>INDEX(products!$A$1:$G$49,MATCH(orders!$D316,products!$A$1:$A$49,0),MATCH(orders!I$1,products!$A$1:$F$1,0))</f>
        <v>Rob</v>
      </c>
      <c r="J316" t="str">
        <f>INDEX(products!$A$1:$G$49,MATCH(orders!$D316,products!$A$1:$A$49,0),MATCH(orders!J$1,products!$A$1:$F$1,0))</f>
        <v>D</v>
      </c>
      <c r="K316" s="7">
        <f>INDEX(products!$A$1:$G$49,MATCH(orders!$D316,products!$A$1:$A$49,0),MATCH(orders!K$1,products!$A$1:$F$1,0))</f>
        <v>1</v>
      </c>
      <c r="L316" s="4">
        <f>INDEX(products!$A$1:$G$49,MATCH(orders!$D316,products!$A$1:$A$49,0),MATCH(orders!L$1,products!$A$1:$F$1,0))</f>
        <v>8.9499999999999993</v>
      </c>
      <c r="M316" s="4">
        <f t="shared" si="4"/>
        <v>44.75</v>
      </c>
      <c r="N316" t="str" cm="1">
        <f t="array" ref="N316">_xlfn.IFS($I316="Rob","Robusta",$I316="Exc","Excelsa",$I316="Ara","Arabica",$I316="Lib","Liberica")</f>
        <v>Robusta</v>
      </c>
      <c r="O316" t="str" cm="1">
        <f t="array" ref="O316">_xlfn.IFS($J316="M","Medium",$J316="L","Light",$J316="D","Dark")</f>
        <v>Dark</v>
      </c>
      <c r="P316" t="str">
        <f>_xlfn.XLOOKUP(Orders[[#This Row],[Customer ID]], customers!$A$1:$A$1001, customers!$I$1:$I$1001,,0)</f>
        <v>No</v>
      </c>
    </row>
    <row r="317" spans="1:16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_xlfn.XLOOKUP($C317, customers!$A$1:$A$1001,customers!$B$1:$B$1001)</f>
        <v>Melli Brockway</v>
      </c>
      <c r="G317" s="2" t="str">
        <f>IF(_xlfn.XLOOKUP($C317,customers!$A$1:$A$1001, customers!$C$1:$C$1001)=0, "", _xlfn.XLOOKUP($C317,customers!$A$1:$A$1001, customers!$C$1:$C$1001))</f>
        <v>mbrockway8r@ibm.com</v>
      </c>
      <c r="H317" s="2" t="str">
        <f>_xlfn.XLOOKUP($C317, customers!$A$1:$A$1001, customers!$G$1:$G$1001)</f>
        <v>United States</v>
      </c>
      <c r="I317" t="str">
        <f>INDEX(products!$A$1:$G$49,MATCH(orders!$D317,products!$A$1:$A$49,0),MATCH(orders!I$1,products!$A$1:$F$1,0))</f>
        <v>Exc</v>
      </c>
      <c r="J317" t="str">
        <f>INDEX(products!$A$1:$G$49,MATCH(orders!$D317,products!$A$1:$A$49,0),MATCH(orders!J$1,products!$A$1:$F$1,0))</f>
        <v>L</v>
      </c>
      <c r="K317" s="7">
        <f>INDEX(products!$A$1:$G$49,MATCH(orders!$D317,products!$A$1:$A$49,0),MATCH(orders!K$1,products!$A$1:$F$1,0))</f>
        <v>2.5</v>
      </c>
      <c r="L317" s="4">
        <f>INDEX(products!$A$1:$G$49,MATCH(orders!$D317,products!$A$1:$A$49,0),MATCH(orders!L$1,products!$A$1:$F$1,0))</f>
        <v>34.154999999999994</v>
      </c>
      <c r="M317" s="4">
        <f t="shared" si="4"/>
        <v>34.154999999999994</v>
      </c>
      <c r="N317" t="str" cm="1">
        <f t="array" ref="N317">_xlfn.IFS($I317="Rob","Robusta",$I317="Exc","Excelsa",$I317="Ara","Arabica",$I317="Lib","Liberica")</f>
        <v>Excelsa</v>
      </c>
      <c r="O317" t="str" cm="1">
        <f t="array" ref="O317">_xlfn.IFS($J317="M","Medium",$J317="L","Light",$J317="D","Dark")</f>
        <v>Light</v>
      </c>
      <c r="P317" t="str">
        <f>_xlfn.XLOOKUP(Orders[[#This Row],[Customer ID]], customers!$A$1:$A$1001, customers!$I$1:$I$1001,,0)</f>
        <v>Yes</v>
      </c>
    </row>
    <row r="318" spans="1:16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_xlfn.XLOOKUP($C318, customers!$A$1:$A$1001,customers!$B$1:$B$1001)</f>
        <v>Nanny Lush</v>
      </c>
      <c r="G318" s="2" t="str">
        <f>IF(_xlfn.XLOOKUP($C318,customers!$A$1:$A$1001, customers!$C$1:$C$1001)=0, "", _xlfn.XLOOKUP($C318,customers!$A$1:$A$1001, customers!$C$1:$C$1001))</f>
        <v>nlush8s@dedecms.com</v>
      </c>
      <c r="H318" s="2" t="str">
        <f>_xlfn.XLOOKUP($C318, customers!$A$1:$A$1001, customers!$G$1:$G$1001)</f>
        <v>Ireland</v>
      </c>
      <c r="I318" t="str">
        <f>INDEX(products!$A$1:$G$49,MATCH(orders!$D318,products!$A$1:$A$49,0),MATCH(orders!I$1,products!$A$1:$F$1,0))</f>
        <v>Exc</v>
      </c>
      <c r="J318" t="str">
        <f>INDEX(products!$A$1:$G$49,MATCH(orders!$D318,products!$A$1:$A$49,0),MATCH(orders!J$1,products!$A$1:$F$1,0))</f>
        <v>L</v>
      </c>
      <c r="K318" s="7">
        <f>INDEX(products!$A$1:$G$49,MATCH(orders!$D318,products!$A$1:$A$49,0),MATCH(orders!K$1,products!$A$1:$F$1,0))</f>
        <v>2.5</v>
      </c>
      <c r="L318" s="4">
        <f>INDEX(products!$A$1:$G$49,MATCH(orders!$D318,products!$A$1:$A$49,0),MATCH(orders!L$1,products!$A$1:$F$1,0))</f>
        <v>34.154999999999994</v>
      </c>
      <c r="M318" s="4">
        <f t="shared" si="4"/>
        <v>204.92999999999995</v>
      </c>
      <c r="N318" t="str" cm="1">
        <f t="array" ref="N318">_xlfn.IFS($I318="Rob","Robusta",$I318="Exc","Excelsa",$I318="Ara","Arabica",$I318="Lib","Liberica")</f>
        <v>Excelsa</v>
      </c>
      <c r="O318" t="str" cm="1">
        <f t="array" ref="O318">_xlfn.IFS($J318="M","Medium",$J318="L","Light",$J318="D","Dark")</f>
        <v>Light</v>
      </c>
      <c r="P318" t="str">
        <f>_xlfn.XLOOKUP(Orders[[#This Row],[Customer ID]], customers!$A$1:$A$1001, customers!$I$1:$I$1001,,0)</f>
        <v>No</v>
      </c>
    </row>
    <row r="319" spans="1:16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_xlfn.XLOOKUP($C319, customers!$A$1:$A$1001,customers!$B$1:$B$1001)</f>
        <v>Selma McMillian</v>
      </c>
      <c r="G319" s="2" t="str">
        <f>IF(_xlfn.XLOOKUP($C319,customers!$A$1:$A$1001, customers!$C$1:$C$1001)=0, "", _xlfn.XLOOKUP($C319,customers!$A$1:$A$1001, customers!$C$1:$C$1001))</f>
        <v>smcmillian8t@csmonitor.com</v>
      </c>
      <c r="H319" s="2" t="str">
        <f>_xlfn.XLOOKUP($C319, customers!$A$1:$A$1001, customers!$G$1:$G$1001)</f>
        <v>United States</v>
      </c>
      <c r="I319" t="str">
        <f>INDEX(products!$A$1:$G$49,MATCH(orders!$D319,products!$A$1:$A$49,0),MATCH(orders!I$1,products!$A$1:$F$1,0))</f>
        <v>Exc</v>
      </c>
      <c r="J319" t="str">
        <f>INDEX(products!$A$1:$G$49,MATCH(orders!$D319,products!$A$1:$A$49,0),MATCH(orders!J$1,products!$A$1:$F$1,0))</f>
        <v>D</v>
      </c>
      <c r="K319" s="7">
        <f>INDEX(products!$A$1:$G$49,MATCH(orders!$D319,products!$A$1:$A$49,0),MATCH(orders!K$1,products!$A$1:$F$1,0))</f>
        <v>0.5</v>
      </c>
      <c r="L319" s="4">
        <f>INDEX(products!$A$1:$G$49,MATCH(orders!$D319,products!$A$1:$A$49,0),MATCH(orders!L$1,products!$A$1:$F$1,0))</f>
        <v>7.29</v>
      </c>
      <c r="M319" s="4">
        <f t="shared" si="4"/>
        <v>21.87</v>
      </c>
      <c r="N319" t="str" cm="1">
        <f t="array" ref="N319">_xlfn.IFS($I319="Rob","Robusta",$I319="Exc","Excelsa",$I319="Ara","Arabica",$I319="Lib","Liberica")</f>
        <v>Excelsa</v>
      </c>
      <c r="O319" t="str" cm="1">
        <f t="array" ref="O319">_xlfn.IFS($J319="M","Medium",$J319="L","Light",$J319="D","Dark")</f>
        <v>Dark</v>
      </c>
      <c r="P319" t="str">
        <f>_xlfn.XLOOKUP(Orders[[#This Row],[Customer ID]], customers!$A$1:$A$1001, customers!$I$1:$I$1001,,0)</f>
        <v>No</v>
      </c>
    </row>
    <row r="320" spans="1:16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_xlfn.XLOOKUP($C320, customers!$A$1:$A$1001,customers!$B$1:$B$1001)</f>
        <v>Tess Bennison</v>
      </c>
      <c r="G320" s="2" t="str">
        <f>IF(_xlfn.XLOOKUP($C320,customers!$A$1:$A$1001, customers!$C$1:$C$1001)=0, "", _xlfn.XLOOKUP($C320,customers!$A$1:$A$1001, customers!$C$1:$C$1001))</f>
        <v>tbennison8u@google.cn</v>
      </c>
      <c r="H320" s="2" t="str">
        <f>_xlfn.XLOOKUP($C320, customers!$A$1:$A$1001, customers!$G$1:$G$1001)</f>
        <v>United States</v>
      </c>
      <c r="I320" t="str">
        <f>INDEX(products!$A$1:$G$49,MATCH(orders!$D320,products!$A$1:$A$49,0),MATCH(orders!I$1,products!$A$1:$F$1,0))</f>
        <v>Ara</v>
      </c>
      <c r="J320" t="str">
        <f>INDEX(products!$A$1:$G$49,MATCH(orders!$D320,products!$A$1:$A$49,0),MATCH(orders!J$1,products!$A$1:$F$1,0))</f>
        <v>M</v>
      </c>
      <c r="K320" s="7">
        <f>INDEX(products!$A$1:$G$49,MATCH(orders!$D320,products!$A$1:$A$49,0),MATCH(orders!K$1,products!$A$1:$F$1,0))</f>
        <v>2.5</v>
      </c>
      <c r="L320" s="4">
        <f>INDEX(products!$A$1:$G$49,MATCH(orders!$D320,products!$A$1:$A$49,0),MATCH(orders!L$1,products!$A$1:$F$1,0))</f>
        <v>25.874999999999996</v>
      </c>
      <c r="M320" s="4">
        <f t="shared" si="4"/>
        <v>51.749999999999993</v>
      </c>
      <c r="N320" t="str" cm="1">
        <f t="array" ref="N320">_xlfn.IFS($I320="Rob","Robusta",$I320="Exc","Excelsa",$I320="Ara","Arabica",$I320="Lib","Liberica")</f>
        <v>Arabica</v>
      </c>
      <c r="O320" t="str" cm="1">
        <f t="array" ref="O320">_xlfn.IFS($J320="M","Medium",$J320="L","Light",$J320="D","Dark")</f>
        <v>Medium</v>
      </c>
      <c r="P320" t="str">
        <f>_xlfn.XLOOKUP(Orders[[#This Row],[Customer ID]], customers!$A$1:$A$1001, customers!$I$1:$I$1001,,0)</f>
        <v>Yes</v>
      </c>
    </row>
    <row r="321" spans="1:16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_xlfn.XLOOKUP($C321, customers!$A$1:$A$1001,customers!$B$1:$B$1001)</f>
        <v>Gabie Tweed</v>
      </c>
      <c r="G321" s="2" t="str">
        <f>IF(_xlfn.XLOOKUP($C321,customers!$A$1:$A$1001, customers!$C$1:$C$1001)=0, "", _xlfn.XLOOKUP($C321,customers!$A$1:$A$1001, customers!$C$1:$C$1001))</f>
        <v>gtweed8v@yolasite.com</v>
      </c>
      <c r="H321" s="2" t="str">
        <f>_xlfn.XLOOKUP($C321, customers!$A$1:$A$1001, customers!$G$1:$G$1001)</f>
        <v>United States</v>
      </c>
      <c r="I321" t="str">
        <f>INDEX(products!$A$1:$G$49,MATCH(orders!$D321,products!$A$1:$A$49,0),MATCH(orders!I$1,products!$A$1:$F$1,0))</f>
        <v>Exc</v>
      </c>
      <c r="J321" t="str">
        <f>INDEX(products!$A$1:$G$49,MATCH(orders!$D321,products!$A$1:$A$49,0),MATCH(orders!J$1,products!$A$1:$F$1,0))</f>
        <v>M</v>
      </c>
      <c r="K321" s="7">
        <f>INDEX(products!$A$1:$G$49,MATCH(orders!$D321,products!$A$1:$A$49,0),MATCH(orders!K$1,products!$A$1:$F$1,0))</f>
        <v>0.2</v>
      </c>
      <c r="L321" s="4">
        <f>INDEX(products!$A$1:$G$49,MATCH(orders!$D321,products!$A$1:$A$49,0),MATCH(orders!L$1,products!$A$1:$F$1,0))</f>
        <v>4.125</v>
      </c>
      <c r="M321" s="4">
        <f t="shared" si="4"/>
        <v>8.25</v>
      </c>
      <c r="N321" t="str" cm="1">
        <f t="array" ref="N321">_xlfn.IFS($I321="Rob","Robusta",$I321="Exc","Excelsa",$I321="Ara","Arabica",$I321="Lib","Liberica")</f>
        <v>Excelsa</v>
      </c>
      <c r="O321" t="str" cm="1">
        <f t="array" ref="O321">_xlfn.IFS($J321="M","Medium",$J321="L","Light",$J321="D","Dark")</f>
        <v>Medium</v>
      </c>
      <c r="P321" t="str">
        <f>_xlfn.XLOOKUP(Orders[[#This Row],[Customer ID]], customers!$A$1:$A$1001, customers!$I$1:$I$1001,,0)</f>
        <v>Yes</v>
      </c>
    </row>
    <row r="322" spans="1:16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_xlfn.XLOOKUP($C322, customers!$A$1:$A$1001,customers!$B$1:$B$1001)</f>
        <v>Gabie Tweed</v>
      </c>
      <c r="G322" s="2" t="str">
        <f>IF(_xlfn.XLOOKUP($C322,customers!$A$1:$A$1001, customers!$C$1:$C$1001)=0, "", _xlfn.XLOOKUP($C322,customers!$A$1:$A$1001, customers!$C$1:$C$1001))</f>
        <v>gtweed8v@yolasite.com</v>
      </c>
      <c r="H322" s="2" t="str">
        <f>_xlfn.XLOOKUP($C322, customers!$A$1:$A$1001, customers!$G$1:$G$1001)</f>
        <v>United States</v>
      </c>
      <c r="I322" t="str">
        <f>INDEX(products!$A$1:$G$49,MATCH(orders!$D322,products!$A$1:$A$49,0),MATCH(orders!I$1,products!$A$1:$F$1,0))</f>
        <v>Ara</v>
      </c>
      <c r="J322" t="str">
        <f>INDEX(products!$A$1:$G$49,MATCH(orders!$D322,products!$A$1:$A$49,0),MATCH(orders!J$1,products!$A$1:$F$1,0))</f>
        <v>L</v>
      </c>
      <c r="K322" s="7">
        <f>INDEX(products!$A$1:$G$49,MATCH(orders!$D322,products!$A$1:$A$49,0),MATCH(orders!K$1,products!$A$1:$F$1,0))</f>
        <v>0.2</v>
      </c>
      <c r="L322" s="4">
        <f>INDEX(products!$A$1:$G$49,MATCH(orders!$D322,products!$A$1:$A$49,0),MATCH(orders!L$1,products!$A$1:$F$1,0))</f>
        <v>3.8849999999999998</v>
      </c>
      <c r="M322" s="4">
        <f t="shared" si="4"/>
        <v>19.424999999999997</v>
      </c>
      <c r="N322" t="str" cm="1">
        <f t="array" ref="N322">_xlfn.IFS($I322="Rob","Robusta",$I322="Exc","Excelsa",$I322="Ara","Arabica",$I322="Lib","Liberica")</f>
        <v>Arabica</v>
      </c>
      <c r="O322" t="str" cm="1">
        <f t="array" ref="O322">_xlfn.IFS($J322="M","Medium",$J322="L","Light",$J322="D","Dark")</f>
        <v>Light</v>
      </c>
      <c r="P322" t="str">
        <f>_xlfn.XLOOKUP(Orders[[#This Row],[Customer ID]], customers!$A$1:$A$1001, customers!$I$1:$I$1001,,0)</f>
        <v>Yes</v>
      </c>
    </row>
    <row r="323" spans="1:16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_xlfn.XLOOKUP($C323, customers!$A$1:$A$1001,customers!$B$1:$B$1001)</f>
        <v>Gaile Goggin</v>
      </c>
      <c r="G323" s="2" t="str">
        <f>IF(_xlfn.XLOOKUP($C323,customers!$A$1:$A$1001, customers!$C$1:$C$1001)=0, "", _xlfn.XLOOKUP($C323,customers!$A$1:$A$1001, customers!$C$1:$C$1001))</f>
        <v>ggoggin8x@wix.com</v>
      </c>
      <c r="H323" s="2" t="str">
        <f>_xlfn.XLOOKUP($C323, customers!$A$1:$A$1001, customers!$G$1:$G$1001)</f>
        <v>Ireland</v>
      </c>
      <c r="I323" t="str">
        <f>INDEX(products!$A$1:$G$49,MATCH(orders!$D323,products!$A$1:$A$49,0),MATCH(orders!I$1,products!$A$1:$F$1,0))</f>
        <v>Ara</v>
      </c>
      <c r="J323" t="str">
        <f>INDEX(products!$A$1:$G$49,MATCH(orders!$D323,products!$A$1:$A$49,0),MATCH(orders!J$1,products!$A$1:$F$1,0))</f>
        <v>M</v>
      </c>
      <c r="K323" s="7">
        <f>INDEX(products!$A$1:$G$49,MATCH(orders!$D323,products!$A$1:$A$49,0),MATCH(orders!K$1,products!$A$1:$F$1,0))</f>
        <v>0.2</v>
      </c>
      <c r="L323" s="4">
        <f>INDEX(products!$A$1:$G$49,MATCH(orders!$D323,products!$A$1:$A$49,0),MATCH(orders!L$1,products!$A$1:$F$1,0))</f>
        <v>3.375</v>
      </c>
      <c r="M323" s="4">
        <f t="shared" ref="M323:M386" si="5">L323*E323</f>
        <v>20.25</v>
      </c>
      <c r="N323" t="str" cm="1">
        <f t="array" ref="N323">_xlfn.IFS($I323="Rob","Robusta",$I323="Exc","Excelsa",$I323="Ara","Arabica",$I323="Lib","Liberica")</f>
        <v>Arabica</v>
      </c>
      <c r="O323" t="str" cm="1">
        <f t="array" ref="O323">_xlfn.IFS($J323="M","Medium",$J323="L","Light",$J323="D","Dark")</f>
        <v>Medium</v>
      </c>
      <c r="P323" t="str">
        <f>_xlfn.XLOOKUP(Orders[[#This Row],[Customer ID]], customers!$A$1:$A$1001, customers!$I$1:$I$1001,,0)</f>
        <v>Yes</v>
      </c>
    </row>
    <row r="324" spans="1:16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_xlfn.XLOOKUP($C324, customers!$A$1:$A$1001,customers!$B$1:$B$1001)</f>
        <v>Skylar Jeyness</v>
      </c>
      <c r="G324" s="2" t="str">
        <f>IF(_xlfn.XLOOKUP($C324,customers!$A$1:$A$1001, customers!$C$1:$C$1001)=0, "", _xlfn.XLOOKUP($C324,customers!$A$1:$A$1001, customers!$C$1:$C$1001))</f>
        <v>sjeyness8y@biglobe.ne.jp</v>
      </c>
      <c r="H324" s="2" t="str">
        <f>_xlfn.XLOOKUP($C324, customers!$A$1:$A$1001, customers!$G$1:$G$1001)</f>
        <v>Ireland</v>
      </c>
      <c r="I324" t="str">
        <f>INDEX(products!$A$1:$G$49,MATCH(orders!$D324,products!$A$1:$A$49,0),MATCH(orders!I$1,products!$A$1:$F$1,0))</f>
        <v>Lib</v>
      </c>
      <c r="J324" t="str">
        <f>INDEX(products!$A$1:$G$49,MATCH(orders!$D324,products!$A$1:$A$49,0),MATCH(orders!J$1,products!$A$1:$F$1,0))</f>
        <v>D</v>
      </c>
      <c r="K324" s="7">
        <f>INDEX(products!$A$1:$G$49,MATCH(orders!$D324,products!$A$1:$A$49,0),MATCH(orders!K$1,products!$A$1:$F$1,0))</f>
        <v>0.5</v>
      </c>
      <c r="L324" s="4">
        <f>INDEX(products!$A$1:$G$49,MATCH(orders!$D324,products!$A$1:$A$49,0),MATCH(orders!L$1,products!$A$1:$F$1,0))</f>
        <v>7.77</v>
      </c>
      <c r="M324" s="4">
        <f t="shared" si="5"/>
        <v>23.31</v>
      </c>
      <c r="N324" t="str" cm="1">
        <f t="array" ref="N324">_xlfn.IFS($I324="Rob","Robusta",$I324="Exc","Excelsa",$I324="Ara","Arabica",$I324="Lib","Liberica")</f>
        <v>Liberica</v>
      </c>
      <c r="O324" t="str" cm="1">
        <f t="array" ref="O324">_xlfn.IFS($J324="M","Medium",$J324="L","Light",$J324="D","Dark")</f>
        <v>Dark</v>
      </c>
      <c r="P324" t="str">
        <f>_xlfn.XLOOKUP(Orders[[#This Row],[Customer ID]], customers!$A$1:$A$1001, customers!$I$1:$I$1001,,0)</f>
        <v>No</v>
      </c>
    </row>
    <row r="325" spans="1:16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_xlfn.XLOOKUP($C325, customers!$A$1:$A$1001,customers!$B$1:$B$1001)</f>
        <v>Donica Bonhome</v>
      </c>
      <c r="G325" s="2" t="str">
        <f>IF(_xlfn.XLOOKUP($C325,customers!$A$1:$A$1001, customers!$C$1:$C$1001)=0, "", _xlfn.XLOOKUP($C325,customers!$A$1:$A$1001, customers!$C$1:$C$1001))</f>
        <v>dbonhome8z@shinystat.com</v>
      </c>
      <c r="H325" s="2" t="str">
        <f>_xlfn.XLOOKUP($C325, customers!$A$1:$A$1001, customers!$G$1:$G$1001)</f>
        <v>United States</v>
      </c>
      <c r="I325" t="str">
        <f>INDEX(products!$A$1:$G$49,MATCH(orders!$D325,products!$A$1:$A$49,0),MATCH(orders!I$1,products!$A$1:$F$1,0))</f>
        <v>Exc</v>
      </c>
      <c r="J325" t="str">
        <f>INDEX(products!$A$1:$G$49,MATCH(orders!$D325,products!$A$1:$A$49,0),MATCH(orders!J$1,products!$A$1:$F$1,0))</f>
        <v>D</v>
      </c>
      <c r="K325" s="7">
        <f>INDEX(products!$A$1:$G$49,MATCH(orders!$D325,products!$A$1:$A$49,0),MATCH(orders!K$1,products!$A$1:$F$1,0))</f>
        <v>0.2</v>
      </c>
      <c r="L325" s="4">
        <f>INDEX(products!$A$1:$G$49,MATCH(orders!$D325,products!$A$1:$A$49,0),MATCH(orders!L$1,products!$A$1:$F$1,0))</f>
        <v>3.645</v>
      </c>
      <c r="M325" s="4">
        <f t="shared" si="5"/>
        <v>18.225000000000001</v>
      </c>
      <c r="N325" t="str" cm="1">
        <f t="array" ref="N325">_xlfn.IFS($I325="Rob","Robusta",$I325="Exc","Excelsa",$I325="Ara","Arabica",$I325="Lib","Liberica")</f>
        <v>Excelsa</v>
      </c>
      <c r="O325" t="str" cm="1">
        <f t="array" ref="O325">_xlfn.IFS($J325="M","Medium",$J325="L","Light",$J325="D","Dark")</f>
        <v>Dark</v>
      </c>
      <c r="P325" t="str">
        <f>_xlfn.XLOOKUP(Orders[[#This Row],[Customer ID]], customers!$A$1:$A$1001, customers!$I$1:$I$1001,,0)</f>
        <v>Yes</v>
      </c>
    </row>
    <row r="326" spans="1:16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_xlfn.XLOOKUP($C326, customers!$A$1:$A$1001,customers!$B$1:$B$1001)</f>
        <v>Diena Peetermann</v>
      </c>
      <c r="G326" s="2" t="str">
        <f>IF(_xlfn.XLOOKUP($C326,customers!$A$1:$A$1001, customers!$C$1:$C$1001)=0, "", _xlfn.XLOOKUP($C326,customers!$A$1:$A$1001, customers!$C$1:$C$1001))</f>
        <v/>
      </c>
      <c r="H326" s="2" t="str">
        <f>_xlfn.XLOOKUP($C326, customers!$A$1:$A$1001, customers!$G$1:$G$1001)</f>
        <v>United States</v>
      </c>
      <c r="I326" t="str">
        <f>INDEX(products!$A$1:$G$49,MATCH(orders!$D326,products!$A$1:$A$49,0),MATCH(orders!I$1,products!$A$1:$F$1,0))</f>
        <v>Exc</v>
      </c>
      <c r="J326" t="str">
        <f>INDEX(products!$A$1:$G$49,MATCH(orders!$D326,products!$A$1:$A$49,0),MATCH(orders!J$1,products!$A$1:$F$1,0))</f>
        <v>M</v>
      </c>
      <c r="K326" s="7">
        <f>INDEX(products!$A$1:$G$49,MATCH(orders!$D326,products!$A$1:$A$49,0),MATCH(orders!K$1,products!$A$1:$F$1,0))</f>
        <v>1</v>
      </c>
      <c r="L326" s="4">
        <f>INDEX(products!$A$1:$G$49,MATCH(orders!$D326,products!$A$1:$A$49,0),MATCH(orders!L$1,products!$A$1:$F$1,0))</f>
        <v>13.75</v>
      </c>
      <c r="M326" s="4">
        <f t="shared" si="5"/>
        <v>13.75</v>
      </c>
      <c r="N326" t="str" cm="1">
        <f t="array" ref="N326">_xlfn.IFS($I326="Rob","Robusta",$I326="Exc","Excelsa",$I326="Ara","Arabica",$I326="Lib","Liberica")</f>
        <v>Excelsa</v>
      </c>
      <c r="O326" t="str" cm="1">
        <f t="array" ref="O326">_xlfn.IFS($J326="M","Medium",$J326="L","Light",$J326="D","Dark")</f>
        <v>Medium</v>
      </c>
      <c r="P326" t="str">
        <f>_xlfn.XLOOKUP(Orders[[#This Row],[Customer ID]], customers!$A$1:$A$1001, customers!$I$1:$I$1001,,0)</f>
        <v>No</v>
      </c>
    </row>
    <row r="327" spans="1:16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_xlfn.XLOOKUP($C327, customers!$A$1:$A$1001,customers!$B$1:$B$1001)</f>
        <v>Trina Le Sarr</v>
      </c>
      <c r="G327" s="2" t="str">
        <f>IF(_xlfn.XLOOKUP($C327,customers!$A$1:$A$1001, customers!$C$1:$C$1001)=0, "", _xlfn.XLOOKUP($C327,customers!$A$1:$A$1001, customers!$C$1:$C$1001))</f>
        <v>tle91@epa.gov</v>
      </c>
      <c r="H327" s="2" t="str">
        <f>_xlfn.XLOOKUP($C327, customers!$A$1:$A$1001, customers!$G$1:$G$1001)</f>
        <v>United States</v>
      </c>
      <c r="I327" t="str">
        <f>INDEX(products!$A$1:$G$49,MATCH(orders!$D327,products!$A$1:$A$49,0),MATCH(orders!I$1,products!$A$1:$F$1,0))</f>
        <v>Ara</v>
      </c>
      <c r="J327" t="str">
        <f>INDEX(products!$A$1:$G$49,MATCH(orders!$D327,products!$A$1:$A$49,0),MATCH(orders!J$1,products!$A$1:$F$1,0))</f>
        <v>L</v>
      </c>
      <c r="K327" s="7">
        <f>INDEX(products!$A$1:$G$49,MATCH(orders!$D327,products!$A$1:$A$49,0),MATCH(orders!K$1,products!$A$1:$F$1,0))</f>
        <v>2.5</v>
      </c>
      <c r="L327" s="4">
        <f>INDEX(products!$A$1:$G$49,MATCH(orders!$D327,products!$A$1:$A$49,0),MATCH(orders!L$1,products!$A$1:$F$1,0))</f>
        <v>29.784999999999997</v>
      </c>
      <c r="M327" s="4">
        <f t="shared" si="5"/>
        <v>29.784999999999997</v>
      </c>
      <c r="N327" t="str" cm="1">
        <f t="array" ref="N327">_xlfn.IFS($I327="Rob","Robusta",$I327="Exc","Excelsa",$I327="Ara","Arabica",$I327="Lib","Liberica")</f>
        <v>Arabica</v>
      </c>
      <c r="O327" t="str" cm="1">
        <f t="array" ref="O327">_xlfn.IFS($J327="M","Medium",$J327="L","Light",$J327="D","Dark")</f>
        <v>Light</v>
      </c>
      <c r="P327" t="str">
        <f>_xlfn.XLOOKUP(Orders[[#This Row],[Customer ID]], customers!$A$1:$A$1001, customers!$I$1:$I$1001,,0)</f>
        <v>Yes</v>
      </c>
    </row>
    <row r="328" spans="1:16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_xlfn.XLOOKUP($C328, customers!$A$1:$A$1001,customers!$B$1:$B$1001)</f>
        <v>Flynn Antony</v>
      </c>
      <c r="G328" s="2" t="str">
        <f>IF(_xlfn.XLOOKUP($C328,customers!$A$1:$A$1001, customers!$C$1:$C$1001)=0, "", _xlfn.XLOOKUP($C328,customers!$A$1:$A$1001, customers!$C$1:$C$1001))</f>
        <v/>
      </c>
      <c r="H328" s="2" t="str">
        <f>_xlfn.XLOOKUP($C328, customers!$A$1:$A$1001, customers!$G$1:$G$1001)</f>
        <v>United States</v>
      </c>
      <c r="I328" t="str">
        <f>INDEX(products!$A$1:$G$49,MATCH(orders!$D328,products!$A$1:$A$49,0),MATCH(orders!I$1,products!$A$1:$F$1,0))</f>
        <v>Rob</v>
      </c>
      <c r="J328" t="str">
        <f>INDEX(products!$A$1:$G$49,MATCH(orders!$D328,products!$A$1:$A$49,0),MATCH(orders!J$1,products!$A$1:$F$1,0))</f>
        <v>D</v>
      </c>
      <c r="K328" s="7">
        <f>INDEX(products!$A$1:$G$49,MATCH(orders!$D328,products!$A$1:$A$49,0),MATCH(orders!K$1,products!$A$1:$F$1,0))</f>
        <v>1</v>
      </c>
      <c r="L328" s="4">
        <f>INDEX(products!$A$1:$G$49,MATCH(orders!$D328,products!$A$1:$A$49,0),MATCH(orders!L$1,products!$A$1:$F$1,0))</f>
        <v>8.9499999999999993</v>
      </c>
      <c r="M328" s="4">
        <f t="shared" si="5"/>
        <v>44.75</v>
      </c>
      <c r="N328" t="str" cm="1">
        <f t="array" ref="N328">_xlfn.IFS($I328="Rob","Robusta",$I328="Exc","Excelsa",$I328="Ara","Arabica",$I328="Lib","Liberica")</f>
        <v>Robusta</v>
      </c>
      <c r="O328" t="str" cm="1">
        <f t="array" ref="O328">_xlfn.IFS($J328="M","Medium",$J328="L","Light",$J328="D","Dark")</f>
        <v>Dark</v>
      </c>
      <c r="P328" t="str">
        <f>_xlfn.XLOOKUP(Orders[[#This Row],[Customer ID]], customers!$A$1:$A$1001, customers!$I$1:$I$1001,,0)</f>
        <v>No</v>
      </c>
    </row>
    <row r="329" spans="1:16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_xlfn.XLOOKUP($C329, customers!$A$1:$A$1001,customers!$B$1:$B$1001)</f>
        <v>Baudoin Alldridge</v>
      </c>
      <c r="G329" s="2" t="str">
        <f>IF(_xlfn.XLOOKUP($C329,customers!$A$1:$A$1001, customers!$C$1:$C$1001)=0, "", _xlfn.XLOOKUP($C329,customers!$A$1:$A$1001, customers!$C$1:$C$1001))</f>
        <v>balldridge93@yandex.ru</v>
      </c>
      <c r="H329" s="2" t="str">
        <f>_xlfn.XLOOKUP($C329, customers!$A$1:$A$1001, customers!$G$1:$G$1001)</f>
        <v>United States</v>
      </c>
      <c r="I329" t="str">
        <f>INDEX(products!$A$1:$G$49,MATCH(orders!$D329,products!$A$1:$A$49,0),MATCH(orders!I$1,products!$A$1:$F$1,0))</f>
        <v>Rob</v>
      </c>
      <c r="J329" t="str">
        <f>INDEX(products!$A$1:$G$49,MATCH(orders!$D329,products!$A$1:$A$49,0),MATCH(orders!J$1,products!$A$1:$F$1,0))</f>
        <v>D</v>
      </c>
      <c r="K329" s="7">
        <f>INDEX(products!$A$1:$G$49,MATCH(orders!$D329,products!$A$1:$A$49,0),MATCH(orders!K$1,products!$A$1:$F$1,0))</f>
        <v>1</v>
      </c>
      <c r="L329" s="4">
        <f>INDEX(products!$A$1:$G$49,MATCH(orders!$D329,products!$A$1:$A$49,0),MATCH(orders!L$1,products!$A$1:$F$1,0))</f>
        <v>8.9499999999999993</v>
      </c>
      <c r="M329" s="4">
        <f t="shared" si="5"/>
        <v>44.75</v>
      </c>
      <c r="N329" t="str" cm="1">
        <f t="array" ref="N329">_xlfn.IFS($I329="Rob","Robusta",$I329="Exc","Excelsa",$I329="Ara","Arabica",$I329="Lib","Liberica")</f>
        <v>Robusta</v>
      </c>
      <c r="O329" t="str" cm="1">
        <f t="array" ref="O329">_xlfn.IFS($J329="M","Medium",$J329="L","Light",$J329="D","Dark")</f>
        <v>Dark</v>
      </c>
      <c r="P329" t="str">
        <f>_xlfn.XLOOKUP(Orders[[#This Row],[Customer ID]], customers!$A$1:$A$1001, customers!$I$1:$I$1001,,0)</f>
        <v>Yes</v>
      </c>
    </row>
    <row r="330" spans="1:16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_xlfn.XLOOKUP($C330, customers!$A$1:$A$1001,customers!$B$1:$B$1001)</f>
        <v>Homer Dulany</v>
      </c>
      <c r="G330" s="2" t="str">
        <f>IF(_xlfn.XLOOKUP($C330,customers!$A$1:$A$1001, customers!$C$1:$C$1001)=0, "", _xlfn.XLOOKUP($C330,customers!$A$1:$A$1001, customers!$C$1:$C$1001))</f>
        <v/>
      </c>
      <c r="H330" s="2" t="str">
        <f>_xlfn.XLOOKUP($C330, customers!$A$1:$A$1001, customers!$G$1:$G$1001)</f>
        <v>United States</v>
      </c>
      <c r="I330" t="str">
        <f>INDEX(products!$A$1:$G$49,MATCH(orders!$D330,products!$A$1:$A$49,0),MATCH(orders!I$1,products!$A$1:$F$1,0))</f>
        <v>Lib</v>
      </c>
      <c r="J330" t="str">
        <f>INDEX(products!$A$1:$G$49,MATCH(orders!$D330,products!$A$1:$A$49,0),MATCH(orders!J$1,products!$A$1:$F$1,0))</f>
        <v>L</v>
      </c>
      <c r="K330" s="7">
        <f>INDEX(products!$A$1:$G$49,MATCH(orders!$D330,products!$A$1:$A$49,0),MATCH(orders!K$1,products!$A$1:$F$1,0))</f>
        <v>0.5</v>
      </c>
      <c r="L330" s="4">
        <f>INDEX(products!$A$1:$G$49,MATCH(orders!$D330,products!$A$1:$A$49,0),MATCH(orders!L$1,products!$A$1:$F$1,0))</f>
        <v>9.51</v>
      </c>
      <c r="M330" s="4">
        <f t="shared" si="5"/>
        <v>38.04</v>
      </c>
      <c r="N330" t="str" cm="1">
        <f t="array" ref="N330">_xlfn.IFS($I330="Rob","Robusta",$I330="Exc","Excelsa",$I330="Ara","Arabica",$I330="Lib","Liberica")</f>
        <v>Liberica</v>
      </c>
      <c r="O330" t="str" cm="1">
        <f t="array" ref="O330">_xlfn.IFS($J330="M","Medium",$J330="L","Light",$J330="D","Dark")</f>
        <v>Light</v>
      </c>
      <c r="P330" t="str">
        <f>_xlfn.XLOOKUP(Orders[[#This Row],[Customer ID]], customers!$A$1:$A$1001, customers!$I$1:$I$1001,,0)</f>
        <v>Yes</v>
      </c>
    </row>
    <row r="331" spans="1:16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_xlfn.XLOOKUP($C331, customers!$A$1:$A$1001,customers!$B$1:$B$1001)</f>
        <v>Lisa Goodger</v>
      </c>
      <c r="G331" s="2" t="str">
        <f>IF(_xlfn.XLOOKUP($C331,customers!$A$1:$A$1001, customers!$C$1:$C$1001)=0, "", _xlfn.XLOOKUP($C331,customers!$A$1:$A$1001, customers!$C$1:$C$1001))</f>
        <v>lgoodger95@guardian.co.uk</v>
      </c>
      <c r="H331" s="2" t="str">
        <f>_xlfn.XLOOKUP($C331, customers!$A$1:$A$1001, customers!$G$1:$G$1001)</f>
        <v>United States</v>
      </c>
      <c r="I331" t="str">
        <f>INDEX(products!$A$1:$G$49,MATCH(orders!$D331,products!$A$1:$A$49,0),MATCH(orders!I$1,products!$A$1:$F$1,0))</f>
        <v>Rob</v>
      </c>
      <c r="J331" t="str">
        <f>INDEX(products!$A$1:$G$49,MATCH(orders!$D331,products!$A$1:$A$49,0),MATCH(orders!J$1,products!$A$1:$F$1,0))</f>
        <v>D</v>
      </c>
      <c r="K331" s="7">
        <f>INDEX(products!$A$1:$G$49,MATCH(orders!$D331,products!$A$1:$A$49,0),MATCH(orders!K$1,products!$A$1:$F$1,0))</f>
        <v>0.5</v>
      </c>
      <c r="L331" s="4">
        <f>INDEX(products!$A$1:$G$49,MATCH(orders!$D331,products!$A$1:$A$49,0),MATCH(orders!L$1,products!$A$1:$F$1,0))</f>
        <v>5.3699999999999992</v>
      </c>
      <c r="M331" s="4">
        <f t="shared" si="5"/>
        <v>21.479999999999997</v>
      </c>
      <c r="N331" t="str" cm="1">
        <f t="array" ref="N331">_xlfn.IFS($I331="Rob","Robusta",$I331="Exc","Excelsa",$I331="Ara","Arabica",$I331="Lib","Liberica")</f>
        <v>Robusta</v>
      </c>
      <c r="O331" t="str" cm="1">
        <f t="array" ref="O331">_xlfn.IFS($J331="M","Medium",$J331="L","Light",$J331="D","Dark")</f>
        <v>Dark</v>
      </c>
      <c r="P331" t="str">
        <f>_xlfn.XLOOKUP(Orders[[#This Row],[Customer ID]], customers!$A$1:$A$1001, customers!$I$1:$I$1001,,0)</f>
        <v>Yes</v>
      </c>
    </row>
    <row r="332" spans="1:16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_xlfn.XLOOKUP($C332, customers!$A$1:$A$1001,customers!$B$1:$B$1001)</f>
        <v>Selma McMillian</v>
      </c>
      <c r="G332" s="2" t="str">
        <f>IF(_xlfn.XLOOKUP($C332,customers!$A$1:$A$1001, customers!$C$1:$C$1001)=0, "", _xlfn.XLOOKUP($C332,customers!$A$1:$A$1001, customers!$C$1:$C$1001))</f>
        <v>smcmillian8t@csmonitor.com</v>
      </c>
      <c r="H332" s="2" t="str">
        <f>_xlfn.XLOOKUP($C332, customers!$A$1:$A$1001, customers!$G$1:$G$1001)</f>
        <v>United States</v>
      </c>
      <c r="I332" t="str">
        <f>INDEX(products!$A$1:$G$49,MATCH(orders!$D332,products!$A$1:$A$49,0),MATCH(orders!I$1,products!$A$1:$F$1,0))</f>
        <v>Rob</v>
      </c>
      <c r="J332" t="str">
        <f>INDEX(products!$A$1:$G$49,MATCH(orders!$D332,products!$A$1:$A$49,0),MATCH(orders!J$1,products!$A$1:$F$1,0))</f>
        <v>D</v>
      </c>
      <c r="K332" s="7">
        <f>INDEX(products!$A$1:$G$49,MATCH(orders!$D332,products!$A$1:$A$49,0),MATCH(orders!K$1,products!$A$1:$F$1,0))</f>
        <v>0.5</v>
      </c>
      <c r="L332" s="4">
        <f>INDEX(products!$A$1:$G$49,MATCH(orders!$D332,products!$A$1:$A$49,0),MATCH(orders!L$1,products!$A$1:$F$1,0))</f>
        <v>5.3699999999999992</v>
      </c>
      <c r="M332" s="4">
        <f t="shared" si="5"/>
        <v>16.11</v>
      </c>
      <c r="N332" t="str" cm="1">
        <f t="array" ref="N332">_xlfn.IFS($I332="Rob","Robusta",$I332="Exc","Excelsa",$I332="Ara","Arabica",$I332="Lib","Liberica")</f>
        <v>Robusta</v>
      </c>
      <c r="O332" t="str" cm="1">
        <f t="array" ref="O332">_xlfn.IFS($J332="M","Medium",$J332="L","Light",$J332="D","Dark")</f>
        <v>Dark</v>
      </c>
      <c r="P332" t="str">
        <f>_xlfn.XLOOKUP(Orders[[#This Row],[Customer ID]], customers!$A$1:$A$1001, customers!$I$1:$I$1001,,0)</f>
        <v>No</v>
      </c>
    </row>
    <row r="333" spans="1:16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_xlfn.XLOOKUP($C333, customers!$A$1:$A$1001,customers!$B$1:$B$1001)</f>
        <v>Corine Drewett</v>
      </c>
      <c r="G333" s="2" t="str">
        <f>IF(_xlfn.XLOOKUP($C333,customers!$A$1:$A$1001, customers!$C$1:$C$1001)=0, "", _xlfn.XLOOKUP($C333,customers!$A$1:$A$1001, customers!$C$1:$C$1001))</f>
        <v>cdrewett97@wikipedia.org</v>
      </c>
      <c r="H333" s="2" t="str">
        <f>_xlfn.XLOOKUP($C333, customers!$A$1:$A$1001, customers!$G$1:$G$1001)</f>
        <v>United States</v>
      </c>
      <c r="I333" t="str">
        <f>INDEX(products!$A$1:$G$49,MATCH(orders!$D333,products!$A$1:$A$49,0),MATCH(orders!I$1,products!$A$1:$F$1,0))</f>
        <v>Rob</v>
      </c>
      <c r="J333" t="str">
        <f>INDEX(products!$A$1:$G$49,MATCH(orders!$D333,products!$A$1:$A$49,0),MATCH(orders!J$1,products!$A$1:$F$1,0))</f>
        <v>M</v>
      </c>
      <c r="K333" s="7">
        <f>INDEX(products!$A$1:$G$49,MATCH(orders!$D333,products!$A$1:$A$49,0),MATCH(orders!K$1,products!$A$1:$F$1,0))</f>
        <v>2.5</v>
      </c>
      <c r="L333" s="4">
        <f>INDEX(products!$A$1:$G$49,MATCH(orders!$D333,products!$A$1:$A$49,0),MATCH(orders!L$1,products!$A$1:$F$1,0))</f>
        <v>22.884999999999998</v>
      </c>
      <c r="M333" s="4">
        <f t="shared" si="5"/>
        <v>22.884999999999998</v>
      </c>
      <c r="N333" t="str" cm="1">
        <f t="array" ref="N333">_xlfn.IFS($I333="Rob","Robusta",$I333="Exc","Excelsa",$I333="Ara","Arabica",$I333="Lib","Liberica")</f>
        <v>Robusta</v>
      </c>
      <c r="O333" t="str" cm="1">
        <f t="array" ref="O333">_xlfn.IFS($J333="M","Medium",$J333="L","Light",$J333="D","Dark")</f>
        <v>Medium</v>
      </c>
      <c r="P333" t="str">
        <f>_xlfn.XLOOKUP(Orders[[#This Row],[Customer ID]], customers!$A$1:$A$1001, customers!$I$1:$I$1001,,0)</f>
        <v>Yes</v>
      </c>
    </row>
    <row r="334" spans="1:16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_xlfn.XLOOKUP($C334, customers!$A$1:$A$1001,customers!$B$1:$B$1001)</f>
        <v>Quinn Parsons</v>
      </c>
      <c r="G334" s="2" t="str">
        <f>IF(_xlfn.XLOOKUP($C334,customers!$A$1:$A$1001, customers!$C$1:$C$1001)=0, "", _xlfn.XLOOKUP($C334,customers!$A$1:$A$1001, customers!$C$1:$C$1001))</f>
        <v>qparsons98@blogtalkradio.com</v>
      </c>
      <c r="H334" s="2" t="str">
        <f>_xlfn.XLOOKUP($C334, customers!$A$1:$A$1001, customers!$G$1:$G$1001)</f>
        <v>United States</v>
      </c>
      <c r="I334" t="str">
        <f>INDEX(products!$A$1:$G$49,MATCH(orders!$D334,products!$A$1:$A$49,0),MATCH(orders!I$1,products!$A$1:$F$1,0))</f>
        <v>Ara</v>
      </c>
      <c r="J334" t="str">
        <f>INDEX(products!$A$1:$G$49,MATCH(orders!$D334,products!$A$1:$A$49,0),MATCH(orders!J$1,products!$A$1:$F$1,0))</f>
        <v>D</v>
      </c>
      <c r="K334" s="7">
        <f>INDEX(products!$A$1:$G$49,MATCH(orders!$D334,products!$A$1:$A$49,0),MATCH(orders!K$1,products!$A$1:$F$1,0))</f>
        <v>0.5</v>
      </c>
      <c r="L334" s="4">
        <f>INDEX(products!$A$1:$G$49,MATCH(orders!$D334,products!$A$1:$A$49,0),MATCH(orders!L$1,products!$A$1:$F$1,0))</f>
        <v>5.97</v>
      </c>
      <c r="M334" s="4">
        <f t="shared" si="5"/>
        <v>17.91</v>
      </c>
      <c r="N334" t="str" cm="1">
        <f t="array" ref="N334">_xlfn.IFS($I334="Rob","Robusta",$I334="Exc","Excelsa",$I334="Ara","Arabica",$I334="Lib","Liberica")</f>
        <v>Arabica</v>
      </c>
      <c r="O334" t="str" cm="1">
        <f t="array" ref="O334">_xlfn.IFS($J334="M","Medium",$J334="L","Light",$J334="D","Dark")</f>
        <v>Dark</v>
      </c>
      <c r="P334" t="str">
        <f>_xlfn.XLOOKUP(Orders[[#This Row],[Customer ID]], customers!$A$1:$A$1001, customers!$I$1:$I$1001,,0)</f>
        <v>Yes</v>
      </c>
    </row>
    <row r="335" spans="1:16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_xlfn.XLOOKUP($C335, customers!$A$1:$A$1001,customers!$B$1:$B$1001)</f>
        <v>Vivyan Ceely</v>
      </c>
      <c r="G335" s="2" t="str">
        <f>IF(_xlfn.XLOOKUP($C335,customers!$A$1:$A$1001, customers!$C$1:$C$1001)=0, "", _xlfn.XLOOKUP($C335,customers!$A$1:$A$1001, customers!$C$1:$C$1001))</f>
        <v>vceely99@auda.org.au</v>
      </c>
      <c r="H335" s="2" t="str">
        <f>_xlfn.XLOOKUP($C335, customers!$A$1:$A$1001, customers!$G$1:$G$1001)</f>
        <v>United States</v>
      </c>
      <c r="I335" t="str">
        <f>INDEX(products!$A$1:$G$49,MATCH(orders!$D335,products!$A$1:$A$49,0),MATCH(orders!I$1,products!$A$1:$F$1,0))</f>
        <v>Rob</v>
      </c>
      <c r="J335" t="str">
        <f>INDEX(products!$A$1:$G$49,MATCH(orders!$D335,products!$A$1:$A$49,0),MATCH(orders!J$1,products!$A$1:$F$1,0))</f>
        <v>M</v>
      </c>
      <c r="K335" s="7">
        <f>INDEX(products!$A$1:$G$49,MATCH(orders!$D335,products!$A$1:$A$49,0),MATCH(orders!K$1,products!$A$1:$F$1,0))</f>
        <v>0.5</v>
      </c>
      <c r="L335" s="4">
        <f>INDEX(products!$A$1:$G$49,MATCH(orders!$D335,products!$A$1:$A$49,0),MATCH(orders!L$1,products!$A$1:$F$1,0))</f>
        <v>5.97</v>
      </c>
      <c r="M335" s="4">
        <f t="shared" si="5"/>
        <v>23.88</v>
      </c>
      <c r="N335" t="str" cm="1">
        <f t="array" ref="N335">_xlfn.IFS($I335="Rob","Robusta",$I335="Exc","Excelsa",$I335="Ara","Arabica",$I335="Lib","Liberica")</f>
        <v>Robusta</v>
      </c>
      <c r="O335" t="str" cm="1">
        <f t="array" ref="O335">_xlfn.IFS($J335="M","Medium",$J335="L","Light",$J335="D","Dark")</f>
        <v>Medium</v>
      </c>
      <c r="P335" t="str">
        <f>_xlfn.XLOOKUP(Orders[[#This Row],[Customer ID]], customers!$A$1:$A$1001, customers!$I$1:$I$1001,,0)</f>
        <v>Yes</v>
      </c>
    </row>
    <row r="336" spans="1:16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_xlfn.XLOOKUP($C336, customers!$A$1:$A$1001,customers!$B$1:$B$1001)</f>
        <v>Elonore Goodings</v>
      </c>
      <c r="G336" s="2" t="str">
        <f>IF(_xlfn.XLOOKUP($C336,customers!$A$1:$A$1001, customers!$C$1:$C$1001)=0, "", _xlfn.XLOOKUP($C336,customers!$A$1:$A$1001, customers!$C$1:$C$1001))</f>
        <v/>
      </c>
      <c r="H336" s="2" t="str">
        <f>_xlfn.XLOOKUP($C336, customers!$A$1:$A$1001, customers!$G$1:$G$1001)</f>
        <v>United States</v>
      </c>
      <c r="I336" t="str">
        <f>INDEX(products!$A$1:$G$49,MATCH(orders!$D336,products!$A$1:$A$49,0),MATCH(orders!I$1,products!$A$1:$F$1,0))</f>
        <v>Rob</v>
      </c>
      <c r="J336" t="str">
        <f>INDEX(products!$A$1:$G$49,MATCH(orders!$D336,products!$A$1:$A$49,0),MATCH(orders!J$1,products!$A$1:$F$1,0))</f>
        <v>L</v>
      </c>
      <c r="K336" s="7">
        <f>INDEX(products!$A$1:$G$49,MATCH(orders!$D336,products!$A$1:$A$49,0),MATCH(orders!K$1,products!$A$1:$F$1,0))</f>
        <v>1</v>
      </c>
      <c r="L336" s="4">
        <f>INDEX(products!$A$1:$G$49,MATCH(orders!$D336,products!$A$1:$A$49,0),MATCH(orders!L$1,products!$A$1:$F$1,0))</f>
        <v>11.95</v>
      </c>
      <c r="M336" s="4">
        <f t="shared" si="5"/>
        <v>59.75</v>
      </c>
      <c r="N336" t="str" cm="1">
        <f t="array" ref="N336">_xlfn.IFS($I336="Rob","Robusta",$I336="Exc","Excelsa",$I336="Ara","Arabica",$I336="Lib","Liberica")</f>
        <v>Robusta</v>
      </c>
      <c r="O336" t="str" cm="1">
        <f t="array" ref="O336">_xlfn.IFS($J336="M","Medium",$J336="L","Light",$J336="D","Dark")</f>
        <v>Light</v>
      </c>
      <c r="P336" t="str">
        <f>_xlfn.XLOOKUP(Orders[[#This Row],[Customer ID]], customers!$A$1:$A$1001, customers!$I$1:$I$1001,,0)</f>
        <v>No</v>
      </c>
    </row>
    <row r="337" spans="1:16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_xlfn.XLOOKUP($C337, customers!$A$1:$A$1001,customers!$B$1:$B$1001)</f>
        <v>Clement Vasiliev</v>
      </c>
      <c r="G337" s="2" t="str">
        <f>IF(_xlfn.XLOOKUP($C337,customers!$A$1:$A$1001, customers!$C$1:$C$1001)=0, "", _xlfn.XLOOKUP($C337,customers!$A$1:$A$1001, customers!$C$1:$C$1001))</f>
        <v>cvasiliev9b@discuz.net</v>
      </c>
      <c r="H337" s="2" t="str">
        <f>_xlfn.XLOOKUP($C337, customers!$A$1:$A$1001, customers!$G$1:$G$1001)</f>
        <v>United States</v>
      </c>
      <c r="I337" t="str">
        <f>INDEX(products!$A$1:$G$49,MATCH(orders!$D337,products!$A$1:$A$49,0),MATCH(orders!I$1,products!$A$1:$F$1,0))</f>
        <v>Lib</v>
      </c>
      <c r="J337" t="str">
        <f>INDEX(products!$A$1:$G$49,MATCH(orders!$D337,products!$A$1:$A$49,0),MATCH(orders!J$1,products!$A$1:$F$1,0))</f>
        <v>L</v>
      </c>
      <c r="K337" s="7">
        <f>INDEX(products!$A$1:$G$49,MATCH(orders!$D337,products!$A$1:$A$49,0),MATCH(orders!K$1,products!$A$1:$F$1,0))</f>
        <v>0.2</v>
      </c>
      <c r="L337" s="4">
        <f>INDEX(products!$A$1:$G$49,MATCH(orders!$D337,products!$A$1:$A$49,0),MATCH(orders!L$1,products!$A$1:$F$1,0))</f>
        <v>4.7549999999999999</v>
      </c>
      <c r="M337" s="4">
        <f t="shared" si="5"/>
        <v>28.53</v>
      </c>
      <c r="N337" t="str" cm="1">
        <f t="array" ref="N337">_xlfn.IFS($I337="Rob","Robusta",$I337="Exc","Excelsa",$I337="Ara","Arabica",$I337="Lib","Liberica")</f>
        <v>Liberica</v>
      </c>
      <c r="O337" t="str" cm="1">
        <f t="array" ref="O337">_xlfn.IFS($J337="M","Medium",$J337="L","Light",$J337="D","Dark")</f>
        <v>Light</v>
      </c>
      <c r="P337" t="str">
        <f>_xlfn.XLOOKUP(Orders[[#This Row],[Customer ID]], customers!$A$1:$A$1001, customers!$I$1:$I$1001,,0)</f>
        <v>Yes</v>
      </c>
    </row>
    <row r="338" spans="1:16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_xlfn.XLOOKUP($C338, customers!$A$1:$A$1001,customers!$B$1:$B$1001)</f>
        <v>Terencio O'Moylan</v>
      </c>
      <c r="G338" s="2" t="str">
        <f>IF(_xlfn.XLOOKUP($C338,customers!$A$1:$A$1001, customers!$C$1:$C$1001)=0, "", _xlfn.XLOOKUP($C338,customers!$A$1:$A$1001, customers!$C$1:$C$1001))</f>
        <v>tomoylan9c@liveinternet.ru</v>
      </c>
      <c r="H338" s="2" t="str">
        <f>_xlfn.XLOOKUP($C338, customers!$A$1:$A$1001, customers!$G$1:$G$1001)</f>
        <v>United Kingdom</v>
      </c>
      <c r="I338" t="str">
        <f>INDEX(products!$A$1:$G$49,MATCH(orders!$D338,products!$A$1:$A$49,0),MATCH(orders!I$1,products!$A$1:$F$1,0))</f>
        <v>Ara</v>
      </c>
      <c r="J338" t="str">
        <f>INDEX(products!$A$1:$G$49,MATCH(orders!$D338,products!$A$1:$A$49,0),MATCH(orders!J$1,products!$A$1:$F$1,0))</f>
        <v>M</v>
      </c>
      <c r="K338" s="7">
        <f>INDEX(products!$A$1:$G$49,MATCH(orders!$D338,products!$A$1:$A$49,0),MATCH(orders!K$1,products!$A$1:$F$1,0))</f>
        <v>1</v>
      </c>
      <c r="L338" s="4">
        <f>INDEX(products!$A$1:$G$49,MATCH(orders!$D338,products!$A$1:$A$49,0),MATCH(orders!L$1,products!$A$1:$F$1,0))</f>
        <v>11.25</v>
      </c>
      <c r="M338" s="4">
        <f t="shared" si="5"/>
        <v>45</v>
      </c>
      <c r="N338" t="str" cm="1">
        <f t="array" ref="N338">_xlfn.IFS($I338="Rob","Robusta",$I338="Exc","Excelsa",$I338="Ara","Arabica",$I338="Lib","Liberica")</f>
        <v>Arabica</v>
      </c>
      <c r="O338" t="str" cm="1">
        <f t="array" ref="O338">_xlfn.IFS($J338="M","Medium",$J338="L","Light",$J338="D","Dark")</f>
        <v>Medium</v>
      </c>
      <c r="P338" t="str">
        <f>_xlfn.XLOOKUP(Orders[[#This Row],[Customer ID]], customers!$A$1:$A$1001, customers!$I$1:$I$1001,,0)</f>
        <v>No</v>
      </c>
    </row>
    <row r="339" spans="1:16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_xlfn.XLOOKUP($C339, customers!$A$1:$A$1001,customers!$B$1:$B$1001)</f>
        <v>Flynn Antony</v>
      </c>
      <c r="G339" s="2" t="str">
        <f>IF(_xlfn.XLOOKUP($C339,customers!$A$1:$A$1001, customers!$C$1:$C$1001)=0, "", _xlfn.XLOOKUP($C339,customers!$A$1:$A$1001, customers!$C$1:$C$1001))</f>
        <v/>
      </c>
      <c r="H339" s="2" t="str">
        <f>_xlfn.XLOOKUP($C339, customers!$A$1:$A$1001, customers!$G$1:$G$1001)</f>
        <v>United States</v>
      </c>
      <c r="I339" t="str">
        <f>INDEX(products!$A$1:$G$49,MATCH(orders!$D339,products!$A$1:$A$49,0),MATCH(orders!I$1,products!$A$1:$F$1,0))</f>
        <v>Exc</v>
      </c>
      <c r="J339" t="str">
        <f>INDEX(products!$A$1:$G$49,MATCH(orders!$D339,products!$A$1:$A$49,0),MATCH(orders!J$1,products!$A$1:$F$1,0))</f>
        <v>D</v>
      </c>
      <c r="K339" s="7">
        <f>INDEX(products!$A$1:$G$49,MATCH(orders!$D339,products!$A$1:$A$49,0),MATCH(orders!K$1,products!$A$1:$F$1,0))</f>
        <v>2.5</v>
      </c>
      <c r="L339" s="4">
        <f>INDEX(products!$A$1:$G$49,MATCH(orders!$D339,products!$A$1:$A$49,0),MATCH(orders!L$1,products!$A$1:$F$1,0))</f>
        <v>27.945</v>
      </c>
      <c r="M339" s="4">
        <f t="shared" si="5"/>
        <v>55.89</v>
      </c>
      <c r="N339" t="str" cm="1">
        <f t="array" ref="N339">_xlfn.IFS($I339="Rob","Robusta",$I339="Exc","Excelsa",$I339="Ara","Arabica",$I339="Lib","Liberica")</f>
        <v>Excelsa</v>
      </c>
      <c r="O339" t="str" cm="1">
        <f t="array" ref="O339">_xlfn.IFS($J339="M","Medium",$J339="L","Light",$J339="D","Dark")</f>
        <v>Dark</v>
      </c>
      <c r="P339" t="str">
        <f>_xlfn.XLOOKUP(Orders[[#This Row],[Customer ID]], customers!$A$1:$A$1001, customers!$I$1:$I$1001,,0)</f>
        <v>No</v>
      </c>
    </row>
    <row r="340" spans="1:16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_xlfn.XLOOKUP($C340, customers!$A$1:$A$1001,customers!$B$1:$B$1001)</f>
        <v>Wyatan Fetherston</v>
      </c>
      <c r="G340" s="2" t="str">
        <f>IF(_xlfn.XLOOKUP($C340,customers!$A$1:$A$1001, customers!$C$1:$C$1001)=0, "", _xlfn.XLOOKUP($C340,customers!$A$1:$A$1001, customers!$C$1:$C$1001))</f>
        <v>wfetherston9e@constantcontact.com</v>
      </c>
      <c r="H340" s="2" t="str">
        <f>_xlfn.XLOOKUP($C340, customers!$A$1:$A$1001, customers!$G$1:$G$1001)</f>
        <v>United States</v>
      </c>
      <c r="I340" t="str">
        <f>INDEX(products!$A$1:$G$49,MATCH(orders!$D340,products!$A$1:$A$49,0),MATCH(orders!I$1,products!$A$1:$F$1,0))</f>
        <v>Exc</v>
      </c>
      <c r="J340" t="str">
        <f>INDEX(products!$A$1:$G$49,MATCH(orders!$D340,products!$A$1:$A$49,0),MATCH(orders!J$1,products!$A$1:$F$1,0))</f>
        <v>L</v>
      </c>
      <c r="K340" s="7">
        <f>INDEX(products!$A$1:$G$49,MATCH(orders!$D340,products!$A$1:$A$49,0),MATCH(orders!K$1,products!$A$1:$F$1,0))</f>
        <v>1</v>
      </c>
      <c r="L340" s="4">
        <f>INDEX(products!$A$1:$G$49,MATCH(orders!$D340,products!$A$1:$A$49,0),MATCH(orders!L$1,products!$A$1:$F$1,0))</f>
        <v>14.85</v>
      </c>
      <c r="M340" s="4">
        <f t="shared" si="5"/>
        <v>59.4</v>
      </c>
      <c r="N340" t="str" cm="1">
        <f t="array" ref="N340">_xlfn.IFS($I340="Rob","Robusta",$I340="Exc","Excelsa",$I340="Ara","Arabica",$I340="Lib","Liberica")</f>
        <v>Excelsa</v>
      </c>
      <c r="O340" t="str" cm="1">
        <f t="array" ref="O340">_xlfn.IFS($J340="M","Medium",$J340="L","Light",$J340="D","Dark")</f>
        <v>Light</v>
      </c>
      <c r="P340" t="str">
        <f>_xlfn.XLOOKUP(Orders[[#This Row],[Customer ID]], customers!$A$1:$A$1001, customers!$I$1:$I$1001,,0)</f>
        <v>No</v>
      </c>
    </row>
    <row r="341" spans="1:16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_xlfn.XLOOKUP($C341, customers!$A$1:$A$1001,customers!$B$1:$B$1001)</f>
        <v>Emmaline Rasmus</v>
      </c>
      <c r="G341" s="2" t="str">
        <f>IF(_xlfn.XLOOKUP($C341,customers!$A$1:$A$1001, customers!$C$1:$C$1001)=0, "", _xlfn.XLOOKUP($C341,customers!$A$1:$A$1001, customers!$C$1:$C$1001))</f>
        <v>erasmus9f@techcrunch.com</v>
      </c>
      <c r="H341" s="2" t="str">
        <f>_xlfn.XLOOKUP($C341, customers!$A$1:$A$1001, customers!$G$1:$G$1001)</f>
        <v>United States</v>
      </c>
      <c r="I341" t="str">
        <f>INDEX(products!$A$1:$G$49,MATCH(orders!$D341,products!$A$1:$A$49,0),MATCH(orders!I$1,products!$A$1:$F$1,0))</f>
        <v>Exc</v>
      </c>
      <c r="J341" t="str">
        <f>INDEX(products!$A$1:$G$49,MATCH(orders!$D341,products!$A$1:$A$49,0),MATCH(orders!J$1,products!$A$1:$F$1,0))</f>
        <v>D</v>
      </c>
      <c r="K341" s="7">
        <f>INDEX(products!$A$1:$G$49,MATCH(orders!$D341,products!$A$1:$A$49,0),MATCH(orders!K$1,products!$A$1:$F$1,0))</f>
        <v>0.2</v>
      </c>
      <c r="L341" s="4">
        <f>INDEX(products!$A$1:$G$49,MATCH(orders!$D341,products!$A$1:$A$49,0),MATCH(orders!L$1,products!$A$1:$F$1,0))</f>
        <v>3.645</v>
      </c>
      <c r="M341" s="4">
        <f t="shared" si="5"/>
        <v>7.29</v>
      </c>
      <c r="N341" t="str" cm="1">
        <f t="array" ref="N341">_xlfn.IFS($I341="Rob","Robusta",$I341="Exc","Excelsa",$I341="Ara","Arabica",$I341="Lib","Liberica")</f>
        <v>Excelsa</v>
      </c>
      <c r="O341" t="str" cm="1">
        <f t="array" ref="O341">_xlfn.IFS($J341="M","Medium",$J341="L","Light",$J341="D","Dark")</f>
        <v>Dark</v>
      </c>
      <c r="P341" t="str">
        <f>_xlfn.XLOOKUP(Orders[[#This Row],[Customer ID]], customers!$A$1:$A$1001, customers!$I$1:$I$1001,,0)</f>
        <v>Yes</v>
      </c>
    </row>
    <row r="342" spans="1:16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_xlfn.XLOOKUP($C342, customers!$A$1:$A$1001,customers!$B$1:$B$1001)</f>
        <v>Wesley Giorgioni</v>
      </c>
      <c r="G342" s="2" t="str">
        <f>IF(_xlfn.XLOOKUP($C342,customers!$A$1:$A$1001, customers!$C$1:$C$1001)=0, "", _xlfn.XLOOKUP($C342,customers!$A$1:$A$1001, customers!$C$1:$C$1001))</f>
        <v>wgiorgioni9g@wikipedia.org</v>
      </c>
      <c r="H342" s="2" t="str">
        <f>_xlfn.XLOOKUP($C342, customers!$A$1:$A$1001, customers!$G$1:$G$1001)</f>
        <v>United States</v>
      </c>
      <c r="I342" t="str">
        <f>INDEX(products!$A$1:$G$49,MATCH(orders!$D342,products!$A$1:$A$49,0),MATCH(orders!I$1,products!$A$1:$F$1,0))</f>
        <v>Exc</v>
      </c>
      <c r="J342" t="str">
        <f>INDEX(products!$A$1:$G$49,MATCH(orders!$D342,products!$A$1:$A$49,0),MATCH(orders!J$1,products!$A$1:$F$1,0))</f>
        <v>D</v>
      </c>
      <c r="K342" s="7">
        <f>INDEX(products!$A$1:$G$49,MATCH(orders!$D342,products!$A$1:$A$49,0),MATCH(orders!K$1,products!$A$1:$F$1,0))</f>
        <v>0.5</v>
      </c>
      <c r="L342" s="4">
        <f>INDEX(products!$A$1:$G$49,MATCH(orders!$D342,products!$A$1:$A$49,0),MATCH(orders!L$1,products!$A$1:$F$1,0))</f>
        <v>7.29</v>
      </c>
      <c r="M342" s="4">
        <f t="shared" si="5"/>
        <v>7.29</v>
      </c>
      <c r="N342" t="str" cm="1">
        <f t="array" ref="N342">_xlfn.IFS($I342="Rob","Robusta",$I342="Exc","Excelsa",$I342="Ara","Arabica",$I342="Lib","Liberica")</f>
        <v>Excelsa</v>
      </c>
      <c r="O342" t="str" cm="1">
        <f t="array" ref="O342">_xlfn.IFS($J342="M","Medium",$J342="L","Light",$J342="D","Dark")</f>
        <v>Dark</v>
      </c>
      <c r="P342" t="str">
        <f>_xlfn.XLOOKUP(Orders[[#This Row],[Customer ID]], customers!$A$1:$A$1001, customers!$I$1:$I$1001,,0)</f>
        <v>Yes</v>
      </c>
    </row>
    <row r="343" spans="1:16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_xlfn.XLOOKUP($C343, customers!$A$1:$A$1001,customers!$B$1:$B$1001)</f>
        <v>Lucienne Scargle</v>
      </c>
      <c r="G343" s="2" t="str">
        <f>IF(_xlfn.XLOOKUP($C343,customers!$A$1:$A$1001, customers!$C$1:$C$1001)=0, "", _xlfn.XLOOKUP($C343,customers!$A$1:$A$1001, customers!$C$1:$C$1001))</f>
        <v>lscargle9h@myspace.com</v>
      </c>
      <c r="H343" s="2" t="str">
        <f>_xlfn.XLOOKUP($C343, customers!$A$1:$A$1001, customers!$G$1:$G$1001)</f>
        <v>United States</v>
      </c>
      <c r="I343" t="str">
        <f>INDEX(products!$A$1:$G$49,MATCH(orders!$D343,products!$A$1:$A$49,0),MATCH(orders!I$1,products!$A$1:$F$1,0))</f>
        <v>Exc</v>
      </c>
      <c r="J343" t="str">
        <f>INDEX(products!$A$1:$G$49,MATCH(orders!$D343,products!$A$1:$A$49,0),MATCH(orders!J$1,products!$A$1:$F$1,0))</f>
        <v>L</v>
      </c>
      <c r="K343" s="7">
        <f>INDEX(products!$A$1:$G$49,MATCH(orders!$D343,products!$A$1:$A$49,0),MATCH(orders!K$1,products!$A$1:$F$1,0))</f>
        <v>0.5</v>
      </c>
      <c r="L343" s="4">
        <f>INDEX(products!$A$1:$G$49,MATCH(orders!$D343,products!$A$1:$A$49,0),MATCH(orders!L$1,products!$A$1:$F$1,0))</f>
        <v>8.91</v>
      </c>
      <c r="M343" s="4">
        <f t="shared" si="5"/>
        <v>17.82</v>
      </c>
      <c r="N343" t="str" cm="1">
        <f t="array" ref="N343">_xlfn.IFS($I343="Rob","Robusta",$I343="Exc","Excelsa",$I343="Ara","Arabica",$I343="Lib","Liberica")</f>
        <v>Excelsa</v>
      </c>
      <c r="O343" t="str" cm="1">
        <f t="array" ref="O343">_xlfn.IFS($J343="M","Medium",$J343="L","Light",$J343="D","Dark")</f>
        <v>Light</v>
      </c>
      <c r="P343" t="str">
        <f>_xlfn.XLOOKUP(Orders[[#This Row],[Customer ID]], customers!$A$1:$A$1001, customers!$I$1:$I$1001,,0)</f>
        <v>No</v>
      </c>
    </row>
    <row r="344" spans="1:16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_xlfn.XLOOKUP($C344, customers!$A$1:$A$1001,customers!$B$1:$B$1001)</f>
        <v>Lucienne Scargle</v>
      </c>
      <c r="G344" s="2" t="str">
        <f>IF(_xlfn.XLOOKUP($C344,customers!$A$1:$A$1001, customers!$C$1:$C$1001)=0, "", _xlfn.XLOOKUP($C344,customers!$A$1:$A$1001, customers!$C$1:$C$1001))</f>
        <v>lscargle9h@myspace.com</v>
      </c>
      <c r="H344" s="2" t="str">
        <f>_xlfn.XLOOKUP($C344, customers!$A$1:$A$1001, customers!$G$1:$G$1001)</f>
        <v>United States</v>
      </c>
      <c r="I344" t="str">
        <f>INDEX(products!$A$1:$G$49,MATCH(orders!$D344,products!$A$1:$A$49,0),MATCH(orders!I$1,products!$A$1:$F$1,0))</f>
        <v>Lib</v>
      </c>
      <c r="J344" t="str">
        <f>INDEX(products!$A$1:$G$49,MATCH(orders!$D344,products!$A$1:$A$49,0),MATCH(orders!J$1,products!$A$1:$F$1,0))</f>
        <v>D</v>
      </c>
      <c r="K344" s="7">
        <f>INDEX(products!$A$1:$G$49,MATCH(orders!$D344,products!$A$1:$A$49,0),MATCH(orders!K$1,products!$A$1:$F$1,0))</f>
        <v>0.5</v>
      </c>
      <c r="L344" s="4">
        <f>INDEX(products!$A$1:$G$49,MATCH(orders!$D344,products!$A$1:$A$49,0),MATCH(orders!L$1,products!$A$1:$F$1,0))</f>
        <v>7.77</v>
      </c>
      <c r="M344" s="4">
        <f t="shared" si="5"/>
        <v>38.849999999999994</v>
      </c>
      <c r="N344" t="str" cm="1">
        <f t="array" ref="N344">_xlfn.IFS($I344="Rob","Robusta",$I344="Exc","Excelsa",$I344="Ara","Arabica",$I344="Lib","Liberica")</f>
        <v>Liberica</v>
      </c>
      <c r="O344" t="str" cm="1">
        <f t="array" ref="O344">_xlfn.IFS($J344="M","Medium",$J344="L","Light",$J344="D","Dark")</f>
        <v>Dark</v>
      </c>
      <c r="P344" t="str">
        <f>_xlfn.XLOOKUP(Orders[[#This Row],[Customer ID]], customers!$A$1:$A$1001, customers!$I$1:$I$1001,,0)</f>
        <v>No</v>
      </c>
    </row>
    <row r="345" spans="1:16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_xlfn.XLOOKUP($C345, customers!$A$1:$A$1001,customers!$B$1:$B$1001)</f>
        <v>Noam Climance</v>
      </c>
      <c r="G345" s="2" t="str">
        <f>IF(_xlfn.XLOOKUP($C345,customers!$A$1:$A$1001, customers!$C$1:$C$1001)=0, "", _xlfn.XLOOKUP($C345,customers!$A$1:$A$1001, customers!$C$1:$C$1001))</f>
        <v>nclimance9j@europa.eu</v>
      </c>
      <c r="H345" s="2" t="str">
        <f>_xlfn.XLOOKUP($C345, customers!$A$1:$A$1001, customers!$G$1:$G$1001)</f>
        <v>United States</v>
      </c>
      <c r="I345" t="str">
        <f>INDEX(products!$A$1:$G$49,MATCH(orders!$D345,products!$A$1:$A$49,0),MATCH(orders!I$1,products!$A$1:$F$1,0))</f>
        <v>Rob</v>
      </c>
      <c r="J345" t="str">
        <f>INDEX(products!$A$1:$G$49,MATCH(orders!$D345,products!$A$1:$A$49,0),MATCH(orders!J$1,products!$A$1:$F$1,0))</f>
        <v>D</v>
      </c>
      <c r="K345" s="7">
        <f>INDEX(products!$A$1:$G$49,MATCH(orders!$D345,products!$A$1:$A$49,0),MATCH(orders!K$1,products!$A$1:$F$1,0))</f>
        <v>0.5</v>
      </c>
      <c r="L345" s="4">
        <f>INDEX(products!$A$1:$G$49,MATCH(orders!$D345,products!$A$1:$A$49,0),MATCH(orders!L$1,products!$A$1:$F$1,0))</f>
        <v>5.3699999999999992</v>
      </c>
      <c r="M345" s="4">
        <f t="shared" si="5"/>
        <v>32.22</v>
      </c>
      <c r="N345" t="str" cm="1">
        <f t="array" ref="N345">_xlfn.IFS($I345="Rob","Robusta",$I345="Exc","Excelsa",$I345="Ara","Arabica",$I345="Lib","Liberica")</f>
        <v>Robusta</v>
      </c>
      <c r="O345" t="str" cm="1">
        <f t="array" ref="O345">_xlfn.IFS($J345="M","Medium",$J345="L","Light",$J345="D","Dark")</f>
        <v>Dark</v>
      </c>
      <c r="P345" t="str">
        <f>_xlfn.XLOOKUP(Orders[[#This Row],[Customer ID]], customers!$A$1:$A$1001, customers!$I$1:$I$1001,,0)</f>
        <v>No</v>
      </c>
    </row>
    <row r="346" spans="1:16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_xlfn.XLOOKUP($C346, customers!$A$1:$A$1001,customers!$B$1:$B$1001)</f>
        <v>Catarina Donn</v>
      </c>
      <c r="G346" s="2" t="str">
        <f>IF(_xlfn.XLOOKUP($C346,customers!$A$1:$A$1001, customers!$C$1:$C$1001)=0, "", _xlfn.XLOOKUP($C346,customers!$A$1:$A$1001, customers!$C$1:$C$1001))</f>
        <v/>
      </c>
      <c r="H346" s="2" t="str">
        <f>_xlfn.XLOOKUP($C346, customers!$A$1:$A$1001, customers!$G$1:$G$1001)</f>
        <v>Ireland</v>
      </c>
      <c r="I346" t="str">
        <f>INDEX(products!$A$1:$G$49,MATCH(orders!$D346,products!$A$1:$A$49,0),MATCH(orders!I$1,products!$A$1:$F$1,0))</f>
        <v>Rob</v>
      </c>
      <c r="J346" t="str">
        <f>INDEX(products!$A$1:$G$49,MATCH(orders!$D346,products!$A$1:$A$49,0),MATCH(orders!J$1,products!$A$1:$F$1,0))</f>
        <v>M</v>
      </c>
      <c r="K346" s="7">
        <f>INDEX(products!$A$1:$G$49,MATCH(orders!$D346,products!$A$1:$A$49,0),MATCH(orders!K$1,products!$A$1:$F$1,0))</f>
        <v>1</v>
      </c>
      <c r="L346" s="4">
        <f>INDEX(products!$A$1:$G$49,MATCH(orders!$D346,products!$A$1:$A$49,0),MATCH(orders!L$1,products!$A$1:$F$1,0))</f>
        <v>9.9499999999999993</v>
      </c>
      <c r="M346" s="4">
        <f t="shared" si="5"/>
        <v>19.899999999999999</v>
      </c>
      <c r="N346" t="str" cm="1">
        <f t="array" ref="N346">_xlfn.IFS($I346="Rob","Robusta",$I346="Exc","Excelsa",$I346="Ara","Arabica",$I346="Lib","Liberica")</f>
        <v>Robusta</v>
      </c>
      <c r="O346" t="str" cm="1">
        <f t="array" ref="O346">_xlfn.IFS($J346="M","Medium",$J346="L","Light",$J346="D","Dark")</f>
        <v>Medium</v>
      </c>
      <c r="P346" t="str">
        <f>_xlfn.XLOOKUP(Orders[[#This Row],[Customer ID]], customers!$A$1:$A$1001, customers!$I$1:$I$1001,,0)</f>
        <v>Yes</v>
      </c>
    </row>
    <row r="347" spans="1:16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_xlfn.XLOOKUP($C347, customers!$A$1:$A$1001,customers!$B$1:$B$1001)</f>
        <v>Ameline Snazle</v>
      </c>
      <c r="G347" s="2" t="str">
        <f>IF(_xlfn.XLOOKUP($C347,customers!$A$1:$A$1001, customers!$C$1:$C$1001)=0, "", _xlfn.XLOOKUP($C347,customers!$A$1:$A$1001, customers!$C$1:$C$1001))</f>
        <v>asnazle9l@oracle.com</v>
      </c>
      <c r="H347" s="2" t="str">
        <f>_xlfn.XLOOKUP($C347, customers!$A$1:$A$1001, customers!$G$1:$G$1001)</f>
        <v>United States</v>
      </c>
      <c r="I347" t="str">
        <f>INDEX(products!$A$1:$G$49,MATCH(orders!$D347,products!$A$1:$A$49,0),MATCH(orders!I$1,products!$A$1:$F$1,0))</f>
        <v>Rob</v>
      </c>
      <c r="J347" t="str">
        <f>INDEX(products!$A$1:$G$49,MATCH(orders!$D347,products!$A$1:$A$49,0),MATCH(orders!J$1,products!$A$1:$F$1,0))</f>
        <v>L</v>
      </c>
      <c r="K347" s="7">
        <f>INDEX(products!$A$1:$G$49,MATCH(orders!$D347,products!$A$1:$A$49,0),MATCH(orders!K$1,products!$A$1:$F$1,0))</f>
        <v>1</v>
      </c>
      <c r="L347" s="4">
        <f>INDEX(products!$A$1:$G$49,MATCH(orders!$D347,products!$A$1:$A$49,0),MATCH(orders!L$1,products!$A$1:$F$1,0))</f>
        <v>11.95</v>
      </c>
      <c r="M347" s="4">
        <f t="shared" si="5"/>
        <v>59.75</v>
      </c>
      <c r="N347" t="str" cm="1">
        <f t="array" ref="N347">_xlfn.IFS($I347="Rob","Robusta",$I347="Exc","Excelsa",$I347="Ara","Arabica",$I347="Lib","Liberica")</f>
        <v>Robusta</v>
      </c>
      <c r="O347" t="str" cm="1">
        <f t="array" ref="O347">_xlfn.IFS($J347="M","Medium",$J347="L","Light",$J347="D","Dark")</f>
        <v>Light</v>
      </c>
      <c r="P347" t="str">
        <f>_xlfn.XLOOKUP(Orders[[#This Row],[Customer ID]], customers!$A$1:$A$1001, customers!$I$1:$I$1001,,0)</f>
        <v>No</v>
      </c>
    </row>
    <row r="348" spans="1:16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_xlfn.XLOOKUP($C348, customers!$A$1:$A$1001,customers!$B$1:$B$1001)</f>
        <v>Rebeka Worg</v>
      </c>
      <c r="G348" s="2" t="str">
        <f>IF(_xlfn.XLOOKUP($C348,customers!$A$1:$A$1001, customers!$C$1:$C$1001)=0, "", _xlfn.XLOOKUP($C348,customers!$A$1:$A$1001, customers!$C$1:$C$1001))</f>
        <v>rworg9m@arstechnica.com</v>
      </c>
      <c r="H348" s="2" t="str">
        <f>_xlfn.XLOOKUP($C348, customers!$A$1:$A$1001, customers!$G$1:$G$1001)</f>
        <v>United States</v>
      </c>
      <c r="I348" t="str">
        <f>INDEX(products!$A$1:$G$49,MATCH(orders!$D348,products!$A$1:$A$49,0),MATCH(orders!I$1,products!$A$1:$F$1,0))</f>
        <v>Ara</v>
      </c>
      <c r="J348" t="str">
        <f>INDEX(products!$A$1:$G$49,MATCH(orders!$D348,products!$A$1:$A$49,0),MATCH(orders!J$1,products!$A$1:$F$1,0))</f>
        <v>L</v>
      </c>
      <c r="K348" s="7">
        <f>INDEX(products!$A$1:$G$49,MATCH(orders!$D348,products!$A$1:$A$49,0),MATCH(orders!K$1,products!$A$1:$F$1,0))</f>
        <v>0.5</v>
      </c>
      <c r="L348" s="4">
        <f>INDEX(products!$A$1:$G$49,MATCH(orders!$D348,products!$A$1:$A$49,0),MATCH(orders!L$1,products!$A$1:$F$1,0))</f>
        <v>7.77</v>
      </c>
      <c r="M348" s="4">
        <f t="shared" si="5"/>
        <v>23.31</v>
      </c>
      <c r="N348" t="str" cm="1">
        <f t="array" ref="N348">_xlfn.IFS($I348="Rob","Robusta",$I348="Exc","Excelsa",$I348="Ara","Arabica",$I348="Lib","Liberica")</f>
        <v>Arabica</v>
      </c>
      <c r="O348" t="str" cm="1">
        <f t="array" ref="O348">_xlfn.IFS($J348="M","Medium",$J348="L","Light",$J348="D","Dark")</f>
        <v>Light</v>
      </c>
      <c r="P348" t="str">
        <f>_xlfn.XLOOKUP(Orders[[#This Row],[Customer ID]], customers!$A$1:$A$1001, customers!$I$1:$I$1001,,0)</f>
        <v>Yes</v>
      </c>
    </row>
    <row r="349" spans="1:16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_xlfn.XLOOKUP($C349, customers!$A$1:$A$1001,customers!$B$1:$B$1001)</f>
        <v>Lewes Danes</v>
      </c>
      <c r="G349" s="2" t="str">
        <f>IF(_xlfn.XLOOKUP($C349,customers!$A$1:$A$1001, customers!$C$1:$C$1001)=0, "", _xlfn.XLOOKUP($C349,customers!$A$1:$A$1001, customers!$C$1:$C$1001))</f>
        <v>ldanes9n@umn.edu</v>
      </c>
      <c r="H349" s="2" t="str">
        <f>_xlfn.XLOOKUP($C349, customers!$A$1:$A$1001, customers!$G$1:$G$1001)</f>
        <v>United States</v>
      </c>
      <c r="I349" t="str">
        <f>INDEX(products!$A$1:$G$49,MATCH(orders!$D349,products!$A$1:$A$49,0),MATCH(orders!I$1,products!$A$1:$F$1,0))</f>
        <v>Lib</v>
      </c>
      <c r="J349" t="str">
        <f>INDEX(products!$A$1:$G$49,MATCH(orders!$D349,products!$A$1:$A$49,0),MATCH(orders!J$1,products!$A$1:$F$1,0))</f>
        <v>M</v>
      </c>
      <c r="K349" s="7">
        <f>INDEX(products!$A$1:$G$49,MATCH(orders!$D349,products!$A$1:$A$49,0),MATCH(orders!K$1,products!$A$1:$F$1,0))</f>
        <v>1</v>
      </c>
      <c r="L349" s="4">
        <f>INDEX(products!$A$1:$G$49,MATCH(orders!$D349,products!$A$1:$A$49,0),MATCH(orders!L$1,products!$A$1:$F$1,0))</f>
        <v>14.55</v>
      </c>
      <c r="M349" s="4">
        <f t="shared" si="5"/>
        <v>43.650000000000006</v>
      </c>
      <c r="N349" t="str" cm="1">
        <f t="array" ref="N349">_xlfn.IFS($I349="Rob","Robusta",$I349="Exc","Excelsa",$I349="Ara","Arabica",$I349="Lib","Liberica")</f>
        <v>Liberica</v>
      </c>
      <c r="O349" t="str" cm="1">
        <f t="array" ref="O349">_xlfn.IFS($J349="M","Medium",$J349="L","Light",$J349="D","Dark")</f>
        <v>Medium</v>
      </c>
      <c r="P349" t="str">
        <f>_xlfn.XLOOKUP(Orders[[#This Row],[Customer ID]], customers!$A$1:$A$1001, customers!$I$1:$I$1001,,0)</f>
        <v>No</v>
      </c>
    </row>
    <row r="350" spans="1:16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_xlfn.XLOOKUP($C350, customers!$A$1:$A$1001,customers!$B$1:$B$1001)</f>
        <v>Shelli Keynd</v>
      </c>
      <c r="G350" s="2" t="str">
        <f>IF(_xlfn.XLOOKUP($C350,customers!$A$1:$A$1001, customers!$C$1:$C$1001)=0, "", _xlfn.XLOOKUP($C350,customers!$A$1:$A$1001, customers!$C$1:$C$1001))</f>
        <v>skeynd9o@narod.ru</v>
      </c>
      <c r="H350" s="2" t="str">
        <f>_xlfn.XLOOKUP($C350, customers!$A$1:$A$1001, customers!$G$1:$G$1001)</f>
        <v>United States</v>
      </c>
      <c r="I350" t="str">
        <f>INDEX(products!$A$1:$G$49,MATCH(orders!$D350,products!$A$1:$A$49,0),MATCH(orders!I$1,products!$A$1:$F$1,0))</f>
        <v>Exc</v>
      </c>
      <c r="J350" t="str">
        <f>INDEX(products!$A$1:$G$49,MATCH(orders!$D350,products!$A$1:$A$49,0),MATCH(orders!J$1,products!$A$1:$F$1,0))</f>
        <v>L</v>
      </c>
      <c r="K350" s="7">
        <f>INDEX(products!$A$1:$G$49,MATCH(orders!$D350,products!$A$1:$A$49,0),MATCH(orders!K$1,products!$A$1:$F$1,0))</f>
        <v>2.5</v>
      </c>
      <c r="L350" s="4">
        <f>INDEX(products!$A$1:$G$49,MATCH(orders!$D350,products!$A$1:$A$49,0),MATCH(orders!L$1,products!$A$1:$F$1,0))</f>
        <v>34.154999999999994</v>
      </c>
      <c r="M350" s="4">
        <f t="shared" si="5"/>
        <v>204.92999999999995</v>
      </c>
      <c r="N350" t="str" cm="1">
        <f t="array" ref="N350">_xlfn.IFS($I350="Rob","Robusta",$I350="Exc","Excelsa",$I350="Ara","Arabica",$I350="Lib","Liberica")</f>
        <v>Excelsa</v>
      </c>
      <c r="O350" t="str" cm="1">
        <f t="array" ref="O350">_xlfn.IFS($J350="M","Medium",$J350="L","Light",$J350="D","Dark")</f>
        <v>Light</v>
      </c>
      <c r="P350" t="str">
        <f>_xlfn.XLOOKUP(Orders[[#This Row],[Customer ID]], customers!$A$1:$A$1001, customers!$I$1:$I$1001,,0)</f>
        <v>No</v>
      </c>
    </row>
    <row r="351" spans="1:16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_xlfn.XLOOKUP($C351, customers!$A$1:$A$1001,customers!$B$1:$B$1001)</f>
        <v>Dell Daveridge</v>
      </c>
      <c r="G351" s="2" t="str">
        <f>IF(_xlfn.XLOOKUP($C351,customers!$A$1:$A$1001, customers!$C$1:$C$1001)=0, "", _xlfn.XLOOKUP($C351,customers!$A$1:$A$1001, customers!$C$1:$C$1001))</f>
        <v>ddaveridge9p@arstechnica.com</v>
      </c>
      <c r="H351" s="2" t="str">
        <f>_xlfn.XLOOKUP($C351, customers!$A$1:$A$1001, customers!$G$1:$G$1001)</f>
        <v>United States</v>
      </c>
      <c r="I351" t="str">
        <f>INDEX(products!$A$1:$G$49,MATCH(orders!$D351,products!$A$1:$A$49,0),MATCH(orders!I$1,products!$A$1:$F$1,0))</f>
        <v>Rob</v>
      </c>
      <c r="J351" t="str">
        <f>INDEX(products!$A$1:$G$49,MATCH(orders!$D351,products!$A$1:$A$49,0),MATCH(orders!J$1,products!$A$1:$F$1,0))</f>
        <v>L</v>
      </c>
      <c r="K351" s="7">
        <f>INDEX(products!$A$1:$G$49,MATCH(orders!$D351,products!$A$1:$A$49,0),MATCH(orders!K$1,products!$A$1:$F$1,0))</f>
        <v>0.2</v>
      </c>
      <c r="L351" s="4">
        <f>INDEX(products!$A$1:$G$49,MATCH(orders!$D351,products!$A$1:$A$49,0),MATCH(orders!L$1,products!$A$1:$F$1,0))</f>
        <v>3.5849999999999995</v>
      </c>
      <c r="M351" s="4">
        <f t="shared" si="5"/>
        <v>14.339999999999998</v>
      </c>
      <c r="N351" t="str" cm="1">
        <f t="array" ref="N351">_xlfn.IFS($I351="Rob","Robusta",$I351="Exc","Excelsa",$I351="Ara","Arabica",$I351="Lib","Liberica")</f>
        <v>Robusta</v>
      </c>
      <c r="O351" t="str" cm="1">
        <f t="array" ref="O351">_xlfn.IFS($J351="M","Medium",$J351="L","Light",$J351="D","Dark")</f>
        <v>Light</v>
      </c>
      <c r="P351" t="str">
        <f>_xlfn.XLOOKUP(Orders[[#This Row],[Customer ID]], customers!$A$1:$A$1001, customers!$I$1:$I$1001,,0)</f>
        <v>No</v>
      </c>
    </row>
    <row r="352" spans="1:16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_xlfn.XLOOKUP($C352, customers!$A$1:$A$1001,customers!$B$1:$B$1001)</f>
        <v>Joshuah Awdry</v>
      </c>
      <c r="G352" s="2" t="str">
        <f>IF(_xlfn.XLOOKUP($C352,customers!$A$1:$A$1001, customers!$C$1:$C$1001)=0, "", _xlfn.XLOOKUP($C352,customers!$A$1:$A$1001, customers!$C$1:$C$1001))</f>
        <v>jawdry9q@utexas.edu</v>
      </c>
      <c r="H352" s="2" t="str">
        <f>_xlfn.XLOOKUP($C352, customers!$A$1:$A$1001, customers!$G$1:$G$1001)</f>
        <v>United States</v>
      </c>
      <c r="I352" t="str">
        <f>INDEX(products!$A$1:$G$49,MATCH(orders!$D352,products!$A$1:$A$49,0),MATCH(orders!I$1,products!$A$1:$F$1,0))</f>
        <v>Ara</v>
      </c>
      <c r="J352" t="str">
        <f>INDEX(products!$A$1:$G$49,MATCH(orders!$D352,products!$A$1:$A$49,0),MATCH(orders!J$1,products!$A$1:$F$1,0))</f>
        <v>D</v>
      </c>
      <c r="K352" s="7">
        <f>INDEX(products!$A$1:$G$49,MATCH(orders!$D352,products!$A$1:$A$49,0),MATCH(orders!K$1,products!$A$1:$F$1,0))</f>
        <v>0.5</v>
      </c>
      <c r="L352" s="4">
        <f>INDEX(products!$A$1:$G$49,MATCH(orders!$D352,products!$A$1:$A$49,0),MATCH(orders!L$1,products!$A$1:$F$1,0))</f>
        <v>5.97</v>
      </c>
      <c r="M352" s="4">
        <f t="shared" si="5"/>
        <v>23.88</v>
      </c>
      <c r="N352" t="str" cm="1">
        <f t="array" ref="N352">_xlfn.IFS($I352="Rob","Robusta",$I352="Exc","Excelsa",$I352="Ara","Arabica",$I352="Lib","Liberica")</f>
        <v>Arabica</v>
      </c>
      <c r="O352" t="str" cm="1">
        <f t="array" ref="O352">_xlfn.IFS($J352="M","Medium",$J352="L","Light",$J352="D","Dark")</f>
        <v>Dark</v>
      </c>
      <c r="P352" t="str">
        <f>_xlfn.XLOOKUP(Orders[[#This Row],[Customer ID]], customers!$A$1:$A$1001, customers!$I$1:$I$1001,,0)</f>
        <v>No</v>
      </c>
    </row>
    <row r="353" spans="1:16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_xlfn.XLOOKUP($C353, customers!$A$1:$A$1001,customers!$B$1:$B$1001)</f>
        <v>Ethel Ryles</v>
      </c>
      <c r="G353" s="2" t="str">
        <f>IF(_xlfn.XLOOKUP($C353,customers!$A$1:$A$1001, customers!$C$1:$C$1001)=0, "", _xlfn.XLOOKUP($C353,customers!$A$1:$A$1001, customers!$C$1:$C$1001))</f>
        <v>eryles9r@fastcompany.com</v>
      </c>
      <c r="H353" s="2" t="str">
        <f>_xlfn.XLOOKUP($C353, customers!$A$1:$A$1001, customers!$G$1:$G$1001)</f>
        <v>United States</v>
      </c>
      <c r="I353" t="str">
        <f>INDEX(products!$A$1:$G$49,MATCH(orders!$D353,products!$A$1:$A$49,0),MATCH(orders!I$1,products!$A$1:$F$1,0))</f>
        <v>Ara</v>
      </c>
      <c r="J353" t="str">
        <f>INDEX(products!$A$1:$G$49,MATCH(orders!$D353,products!$A$1:$A$49,0),MATCH(orders!J$1,products!$A$1:$F$1,0))</f>
        <v>M</v>
      </c>
      <c r="K353" s="7">
        <f>INDEX(products!$A$1:$G$49,MATCH(orders!$D353,products!$A$1:$A$49,0),MATCH(orders!K$1,products!$A$1:$F$1,0))</f>
        <v>1</v>
      </c>
      <c r="L353" s="4">
        <f>INDEX(products!$A$1:$G$49,MATCH(orders!$D353,products!$A$1:$A$49,0),MATCH(orders!L$1,products!$A$1:$F$1,0))</f>
        <v>11.25</v>
      </c>
      <c r="M353" s="4">
        <f t="shared" si="5"/>
        <v>22.5</v>
      </c>
      <c r="N353" t="str" cm="1">
        <f t="array" ref="N353">_xlfn.IFS($I353="Rob","Robusta",$I353="Exc","Excelsa",$I353="Ara","Arabica",$I353="Lib","Liberica")</f>
        <v>Arabica</v>
      </c>
      <c r="O353" t="str" cm="1">
        <f t="array" ref="O353">_xlfn.IFS($J353="M","Medium",$J353="L","Light",$J353="D","Dark")</f>
        <v>Medium</v>
      </c>
      <c r="P353" t="str">
        <f>_xlfn.XLOOKUP(Orders[[#This Row],[Customer ID]], customers!$A$1:$A$1001, customers!$I$1:$I$1001,,0)</f>
        <v>No</v>
      </c>
    </row>
    <row r="354" spans="1:16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_xlfn.XLOOKUP($C354, customers!$A$1:$A$1001,customers!$B$1:$B$1001)</f>
        <v>Flynn Antony</v>
      </c>
      <c r="G354" s="2" t="str">
        <f>IF(_xlfn.XLOOKUP($C354,customers!$A$1:$A$1001, customers!$C$1:$C$1001)=0, "", _xlfn.XLOOKUP($C354,customers!$A$1:$A$1001, customers!$C$1:$C$1001))</f>
        <v/>
      </c>
      <c r="H354" s="2" t="str">
        <f>_xlfn.XLOOKUP($C354, customers!$A$1:$A$1001, customers!$G$1:$G$1001)</f>
        <v>United States</v>
      </c>
      <c r="I354" t="str">
        <f>INDEX(products!$A$1:$G$49,MATCH(orders!$D354,products!$A$1:$A$49,0),MATCH(orders!I$1,products!$A$1:$F$1,0))</f>
        <v>Exc</v>
      </c>
      <c r="J354" t="str">
        <f>INDEX(products!$A$1:$G$49,MATCH(orders!$D354,products!$A$1:$A$49,0),MATCH(orders!J$1,products!$A$1:$F$1,0))</f>
        <v>D</v>
      </c>
      <c r="K354" s="7">
        <f>INDEX(products!$A$1:$G$49,MATCH(orders!$D354,products!$A$1:$A$49,0),MATCH(orders!K$1,products!$A$1:$F$1,0))</f>
        <v>0.5</v>
      </c>
      <c r="L354" s="4">
        <f>INDEX(products!$A$1:$G$49,MATCH(orders!$D354,products!$A$1:$A$49,0),MATCH(orders!L$1,products!$A$1:$F$1,0))</f>
        <v>7.29</v>
      </c>
      <c r="M354" s="4">
        <f t="shared" si="5"/>
        <v>36.450000000000003</v>
      </c>
      <c r="N354" t="str" cm="1">
        <f t="array" ref="N354">_xlfn.IFS($I354="Rob","Robusta",$I354="Exc","Excelsa",$I354="Ara","Arabica",$I354="Lib","Liberica")</f>
        <v>Excelsa</v>
      </c>
      <c r="O354" t="str" cm="1">
        <f t="array" ref="O354">_xlfn.IFS($J354="M","Medium",$J354="L","Light",$J354="D","Dark")</f>
        <v>Dark</v>
      </c>
      <c r="P354" t="str">
        <f>_xlfn.XLOOKUP(Orders[[#This Row],[Customer ID]], customers!$A$1:$A$1001, customers!$I$1:$I$1001,,0)</f>
        <v>No</v>
      </c>
    </row>
    <row r="355" spans="1:16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_xlfn.XLOOKUP($C355, customers!$A$1:$A$1001,customers!$B$1:$B$1001)</f>
        <v>Maitilde Boxill</v>
      </c>
      <c r="G355" s="2" t="str">
        <f>IF(_xlfn.XLOOKUP($C355,customers!$A$1:$A$1001, customers!$C$1:$C$1001)=0, "", _xlfn.XLOOKUP($C355,customers!$A$1:$A$1001, customers!$C$1:$C$1001))</f>
        <v/>
      </c>
      <c r="H355" s="2" t="str">
        <f>_xlfn.XLOOKUP($C355, customers!$A$1:$A$1001, customers!$G$1:$G$1001)</f>
        <v>United States</v>
      </c>
      <c r="I355" t="str">
        <f>INDEX(products!$A$1:$G$49,MATCH(orders!$D355,products!$A$1:$A$49,0),MATCH(orders!I$1,products!$A$1:$F$1,0))</f>
        <v>Ara</v>
      </c>
      <c r="J355" t="str">
        <f>INDEX(products!$A$1:$G$49,MATCH(orders!$D355,products!$A$1:$A$49,0),MATCH(orders!J$1,products!$A$1:$F$1,0))</f>
        <v>M</v>
      </c>
      <c r="K355" s="7">
        <f>INDEX(products!$A$1:$G$49,MATCH(orders!$D355,products!$A$1:$A$49,0),MATCH(orders!K$1,products!$A$1:$F$1,0))</f>
        <v>0.5</v>
      </c>
      <c r="L355" s="4">
        <f>INDEX(products!$A$1:$G$49,MATCH(orders!$D355,products!$A$1:$A$49,0),MATCH(orders!L$1,products!$A$1:$F$1,0))</f>
        <v>6.75</v>
      </c>
      <c r="M355" s="4">
        <f t="shared" si="5"/>
        <v>27</v>
      </c>
      <c r="N355" t="str" cm="1">
        <f t="array" ref="N355">_xlfn.IFS($I355="Rob","Robusta",$I355="Exc","Excelsa",$I355="Ara","Arabica",$I355="Lib","Liberica")</f>
        <v>Arabica</v>
      </c>
      <c r="O355" t="str" cm="1">
        <f t="array" ref="O355">_xlfn.IFS($J355="M","Medium",$J355="L","Light",$J355="D","Dark")</f>
        <v>Medium</v>
      </c>
      <c r="P355" t="str">
        <f>_xlfn.XLOOKUP(Orders[[#This Row],[Customer ID]], customers!$A$1:$A$1001, customers!$I$1:$I$1001,,0)</f>
        <v>Yes</v>
      </c>
    </row>
    <row r="356" spans="1:16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_xlfn.XLOOKUP($C356, customers!$A$1:$A$1001,customers!$B$1:$B$1001)</f>
        <v>Jodee Caldicott</v>
      </c>
      <c r="G356" s="2" t="str">
        <f>IF(_xlfn.XLOOKUP($C356,customers!$A$1:$A$1001, customers!$C$1:$C$1001)=0, "", _xlfn.XLOOKUP($C356,customers!$A$1:$A$1001, customers!$C$1:$C$1001))</f>
        <v>jcaldicott9u@usda.gov</v>
      </c>
      <c r="H356" s="2" t="str">
        <f>_xlfn.XLOOKUP($C356, customers!$A$1:$A$1001, customers!$G$1:$G$1001)</f>
        <v>United States</v>
      </c>
      <c r="I356" t="str">
        <f>INDEX(products!$A$1:$G$49,MATCH(orders!$D356,products!$A$1:$A$49,0),MATCH(orders!I$1,products!$A$1:$F$1,0))</f>
        <v>Ara</v>
      </c>
      <c r="J356" t="str">
        <f>INDEX(products!$A$1:$G$49,MATCH(orders!$D356,products!$A$1:$A$49,0),MATCH(orders!J$1,products!$A$1:$F$1,0))</f>
        <v>M</v>
      </c>
      <c r="K356" s="7">
        <f>INDEX(products!$A$1:$G$49,MATCH(orders!$D356,products!$A$1:$A$49,0),MATCH(orders!K$1,products!$A$1:$F$1,0))</f>
        <v>2.5</v>
      </c>
      <c r="L356" s="4">
        <f>INDEX(products!$A$1:$G$49,MATCH(orders!$D356,products!$A$1:$A$49,0),MATCH(orders!L$1,products!$A$1:$F$1,0))</f>
        <v>25.874999999999996</v>
      </c>
      <c r="M356" s="4">
        <f t="shared" si="5"/>
        <v>155.24999999999997</v>
      </c>
      <c r="N356" t="str" cm="1">
        <f t="array" ref="N356">_xlfn.IFS($I356="Rob","Robusta",$I356="Exc","Excelsa",$I356="Ara","Arabica",$I356="Lib","Liberica")</f>
        <v>Arabica</v>
      </c>
      <c r="O356" t="str" cm="1">
        <f t="array" ref="O356">_xlfn.IFS($J356="M","Medium",$J356="L","Light",$J356="D","Dark")</f>
        <v>Medium</v>
      </c>
      <c r="P356" t="str">
        <f>_xlfn.XLOOKUP(Orders[[#This Row],[Customer ID]], customers!$A$1:$A$1001, customers!$I$1:$I$1001,,0)</f>
        <v>No</v>
      </c>
    </row>
    <row r="357" spans="1:16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_xlfn.XLOOKUP($C357, customers!$A$1:$A$1001,customers!$B$1:$B$1001)</f>
        <v>Marianna Vedmore</v>
      </c>
      <c r="G357" s="2" t="str">
        <f>IF(_xlfn.XLOOKUP($C357,customers!$A$1:$A$1001, customers!$C$1:$C$1001)=0, "", _xlfn.XLOOKUP($C357,customers!$A$1:$A$1001, customers!$C$1:$C$1001))</f>
        <v>mvedmore9v@a8.net</v>
      </c>
      <c r="H357" s="2" t="str">
        <f>_xlfn.XLOOKUP($C357, customers!$A$1:$A$1001, customers!$G$1:$G$1001)</f>
        <v>United States</v>
      </c>
      <c r="I357" t="str">
        <f>INDEX(products!$A$1:$G$49,MATCH(orders!$D357,products!$A$1:$A$49,0),MATCH(orders!I$1,products!$A$1:$F$1,0))</f>
        <v>Ara</v>
      </c>
      <c r="J357" t="str">
        <f>INDEX(products!$A$1:$G$49,MATCH(orders!$D357,products!$A$1:$A$49,0),MATCH(orders!J$1,products!$A$1:$F$1,0))</f>
        <v>D</v>
      </c>
      <c r="K357" s="7">
        <f>INDEX(products!$A$1:$G$49,MATCH(orders!$D357,products!$A$1:$A$49,0),MATCH(orders!K$1,products!$A$1:$F$1,0))</f>
        <v>2.5</v>
      </c>
      <c r="L357" s="4">
        <f>INDEX(products!$A$1:$G$49,MATCH(orders!$D357,products!$A$1:$A$49,0),MATCH(orders!L$1,products!$A$1:$F$1,0))</f>
        <v>22.884999999999998</v>
      </c>
      <c r="M357" s="4">
        <f t="shared" si="5"/>
        <v>114.42499999999998</v>
      </c>
      <c r="N357" t="str" cm="1">
        <f t="array" ref="N357">_xlfn.IFS($I357="Rob","Robusta",$I357="Exc","Excelsa",$I357="Ara","Arabica",$I357="Lib","Liberica")</f>
        <v>Arabica</v>
      </c>
      <c r="O357" t="str" cm="1">
        <f t="array" ref="O357">_xlfn.IFS($J357="M","Medium",$J357="L","Light",$J357="D","Dark")</f>
        <v>Dark</v>
      </c>
      <c r="P357" t="str">
        <f>_xlfn.XLOOKUP(Orders[[#This Row],[Customer ID]], customers!$A$1:$A$1001, customers!$I$1:$I$1001,,0)</f>
        <v>Yes</v>
      </c>
    </row>
    <row r="358" spans="1:16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_xlfn.XLOOKUP($C358, customers!$A$1:$A$1001,customers!$B$1:$B$1001)</f>
        <v>Willey Romao</v>
      </c>
      <c r="G358" s="2" t="str">
        <f>IF(_xlfn.XLOOKUP($C358,customers!$A$1:$A$1001, customers!$C$1:$C$1001)=0, "", _xlfn.XLOOKUP($C358,customers!$A$1:$A$1001, customers!$C$1:$C$1001))</f>
        <v>wromao9w@chronoengine.com</v>
      </c>
      <c r="H358" s="2" t="str">
        <f>_xlfn.XLOOKUP($C358, customers!$A$1:$A$1001, customers!$G$1:$G$1001)</f>
        <v>United States</v>
      </c>
      <c r="I358" t="str">
        <f>INDEX(products!$A$1:$G$49,MATCH(orders!$D358,products!$A$1:$A$49,0),MATCH(orders!I$1,products!$A$1:$F$1,0))</f>
        <v>Lib</v>
      </c>
      <c r="J358" t="str">
        <f>INDEX(products!$A$1:$G$49,MATCH(orders!$D358,products!$A$1:$A$49,0),MATCH(orders!J$1,products!$A$1:$F$1,0))</f>
        <v>D</v>
      </c>
      <c r="K358" s="7">
        <f>INDEX(products!$A$1:$G$49,MATCH(orders!$D358,products!$A$1:$A$49,0),MATCH(orders!K$1,products!$A$1:$F$1,0))</f>
        <v>1</v>
      </c>
      <c r="L358" s="4">
        <f>INDEX(products!$A$1:$G$49,MATCH(orders!$D358,products!$A$1:$A$49,0),MATCH(orders!L$1,products!$A$1:$F$1,0))</f>
        <v>12.95</v>
      </c>
      <c r="M358" s="4">
        <f t="shared" si="5"/>
        <v>51.8</v>
      </c>
      <c r="N358" t="str" cm="1">
        <f t="array" ref="N358">_xlfn.IFS($I358="Rob","Robusta",$I358="Exc","Excelsa",$I358="Ara","Arabica",$I358="Lib","Liberica")</f>
        <v>Liberica</v>
      </c>
      <c r="O358" t="str" cm="1">
        <f t="array" ref="O358">_xlfn.IFS($J358="M","Medium",$J358="L","Light",$J358="D","Dark")</f>
        <v>Dark</v>
      </c>
      <c r="P358" t="str">
        <f>_xlfn.XLOOKUP(Orders[[#This Row],[Customer ID]], customers!$A$1:$A$1001, customers!$I$1:$I$1001,,0)</f>
        <v>Yes</v>
      </c>
    </row>
    <row r="359" spans="1:16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_xlfn.XLOOKUP($C359, customers!$A$1:$A$1001,customers!$B$1:$B$1001)</f>
        <v>Enriqueta Ixor</v>
      </c>
      <c r="G359" s="2" t="str">
        <f>IF(_xlfn.XLOOKUP($C359,customers!$A$1:$A$1001, customers!$C$1:$C$1001)=0, "", _xlfn.XLOOKUP($C359,customers!$A$1:$A$1001, customers!$C$1:$C$1001))</f>
        <v/>
      </c>
      <c r="H359" s="2" t="str">
        <f>_xlfn.XLOOKUP($C359, customers!$A$1:$A$1001, customers!$G$1:$G$1001)</f>
        <v>United States</v>
      </c>
      <c r="I359" t="str">
        <f>INDEX(products!$A$1:$G$49,MATCH(orders!$D359,products!$A$1:$A$49,0),MATCH(orders!I$1,products!$A$1:$F$1,0))</f>
        <v>Ara</v>
      </c>
      <c r="J359" t="str">
        <f>INDEX(products!$A$1:$G$49,MATCH(orders!$D359,products!$A$1:$A$49,0),MATCH(orders!J$1,products!$A$1:$F$1,0))</f>
        <v>M</v>
      </c>
      <c r="K359" s="7">
        <f>INDEX(products!$A$1:$G$49,MATCH(orders!$D359,products!$A$1:$A$49,0),MATCH(orders!K$1,products!$A$1:$F$1,0))</f>
        <v>2.5</v>
      </c>
      <c r="L359" s="4">
        <f>INDEX(products!$A$1:$G$49,MATCH(orders!$D359,products!$A$1:$A$49,0),MATCH(orders!L$1,products!$A$1:$F$1,0))</f>
        <v>25.874999999999996</v>
      </c>
      <c r="M359" s="4">
        <f t="shared" si="5"/>
        <v>155.24999999999997</v>
      </c>
      <c r="N359" t="str" cm="1">
        <f t="array" ref="N359">_xlfn.IFS($I359="Rob","Robusta",$I359="Exc","Excelsa",$I359="Ara","Arabica",$I359="Lib","Liberica")</f>
        <v>Arabica</v>
      </c>
      <c r="O359" t="str" cm="1">
        <f t="array" ref="O359">_xlfn.IFS($J359="M","Medium",$J359="L","Light",$J359="D","Dark")</f>
        <v>Medium</v>
      </c>
      <c r="P359" t="str">
        <f>_xlfn.XLOOKUP(Orders[[#This Row],[Customer ID]], customers!$A$1:$A$1001, customers!$I$1:$I$1001,,0)</f>
        <v>No</v>
      </c>
    </row>
    <row r="360" spans="1:16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_xlfn.XLOOKUP($C360, customers!$A$1:$A$1001,customers!$B$1:$B$1001)</f>
        <v>Tomasina Cotmore</v>
      </c>
      <c r="G360" s="2" t="str">
        <f>IF(_xlfn.XLOOKUP($C360,customers!$A$1:$A$1001, customers!$C$1:$C$1001)=0, "", _xlfn.XLOOKUP($C360,customers!$A$1:$A$1001, customers!$C$1:$C$1001))</f>
        <v>tcotmore9y@amazonaws.com</v>
      </c>
      <c r="H360" s="2" t="str">
        <f>_xlfn.XLOOKUP($C360, customers!$A$1:$A$1001, customers!$G$1:$G$1001)</f>
        <v>United States</v>
      </c>
      <c r="I360" t="str">
        <f>INDEX(products!$A$1:$G$49,MATCH(orders!$D360,products!$A$1:$A$49,0),MATCH(orders!I$1,products!$A$1:$F$1,0))</f>
        <v>Ara</v>
      </c>
      <c r="J360" t="str">
        <f>INDEX(products!$A$1:$G$49,MATCH(orders!$D360,products!$A$1:$A$49,0),MATCH(orders!J$1,products!$A$1:$F$1,0))</f>
        <v>L</v>
      </c>
      <c r="K360" s="7">
        <f>INDEX(products!$A$1:$G$49,MATCH(orders!$D360,products!$A$1:$A$49,0),MATCH(orders!K$1,products!$A$1:$F$1,0))</f>
        <v>2.5</v>
      </c>
      <c r="L360" s="4">
        <f>INDEX(products!$A$1:$G$49,MATCH(orders!$D360,products!$A$1:$A$49,0),MATCH(orders!L$1,products!$A$1:$F$1,0))</f>
        <v>29.784999999999997</v>
      </c>
      <c r="M360" s="4">
        <f t="shared" si="5"/>
        <v>29.784999999999997</v>
      </c>
      <c r="N360" t="str" cm="1">
        <f t="array" ref="N360">_xlfn.IFS($I360="Rob","Robusta",$I360="Exc","Excelsa",$I360="Ara","Arabica",$I360="Lib","Liberica")</f>
        <v>Arabica</v>
      </c>
      <c r="O360" t="str" cm="1">
        <f t="array" ref="O360">_xlfn.IFS($J360="M","Medium",$J360="L","Light",$J360="D","Dark")</f>
        <v>Light</v>
      </c>
      <c r="P360" t="str">
        <f>_xlfn.XLOOKUP(Orders[[#This Row],[Customer ID]], customers!$A$1:$A$1001, customers!$I$1:$I$1001,,0)</f>
        <v>No</v>
      </c>
    </row>
    <row r="361" spans="1:16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_xlfn.XLOOKUP($C361, customers!$A$1:$A$1001,customers!$B$1:$B$1001)</f>
        <v>Yuma Skipsey</v>
      </c>
      <c r="G361" s="2" t="str">
        <f>IF(_xlfn.XLOOKUP($C361,customers!$A$1:$A$1001, customers!$C$1:$C$1001)=0, "", _xlfn.XLOOKUP($C361,customers!$A$1:$A$1001, customers!$C$1:$C$1001))</f>
        <v>yskipsey9z@spotify.com</v>
      </c>
      <c r="H361" s="2" t="str">
        <f>_xlfn.XLOOKUP($C361, customers!$A$1:$A$1001, customers!$G$1:$G$1001)</f>
        <v>United Kingdom</v>
      </c>
      <c r="I361" t="str">
        <f>INDEX(products!$A$1:$G$49,MATCH(orders!$D361,products!$A$1:$A$49,0),MATCH(orders!I$1,products!$A$1:$F$1,0))</f>
        <v>Rob</v>
      </c>
      <c r="J361" t="str">
        <f>INDEX(products!$A$1:$G$49,MATCH(orders!$D361,products!$A$1:$A$49,0),MATCH(orders!J$1,products!$A$1:$F$1,0))</f>
        <v>L</v>
      </c>
      <c r="K361" s="7">
        <f>INDEX(products!$A$1:$G$49,MATCH(orders!$D361,products!$A$1:$A$49,0),MATCH(orders!K$1,products!$A$1:$F$1,0))</f>
        <v>0.2</v>
      </c>
      <c r="L361" s="4">
        <f>INDEX(products!$A$1:$G$49,MATCH(orders!$D361,products!$A$1:$A$49,0),MATCH(orders!L$1,products!$A$1:$F$1,0))</f>
        <v>3.5849999999999995</v>
      </c>
      <c r="M361" s="4">
        <f t="shared" si="5"/>
        <v>21.509999999999998</v>
      </c>
      <c r="N361" t="str" cm="1">
        <f t="array" ref="N361">_xlfn.IFS($I361="Rob","Robusta",$I361="Exc","Excelsa",$I361="Ara","Arabica",$I361="Lib","Liberica")</f>
        <v>Robusta</v>
      </c>
      <c r="O361" t="str" cm="1">
        <f t="array" ref="O361">_xlfn.IFS($J361="M","Medium",$J361="L","Light",$J361="D","Dark")</f>
        <v>Light</v>
      </c>
      <c r="P361" t="str">
        <f>_xlfn.XLOOKUP(Orders[[#This Row],[Customer ID]], customers!$A$1:$A$1001, customers!$I$1:$I$1001,,0)</f>
        <v>No</v>
      </c>
    </row>
    <row r="362" spans="1:16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_xlfn.XLOOKUP($C362, customers!$A$1:$A$1001,customers!$B$1:$B$1001)</f>
        <v>Nicko Corps</v>
      </c>
      <c r="G362" s="2" t="str">
        <f>IF(_xlfn.XLOOKUP($C362,customers!$A$1:$A$1001, customers!$C$1:$C$1001)=0, "", _xlfn.XLOOKUP($C362,customers!$A$1:$A$1001, customers!$C$1:$C$1001))</f>
        <v>ncorpsa0@gmpg.org</v>
      </c>
      <c r="H362" s="2" t="str">
        <f>_xlfn.XLOOKUP($C362, customers!$A$1:$A$1001, customers!$G$1:$G$1001)</f>
        <v>United States</v>
      </c>
      <c r="I362" t="str">
        <f>INDEX(products!$A$1:$G$49,MATCH(orders!$D362,products!$A$1:$A$49,0),MATCH(orders!I$1,products!$A$1:$F$1,0))</f>
        <v>Rob</v>
      </c>
      <c r="J362" t="str">
        <f>INDEX(products!$A$1:$G$49,MATCH(orders!$D362,products!$A$1:$A$49,0),MATCH(orders!J$1,products!$A$1:$F$1,0))</f>
        <v>D</v>
      </c>
      <c r="K362" s="7">
        <f>INDEX(products!$A$1:$G$49,MATCH(orders!$D362,products!$A$1:$A$49,0),MATCH(orders!K$1,products!$A$1:$F$1,0))</f>
        <v>2.5</v>
      </c>
      <c r="L362" s="4">
        <f>INDEX(products!$A$1:$G$49,MATCH(orders!$D362,products!$A$1:$A$49,0),MATCH(orders!L$1,products!$A$1:$F$1,0))</f>
        <v>20.584999999999997</v>
      </c>
      <c r="M362" s="4">
        <f t="shared" si="5"/>
        <v>41.169999999999995</v>
      </c>
      <c r="N362" t="str" cm="1">
        <f t="array" ref="N362">_xlfn.IFS($I362="Rob","Robusta",$I362="Exc","Excelsa",$I362="Ara","Arabica",$I362="Lib","Liberica")</f>
        <v>Robusta</v>
      </c>
      <c r="O362" t="str" cm="1">
        <f t="array" ref="O362">_xlfn.IFS($J362="M","Medium",$J362="L","Light",$J362="D","Dark")</f>
        <v>Dark</v>
      </c>
      <c r="P362" t="str">
        <f>_xlfn.XLOOKUP(Orders[[#This Row],[Customer ID]], customers!$A$1:$A$1001, customers!$I$1:$I$1001,,0)</f>
        <v>No</v>
      </c>
    </row>
    <row r="363" spans="1:16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_xlfn.XLOOKUP($C363, customers!$A$1:$A$1001,customers!$B$1:$B$1001)</f>
        <v>Nicko Corps</v>
      </c>
      <c r="G363" s="2" t="str">
        <f>IF(_xlfn.XLOOKUP($C363,customers!$A$1:$A$1001, customers!$C$1:$C$1001)=0, "", _xlfn.XLOOKUP($C363,customers!$A$1:$A$1001, customers!$C$1:$C$1001))</f>
        <v>ncorpsa0@gmpg.org</v>
      </c>
      <c r="H363" s="2" t="str">
        <f>_xlfn.XLOOKUP($C363, customers!$A$1:$A$1001, customers!$G$1:$G$1001)</f>
        <v>United States</v>
      </c>
      <c r="I363" t="str">
        <f>INDEX(products!$A$1:$G$49,MATCH(orders!$D363,products!$A$1:$A$49,0),MATCH(orders!I$1,products!$A$1:$F$1,0))</f>
        <v>Rob</v>
      </c>
      <c r="J363" t="str">
        <f>INDEX(products!$A$1:$G$49,MATCH(orders!$D363,products!$A$1:$A$49,0),MATCH(orders!J$1,products!$A$1:$F$1,0))</f>
        <v>M</v>
      </c>
      <c r="K363" s="7">
        <f>INDEX(products!$A$1:$G$49,MATCH(orders!$D363,products!$A$1:$A$49,0),MATCH(orders!K$1,products!$A$1:$F$1,0))</f>
        <v>0.5</v>
      </c>
      <c r="L363" s="4">
        <f>INDEX(products!$A$1:$G$49,MATCH(orders!$D363,products!$A$1:$A$49,0),MATCH(orders!L$1,products!$A$1:$F$1,0))</f>
        <v>5.97</v>
      </c>
      <c r="M363" s="4">
        <f t="shared" si="5"/>
        <v>5.97</v>
      </c>
      <c r="N363" t="str" cm="1">
        <f t="array" ref="N363">_xlfn.IFS($I363="Rob","Robusta",$I363="Exc","Excelsa",$I363="Ara","Arabica",$I363="Lib","Liberica")</f>
        <v>Robusta</v>
      </c>
      <c r="O363" t="str" cm="1">
        <f t="array" ref="O363">_xlfn.IFS($J363="M","Medium",$J363="L","Light",$J363="D","Dark")</f>
        <v>Medium</v>
      </c>
      <c r="P363" t="str">
        <f>_xlfn.XLOOKUP(Orders[[#This Row],[Customer ID]], customers!$A$1:$A$1001, customers!$I$1:$I$1001,,0)</f>
        <v>No</v>
      </c>
    </row>
    <row r="364" spans="1:16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_xlfn.XLOOKUP($C364, customers!$A$1:$A$1001,customers!$B$1:$B$1001)</f>
        <v>Feliks Babber</v>
      </c>
      <c r="G364" s="2" t="str">
        <f>IF(_xlfn.XLOOKUP($C364,customers!$A$1:$A$1001, customers!$C$1:$C$1001)=0, "", _xlfn.XLOOKUP($C364,customers!$A$1:$A$1001, customers!$C$1:$C$1001))</f>
        <v>fbabbera2@stanford.edu</v>
      </c>
      <c r="H364" s="2" t="str">
        <f>_xlfn.XLOOKUP($C364, customers!$A$1:$A$1001, customers!$G$1:$G$1001)</f>
        <v>United States</v>
      </c>
      <c r="I364" t="str">
        <f>INDEX(products!$A$1:$G$49,MATCH(orders!$D364,products!$A$1:$A$49,0),MATCH(orders!I$1,products!$A$1:$F$1,0))</f>
        <v>Exc</v>
      </c>
      <c r="J364" t="str">
        <f>INDEX(products!$A$1:$G$49,MATCH(orders!$D364,products!$A$1:$A$49,0),MATCH(orders!J$1,products!$A$1:$F$1,0))</f>
        <v>L</v>
      </c>
      <c r="K364" s="7">
        <f>INDEX(products!$A$1:$G$49,MATCH(orders!$D364,products!$A$1:$A$49,0),MATCH(orders!K$1,products!$A$1:$F$1,0))</f>
        <v>1</v>
      </c>
      <c r="L364" s="4">
        <f>INDEX(products!$A$1:$G$49,MATCH(orders!$D364,products!$A$1:$A$49,0),MATCH(orders!L$1,products!$A$1:$F$1,0))</f>
        <v>14.85</v>
      </c>
      <c r="M364" s="4">
        <f t="shared" si="5"/>
        <v>74.25</v>
      </c>
      <c r="N364" t="str" cm="1">
        <f t="array" ref="N364">_xlfn.IFS($I364="Rob","Robusta",$I364="Exc","Excelsa",$I364="Ara","Arabica",$I364="Lib","Liberica")</f>
        <v>Excelsa</v>
      </c>
      <c r="O364" t="str" cm="1">
        <f t="array" ref="O364">_xlfn.IFS($J364="M","Medium",$J364="L","Light",$J364="D","Dark")</f>
        <v>Light</v>
      </c>
      <c r="P364" t="str">
        <f>_xlfn.XLOOKUP(Orders[[#This Row],[Customer ID]], customers!$A$1:$A$1001, customers!$I$1:$I$1001,,0)</f>
        <v>Yes</v>
      </c>
    </row>
    <row r="365" spans="1:16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_xlfn.XLOOKUP($C365, customers!$A$1:$A$1001,customers!$B$1:$B$1001)</f>
        <v>Kaja Loxton</v>
      </c>
      <c r="G365" s="2" t="str">
        <f>IF(_xlfn.XLOOKUP($C365,customers!$A$1:$A$1001, customers!$C$1:$C$1001)=0, "", _xlfn.XLOOKUP($C365,customers!$A$1:$A$1001, customers!$C$1:$C$1001))</f>
        <v>kloxtona3@opensource.org</v>
      </c>
      <c r="H365" s="2" t="str">
        <f>_xlfn.XLOOKUP($C365, customers!$A$1:$A$1001, customers!$G$1:$G$1001)</f>
        <v>United States</v>
      </c>
      <c r="I365" t="str">
        <f>INDEX(products!$A$1:$G$49,MATCH(orders!$D365,products!$A$1:$A$49,0),MATCH(orders!I$1,products!$A$1:$F$1,0))</f>
        <v>Lib</v>
      </c>
      <c r="J365" t="str">
        <f>INDEX(products!$A$1:$G$49,MATCH(orders!$D365,products!$A$1:$A$49,0),MATCH(orders!J$1,products!$A$1:$F$1,0))</f>
        <v>M</v>
      </c>
      <c r="K365" s="7">
        <f>INDEX(products!$A$1:$G$49,MATCH(orders!$D365,products!$A$1:$A$49,0),MATCH(orders!K$1,products!$A$1:$F$1,0))</f>
        <v>1</v>
      </c>
      <c r="L365" s="4">
        <f>INDEX(products!$A$1:$G$49,MATCH(orders!$D365,products!$A$1:$A$49,0),MATCH(orders!L$1,products!$A$1:$F$1,0))</f>
        <v>14.55</v>
      </c>
      <c r="M365" s="4">
        <f t="shared" si="5"/>
        <v>87.300000000000011</v>
      </c>
      <c r="N365" t="str" cm="1">
        <f t="array" ref="N365">_xlfn.IFS($I365="Rob","Robusta",$I365="Exc","Excelsa",$I365="Ara","Arabica",$I365="Lib","Liberica")</f>
        <v>Liberica</v>
      </c>
      <c r="O365" t="str" cm="1">
        <f t="array" ref="O365">_xlfn.IFS($J365="M","Medium",$J365="L","Light",$J365="D","Dark")</f>
        <v>Medium</v>
      </c>
      <c r="P365" t="str">
        <f>_xlfn.XLOOKUP(Orders[[#This Row],[Customer ID]], customers!$A$1:$A$1001, customers!$I$1:$I$1001,,0)</f>
        <v>No</v>
      </c>
    </row>
    <row r="366" spans="1:16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_xlfn.XLOOKUP($C366, customers!$A$1:$A$1001,customers!$B$1:$B$1001)</f>
        <v>Parker Tofful</v>
      </c>
      <c r="G366" s="2" t="str">
        <f>IF(_xlfn.XLOOKUP($C366,customers!$A$1:$A$1001, customers!$C$1:$C$1001)=0, "", _xlfn.XLOOKUP($C366,customers!$A$1:$A$1001, customers!$C$1:$C$1001))</f>
        <v>ptoffula4@posterous.com</v>
      </c>
      <c r="H366" s="2" t="str">
        <f>_xlfn.XLOOKUP($C366, customers!$A$1:$A$1001, customers!$G$1:$G$1001)</f>
        <v>United States</v>
      </c>
      <c r="I366" t="str">
        <f>INDEX(products!$A$1:$G$49,MATCH(orders!$D366,products!$A$1:$A$49,0),MATCH(orders!I$1,products!$A$1:$F$1,0))</f>
        <v>Exc</v>
      </c>
      <c r="J366" t="str">
        <f>INDEX(products!$A$1:$G$49,MATCH(orders!$D366,products!$A$1:$A$49,0),MATCH(orders!J$1,products!$A$1:$F$1,0))</f>
        <v>D</v>
      </c>
      <c r="K366" s="7">
        <f>INDEX(products!$A$1:$G$49,MATCH(orders!$D366,products!$A$1:$A$49,0),MATCH(orders!K$1,products!$A$1:$F$1,0))</f>
        <v>1</v>
      </c>
      <c r="L366" s="4">
        <f>INDEX(products!$A$1:$G$49,MATCH(orders!$D366,products!$A$1:$A$49,0),MATCH(orders!L$1,products!$A$1:$F$1,0))</f>
        <v>12.15</v>
      </c>
      <c r="M366" s="4">
        <f t="shared" si="5"/>
        <v>72.900000000000006</v>
      </c>
      <c r="N366" t="str" cm="1">
        <f t="array" ref="N366">_xlfn.IFS($I366="Rob","Robusta",$I366="Exc","Excelsa",$I366="Ara","Arabica",$I366="Lib","Liberica")</f>
        <v>Excelsa</v>
      </c>
      <c r="O366" t="str" cm="1">
        <f t="array" ref="O366">_xlfn.IFS($J366="M","Medium",$J366="L","Light",$J366="D","Dark")</f>
        <v>Dark</v>
      </c>
      <c r="P366" t="str">
        <f>_xlfn.XLOOKUP(Orders[[#This Row],[Customer ID]], customers!$A$1:$A$1001, customers!$I$1:$I$1001,,0)</f>
        <v>Yes</v>
      </c>
    </row>
    <row r="367" spans="1:16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_xlfn.XLOOKUP($C367, customers!$A$1:$A$1001,customers!$B$1:$B$1001)</f>
        <v>Casi Gwinnett</v>
      </c>
      <c r="G367" s="2" t="str">
        <f>IF(_xlfn.XLOOKUP($C367,customers!$A$1:$A$1001, customers!$C$1:$C$1001)=0, "", _xlfn.XLOOKUP($C367,customers!$A$1:$A$1001, customers!$C$1:$C$1001))</f>
        <v>cgwinnetta5@behance.net</v>
      </c>
      <c r="H367" s="2" t="str">
        <f>_xlfn.XLOOKUP($C367, customers!$A$1:$A$1001, customers!$G$1:$G$1001)</f>
        <v>United States</v>
      </c>
      <c r="I367" t="str">
        <f>INDEX(products!$A$1:$G$49,MATCH(orders!$D367,products!$A$1:$A$49,0),MATCH(orders!I$1,products!$A$1:$F$1,0))</f>
        <v>Lib</v>
      </c>
      <c r="J367" t="str">
        <f>INDEX(products!$A$1:$G$49,MATCH(orders!$D367,products!$A$1:$A$49,0),MATCH(orders!J$1,products!$A$1:$F$1,0))</f>
        <v>D</v>
      </c>
      <c r="K367" s="7">
        <f>INDEX(products!$A$1:$G$49,MATCH(orders!$D367,products!$A$1:$A$49,0),MATCH(orders!K$1,products!$A$1:$F$1,0))</f>
        <v>0.5</v>
      </c>
      <c r="L367" s="4">
        <f>INDEX(products!$A$1:$G$49,MATCH(orders!$D367,products!$A$1:$A$49,0),MATCH(orders!L$1,products!$A$1:$F$1,0))</f>
        <v>7.77</v>
      </c>
      <c r="M367" s="4">
        <f t="shared" si="5"/>
        <v>7.77</v>
      </c>
      <c r="N367" t="str" cm="1">
        <f t="array" ref="N367">_xlfn.IFS($I367="Rob","Robusta",$I367="Exc","Excelsa",$I367="Ara","Arabica",$I367="Lib","Liberica")</f>
        <v>Liberica</v>
      </c>
      <c r="O367" t="str" cm="1">
        <f t="array" ref="O367">_xlfn.IFS($J367="M","Medium",$J367="L","Light",$J367="D","Dark")</f>
        <v>Dark</v>
      </c>
      <c r="P367" t="str">
        <f>_xlfn.XLOOKUP(Orders[[#This Row],[Customer ID]], customers!$A$1:$A$1001, customers!$I$1:$I$1001,,0)</f>
        <v>No</v>
      </c>
    </row>
    <row r="368" spans="1:16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_xlfn.XLOOKUP($C368, customers!$A$1:$A$1001,customers!$B$1:$B$1001)</f>
        <v>Saree Ellesworth</v>
      </c>
      <c r="G368" s="2" t="str">
        <f>IF(_xlfn.XLOOKUP($C368,customers!$A$1:$A$1001, customers!$C$1:$C$1001)=0, "", _xlfn.XLOOKUP($C368,customers!$A$1:$A$1001, customers!$C$1:$C$1001))</f>
        <v/>
      </c>
      <c r="H368" s="2" t="str">
        <f>_xlfn.XLOOKUP($C368, customers!$A$1:$A$1001, customers!$G$1:$G$1001)</f>
        <v>United States</v>
      </c>
      <c r="I368" t="str">
        <f>INDEX(products!$A$1:$G$49,MATCH(orders!$D368,products!$A$1:$A$49,0),MATCH(orders!I$1,products!$A$1:$F$1,0))</f>
        <v>Exc</v>
      </c>
      <c r="J368" t="str">
        <f>INDEX(products!$A$1:$G$49,MATCH(orders!$D368,products!$A$1:$A$49,0),MATCH(orders!J$1,products!$A$1:$F$1,0))</f>
        <v>D</v>
      </c>
      <c r="K368" s="7">
        <f>INDEX(products!$A$1:$G$49,MATCH(orders!$D368,products!$A$1:$A$49,0),MATCH(orders!K$1,products!$A$1:$F$1,0))</f>
        <v>0.5</v>
      </c>
      <c r="L368" s="4">
        <f>INDEX(products!$A$1:$G$49,MATCH(orders!$D368,products!$A$1:$A$49,0),MATCH(orders!L$1,products!$A$1:$F$1,0))</f>
        <v>7.29</v>
      </c>
      <c r="M368" s="4">
        <f t="shared" si="5"/>
        <v>43.74</v>
      </c>
      <c r="N368" t="str" cm="1">
        <f t="array" ref="N368">_xlfn.IFS($I368="Rob","Robusta",$I368="Exc","Excelsa",$I368="Ara","Arabica",$I368="Lib","Liberica")</f>
        <v>Excelsa</v>
      </c>
      <c r="O368" t="str" cm="1">
        <f t="array" ref="O368">_xlfn.IFS($J368="M","Medium",$J368="L","Light",$J368="D","Dark")</f>
        <v>Dark</v>
      </c>
      <c r="P368" t="str">
        <f>_xlfn.XLOOKUP(Orders[[#This Row],[Customer ID]], customers!$A$1:$A$1001, customers!$I$1:$I$1001,,0)</f>
        <v>No</v>
      </c>
    </row>
    <row r="369" spans="1:16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_xlfn.XLOOKUP($C369, customers!$A$1:$A$1001,customers!$B$1:$B$1001)</f>
        <v>Silvio Iorizzi</v>
      </c>
      <c r="G369" s="2" t="str">
        <f>IF(_xlfn.XLOOKUP($C369,customers!$A$1:$A$1001, customers!$C$1:$C$1001)=0, "", _xlfn.XLOOKUP($C369,customers!$A$1:$A$1001, customers!$C$1:$C$1001))</f>
        <v/>
      </c>
      <c r="H369" s="2" t="str">
        <f>_xlfn.XLOOKUP($C369, customers!$A$1:$A$1001, customers!$G$1:$G$1001)</f>
        <v>United States</v>
      </c>
      <c r="I369" t="str">
        <f>INDEX(products!$A$1:$G$49,MATCH(orders!$D369,products!$A$1:$A$49,0),MATCH(orders!I$1,products!$A$1:$F$1,0))</f>
        <v>Lib</v>
      </c>
      <c r="J369" t="str">
        <f>INDEX(products!$A$1:$G$49,MATCH(orders!$D369,products!$A$1:$A$49,0),MATCH(orders!J$1,products!$A$1:$F$1,0))</f>
        <v>M</v>
      </c>
      <c r="K369" s="7">
        <f>INDEX(products!$A$1:$G$49,MATCH(orders!$D369,products!$A$1:$A$49,0),MATCH(orders!K$1,products!$A$1:$F$1,0))</f>
        <v>0.2</v>
      </c>
      <c r="L369" s="4">
        <f>INDEX(products!$A$1:$G$49,MATCH(orders!$D369,products!$A$1:$A$49,0),MATCH(orders!L$1,products!$A$1:$F$1,0))</f>
        <v>4.3650000000000002</v>
      </c>
      <c r="M369" s="4">
        <f t="shared" si="5"/>
        <v>8.73</v>
      </c>
      <c r="N369" t="str" cm="1">
        <f t="array" ref="N369">_xlfn.IFS($I369="Rob","Robusta",$I369="Exc","Excelsa",$I369="Ara","Arabica",$I369="Lib","Liberica")</f>
        <v>Liberica</v>
      </c>
      <c r="O369" t="str" cm="1">
        <f t="array" ref="O369">_xlfn.IFS($J369="M","Medium",$J369="L","Light",$J369="D","Dark")</f>
        <v>Medium</v>
      </c>
      <c r="P369" t="str">
        <f>_xlfn.XLOOKUP(Orders[[#This Row],[Customer ID]], customers!$A$1:$A$1001, customers!$I$1:$I$1001,,0)</f>
        <v>Yes</v>
      </c>
    </row>
    <row r="370" spans="1:16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_xlfn.XLOOKUP($C370, customers!$A$1:$A$1001,customers!$B$1:$B$1001)</f>
        <v>Leesa Flaonier</v>
      </c>
      <c r="G370" s="2" t="str">
        <f>IF(_xlfn.XLOOKUP($C370,customers!$A$1:$A$1001, customers!$C$1:$C$1001)=0, "", _xlfn.XLOOKUP($C370,customers!$A$1:$A$1001, customers!$C$1:$C$1001))</f>
        <v>lflaoniera8@wordpress.org</v>
      </c>
      <c r="H370" s="2" t="str">
        <f>_xlfn.XLOOKUP($C370, customers!$A$1:$A$1001, customers!$G$1:$G$1001)</f>
        <v>United States</v>
      </c>
      <c r="I370" t="str">
        <f>INDEX(products!$A$1:$G$49,MATCH(orders!$D370,products!$A$1:$A$49,0),MATCH(orders!I$1,products!$A$1:$F$1,0))</f>
        <v>Exc</v>
      </c>
      <c r="J370" t="str">
        <f>INDEX(products!$A$1:$G$49,MATCH(orders!$D370,products!$A$1:$A$49,0),MATCH(orders!J$1,products!$A$1:$F$1,0))</f>
        <v>M</v>
      </c>
      <c r="K370" s="7">
        <f>INDEX(products!$A$1:$G$49,MATCH(orders!$D370,products!$A$1:$A$49,0),MATCH(orders!K$1,products!$A$1:$F$1,0))</f>
        <v>2.5</v>
      </c>
      <c r="L370" s="4">
        <f>INDEX(products!$A$1:$G$49,MATCH(orders!$D370,products!$A$1:$A$49,0),MATCH(orders!L$1,products!$A$1:$F$1,0))</f>
        <v>31.624999999999996</v>
      </c>
      <c r="M370" s="4">
        <f t="shared" si="5"/>
        <v>63.249999999999993</v>
      </c>
      <c r="N370" t="str" cm="1">
        <f t="array" ref="N370">_xlfn.IFS($I370="Rob","Robusta",$I370="Exc","Excelsa",$I370="Ara","Arabica",$I370="Lib","Liberica")</f>
        <v>Excelsa</v>
      </c>
      <c r="O370" t="str" cm="1">
        <f t="array" ref="O370">_xlfn.IFS($J370="M","Medium",$J370="L","Light",$J370="D","Dark")</f>
        <v>Medium</v>
      </c>
      <c r="P370" t="str">
        <f>_xlfn.XLOOKUP(Orders[[#This Row],[Customer ID]], customers!$A$1:$A$1001, customers!$I$1:$I$1001,,0)</f>
        <v>No</v>
      </c>
    </row>
    <row r="371" spans="1:16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_xlfn.XLOOKUP($C371, customers!$A$1:$A$1001,customers!$B$1:$B$1001)</f>
        <v>Abba Pummell</v>
      </c>
      <c r="G371" s="2" t="str">
        <f>IF(_xlfn.XLOOKUP($C371,customers!$A$1:$A$1001, customers!$C$1:$C$1001)=0, "", _xlfn.XLOOKUP($C371,customers!$A$1:$A$1001, customers!$C$1:$C$1001))</f>
        <v/>
      </c>
      <c r="H371" s="2" t="str">
        <f>_xlfn.XLOOKUP($C371, customers!$A$1:$A$1001, customers!$G$1:$G$1001)</f>
        <v>United States</v>
      </c>
      <c r="I371" t="str">
        <f>INDEX(products!$A$1:$G$49,MATCH(orders!$D371,products!$A$1:$A$49,0),MATCH(orders!I$1,products!$A$1:$F$1,0))</f>
        <v>Exc</v>
      </c>
      <c r="J371" t="str">
        <f>INDEX(products!$A$1:$G$49,MATCH(orders!$D371,products!$A$1:$A$49,0),MATCH(orders!J$1,products!$A$1:$F$1,0))</f>
        <v>L</v>
      </c>
      <c r="K371" s="7">
        <f>INDEX(products!$A$1:$G$49,MATCH(orders!$D371,products!$A$1:$A$49,0),MATCH(orders!K$1,products!$A$1:$F$1,0))</f>
        <v>0.5</v>
      </c>
      <c r="L371" s="4">
        <f>INDEX(products!$A$1:$G$49,MATCH(orders!$D371,products!$A$1:$A$49,0),MATCH(orders!L$1,products!$A$1:$F$1,0))</f>
        <v>8.91</v>
      </c>
      <c r="M371" s="4">
        <f t="shared" si="5"/>
        <v>8.91</v>
      </c>
      <c r="N371" t="str" cm="1">
        <f t="array" ref="N371">_xlfn.IFS($I371="Rob","Robusta",$I371="Exc","Excelsa",$I371="Ara","Arabica",$I371="Lib","Liberica")</f>
        <v>Excelsa</v>
      </c>
      <c r="O371" t="str" cm="1">
        <f t="array" ref="O371">_xlfn.IFS($J371="M","Medium",$J371="L","Light",$J371="D","Dark")</f>
        <v>Light</v>
      </c>
      <c r="P371" t="str">
        <f>_xlfn.XLOOKUP(Orders[[#This Row],[Customer ID]], customers!$A$1:$A$1001, customers!$I$1:$I$1001,,0)</f>
        <v>Yes</v>
      </c>
    </row>
    <row r="372" spans="1:16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_xlfn.XLOOKUP($C372, customers!$A$1:$A$1001,customers!$B$1:$B$1001)</f>
        <v>Corinna Catcheside</v>
      </c>
      <c r="G372" s="2" t="str">
        <f>IF(_xlfn.XLOOKUP($C372,customers!$A$1:$A$1001, customers!$C$1:$C$1001)=0, "", _xlfn.XLOOKUP($C372,customers!$A$1:$A$1001, customers!$C$1:$C$1001))</f>
        <v>ccatchesideaa@macromedia.com</v>
      </c>
      <c r="H372" s="2" t="str">
        <f>_xlfn.XLOOKUP($C372, customers!$A$1:$A$1001, customers!$G$1:$G$1001)</f>
        <v>United States</v>
      </c>
      <c r="I372" t="str">
        <f>INDEX(products!$A$1:$G$49,MATCH(orders!$D372,products!$A$1:$A$49,0),MATCH(orders!I$1,products!$A$1:$F$1,0))</f>
        <v>Exc</v>
      </c>
      <c r="J372" t="str">
        <f>INDEX(products!$A$1:$G$49,MATCH(orders!$D372,products!$A$1:$A$49,0),MATCH(orders!J$1,products!$A$1:$F$1,0))</f>
        <v>D</v>
      </c>
      <c r="K372" s="7">
        <f>INDEX(products!$A$1:$G$49,MATCH(orders!$D372,products!$A$1:$A$49,0),MATCH(orders!K$1,products!$A$1:$F$1,0))</f>
        <v>1</v>
      </c>
      <c r="L372" s="4">
        <f>INDEX(products!$A$1:$G$49,MATCH(orders!$D372,products!$A$1:$A$49,0),MATCH(orders!L$1,products!$A$1:$F$1,0))</f>
        <v>12.15</v>
      </c>
      <c r="M372" s="4">
        <f t="shared" si="5"/>
        <v>24.3</v>
      </c>
      <c r="N372" t="str" cm="1">
        <f t="array" ref="N372">_xlfn.IFS($I372="Rob","Robusta",$I372="Exc","Excelsa",$I372="Ara","Arabica",$I372="Lib","Liberica")</f>
        <v>Excelsa</v>
      </c>
      <c r="O372" t="str" cm="1">
        <f t="array" ref="O372">_xlfn.IFS($J372="M","Medium",$J372="L","Light",$J372="D","Dark")</f>
        <v>Dark</v>
      </c>
      <c r="P372" t="str">
        <f>_xlfn.XLOOKUP(Orders[[#This Row],[Customer ID]], customers!$A$1:$A$1001, customers!$I$1:$I$1001,,0)</f>
        <v>Yes</v>
      </c>
    </row>
    <row r="373" spans="1:16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_xlfn.XLOOKUP($C373, customers!$A$1:$A$1001,customers!$B$1:$B$1001)</f>
        <v>Cortney Gibbonson</v>
      </c>
      <c r="G373" s="2" t="str">
        <f>IF(_xlfn.XLOOKUP($C373,customers!$A$1:$A$1001, customers!$C$1:$C$1001)=0, "", _xlfn.XLOOKUP($C373,customers!$A$1:$A$1001, customers!$C$1:$C$1001))</f>
        <v>cgibbonsonab@accuweather.com</v>
      </c>
      <c r="H373" s="2" t="str">
        <f>_xlfn.XLOOKUP($C373, customers!$A$1:$A$1001, customers!$G$1:$G$1001)</f>
        <v>United States</v>
      </c>
      <c r="I373" t="str">
        <f>INDEX(products!$A$1:$G$49,MATCH(orders!$D373,products!$A$1:$A$49,0),MATCH(orders!I$1,products!$A$1:$F$1,0))</f>
        <v>Ara</v>
      </c>
      <c r="J373" t="str">
        <f>INDEX(products!$A$1:$G$49,MATCH(orders!$D373,products!$A$1:$A$49,0),MATCH(orders!J$1,products!$A$1:$F$1,0))</f>
        <v>L</v>
      </c>
      <c r="K373" s="7">
        <f>INDEX(products!$A$1:$G$49,MATCH(orders!$D373,products!$A$1:$A$49,0),MATCH(orders!K$1,products!$A$1:$F$1,0))</f>
        <v>0.5</v>
      </c>
      <c r="L373" s="4">
        <f>INDEX(products!$A$1:$G$49,MATCH(orders!$D373,products!$A$1:$A$49,0),MATCH(orders!L$1,products!$A$1:$F$1,0))</f>
        <v>7.77</v>
      </c>
      <c r="M373" s="4">
        <f t="shared" si="5"/>
        <v>46.62</v>
      </c>
      <c r="N373" t="str" cm="1">
        <f t="array" ref="N373">_xlfn.IFS($I373="Rob","Robusta",$I373="Exc","Excelsa",$I373="Ara","Arabica",$I373="Lib","Liberica")</f>
        <v>Arabica</v>
      </c>
      <c r="O373" t="str" cm="1">
        <f t="array" ref="O373">_xlfn.IFS($J373="M","Medium",$J373="L","Light",$J373="D","Dark")</f>
        <v>Light</v>
      </c>
      <c r="P373" t="str">
        <f>_xlfn.XLOOKUP(Orders[[#This Row],[Customer ID]], customers!$A$1:$A$1001, customers!$I$1:$I$1001,,0)</f>
        <v>Yes</v>
      </c>
    </row>
    <row r="374" spans="1:16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_xlfn.XLOOKUP($C374, customers!$A$1:$A$1001,customers!$B$1:$B$1001)</f>
        <v>Terri Farra</v>
      </c>
      <c r="G374" s="2" t="str">
        <f>IF(_xlfn.XLOOKUP($C374,customers!$A$1:$A$1001, customers!$C$1:$C$1001)=0, "", _xlfn.XLOOKUP($C374,customers!$A$1:$A$1001, customers!$C$1:$C$1001))</f>
        <v>tfarraac@behance.net</v>
      </c>
      <c r="H374" s="2" t="str">
        <f>_xlfn.XLOOKUP($C374, customers!$A$1:$A$1001, customers!$G$1:$G$1001)</f>
        <v>United States</v>
      </c>
      <c r="I374" t="str">
        <f>INDEX(products!$A$1:$G$49,MATCH(orders!$D374,products!$A$1:$A$49,0),MATCH(orders!I$1,products!$A$1:$F$1,0))</f>
        <v>Rob</v>
      </c>
      <c r="J374" t="str">
        <f>INDEX(products!$A$1:$G$49,MATCH(orders!$D374,products!$A$1:$A$49,0),MATCH(orders!J$1,products!$A$1:$F$1,0))</f>
        <v>L</v>
      </c>
      <c r="K374" s="7">
        <f>INDEX(products!$A$1:$G$49,MATCH(orders!$D374,products!$A$1:$A$49,0),MATCH(orders!K$1,products!$A$1:$F$1,0))</f>
        <v>0.5</v>
      </c>
      <c r="L374" s="4">
        <f>INDEX(products!$A$1:$G$49,MATCH(orders!$D374,products!$A$1:$A$49,0),MATCH(orders!L$1,products!$A$1:$F$1,0))</f>
        <v>7.169999999999999</v>
      </c>
      <c r="M374" s="4">
        <f t="shared" si="5"/>
        <v>43.019999999999996</v>
      </c>
      <c r="N374" t="str" cm="1">
        <f t="array" ref="N374">_xlfn.IFS($I374="Rob","Robusta",$I374="Exc","Excelsa",$I374="Ara","Arabica",$I374="Lib","Liberica")</f>
        <v>Robusta</v>
      </c>
      <c r="O374" t="str" cm="1">
        <f t="array" ref="O374">_xlfn.IFS($J374="M","Medium",$J374="L","Light",$J374="D","Dark")</f>
        <v>Light</v>
      </c>
      <c r="P374" t="str">
        <f>_xlfn.XLOOKUP(Orders[[#This Row],[Customer ID]], customers!$A$1:$A$1001, customers!$I$1:$I$1001,,0)</f>
        <v>No</v>
      </c>
    </row>
    <row r="375" spans="1:16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_xlfn.XLOOKUP($C375, customers!$A$1:$A$1001,customers!$B$1:$B$1001)</f>
        <v>Corney Curme</v>
      </c>
      <c r="G375" s="2" t="str">
        <f>IF(_xlfn.XLOOKUP($C375,customers!$A$1:$A$1001, customers!$C$1:$C$1001)=0, "", _xlfn.XLOOKUP($C375,customers!$A$1:$A$1001, customers!$C$1:$C$1001))</f>
        <v/>
      </c>
      <c r="H375" s="2" t="str">
        <f>_xlfn.XLOOKUP($C375, customers!$A$1:$A$1001, customers!$G$1:$G$1001)</f>
        <v>Ireland</v>
      </c>
      <c r="I375" t="str">
        <f>INDEX(products!$A$1:$G$49,MATCH(orders!$D375,products!$A$1:$A$49,0),MATCH(orders!I$1,products!$A$1:$F$1,0))</f>
        <v>Ara</v>
      </c>
      <c r="J375" t="str">
        <f>INDEX(products!$A$1:$G$49,MATCH(orders!$D375,products!$A$1:$A$49,0),MATCH(orders!J$1,products!$A$1:$F$1,0))</f>
        <v>D</v>
      </c>
      <c r="K375" s="7">
        <f>INDEX(products!$A$1:$G$49,MATCH(orders!$D375,products!$A$1:$A$49,0),MATCH(orders!K$1,products!$A$1:$F$1,0))</f>
        <v>0.5</v>
      </c>
      <c r="L375" s="4">
        <f>INDEX(products!$A$1:$G$49,MATCH(orders!$D375,products!$A$1:$A$49,0),MATCH(orders!L$1,products!$A$1:$F$1,0))</f>
        <v>5.97</v>
      </c>
      <c r="M375" s="4">
        <f t="shared" si="5"/>
        <v>17.91</v>
      </c>
      <c r="N375" t="str" cm="1">
        <f t="array" ref="N375">_xlfn.IFS($I375="Rob","Robusta",$I375="Exc","Excelsa",$I375="Ara","Arabica",$I375="Lib","Liberica")</f>
        <v>Arabica</v>
      </c>
      <c r="O375" t="str" cm="1">
        <f t="array" ref="O375">_xlfn.IFS($J375="M","Medium",$J375="L","Light",$J375="D","Dark")</f>
        <v>Dark</v>
      </c>
      <c r="P375" t="str">
        <f>_xlfn.XLOOKUP(Orders[[#This Row],[Customer ID]], customers!$A$1:$A$1001, customers!$I$1:$I$1001,,0)</f>
        <v>Yes</v>
      </c>
    </row>
    <row r="376" spans="1:16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_xlfn.XLOOKUP($C376, customers!$A$1:$A$1001,customers!$B$1:$B$1001)</f>
        <v>Gothart Bamfield</v>
      </c>
      <c r="G376" s="2" t="str">
        <f>IF(_xlfn.XLOOKUP($C376,customers!$A$1:$A$1001, customers!$C$1:$C$1001)=0, "", _xlfn.XLOOKUP($C376,customers!$A$1:$A$1001, customers!$C$1:$C$1001))</f>
        <v>gbamfieldae@yellowpages.com</v>
      </c>
      <c r="H376" s="2" t="str">
        <f>_xlfn.XLOOKUP($C376, customers!$A$1:$A$1001, customers!$G$1:$G$1001)</f>
        <v>United States</v>
      </c>
      <c r="I376" t="str">
        <f>INDEX(products!$A$1:$G$49,MATCH(orders!$D376,products!$A$1:$A$49,0),MATCH(orders!I$1,products!$A$1:$F$1,0))</f>
        <v>Lib</v>
      </c>
      <c r="J376" t="str">
        <f>INDEX(products!$A$1:$G$49,MATCH(orders!$D376,products!$A$1:$A$49,0),MATCH(orders!J$1,products!$A$1:$F$1,0))</f>
        <v>L</v>
      </c>
      <c r="K376" s="7">
        <f>INDEX(products!$A$1:$G$49,MATCH(orders!$D376,products!$A$1:$A$49,0),MATCH(orders!K$1,products!$A$1:$F$1,0))</f>
        <v>0.5</v>
      </c>
      <c r="L376" s="4">
        <f>INDEX(products!$A$1:$G$49,MATCH(orders!$D376,products!$A$1:$A$49,0),MATCH(orders!L$1,products!$A$1:$F$1,0))</f>
        <v>9.51</v>
      </c>
      <c r="M376" s="4">
        <f t="shared" si="5"/>
        <v>38.04</v>
      </c>
      <c r="N376" t="str" cm="1">
        <f t="array" ref="N376">_xlfn.IFS($I376="Rob","Robusta",$I376="Exc","Excelsa",$I376="Ara","Arabica",$I376="Lib","Liberica")</f>
        <v>Liberica</v>
      </c>
      <c r="O376" t="str" cm="1">
        <f t="array" ref="O376">_xlfn.IFS($J376="M","Medium",$J376="L","Light",$J376="D","Dark")</f>
        <v>Light</v>
      </c>
      <c r="P376" t="str">
        <f>_xlfn.XLOOKUP(Orders[[#This Row],[Customer ID]], customers!$A$1:$A$1001, customers!$I$1:$I$1001,,0)</f>
        <v>Yes</v>
      </c>
    </row>
    <row r="377" spans="1:16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_xlfn.XLOOKUP($C377, customers!$A$1:$A$1001,customers!$B$1:$B$1001)</f>
        <v>Waylin Hollingdale</v>
      </c>
      <c r="G377" s="2" t="str">
        <f>IF(_xlfn.XLOOKUP($C377,customers!$A$1:$A$1001, customers!$C$1:$C$1001)=0, "", _xlfn.XLOOKUP($C377,customers!$A$1:$A$1001, customers!$C$1:$C$1001))</f>
        <v>whollingdaleaf@about.me</v>
      </c>
      <c r="H377" s="2" t="str">
        <f>_xlfn.XLOOKUP($C377, customers!$A$1:$A$1001, customers!$G$1:$G$1001)</f>
        <v>United States</v>
      </c>
      <c r="I377" t="str">
        <f>INDEX(products!$A$1:$G$49,MATCH(orders!$D377,products!$A$1:$A$49,0),MATCH(orders!I$1,products!$A$1:$F$1,0))</f>
        <v>Ara</v>
      </c>
      <c r="J377" t="str">
        <f>INDEX(products!$A$1:$G$49,MATCH(orders!$D377,products!$A$1:$A$49,0),MATCH(orders!J$1,products!$A$1:$F$1,0))</f>
        <v>M</v>
      </c>
      <c r="K377" s="7">
        <f>INDEX(products!$A$1:$G$49,MATCH(orders!$D377,products!$A$1:$A$49,0),MATCH(orders!K$1,products!$A$1:$F$1,0))</f>
        <v>0.2</v>
      </c>
      <c r="L377" s="4">
        <f>INDEX(products!$A$1:$G$49,MATCH(orders!$D377,products!$A$1:$A$49,0),MATCH(orders!L$1,products!$A$1:$F$1,0))</f>
        <v>3.375</v>
      </c>
      <c r="M377" s="4">
        <f t="shared" si="5"/>
        <v>6.75</v>
      </c>
      <c r="N377" t="str" cm="1">
        <f t="array" ref="N377">_xlfn.IFS($I377="Rob","Robusta",$I377="Exc","Excelsa",$I377="Ara","Arabica",$I377="Lib","Liberica")</f>
        <v>Arabica</v>
      </c>
      <c r="O377" t="str" cm="1">
        <f t="array" ref="O377">_xlfn.IFS($J377="M","Medium",$J377="L","Light",$J377="D","Dark")</f>
        <v>Medium</v>
      </c>
      <c r="P377" t="str">
        <f>_xlfn.XLOOKUP(Orders[[#This Row],[Customer ID]], customers!$A$1:$A$1001, customers!$I$1:$I$1001,,0)</f>
        <v>Yes</v>
      </c>
    </row>
    <row r="378" spans="1:16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_xlfn.XLOOKUP($C378, customers!$A$1:$A$1001,customers!$B$1:$B$1001)</f>
        <v>Judd De Leek</v>
      </c>
      <c r="G378" s="2" t="str">
        <f>IF(_xlfn.XLOOKUP($C378,customers!$A$1:$A$1001, customers!$C$1:$C$1001)=0, "", _xlfn.XLOOKUP($C378,customers!$A$1:$A$1001, customers!$C$1:$C$1001))</f>
        <v>jdeag@xrea.com</v>
      </c>
      <c r="H378" s="2" t="str">
        <f>_xlfn.XLOOKUP($C378, customers!$A$1:$A$1001, customers!$G$1:$G$1001)</f>
        <v>United States</v>
      </c>
      <c r="I378" t="str">
        <f>INDEX(products!$A$1:$G$49,MATCH(orders!$D378,products!$A$1:$A$49,0),MATCH(orders!I$1,products!$A$1:$F$1,0))</f>
        <v>Rob</v>
      </c>
      <c r="J378" t="str">
        <f>INDEX(products!$A$1:$G$49,MATCH(orders!$D378,products!$A$1:$A$49,0),MATCH(orders!J$1,products!$A$1:$F$1,0))</f>
        <v>M</v>
      </c>
      <c r="K378" s="7">
        <f>INDEX(products!$A$1:$G$49,MATCH(orders!$D378,products!$A$1:$A$49,0),MATCH(orders!K$1,products!$A$1:$F$1,0))</f>
        <v>0.5</v>
      </c>
      <c r="L378" s="4">
        <f>INDEX(products!$A$1:$G$49,MATCH(orders!$D378,products!$A$1:$A$49,0),MATCH(orders!L$1,products!$A$1:$F$1,0))</f>
        <v>5.97</v>
      </c>
      <c r="M378" s="4">
        <f t="shared" si="5"/>
        <v>5.97</v>
      </c>
      <c r="N378" t="str" cm="1">
        <f t="array" ref="N378">_xlfn.IFS($I378="Rob","Robusta",$I378="Exc","Excelsa",$I378="Ara","Arabica",$I378="Lib","Liberica")</f>
        <v>Robusta</v>
      </c>
      <c r="O378" t="str" cm="1">
        <f t="array" ref="O378">_xlfn.IFS($J378="M","Medium",$J378="L","Light",$J378="D","Dark")</f>
        <v>Medium</v>
      </c>
      <c r="P378" t="str">
        <f>_xlfn.XLOOKUP(Orders[[#This Row],[Customer ID]], customers!$A$1:$A$1001, customers!$I$1:$I$1001,,0)</f>
        <v>Yes</v>
      </c>
    </row>
    <row r="379" spans="1:16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_xlfn.XLOOKUP($C379, customers!$A$1:$A$1001,customers!$B$1:$B$1001)</f>
        <v>Vanya Skullet</v>
      </c>
      <c r="G379" s="2" t="str">
        <f>IF(_xlfn.XLOOKUP($C379,customers!$A$1:$A$1001, customers!$C$1:$C$1001)=0, "", _xlfn.XLOOKUP($C379,customers!$A$1:$A$1001, customers!$C$1:$C$1001))</f>
        <v>vskulletah@tinyurl.com</v>
      </c>
      <c r="H379" s="2" t="str">
        <f>_xlfn.XLOOKUP($C379, customers!$A$1:$A$1001, customers!$G$1:$G$1001)</f>
        <v>Ireland</v>
      </c>
      <c r="I379" t="str">
        <f>INDEX(products!$A$1:$G$49,MATCH(orders!$D379,products!$A$1:$A$49,0),MATCH(orders!I$1,products!$A$1:$F$1,0))</f>
        <v>Rob</v>
      </c>
      <c r="J379" t="str">
        <f>INDEX(products!$A$1:$G$49,MATCH(orders!$D379,products!$A$1:$A$49,0),MATCH(orders!J$1,products!$A$1:$F$1,0))</f>
        <v>D</v>
      </c>
      <c r="K379" s="7">
        <f>INDEX(products!$A$1:$G$49,MATCH(orders!$D379,products!$A$1:$A$49,0),MATCH(orders!K$1,products!$A$1:$F$1,0))</f>
        <v>0.2</v>
      </c>
      <c r="L379" s="4">
        <f>INDEX(products!$A$1:$G$49,MATCH(orders!$D379,products!$A$1:$A$49,0),MATCH(orders!L$1,products!$A$1:$F$1,0))</f>
        <v>2.6849999999999996</v>
      </c>
      <c r="M379" s="4">
        <f t="shared" si="5"/>
        <v>8.0549999999999997</v>
      </c>
      <c r="N379" t="str" cm="1">
        <f t="array" ref="N379">_xlfn.IFS($I379="Rob","Robusta",$I379="Exc","Excelsa",$I379="Ara","Arabica",$I379="Lib","Liberica")</f>
        <v>Robusta</v>
      </c>
      <c r="O379" t="str" cm="1">
        <f t="array" ref="O379">_xlfn.IFS($J379="M","Medium",$J379="L","Light",$J379="D","Dark")</f>
        <v>Dark</v>
      </c>
      <c r="P379" t="str">
        <f>_xlfn.XLOOKUP(Orders[[#This Row],[Customer ID]], customers!$A$1:$A$1001, customers!$I$1:$I$1001,,0)</f>
        <v>No</v>
      </c>
    </row>
    <row r="380" spans="1:16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_xlfn.XLOOKUP($C380, customers!$A$1:$A$1001,customers!$B$1:$B$1001)</f>
        <v>Jany Rudeforth</v>
      </c>
      <c r="G380" s="2" t="str">
        <f>IF(_xlfn.XLOOKUP($C380,customers!$A$1:$A$1001, customers!$C$1:$C$1001)=0, "", _xlfn.XLOOKUP($C380,customers!$A$1:$A$1001, customers!$C$1:$C$1001))</f>
        <v>jrudeforthai@wunderground.com</v>
      </c>
      <c r="H380" s="2" t="str">
        <f>_xlfn.XLOOKUP($C380, customers!$A$1:$A$1001, customers!$G$1:$G$1001)</f>
        <v>Ireland</v>
      </c>
      <c r="I380" t="str">
        <f>INDEX(products!$A$1:$G$49,MATCH(orders!$D380,products!$A$1:$A$49,0),MATCH(orders!I$1,products!$A$1:$F$1,0))</f>
        <v>Ara</v>
      </c>
      <c r="J380" t="str">
        <f>INDEX(products!$A$1:$G$49,MATCH(orders!$D380,products!$A$1:$A$49,0),MATCH(orders!J$1,products!$A$1:$F$1,0))</f>
        <v>L</v>
      </c>
      <c r="K380" s="7">
        <f>INDEX(products!$A$1:$G$49,MATCH(orders!$D380,products!$A$1:$A$49,0),MATCH(orders!K$1,products!$A$1:$F$1,0))</f>
        <v>0.5</v>
      </c>
      <c r="L380" s="4">
        <f>INDEX(products!$A$1:$G$49,MATCH(orders!$D380,products!$A$1:$A$49,0),MATCH(orders!L$1,products!$A$1:$F$1,0))</f>
        <v>7.77</v>
      </c>
      <c r="M380" s="4">
        <f t="shared" si="5"/>
        <v>23.31</v>
      </c>
      <c r="N380" t="str" cm="1">
        <f t="array" ref="N380">_xlfn.IFS($I380="Rob","Robusta",$I380="Exc","Excelsa",$I380="Ara","Arabica",$I380="Lib","Liberica")</f>
        <v>Arabica</v>
      </c>
      <c r="O380" t="str" cm="1">
        <f t="array" ref="O380">_xlfn.IFS($J380="M","Medium",$J380="L","Light",$J380="D","Dark")</f>
        <v>Light</v>
      </c>
      <c r="P380" t="str">
        <f>_xlfn.XLOOKUP(Orders[[#This Row],[Customer ID]], customers!$A$1:$A$1001, customers!$I$1:$I$1001,,0)</f>
        <v>Yes</v>
      </c>
    </row>
    <row r="381" spans="1:16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_xlfn.XLOOKUP($C381, customers!$A$1:$A$1001,customers!$B$1:$B$1001)</f>
        <v>Ashbey Tomaszewski</v>
      </c>
      <c r="G381" s="2" t="str">
        <f>IF(_xlfn.XLOOKUP($C381,customers!$A$1:$A$1001, customers!$C$1:$C$1001)=0, "", _xlfn.XLOOKUP($C381,customers!$A$1:$A$1001, customers!$C$1:$C$1001))</f>
        <v>atomaszewskiaj@answers.com</v>
      </c>
      <c r="H381" s="2" t="str">
        <f>_xlfn.XLOOKUP($C381, customers!$A$1:$A$1001, customers!$G$1:$G$1001)</f>
        <v>United Kingdom</v>
      </c>
      <c r="I381" t="str">
        <f>INDEX(products!$A$1:$G$49,MATCH(orders!$D381,products!$A$1:$A$49,0),MATCH(orders!I$1,products!$A$1:$F$1,0))</f>
        <v>Rob</v>
      </c>
      <c r="J381" t="str">
        <f>INDEX(products!$A$1:$G$49,MATCH(orders!$D381,products!$A$1:$A$49,0),MATCH(orders!J$1,products!$A$1:$F$1,0))</f>
        <v>L</v>
      </c>
      <c r="K381" s="7">
        <f>INDEX(products!$A$1:$G$49,MATCH(orders!$D381,products!$A$1:$A$49,0),MATCH(orders!K$1,products!$A$1:$F$1,0))</f>
        <v>0.5</v>
      </c>
      <c r="L381" s="4">
        <f>INDEX(products!$A$1:$G$49,MATCH(orders!$D381,products!$A$1:$A$49,0),MATCH(orders!L$1,products!$A$1:$F$1,0))</f>
        <v>7.169999999999999</v>
      </c>
      <c r="M381" s="4">
        <f t="shared" si="5"/>
        <v>43.019999999999996</v>
      </c>
      <c r="N381" t="str" cm="1">
        <f t="array" ref="N381">_xlfn.IFS($I381="Rob","Robusta",$I381="Exc","Excelsa",$I381="Ara","Arabica",$I381="Lib","Liberica")</f>
        <v>Robusta</v>
      </c>
      <c r="O381" t="str" cm="1">
        <f t="array" ref="O381">_xlfn.IFS($J381="M","Medium",$J381="L","Light",$J381="D","Dark")</f>
        <v>Light</v>
      </c>
      <c r="P381" t="str">
        <f>_xlfn.XLOOKUP(Orders[[#This Row],[Customer ID]], customers!$A$1:$A$1001, customers!$I$1:$I$1001,,0)</f>
        <v>Yes</v>
      </c>
    </row>
    <row r="382" spans="1:16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_xlfn.XLOOKUP($C382, customers!$A$1:$A$1001,customers!$B$1:$B$1001)</f>
        <v>Flynn Antony</v>
      </c>
      <c r="G382" s="2" t="str">
        <f>IF(_xlfn.XLOOKUP($C382,customers!$A$1:$A$1001, customers!$C$1:$C$1001)=0, "", _xlfn.XLOOKUP($C382,customers!$A$1:$A$1001, customers!$C$1:$C$1001))</f>
        <v/>
      </c>
      <c r="H382" s="2" t="str">
        <f>_xlfn.XLOOKUP($C382, customers!$A$1:$A$1001, customers!$G$1:$G$1001)</f>
        <v>United States</v>
      </c>
      <c r="I382" t="str">
        <f>INDEX(products!$A$1:$G$49,MATCH(orders!$D382,products!$A$1:$A$49,0),MATCH(orders!I$1,products!$A$1:$F$1,0))</f>
        <v>Lib</v>
      </c>
      <c r="J382" t="str">
        <f>INDEX(products!$A$1:$G$49,MATCH(orders!$D382,products!$A$1:$A$49,0),MATCH(orders!J$1,products!$A$1:$F$1,0))</f>
        <v>D</v>
      </c>
      <c r="K382" s="7">
        <f>INDEX(products!$A$1:$G$49,MATCH(orders!$D382,products!$A$1:$A$49,0),MATCH(orders!K$1,products!$A$1:$F$1,0))</f>
        <v>0.5</v>
      </c>
      <c r="L382" s="4">
        <f>INDEX(products!$A$1:$G$49,MATCH(orders!$D382,products!$A$1:$A$49,0),MATCH(orders!L$1,products!$A$1:$F$1,0))</f>
        <v>7.77</v>
      </c>
      <c r="M382" s="4">
        <f t="shared" si="5"/>
        <v>23.31</v>
      </c>
      <c r="N382" t="str" cm="1">
        <f t="array" ref="N382">_xlfn.IFS($I382="Rob","Robusta",$I382="Exc","Excelsa",$I382="Ara","Arabica",$I382="Lib","Liberica")</f>
        <v>Liberica</v>
      </c>
      <c r="O382" t="str" cm="1">
        <f t="array" ref="O382">_xlfn.IFS($J382="M","Medium",$J382="L","Light",$J382="D","Dark")</f>
        <v>Dark</v>
      </c>
      <c r="P382" t="str">
        <f>_xlfn.XLOOKUP(Orders[[#This Row],[Customer ID]], customers!$A$1:$A$1001, customers!$I$1:$I$1001,,0)</f>
        <v>No</v>
      </c>
    </row>
    <row r="383" spans="1:16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_xlfn.XLOOKUP($C383, customers!$A$1:$A$1001,customers!$B$1:$B$1001)</f>
        <v>Pren Bess</v>
      </c>
      <c r="G383" s="2" t="str">
        <f>IF(_xlfn.XLOOKUP($C383,customers!$A$1:$A$1001, customers!$C$1:$C$1001)=0, "", _xlfn.XLOOKUP($C383,customers!$A$1:$A$1001, customers!$C$1:$C$1001))</f>
        <v>pbessal@qq.com</v>
      </c>
      <c r="H383" s="2" t="str">
        <f>_xlfn.XLOOKUP($C383, customers!$A$1:$A$1001, customers!$G$1:$G$1001)</f>
        <v>United States</v>
      </c>
      <c r="I383" t="str">
        <f>INDEX(products!$A$1:$G$49,MATCH(orders!$D383,products!$A$1:$A$49,0),MATCH(orders!I$1,products!$A$1:$F$1,0))</f>
        <v>Ara</v>
      </c>
      <c r="J383" t="str">
        <f>INDEX(products!$A$1:$G$49,MATCH(orders!$D383,products!$A$1:$A$49,0),MATCH(orders!J$1,products!$A$1:$F$1,0))</f>
        <v>D</v>
      </c>
      <c r="K383" s="7">
        <f>INDEX(products!$A$1:$G$49,MATCH(orders!$D383,products!$A$1:$A$49,0),MATCH(orders!K$1,products!$A$1:$F$1,0))</f>
        <v>0.2</v>
      </c>
      <c r="L383" s="4">
        <f>INDEX(products!$A$1:$G$49,MATCH(orders!$D383,products!$A$1:$A$49,0),MATCH(orders!L$1,products!$A$1:$F$1,0))</f>
        <v>2.9849999999999999</v>
      </c>
      <c r="M383" s="4">
        <f t="shared" si="5"/>
        <v>14.924999999999999</v>
      </c>
      <c r="N383" t="str" cm="1">
        <f t="array" ref="N383">_xlfn.IFS($I383="Rob","Robusta",$I383="Exc","Excelsa",$I383="Ara","Arabica",$I383="Lib","Liberica")</f>
        <v>Arabica</v>
      </c>
      <c r="O383" t="str" cm="1">
        <f t="array" ref="O383">_xlfn.IFS($J383="M","Medium",$J383="L","Light",$J383="D","Dark")</f>
        <v>Dark</v>
      </c>
      <c r="P383" t="str">
        <f>_xlfn.XLOOKUP(Orders[[#This Row],[Customer ID]], customers!$A$1:$A$1001, customers!$I$1:$I$1001,,0)</f>
        <v>Yes</v>
      </c>
    </row>
    <row r="384" spans="1:16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_xlfn.XLOOKUP($C384, customers!$A$1:$A$1001,customers!$B$1:$B$1001)</f>
        <v>Elka Windress</v>
      </c>
      <c r="G384" s="2" t="str">
        <f>IF(_xlfn.XLOOKUP($C384,customers!$A$1:$A$1001, customers!$C$1:$C$1001)=0, "", _xlfn.XLOOKUP($C384,customers!$A$1:$A$1001, customers!$C$1:$C$1001))</f>
        <v>ewindressam@marketwatch.com</v>
      </c>
      <c r="H384" s="2" t="str">
        <f>_xlfn.XLOOKUP($C384, customers!$A$1:$A$1001, customers!$G$1:$G$1001)</f>
        <v>United States</v>
      </c>
      <c r="I384" t="str">
        <f>INDEX(products!$A$1:$G$49,MATCH(orders!$D384,products!$A$1:$A$49,0),MATCH(orders!I$1,products!$A$1:$F$1,0))</f>
        <v>Exc</v>
      </c>
      <c r="J384" t="str">
        <f>INDEX(products!$A$1:$G$49,MATCH(orders!$D384,products!$A$1:$A$49,0),MATCH(orders!J$1,products!$A$1:$F$1,0))</f>
        <v>D</v>
      </c>
      <c r="K384" s="7">
        <f>INDEX(products!$A$1:$G$49,MATCH(orders!$D384,products!$A$1:$A$49,0),MATCH(orders!K$1,products!$A$1:$F$1,0))</f>
        <v>0.5</v>
      </c>
      <c r="L384" s="4">
        <f>INDEX(products!$A$1:$G$49,MATCH(orders!$D384,products!$A$1:$A$49,0),MATCH(orders!L$1,products!$A$1:$F$1,0))</f>
        <v>7.29</v>
      </c>
      <c r="M384" s="4">
        <f t="shared" si="5"/>
        <v>21.87</v>
      </c>
      <c r="N384" t="str" cm="1">
        <f t="array" ref="N384">_xlfn.IFS($I384="Rob","Robusta",$I384="Exc","Excelsa",$I384="Ara","Arabica",$I384="Lib","Liberica")</f>
        <v>Excelsa</v>
      </c>
      <c r="O384" t="str" cm="1">
        <f t="array" ref="O384">_xlfn.IFS($J384="M","Medium",$J384="L","Light",$J384="D","Dark")</f>
        <v>Dark</v>
      </c>
      <c r="P384" t="str">
        <f>_xlfn.XLOOKUP(Orders[[#This Row],[Customer ID]], customers!$A$1:$A$1001, customers!$I$1:$I$1001,,0)</f>
        <v>No</v>
      </c>
    </row>
    <row r="385" spans="1:16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_xlfn.XLOOKUP($C385, customers!$A$1:$A$1001,customers!$B$1:$B$1001)</f>
        <v>Marty Kidstoun</v>
      </c>
      <c r="G385" s="2" t="str">
        <f>IF(_xlfn.XLOOKUP($C385,customers!$A$1:$A$1001, customers!$C$1:$C$1001)=0, "", _xlfn.XLOOKUP($C385,customers!$A$1:$A$1001, customers!$C$1:$C$1001))</f>
        <v/>
      </c>
      <c r="H385" s="2" t="str">
        <f>_xlfn.XLOOKUP($C385, customers!$A$1:$A$1001, customers!$G$1:$G$1001)</f>
        <v>United States</v>
      </c>
      <c r="I385" t="str">
        <f>INDEX(products!$A$1:$G$49,MATCH(orders!$D385,products!$A$1:$A$49,0),MATCH(orders!I$1,products!$A$1:$F$1,0))</f>
        <v>Exc</v>
      </c>
      <c r="J385" t="str">
        <f>INDEX(products!$A$1:$G$49,MATCH(orders!$D385,products!$A$1:$A$49,0),MATCH(orders!J$1,products!$A$1:$F$1,0))</f>
        <v>L</v>
      </c>
      <c r="K385" s="7">
        <f>INDEX(products!$A$1:$G$49,MATCH(orders!$D385,products!$A$1:$A$49,0),MATCH(orders!K$1,products!$A$1:$F$1,0))</f>
        <v>0.5</v>
      </c>
      <c r="L385" s="4">
        <f>INDEX(products!$A$1:$G$49,MATCH(orders!$D385,products!$A$1:$A$49,0),MATCH(orders!L$1,products!$A$1:$F$1,0))</f>
        <v>8.91</v>
      </c>
      <c r="M385" s="4">
        <f t="shared" si="5"/>
        <v>53.46</v>
      </c>
      <c r="N385" t="str" cm="1">
        <f t="array" ref="N385">_xlfn.IFS($I385="Rob","Robusta",$I385="Exc","Excelsa",$I385="Ara","Arabica",$I385="Lib","Liberica")</f>
        <v>Excelsa</v>
      </c>
      <c r="O385" t="str" cm="1">
        <f t="array" ref="O385">_xlfn.IFS($J385="M","Medium",$J385="L","Light",$J385="D","Dark")</f>
        <v>Light</v>
      </c>
      <c r="P385" t="str">
        <f>_xlfn.XLOOKUP(Orders[[#This Row],[Customer ID]], customers!$A$1:$A$1001, customers!$I$1:$I$1001,,0)</f>
        <v>Yes</v>
      </c>
    </row>
    <row r="386" spans="1:16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_xlfn.XLOOKUP($C386, customers!$A$1:$A$1001,customers!$B$1:$B$1001)</f>
        <v>Nickey Dimbleby</v>
      </c>
      <c r="G386" s="2" t="str">
        <f>IF(_xlfn.XLOOKUP($C386,customers!$A$1:$A$1001, customers!$C$1:$C$1001)=0, "", _xlfn.XLOOKUP($C386,customers!$A$1:$A$1001, customers!$C$1:$C$1001))</f>
        <v/>
      </c>
      <c r="H386" s="2" t="str">
        <f>_xlfn.XLOOKUP($C386, customers!$A$1:$A$1001, customers!$G$1:$G$1001)</f>
        <v>United States</v>
      </c>
      <c r="I386" t="str">
        <f>INDEX(products!$A$1:$G$49,MATCH(orders!$D386,products!$A$1:$A$49,0),MATCH(orders!I$1,products!$A$1:$F$1,0))</f>
        <v>Ara</v>
      </c>
      <c r="J386" t="str">
        <f>INDEX(products!$A$1:$G$49,MATCH(orders!$D386,products!$A$1:$A$49,0),MATCH(orders!J$1,products!$A$1:$F$1,0))</f>
        <v>L</v>
      </c>
      <c r="K386" s="7">
        <f>INDEX(products!$A$1:$G$49,MATCH(orders!$D386,products!$A$1:$A$49,0),MATCH(orders!K$1,products!$A$1:$F$1,0))</f>
        <v>2.5</v>
      </c>
      <c r="L386" s="4">
        <f>INDEX(products!$A$1:$G$49,MATCH(orders!$D386,products!$A$1:$A$49,0),MATCH(orders!L$1,products!$A$1:$F$1,0))</f>
        <v>29.784999999999997</v>
      </c>
      <c r="M386" s="4">
        <f t="shared" si="5"/>
        <v>119.13999999999999</v>
      </c>
      <c r="N386" t="str" cm="1">
        <f t="array" ref="N386">_xlfn.IFS($I386="Rob","Robusta",$I386="Exc","Excelsa",$I386="Ara","Arabica",$I386="Lib","Liberica")</f>
        <v>Arabica</v>
      </c>
      <c r="O386" t="str" cm="1">
        <f t="array" ref="O386">_xlfn.IFS($J386="M","Medium",$J386="L","Light",$J386="D","Dark")</f>
        <v>Light</v>
      </c>
      <c r="P386" t="str">
        <f>_xlfn.XLOOKUP(Orders[[#This Row],[Customer ID]], customers!$A$1:$A$1001, customers!$I$1:$I$1001,,0)</f>
        <v>No</v>
      </c>
    </row>
    <row r="387" spans="1:16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_xlfn.XLOOKUP($C387, customers!$A$1:$A$1001,customers!$B$1:$B$1001)</f>
        <v>Virgil Baumadier</v>
      </c>
      <c r="G387" s="2" t="str">
        <f>IF(_xlfn.XLOOKUP($C387,customers!$A$1:$A$1001, customers!$C$1:$C$1001)=0, "", _xlfn.XLOOKUP($C387,customers!$A$1:$A$1001, customers!$C$1:$C$1001))</f>
        <v>vbaumadierap@google.cn</v>
      </c>
      <c r="H387" s="2" t="str">
        <f>_xlfn.XLOOKUP($C387, customers!$A$1:$A$1001, customers!$G$1:$G$1001)</f>
        <v>United States</v>
      </c>
      <c r="I387" t="str">
        <f>INDEX(products!$A$1:$G$49,MATCH(orders!$D387,products!$A$1:$A$49,0),MATCH(orders!I$1,products!$A$1:$F$1,0))</f>
        <v>Lib</v>
      </c>
      <c r="J387" t="str">
        <f>INDEX(products!$A$1:$G$49,MATCH(orders!$D387,products!$A$1:$A$49,0),MATCH(orders!J$1,products!$A$1:$F$1,0))</f>
        <v>M</v>
      </c>
      <c r="K387" s="7">
        <f>INDEX(products!$A$1:$G$49,MATCH(orders!$D387,products!$A$1:$A$49,0),MATCH(orders!K$1,products!$A$1:$F$1,0))</f>
        <v>0.5</v>
      </c>
      <c r="L387" s="4">
        <f>INDEX(products!$A$1:$G$49,MATCH(orders!$D387,products!$A$1:$A$49,0),MATCH(orders!L$1,products!$A$1:$F$1,0))</f>
        <v>8.73</v>
      </c>
      <c r="M387" s="4">
        <f t="shared" ref="M387:M450" si="6">L387*E387</f>
        <v>43.650000000000006</v>
      </c>
      <c r="N387" t="str" cm="1">
        <f t="array" ref="N387">_xlfn.IFS($I387="Rob","Robusta",$I387="Exc","Excelsa",$I387="Ara","Arabica",$I387="Lib","Liberica")</f>
        <v>Liberica</v>
      </c>
      <c r="O387" t="str" cm="1">
        <f t="array" ref="O387">_xlfn.IFS($J387="M","Medium",$J387="L","Light",$J387="D","Dark")</f>
        <v>Medium</v>
      </c>
      <c r="P387" t="str">
        <f>_xlfn.XLOOKUP(Orders[[#This Row],[Customer ID]], customers!$A$1:$A$1001, customers!$I$1:$I$1001,,0)</f>
        <v>Yes</v>
      </c>
    </row>
    <row r="388" spans="1:16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_xlfn.XLOOKUP($C388, customers!$A$1:$A$1001,customers!$B$1:$B$1001)</f>
        <v>Lenore Messenbird</v>
      </c>
      <c r="G388" s="2" t="str">
        <f>IF(_xlfn.XLOOKUP($C388,customers!$A$1:$A$1001, customers!$C$1:$C$1001)=0, "", _xlfn.XLOOKUP($C388,customers!$A$1:$A$1001, customers!$C$1:$C$1001))</f>
        <v/>
      </c>
      <c r="H388" s="2" t="str">
        <f>_xlfn.XLOOKUP($C388, customers!$A$1:$A$1001, customers!$G$1:$G$1001)</f>
        <v>United States</v>
      </c>
      <c r="I388" t="str">
        <f>INDEX(products!$A$1:$G$49,MATCH(orders!$D388,products!$A$1:$A$49,0),MATCH(orders!I$1,products!$A$1:$F$1,0))</f>
        <v>Ara</v>
      </c>
      <c r="J388" t="str">
        <f>INDEX(products!$A$1:$G$49,MATCH(orders!$D388,products!$A$1:$A$49,0),MATCH(orders!J$1,products!$A$1:$F$1,0))</f>
        <v>D</v>
      </c>
      <c r="K388" s="7">
        <f>INDEX(products!$A$1:$G$49,MATCH(orders!$D388,products!$A$1:$A$49,0),MATCH(orders!K$1,products!$A$1:$F$1,0))</f>
        <v>0.2</v>
      </c>
      <c r="L388" s="4">
        <f>INDEX(products!$A$1:$G$49,MATCH(orders!$D388,products!$A$1:$A$49,0),MATCH(orders!L$1,products!$A$1:$F$1,0))</f>
        <v>2.9849999999999999</v>
      </c>
      <c r="M388" s="4">
        <f t="shared" si="6"/>
        <v>17.91</v>
      </c>
      <c r="N388" t="str" cm="1">
        <f t="array" ref="N388">_xlfn.IFS($I388="Rob","Robusta",$I388="Exc","Excelsa",$I388="Ara","Arabica",$I388="Lib","Liberica")</f>
        <v>Arabica</v>
      </c>
      <c r="O388" t="str" cm="1">
        <f t="array" ref="O388">_xlfn.IFS($J388="M","Medium",$J388="L","Light",$J388="D","Dark")</f>
        <v>Dark</v>
      </c>
      <c r="P388" t="str">
        <f>_xlfn.XLOOKUP(Orders[[#This Row],[Customer ID]], customers!$A$1:$A$1001, customers!$I$1:$I$1001,,0)</f>
        <v>Yes</v>
      </c>
    </row>
    <row r="389" spans="1:16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_xlfn.XLOOKUP($C389, customers!$A$1:$A$1001,customers!$B$1:$B$1001)</f>
        <v>Shirleen Welds</v>
      </c>
      <c r="G389" s="2" t="str">
        <f>IF(_xlfn.XLOOKUP($C389,customers!$A$1:$A$1001, customers!$C$1:$C$1001)=0, "", _xlfn.XLOOKUP($C389,customers!$A$1:$A$1001, customers!$C$1:$C$1001))</f>
        <v>sweldsar@wired.com</v>
      </c>
      <c r="H389" s="2" t="str">
        <f>_xlfn.XLOOKUP($C389, customers!$A$1:$A$1001, customers!$G$1:$G$1001)</f>
        <v>United States</v>
      </c>
      <c r="I389" t="str">
        <f>INDEX(products!$A$1:$G$49,MATCH(orders!$D389,products!$A$1:$A$49,0),MATCH(orders!I$1,products!$A$1:$F$1,0))</f>
        <v>Exc</v>
      </c>
      <c r="J389" t="str">
        <f>INDEX(products!$A$1:$G$49,MATCH(orders!$D389,products!$A$1:$A$49,0),MATCH(orders!J$1,products!$A$1:$F$1,0))</f>
        <v>L</v>
      </c>
      <c r="K389" s="7">
        <f>INDEX(products!$A$1:$G$49,MATCH(orders!$D389,products!$A$1:$A$49,0),MATCH(orders!K$1,products!$A$1:$F$1,0))</f>
        <v>1</v>
      </c>
      <c r="L389" s="4">
        <f>INDEX(products!$A$1:$G$49,MATCH(orders!$D389,products!$A$1:$A$49,0),MATCH(orders!L$1,products!$A$1:$F$1,0))</f>
        <v>14.85</v>
      </c>
      <c r="M389" s="4">
        <f t="shared" si="6"/>
        <v>74.25</v>
      </c>
      <c r="N389" t="str" cm="1">
        <f t="array" ref="N389">_xlfn.IFS($I389="Rob","Robusta",$I389="Exc","Excelsa",$I389="Ara","Arabica",$I389="Lib","Liberica")</f>
        <v>Excelsa</v>
      </c>
      <c r="O389" t="str" cm="1">
        <f t="array" ref="O389">_xlfn.IFS($J389="M","Medium",$J389="L","Light",$J389="D","Dark")</f>
        <v>Light</v>
      </c>
      <c r="P389" t="str">
        <f>_xlfn.XLOOKUP(Orders[[#This Row],[Customer ID]], customers!$A$1:$A$1001, customers!$I$1:$I$1001,,0)</f>
        <v>Yes</v>
      </c>
    </row>
    <row r="390" spans="1:16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_xlfn.XLOOKUP($C390, customers!$A$1:$A$1001,customers!$B$1:$B$1001)</f>
        <v>Maisie Sarvar</v>
      </c>
      <c r="G390" s="2" t="str">
        <f>IF(_xlfn.XLOOKUP($C390,customers!$A$1:$A$1001, customers!$C$1:$C$1001)=0, "", _xlfn.XLOOKUP($C390,customers!$A$1:$A$1001, customers!$C$1:$C$1001))</f>
        <v>msarvaras@artisteer.com</v>
      </c>
      <c r="H390" s="2" t="str">
        <f>_xlfn.XLOOKUP($C390, customers!$A$1:$A$1001, customers!$G$1:$G$1001)</f>
        <v>United States</v>
      </c>
      <c r="I390" t="str">
        <f>INDEX(products!$A$1:$G$49,MATCH(orders!$D390,products!$A$1:$A$49,0),MATCH(orders!I$1,products!$A$1:$F$1,0))</f>
        <v>Lib</v>
      </c>
      <c r="J390" t="str">
        <f>INDEX(products!$A$1:$G$49,MATCH(orders!$D390,products!$A$1:$A$49,0),MATCH(orders!J$1,products!$A$1:$F$1,0))</f>
        <v>D</v>
      </c>
      <c r="K390" s="7">
        <f>INDEX(products!$A$1:$G$49,MATCH(orders!$D390,products!$A$1:$A$49,0),MATCH(orders!K$1,products!$A$1:$F$1,0))</f>
        <v>0.2</v>
      </c>
      <c r="L390" s="4">
        <f>INDEX(products!$A$1:$G$49,MATCH(orders!$D390,products!$A$1:$A$49,0),MATCH(orders!L$1,products!$A$1:$F$1,0))</f>
        <v>3.8849999999999998</v>
      </c>
      <c r="M390" s="4">
        <f t="shared" si="6"/>
        <v>11.654999999999999</v>
      </c>
      <c r="N390" t="str" cm="1">
        <f t="array" ref="N390">_xlfn.IFS($I390="Rob","Robusta",$I390="Exc","Excelsa",$I390="Ara","Arabica",$I390="Lib","Liberica")</f>
        <v>Liberica</v>
      </c>
      <c r="O390" t="str" cm="1">
        <f t="array" ref="O390">_xlfn.IFS($J390="M","Medium",$J390="L","Light",$J390="D","Dark")</f>
        <v>Dark</v>
      </c>
      <c r="P390" t="str">
        <f>_xlfn.XLOOKUP(Orders[[#This Row],[Customer ID]], customers!$A$1:$A$1001, customers!$I$1:$I$1001,,0)</f>
        <v>Yes</v>
      </c>
    </row>
    <row r="391" spans="1:16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_xlfn.XLOOKUP($C391, customers!$A$1:$A$1001,customers!$B$1:$B$1001)</f>
        <v>Andrej Havick</v>
      </c>
      <c r="G391" s="2" t="str">
        <f>IF(_xlfn.XLOOKUP($C391,customers!$A$1:$A$1001, customers!$C$1:$C$1001)=0, "", _xlfn.XLOOKUP($C391,customers!$A$1:$A$1001, customers!$C$1:$C$1001))</f>
        <v>ahavickat@nsw.gov.au</v>
      </c>
      <c r="H391" s="2" t="str">
        <f>_xlfn.XLOOKUP($C391, customers!$A$1:$A$1001, customers!$G$1:$G$1001)</f>
        <v>United States</v>
      </c>
      <c r="I391" t="str">
        <f>INDEX(products!$A$1:$G$49,MATCH(orders!$D391,products!$A$1:$A$49,0),MATCH(orders!I$1,products!$A$1:$F$1,0))</f>
        <v>Lib</v>
      </c>
      <c r="J391" t="str">
        <f>INDEX(products!$A$1:$G$49,MATCH(orders!$D391,products!$A$1:$A$49,0),MATCH(orders!J$1,products!$A$1:$F$1,0))</f>
        <v>D</v>
      </c>
      <c r="K391" s="7">
        <f>INDEX(products!$A$1:$G$49,MATCH(orders!$D391,products!$A$1:$A$49,0),MATCH(orders!K$1,products!$A$1:$F$1,0))</f>
        <v>0.5</v>
      </c>
      <c r="L391" s="4">
        <f>INDEX(products!$A$1:$G$49,MATCH(orders!$D391,products!$A$1:$A$49,0),MATCH(orders!L$1,products!$A$1:$F$1,0))</f>
        <v>7.77</v>
      </c>
      <c r="M391" s="4">
        <f t="shared" si="6"/>
        <v>23.31</v>
      </c>
      <c r="N391" t="str" cm="1">
        <f t="array" ref="N391">_xlfn.IFS($I391="Rob","Robusta",$I391="Exc","Excelsa",$I391="Ara","Arabica",$I391="Lib","Liberica")</f>
        <v>Liberica</v>
      </c>
      <c r="O391" t="str" cm="1">
        <f t="array" ref="O391">_xlfn.IFS($J391="M","Medium",$J391="L","Light",$J391="D","Dark")</f>
        <v>Dark</v>
      </c>
      <c r="P391" t="str">
        <f>_xlfn.XLOOKUP(Orders[[#This Row],[Customer ID]], customers!$A$1:$A$1001, customers!$I$1:$I$1001,,0)</f>
        <v>Yes</v>
      </c>
    </row>
    <row r="392" spans="1:16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_xlfn.XLOOKUP($C392, customers!$A$1:$A$1001,customers!$B$1:$B$1001)</f>
        <v>Sloan Diviny</v>
      </c>
      <c r="G392" s="2" t="str">
        <f>IF(_xlfn.XLOOKUP($C392,customers!$A$1:$A$1001, customers!$C$1:$C$1001)=0, "", _xlfn.XLOOKUP($C392,customers!$A$1:$A$1001, customers!$C$1:$C$1001))</f>
        <v>sdivinyau@ask.com</v>
      </c>
      <c r="H392" s="2" t="str">
        <f>_xlfn.XLOOKUP($C392, customers!$A$1:$A$1001, customers!$G$1:$G$1001)</f>
        <v>United States</v>
      </c>
      <c r="I392" t="str">
        <f>INDEX(products!$A$1:$G$49,MATCH(orders!$D392,products!$A$1:$A$49,0),MATCH(orders!I$1,products!$A$1:$F$1,0))</f>
        <v>Exc</v>
      </c>
      <c r="J392" t="str">
        <f>INDEX(products!$A$1:$G$49,MATCH(orders!$D392,products!$A$1:$A$49,0),MATCH(orders!J$1,products!$A$1:$F$1,0))</f>
        <v>D</v>
      </c>
      <c r="K392" s="7">
        <f>INDEX(products!$A$1:$G$49,MATCH(orders!$D392,products!$A$1:$A$49,0),MATCH(orders!K$1,products!$A$1:$F$1,0))</f>
        <v>0.5</v>
      </c>
      <c r="L392" s="4">
        <f>INDEX(products!$A$1:$G$49,MATCH(orders!$D392,products!$A$1:$A$49,0),MATCH(orders!L$1,products!$A$1:$F$1,0))</f>
        <v>7.29</v>
      </c>
      <c r="M392" s="4">
        <f t="shared" si="6"/>
        <v>14.58</v>
      </c>
      <c r="N392" t="str" cm="1">
        <f t="array" ref="N392">_xlfn.IFS($I392="Rob","Robusta",$I392="Exc","Excelsa",$I392="Ara","Arabica",$I392="Lib","Liberica")</f>
        <v>Excelsa</v>
      </c>
      <c r="O392" t="str" cm="1">
        <f t="array" ref="O392">_xlfn.IFS($J392="M","Medium",$J392="L","Light",$J392="D","Dark")</f>
        <v>Dark</v>
      </c>
      <c r="P392" t="str">
        <f>_xlfn.XLOOKUP(Orders[[#This Row],[Customer ID]], customers!$A$1:$A$1001, customers!$I$1:$I$1001,,0)</f>
        <v>Yes</v>
      </c>
    </row>
    <row r="393" spans="1:16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_xlfn.XLOOKUP($C393, customers!$A$1:$A$1001,customers!$B$1:$B$1001)</f>
        <v>Itch Norquoy</v>
      </c>
      <c r="G393" s="2" t="str">
        <f>IF(_xlfn.XLOOKUP($C393,customers!$A$1:$A$1001, customers!$C$1:$C$1001)=0, "", _xlfn.XLOOKUP($C393,customers!$A$1:$A$1001, customers!$C$1:$C$1001))</f>
        <v>inorquoyav@businessweek.com</v>
      </c>
      <c r="H393" s="2" t="str">
        <f>_xlfn.XLOOKUP($C393, customers!$A$1:$A$1001, customers!$G$1:$G$1001)</f>
        <v>United States</v>
      </c>
      <c r="I393" t="str">
        <f>INDEX(products!$A$1:$G$49,MATCH(orders!$D393,products!$A$1:$A$49,0),MATCH(orders!I$1,products!$A$1:$F$1,0))</f>
        <v>Ara</v>
      </c>
      <c r="J393" t="str">
        <f>INDEX(products!$A$1:$G$49,MATCH(orders!$D393,products!$A$1:$A$49,0),MATCH(orders!J$1,products!$A$1:$F$1,0))</f>
        <v>M</v>
      </c>
      <c r="K393" s="7">
        <f>INDEX(products!$A$1:$G$49,MATCH(orders!$D393,products!$A$1:$A$49,0),MATCH(orders!K$1,products!$A$1:$F$1,0))</f>
        <v>0.5</v>
      </c>
      <c r="L393" s="4">
        <f>INDEX(products!$A$1:$G$49,MATCH(orders!$D393,products!$A$1:$A$49,0),MATCH(orders!L$1,products!$A$1:$F$1,0))</f>
        <v>6.75</v>
      </c>
      <c r="M393" s="4">
        <f t="shared" si="6"/>
        <v>13.5</v>
      </c>
      <c r="N393" t="str" cm="1">
        <f t="array" ref="N393">_xlfn.IFS($I393="Rob","Robusta",$I393="Exc","Excelsa",$I393="Ara","Arabica",$I393="Lib","Liberica")</f>
        <v>Arabica</v>
      </c>
      <c r="O393" t="str" cm="1">
        <f t="array" ref="O393">_xlfn.IFS($J393="M","Medium",$J393="L","Light",$J393="D","Dark")</f>
        <v>Medium</v>
      </c>
      <c r="P393" t="str">
        <f>_xlfn.XLOOKUP(Orders[[#This Row],[Customer ID]], customers!$A$1:$A$1001, customers!$I$1:$I$1001,,0)</f>
        <v>No</v>
      </c>
    </row>
    <row r="394" spans="1:16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_xlfn.XLOOKUP($C394, customers!$A$1:$A$1001,customers!$B$1:$B$1001)</f>
        <v>Anson Iddison</v>
      </c>
      <c r="G394" s="2" t="str">
        <f>IF(_xlfn.XLOOKUP($C394,customers!$A$1:$A$1001, customers!$C$1:$C$1001)=0, "", _xlfn.XLOOKUP($C394,customers!$A$1:$A$1001, customers!$C$1:$C$1001))</f>
        <v>aiddisonaw@usa.gov</v>
      </c>
      <c r="H394" s="2" t="str">
        <f>_xlfn.XLOOKUP($C394, customers!$A$1:$A$1001, customers!$G$1:$G$1001)</f>
        <v>United States</v>
      </c>
      <c r="I394" t="str">
        <f>INDEX(products!$A$1:$G$49,MATCH(orders!$D394,products!$A$1:$A$49,0),MATCH(orders!I$1,products!$A$1:$F$1,0))</f>
        <v>Exc</v>
      </c>
      <c r="J394" t="str">
        <f>INDEX(products!$A$1:$G$49,MATCH(orders!$D394,products!$A$1:$A$49,0),MATCH(orders!J$1,products!$A$1:$F$1,0))</f>
        <v>L</v>
      </c>
      <c r="K394" s="7">
        <f>INDEX(products!$A$1:$G$49,MATCH(orders!$D394,products!$A$1:$A$49,0),MATCH(orders!K$1,products!$A$1:$F$1,0))</f>
        <v>1</v>
      </c>
      <c r="L394" s="4">
        <f>INDEX(products!$A$1:$G$49,MATCH(orders!$D394,products!$A$1:$A$49,0),MATCH(orders!L$1,products!$A$1:$F$1,0))</f>
        <v>14.85</v>
      </c>
      <c r="M394" s="4">
        <f t="shared" si="6"/>
        <v>89.1</v>
      </c>
      <c r="N394" t="str" cm="1">
        <f t="array" ref="N394">_xlfn.IFS($I394="Rob","Robusta",$I394="Exc","Excelsa",$I394="Ara","Arabica",$I394="Lib","Liberica")</f>
        <v>Excelsa</v>
      </c>
      <c r="O394" t="str" cm="1">
        <f t="array" ref="O394">_xlfn.IFS($J394="M","Medium",$J394="L","Light",$J394="D","Dark")</f>
        <v>Light</v>
      </c>
      <c r="P394" t="str">
        <f>_xlfn.XLOOKUP(Orders[[#This Row],[Customer ID]], customers!$A$1:$A$1001, customers!$I$1:$I$1001,,0)</f>
        <v>No</v>
      </c>
    </row>
    <row r="395" spans="1:16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_xlfn.XLOOKUP($C395, customers!$A$1:$A$1001,customers!$B$1:$B$1001)</f>
        <v>Anson Iddison</v>
      </c>
      <c r="G395" s="2" t="str">
        <f>IF(_xlfn.XLOOKUP($C395,customers!$A$1:$A$1001, customers!$C$1:$C$1001)=0, "", _xlfn.XLOOKUP($C395,customers!$A$1:$A$1001, customers!$C$1:$C$1001))</f>
        <v>aiddisonaw@usa.gov</v>
      </c>
      <c r="H395" s="2" t="str">
        <f>_xlfn.XLOOKUP($C395, customers!$A$1:$A$1001, customers!$G$1:$G$1001)</f>
        <v>United States</v>
      </c>
      <c r="I395" t="str">
        <f>INDEX(products!$A$1:$G$49,MATCH(orders!$D395,products!$A$1:$A$49,0),MATCH(orders!I$1,products!$A$1:$F$1,0))</f>
        <v>Ara</v>
      </c>
      <c r="J395" t="str">
        <f>INDEX(products!$A$1:$G$49,MATCH(orders!$D395,products!$A$1:$A$49,0),MATCH(orders!J$1,products!$A$1:$F$1,0))</f>
        <v>L</v>
      </c>
      <c r="K395" s="7">
        <f>INDEX(products!$A$1:$G$49,MATCH(orders!$D395,products!$A$1:$A$49,0),MATCH(orders!K$1,products!$A$1:$F$1,0))</f>
        <v>0.2</v>
      </c>
      <c r="L395" s="4">
        <f>INDEX(products!$A$1:$G$49,MATCH(orders!$D395,products!$A$1:$A$49,0),MATCH(orders!L$1,products!$A$1:$F$1,0))</f>
        <v>3.8849999999999998</v>
      </c>
      <c r="M395" s="4">
        <f t="shared" si="6"/>
        <v>3.8849999999999998</v>
      </c>
      <c r="N395" t="str" cm="1">
        <f t="array" ref="N395">_xlfn.IFS($I395="Rob","Robusta",$I395="Exc","Excelsa",$I395="Ara","Arabica",$I395="Lib","Liberica")</f>
        <v>Arabica</v>
      </c>
      <c r="O395" t="str" cm="1">
        <f t="array" ref="O395">_xlfn.IFS($J395="M","Medium",$J395="L","Light",$J395="D","Dark")</f>
        <v>Light</v>
      </c>
      <c r="P395" t="str">
        <f>_xlfn.XLOOKUP(Orders[[#This Row],[Customer ID]], customers!$A$1:$A$1001, customers!$I$1:$I$1001,,0)</f>
        <v>No</v>
      </c>
    </row>
    <row r="396" spans="1:16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_xlfn.XLOOKUP($C396, customers!$A$1:$A$1001,customers!$B$1:$B$1001)</f>
        <v>Randal Longfield</v>
      </c>
      <c r="G396" s="2" t="str">
        <f>IF(_xlfn.XLOOKUP($C396,customers!$A$1:$A$1001, customers!$C$1:$C$1001)=0, "", _xlfn.XLOOKUP($C396,customers!$A$1:$A$1001, customers!$C$1:$C$1001))</f>
        <v>rlongfielday@bluehost.com</v>
      </c>
      <c r="H396" s="2" t="str">
        <f>_xlfn.XLOOKUP($C396, customers!$A$1:$A$1001, customers!$G$1:$G$1001)</f>
        <v>United States</v>
      </c>
      <c r="I396" t="str">
        <f>INDEX(products!$A$1:$G$49,MATCH(orders!$D396,products!$A$1:$A$49,0),MATCH(orders!I$1,products!$A$1:$F$1,0))</f>
        <v>Rob</v>
      </c>
      <c r="J396" t="str">
        <f>INDEX(products!$A$1:$G$49,MATCH(orders!$D396,products!$A$1:$A$49,0),MATCH(orders!J$1,products!$A$1:$F$1,0))</f>
        <v>L</v>
      </c>
      <c r="K396" s="7">
        <f>INDEX(products!$A$1:$G$49,MATCH(orders!$D396,products!$A$1:$A$49,0),MATCH(orders!K$1,products!$A$1:$F$1,0))</f>
        <v>2.5</v>
      </c>
      <c r="L396" s="4">
        <f>INDEX(products!$A$1:$G$49,MATCH(orders!$D396,products!$A$1:$A$49,0),MATCH(orders!L$1,products!$A$1:$F$1,0))</f>
        <v>27.484999999999996</v>
      </c>
      <c r="M396" s="4">
        <f t="shared" si="6"/>
        <v>109.93999999999998</v>
      </c>
      <c r="N396" t="str" cm="1">
        <f t="array" ref="N396">_xlfn.IFS($I396="Rob","Robusta",$I396="Exc","Excelsa",$I396="Ara","Arabica",$I396="Lib","Liberica")</f>
        <v>Robusta</v>
      </c>
      <c r="O396" t="str" cm="1">
        <f t="array" ref="O396">_xlfn.IFS($J396="M","Medium",$J396="L","Light",$J396="D","Dark")</f>
        <v>Light</v>
      </c>
      <c r="P396" t="str">
        <f>_xlfn.XLOOKUP(Orders[[#This Row],[Customer ID]], customers!$A$1:$A$1001, customers!$I$1:$I$1001,,0)</f>
        <v>No</v>
      </c>
    </row>
    <row r="397" spans="1:16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_xlfn.XLOOKUP($C397, customers!$A$1:$A$1001,customers!$B$1:$B$1001)</f>
        <v>Gregorius Kislingbury</v>
      </c>
      <c r="G397" s="2" t="str">
        <f>IF(_xlfn.XLOOKUP($C397,customers!$A$1:$A$1001, customers!$C$1:$C$1001)=0, "", _xlfn.XLOOKUP($C397,customers!$A$1:$A$1001, customers!$C$1:$C$1001))</f>
        <v>gkislingburyaz@samsung.com</v>
      </c>
      <c r="H397" s="2" t="str">
        <f>_xlfn.XLOOKUP($C397, customers!$A$1:$A$1001, customers!$G$1:$G$1001)</f>
        <v>United States</v>
      </c>
      <c r="I397" t="str">
        <f>INDEX(products!$A$1:$G$49,MATCH(orders!$D397,products!$A$1:$A$49,0),MATCH(orders!I$1,products!$A$1:$F$1,0))</f>
        <v>Lib</v>
      </c>
      <c r="J397" t="str">
        <f>INDEX(products!$A$1:$G$49,MATCH(orders!$D397,products!$A$1:$A$49,0),MATCH(orders!J$1,products!$A$1:$F$1,0))</f>
        <v>D</v>
      </c>
      <c r="K397" s="7">
        <f>INDEX(products!$A$1:$G$49,MATCH(orders!$D397,products!$A$1:$A$49,0),MATCH(orders!K$1,products!$A$1:$F$1,0))</f>
        <v>0.5</v>
      </c>
      <c r="L397" s="4">
        <f>INDEX(products!$A$1:$G$49,MATCH(orders!$D397,products!$A$1:$A$49,0),MATCH(orders!L$1,products!$A$1:$F$1,0))</f>
        <v>7.77</v>
      </c>
      <c r="M397" s="4">
        <f t="shared" si="6"/>
        <v>46.62</v>
      </c>
      <c r="N397" t="str" cm="1">
        <f t="array" ref="N397">_xlfn.IFS($I397="Rob","Robusta",$I397="Exc","Excelsa",$I397="Ara","Arabica",$I397="Lib","Liberica")</f>
        <v>Liberica</v>
      </c>
      <c r="O397" t="str" cm="1">
        <f t="array" ref="O397">_xlfn.IFS($J397="M","Medium",$J397="L","Light",$J397="D","Dark")</f>
        <v>Dark</v>
      </c>
      <c r="P397" t="str">
        <f>_xlfn.XLOOKUP(Orders[[#This Row],[Customer ID]], customers!$A$1:$A$1001, customers!$I$1:$I$1001,,0)</f>
        <v>Yes</v>
      </c>
    </row>
    <row r="398" spans="1:16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_xlfn.XLOOKUP($C398, customers!$A$1:$A$1001,customers!$B$1:$B$1001)</f>
        <v>Xenos Gibbons</v>
      </c>
      <c r="G398" s="2" t="str">
        <f>IF(_xlfn.XLOOKUP($C398,customers!$A$1:$A$1001, customers!$C$1:$C$1001)=0, "", _xlfn.XLOOKUP($C398,customers!$A$1:$A$1001, customers!$C$1:$C$1001))</f>
        <v>xgibbonsb0@artisteer.com</v>
      </c>
      <c r="H398" s="2" t="str">
        <f>_xlfn.XLOOKUP($C398, customers!$A$1:$A$1001, customers!$G$1:$G$1001)</f>
        <v>United States</v>
      </c>
      <c r="I398" t="str">
        <f>INDEX(products!$A$1:$G$49,MATCH(orders!$D398,products!$A$1:$A$49,0),MATCH(orders!I$1,products!$A$1:$F$1,0))</f>
        <v>Ara</v>
      </c>
      <c r="J398" t="str">
        <f>INDEX(products!$A$1:$G$49,MATCH(orders!$D398,products!$A$1:$A$49,0),MATCH(orders!J$1,products!$A$1:$F$1,0))</f>
        <v>L</v>
      </c>
      <c r="K398" s="7">
        <f>INDEX(products!$A$1:$G$49,MATCH(orders!$D398,products!$A$1:$A$49,0),MATCH(orders!K$1,products!$A$1:$F$1,0))</f>
        <v>0.5</v>
      </c>
      <c r="L398" s="4">
        <f>INDEX(products!$A$1:$G$49,MATCH(orders!$D398,products!$A$1:$A$49,0),MATCH(orders!L$1,products!$A$1:$F$1,0))</f>
        <v>7.77</v>
      </c>
      <c r="M398" s="4">
        <f t="shared" si="6"/>
        <v>38.849999999999994</v>
      </c>
      <c r="N398" t="str" cm="1">
        <f t="array" ref="N398">_xlfn.IFS($I398="Rob","Robusta",$I398="Exc","Excelsa",$I398="Ara","Arabica",$I398="Lib","Liberica")</f>
        <v>Arabica</v>
      </c>
      <c r="O398" t="str" cm="1">
        <f t="array" ref="O398">_xlfn.IFS($J398="M","Medium",$J398="L","Light",$J398="D","Dark")</f>
        <v>Light</v>
      </c>
      <c r="P398" t="str">
        <f>_xlfn.XLOOKUP(Orders[[#This Row],[Customer ID]], customers!$A$1:$A$1001, customers!$I$1:$I$1001,,0)</f>
        <v>No</v>
      </c>
    </row>
    <row r="399" spans="1:16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_xlfn.XLOOKUP($C399, customers!$A$1:$A$1001,customers!$B$1:$B$1001)</f>
        <v>Fleur Parres</v>
      </c>
      <c r="G399" s="2" t="str">
        <f>IF(_xlfn.XLOOKUP($C399,customers!$A$1:$A$1001, customers!$C$1:$C$1001)=0, "", _xlfn.XLOOKUP($C399,customers!$A$1:$A$1001, customers!$C$1:$C$1001))</f>
        <v>fparresb1@imageshack.us</v>
      </c>
      <c r="H399" s="2" t="str">
        <f>_xlfn.XLOOKUP($C399, customers!$A$1:$A$1001, customers!$G$1:$G$1001)</f>
        <v>United States</v>
      </c>
      <c r="I399" t="str">
        <f>INDEX(products!$A$1:$G$49,MATCH(orders!$D399,products!$A$1:$A$49,0),MATCH(orders!I$1,products!$A$1:$F$1,0))</f>
        <v>Lib</v>
      </c>
      <c r="J399" t="str">
        <f>INDEX(products!$A$1:$G$49,MATCH(orders!$D399,products!$A$1:$A$49,0),MATCH(orders!J$1,products!$A$1:$F$1,0))</f>
        <v>D</v>
      </c>
      <c r="K399" s="7">
        <f>INDEX(products!$A$1:$G$49,MATCH(orders!$D399,products!$A$1:$A$49,0),MATCH(orders!K$1,products!$A$1:$F$1,0))</f>
        <v>0.5</v>
      </c>
      <c r="L399" s="4">
        <f>INDEX(products!$A$1:$G$49,MATCH(orders!$D399,products!$A$1:$A$49,0),MATCH(orders!L$1,products!$A$1:$F$1,0))</f>
        <v>7.77</v>
      </c>
      <c r="M399" s="4">
        <f t="shared" si="6"/>
        <v>31.08</v>
      </c>
      <c r="N399" t="str" cm="1">
        <f t="array" ref="N399">_xlfn.IFS($I399="Rob","Robusta",$I399="Exc","Excelsa",$I399="Ara","Arabica",$I399="Lib","Liberica")</f>
        <v>Liberica</v>
      </c>
      <c r="O399" t="str" cm="1">
        <f t="array" ref="O399">_xlfn.IFS($J399="M","Medium",$J399="L","Light",$J399="D","Dark")</f>
        <v>Dark</v>
      </c>
      <c r="P399" t="str">
        <f>_xlfn.XLOOKUP(Orders[[#This Row],[Customer ID]], customers!$A$1:$A$1001, customers!$I$1:$I$1001,,0)</f>
        <v>Yes</v>
      </c>
    </row>
    <row r="400" spans="1:16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_xlfn.XLOOKUP($C400, customers!$A$1:$A$1001,customers!$B$1:$B$1001)</f>
        <v>Gran Sibray</v>
      </c>
      <c r="G400" s="2" t="str">
        <f>IF(_xlfn.XLOOKUP($C400,customers!$A$1:$A$1001, customers!$C$1:$C$1001)=0, "", _xlfn.XLOOKUP($C400,customers!$A$1:$A$1001, customers!$C$1:$C$1001))</f>
        <v>gsibrayb2@wsj.com</v>
      </c>
      <c r="H400" s="2" t="str">
        <f>_xlfn.XLOOKUP($C400, customers!$A$1:$A$1001, customers!$G$1:$G$1001)</f>
        <v>United States</v>
      </c>
      <c r="I400" t="str">
        <f>INDEX(products!$A$1:$G$49,MATCH(orders!$D400,products!$A$1:$A$49,0),MATCH(orders!I$1,products!$A$1:$F$1,0))</f>
        <v>Ara</v>
      </c>
      <c r="J400" t="str">
        <f>INDEX(products!$A$1:$G$49,MATCH(orders!$D400,products!$A$1:$A$49,0),MATCH(orders!J$1,products!$A$1:$F$1,0))</f>
        <v>D</v>
      </c>
      <c r="K400" s="7">
        <f>INDEX(products!$A$1:$G$49,MATCH(orders!$D400,products!$A$1:$A$49,0),MATCH(orders!K$1,products!$A$1:$F$1,0))</f>
        <v>0.2</v>
      </c>
      <c r="L400" s="4">
        <f>INDEX(products!$A$1:$G$49,MATCH(orders!$D400,products!$A$1:$A$49,0),MATCH(orders!L$1,products!$A$1:$F$1,0))</f>
        <v>2.9849999999999999</v>
      </c>
      <c r="M400" s="4">
        <f t="shared" si="6"/>
        <v>17.91</v>
      </c>
      <c r="N400" t="str" cm="1">
        <f t="array" ref="N400">_xlfn.IFS($I400="Rob","Robusta",$I400="Exc","Excelsa",$I400="Ara","Arabica",$I400="Lib","Liberica")</f>
        <v>Arabica</v>
      </c>
      <c r="O400" t="str" cm="1">
        <f t="array" ref="O400">_xlfn.IFS($J400="M","Medium",$J400="L","Light",$J400="D","Dark")</f>
        <v>Dark</v>
      </c>
      <c r="P400" t="str">
        <f>_xlfn.XLOOKUP(Orders[[#This Row],[Customer ID]], customers!$A$1:$A$1001, customers!$I$1:$I$1001,,0)</f>
        <v>Yes</v>
      </c>
    </row>
    <row r="401" spans="1:16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_xlfn.XLOOKUP($C401, customers!$A$1:$A$1001,customers!$B$1:$B$1001)</f>
        <v>Ingelbert Hotchkin</v>
      </c>
      <c r="G401" s="2" t="str">
        <f>IF(_xlfn.XLOOKUP($C401,customers!$A$1:$A$1001, customers!$C$1:$C$1001)=0, "", _xlfn.XLOOKUP($C401,customers!$A$1:$A$1001, customers!$C$1:$C$1001))</f>
        <v>ihotchkinb3@mit.edu</v>
      </c>
      <c r="H401" s="2" t="str">
        <f>_xlfn.XLOOKUP($C401, customers!$A$1:$A$1001, customers!$G$1:$G$1001)</f>
        <v>United Kingdom</v>
      </c>
      <c r="I401" t="str">
        <f>INDEX(products!$A$1:$G$49,MATCH(orders!$D401,products!$A$1:$A$49,0),MATCH(orders!I$1,products!$A$1:$F$1,0))</f>
        <v>Exc</v>
      </c>
      <c r="J401" t="str">
        <f>INDEX(products!$A$1:$G$49,MATCH(orders!$D401,products!$A$1:$A$49,0),MATCH(orders!J$1,products!$A$1:$F$1,0))</f>
        <v>D</v>
      </c>
      <c r="K401" s="7">
        <f>INDEX(products!$A$1:$G$49,MATCH(orders!$D401,products!$A$1:$A$49,0),MATCH(orders!K$1,products!$A$1:$F$1,0))</f>
        <v>2.5</v>
      </c>
      <c r="L401" s="4">
        <f>INDEX(products!$A$1:$G$49,MATCH(orders!$D401,products!$A$1:$A$49,0),MATCH(orders!L$1,products!$A$1:$F$1,0))</f>
        <v>27.945</v>
      </c>
      <c r="M401" s="4">
        <f t="shared" si="6"/>
        <v>167.67000000000002</v>
      </c>
      <c r="N401" t="str" cm="1">
        <f t="array" ref="N401">_xlfn.IFS($I401="Rob","Robusta",$I401="Exc","Excelsa",$I401="Ara","Arabica",$I401="Lib","Liberica")</f>
        <v>Excelsa</v>
      </c>
      <c r="O401" t="str" cm="1">
        <f t="array" ref="O401">_xlfn.IFS($J401="M","Medium",$J401="L","Light",$J401="D","Dark")</f>
        <v>Dark</v>
      </c>
      <c r="P401" t="str">
        <f>_xlfn.XLOOKUP(Orders[[#This Row],[Customer ID]], customers!$A$1:$A$1001, customers!$I$1:$I$1001,,0)</f>
        <v>No</v>
      </c>
    </row>
    <row r="402" spans="1:16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_xlfn.XLOOKUP($C402, customers!$A$1:$A$1001,customers!$B$1:$B$1001)</f>
        <v>Neely Broadberrie</v>
      </c>
      <c r="G402" s="2" t="str">
        <f>IF(_xlfn.XLOOKUP($C402,customers!$A$1:$A$1001, customers!$C$1:$C$1001)=0, "", _xlfn.XLOOKUP($C402,customers!$A$1:$A$1001, customers!$C$1:$C$1001))</f>
        <v>nbroadberrieb4@gnu.org</v>
      </c>
      <c r="H402" s="2" t="str">
        <f>_xlfn.XLOOKUP($C402, customers!$A$1:$A$1001, customers!$G$1:$G$1001)</f>
        <v>United States</v>
      </c>
      <c r="I402" t="str">
        <f>INDEX(products!$A$1:$G$49,MATCH(orders!$D402,products!$A$1:$A$49,0),MATCH(orders!I$1,products!$A$1:$F$1,0))</f>
        <v>Lib</v>
      </c>
      <c r="J402" t="str">
        <f>INDEX(products!$A$1:$G$49,MATCH(orders!$D402,products!$A$1:$A$49,0),MATCH(orders!J$1,products!$A$1:$F$1,0))</f>
        <v>L</v>
      </c>
      <c r="K402" s="7">
        <f>INDEX(products!$A$1:$G$49,MATCH(orders!$D402,products!$A$1:$A$49,0),MATCH(orders!K$1,products!$A$1:$F$1,0))</f>
        <v>1</v>
      </c>
      <c r="L402" s="4">
        <f>INDEX(products!$A$1:$G$49,MATCH(orders!$D402,products!$A$1:$A$49,0),MATCH(orders!L$1,products!$A$1:$F$1,0))</f>
        <v>15.85</v>
      </c>
      <c r="M402" s="4">
        <f t="shared" si="6"/>
        <v>63.4</v>
      </c>
      <c r="N402" t="str" cm="1">
        <f t="array" ref="N402">_xlfn.IFS($I402="Rob","Robusta",$I402="Exc","Excelsa",$I402="Ara","Arabica",$I402="Lib","Liberica")</f>
        <v>Liberica</v>
      </c>
      <c r="O402" t="str" cm="1">
        <f t="array" ref="O402">_xlfn.IFS($J402="M","Medium",$J402="L","Light",$J402="D","Dark")</f>
        <v>Light</v>
      </c>
      <c r="P402" t="str">
        <f>_xlfn.XLOOKUP(Orders[[#This Row],[Customer ID]], customers!$A$1:$A$1001, customers!$I$1:$I$1001,,0)</f>
        <v>No</v>
      </c>
    </row>
    <row r="403" spans="1:16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_xlfn.XLOOKUP($C403, customers!$A$1:$A$1001,customers!$B$1:$B$1001)</f>
        <v>Rutger Pithcock</v>
      </c>
      <c r="G403" s="2" t="str">
        <f>IF(_xlfn.XLOOKUP($C403,customers!$A$1:$A$1001, customers!$C$1:$C$1001)=0, "", _xlfn.XLOOKUP($C403,customers!$A$1:$A$1001, customers!$C$1:$C$1001))</f>
        <v>rpithcockb5@yellowbook.com</v>
      </c>
      <c r="H403" s="2" t="str">
        <f>_xlfn.XLOOKUP($C403, customers!$A$1:$A$1001, customers!$G$1:$G$1001)</f>
        <v>United States</v>
      </c>
      <c r="I403" t="str">
        <f>INDEX(products!$A$1:$G$49,MATCH(orders!$D403,products!$A$1:$A$49,0),MATCH(orders!I$1,products!$A$1:$F$1,0))</f>
        <v>Lib</v>
      </c>
      <c r="J403" t="str">
        <f>INDEX(products!$A$1:$G$49,MATCH(orders!$D403,products!$A$1:$A$49,0),MATCH(orders!J$1,products!$A$1:$F$1,0))</f>
        <v>M</v>
      </c>
      <c r="K403" s="7">
        <f>INDEX(products!$A$1:$G$49,MATCH(orders!$D403,products!$A$1:$A$49,0),MATCH(orders!K$1,products!$A$1:$F$1,0))</f>
        <v>0.2</v>
      </c>
      <c r="L403" s="4">
        <f>INDEX(products!$A$1:$G$49,MATCH(orders!$D403,products!$A$1:$A$49,0),MATCH(orders!L$1,products!$A$1:$F$1,0))</f>
        <v>4.3650000000000002</v>
      </c>
      <c r="M403" s="4">
        <f t="shared" si="6"/>
        <v>8.73</v>
      </c>
      <c r="N403" t="str" cm="1">
        <f t="array" ref="N403">_xlfn.IFS($I403="Rob","Robusta",$I403="Exc","Excelsa",$I403="Ara","Arabica",$I403="Lib","Liberica")</f>
        <v>Liberica</v>
      </c>
      <c r="O403" t="str" cm="1">
        <f t="array" ref="O403">_xlfn.IFS($J403="M","Medium",$J403="L","Light",$J403="D","Dark")</f>
        <v>Medium</v>
      </c>
      <c r="P403" t="str">
        <f>_xlfn.XLOOKUP(Orders[[#This Row],[Customer ID]], customers!$A$1:$A$1001, customers!$I$1:$I$1001,,0)</f>
        <v>Yes</v>
      </c>
    </row>
    <row r="404" spans="1:16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_xlfn.XLOOKUP($C404, customers!$A$1:$A$1001,customers!$B$1:$B$1001)</f>
        <v>Gale Croysdale</v>
      </c>
      <c r="G404" s="2" t="str">
        <f>IF(_xlfn.XLOOKUP($C404,customers!$A$1:$A$1001, customers!$C$1:$C$1001)=0, "", _xlfn.XLOOKUP($C404,customers!$A$1:$A$1001, customers!$C$1:$C$1001))</f>
        <v>gcroysdaleb6@nih.gov</v>
      </c>
      <c r="H404" s="2" t="str">
        <f>_xlfn.XLOOKUP($C404, customers!$A$1:$A$1001, customers!$G$1:$G$1001)</f>
        <v>United States</v>
      </c>
      <c r="I404" t="str">
        <f>INDEX(products!$A$1:$G$49,MATCH(orders!$D404,products!$A$1:$A$49,0),MATCH(orders!I$1,products!$A$1:$F$1,0))</f>
        <v>Rob</v>
      </c>
      <c r="J404" t="str">
        <f>INDEX(products!$A$1:$G$49,MATCH(orders!$D404,products!$A$1:$A$49,0),MATCH(orders!J$1,products!$A$1:$F$1,0))</f>
        <v>D</v>
      </c>
      <c r="K404" s="7">
        <f>INDEX(products!$A$1:$G$49,MATCH(orders!$D404,products!$A$1:$A$49,0),MATCH(orders!K$1,products!$A$1:$F$1,0))</f>
        <v>1</v>
      </c>
      <c r="L404" s="4">
        <f>INDEX(products!$A$1:$G$49,MATCH(orders!$D404,products!$A$1:$A$49,0),MATCH(orders!L$1,products!$A$1:$F$1,0))</f>
        <v>8.9499999999999993</v>
      </c>
      <c r="M404" s="4">
        <f t="shared" si="6"/>
        <v>26.849999999999998</v>
      </c>
      <c r="N404" t="str" cm="1">
        <f t="array" ref="N404">_xlfn.IFS($I404="Rob","Robusta",$I404="Exc","Excelsa",$I404="Ara","Arabica",$I404="Lib","Liberica")</f>
        <v>Robusta</v>
      </c>
      <c r="O404" t="str" cm="1">
        <f t="array" ref="O404">_xlfn.IFS($J404="M","Medium",$J404="L","Light",$J404="D","Dark")</f>
        <v>Dark</v>
      </c>
      <c r="P404" t="str">
        <f>_xlfn.XLOOKUP(Orders[[#This Row],[Customer ID]], customers!$A$1:$A$1001, customers!$I$1:$I$1001,,0)</f>
        <v>Yes</v>
      </c>
    </row>
    <row r="405" spans="1:16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_xlfn.XLOOKUP($C405, customers!$A$1:$A$1001,customers!$B$1:$B$1001)</f>
        <v>Benedetto Gozzett</v>
      </c>
      <c r="G405" s="2" t="str">
        <f>IF(_xlfn.XLOOKUP($C405,customers!$A$1:$A$1001, customers!$C$1:$C$1001)=0, "", _xlfn.XLOOKUP($C405,customers!$A$1:$A$1001, customers!$C$1:$C$1001))</f>
        <v>bgozzettb7@github.com</v>
      </c>
      <c r="H405" s="2" t="str">
        <f>_xlfn.XLOOKUP($C405, customers!$A$1:$A$1001, customers!$G$1:$G$1001)</f>
        <v>United States</v>
      </c>
      <c r="I405" t="str">
        <f>INDEX(products!$A$1:$G$49,MATCH(orders!$D405,products!$A$1:$A$49,0),MATCH(orders!I$1,products!$A$1:$F$1,0))</f>
        <v>Lib</v>
      </c>
      <c r="J405" t="str">
        <f>INDEX(products!$A$1:$G$49,MATCH(orders!$D405,products!$A$1:$A$49,0),MATCH(orders!J$1,products!$A$1:$F$1,0))</f>
        <v>L</v>
      </c>
      <c r="K405" s="7">
        <f>INDEX(products!$A$1:$G$49,MATCH(orders!$D405,products!$A$1:$A$49,0),MATCH(orders!K$1,products!$A$1:$F$1,0))</f>
        <v>0.2</v>
      </c>
      <c r="L405" s="4">
        <f>INDEX(products!$A$1:$G$49,MATCH(orders!$D405,products!$A$1:$A$49,0),MATCH(orders!L$1,products!$A$1:$F$1,0))</f>
        <v>4.7549999999999999</v>
      </c>
      <c r="M405" s="4">
        <f t="shared" si="6"/>
        <v>9.51</v>
      </c>
      <c r="N405" t="str" cm="1">
        <f t="array" ref="N405">_xlfn.IFS($I405="Rob","Robusta",$I405="Exc","Excelsa",$I405="Ara","Arabica",$I405="Lib","Liberica")</f>
        <v>Liberica</v>
      </c>
      <c r="O405" t="str" cm="1">
        <f t="array" ref="O405">_xlfn.IFS($J405="M","Medium",$J405="L","Light",$J405="D","Dark")</f>
        <v>Light</v>
      </c>
      <c r="P405" t="str">
        <f>_xlfn.XLOOKUP(Orders[[#This Row],[Customer ID]], customers!$A$1:$A$1001, customers!$I$1:$I$1001,,0)</f>
        <v>No</v>
      </c>
    </row>
    <row r="406" spans="1:16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_xlfn.XLOOKUP($C406, customers!$A$1:$A$1001,customers!$B$1:$B$1001)</f>
        <v>Tania Craggs</v>
      </c>
      <c r="G406" s="2" t="str">
        <f>IF(_xlfn.XLOOKUP($C406,customers!$A$1:$A$1001, customers!$C$1:$C$1001)=0, "", _xlfn.XLOOKUP($C406,customers!$A$1:$A$1001, customers!$C$1:$C$1001))</f>
        <v>tcraggsb8@house.gov</v>
      </c>
      <c r="H406" s="2" t="str">
        <f>_xlfn.XLOOKUP($C406, customers!$A$1:$A$1001, customers!$G$1:$G$1001)</f>
        <v>Ireland</v>
      </c>
      <c r="I406" t="str">
        <f>INDEX(products!$A$1:$G$49,MATCH(orders!$D406,products!$A$1:$A$49,0),MATCH(orders!I$1,products!$A$1:$F$1,0))</f>
        <v>Ara</v>
      </c>
      <c r="J406" t="str">
        <f>INDEX(products!$A$1:$G$49,MATCH(orders!$D406,products!$A$1:$A$49,0),MATCH(orders!J$1,products!$A$1:$F$1,0))</f>
        <v>D</v>
      </c>
      <c r="K406" s="7">
        <f>INDEX(products!$A$1:$G$49,MATCH(orders!$D406,products!$A$1:$A$49,0),MATCH(orders!K$1,products!$A$1:$F$1,0))</f>
        <v>1</v>
      </c>
      <c r="L406" s="4">
        <f>INDEX(products!$A$1:$G$49,MATCH(orders!$D406,products!$A$1:$A$49,0),MATCH(orders!L$1,products!$A$1:$F$1,0))</f>
        <v>9.9499999999999993</v>
      </c>
      <c r="M406" s="4">
        <f t="shared" si="6"/>
        <v>39.799999999999997</v>
      </c>
      <c r="N406" t="str" cm="1">
        <f t="array" ref="N406">_xlfn.IFS($I406="Rob","Robusta",$I406="Exc","Excelsa",$I406="Ara","Arabica",$I406="Lib","Liberica")</f>
        <v>Arabica</v>
      </c>
      <c r="O406" t="str" cm="1">
        <f t="array" ref="O406">_xlfn.IFS($J406="M","Medium",$J406="L","Light",$J406="D","Dark")</f>
        <v>Dark</v>
      </c>
      <c r="P406" t="str">
        <f>_xlfn.XLOOKUP(Orders[[#This Row],[Customer ID]], customers!$A$1:$A$1001, customers!$I$1:$I$1001,,0)</f>
        <v>No</v>
      </c>
    </row>
    <row r="407" spans="1:16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_xlfn.XLOOKUP($C407, customers!$A$1:$A$1001,customers!$B$1:$B$1001)</f>
        <v>Leonie Cullrford</v>
      </c>
      <c r="G407" s="2" t="str">
        <f>IF(_xlfn.XLOOKUP($C407,customers!$A$1:$A$1001, customers!$C$1:$C$1001)=0, "", _xlfn.XLOOKUP($C407,customers!$A$1:$A$1001, customers!$C$1:$C$1001))</f>
        <v>lcullrfordb9@xing.com</v>
      </c>
      <c r="H407" s="2" t="str">
        <f>_xlfn.XLOOKUP($C407, customers!$A$1:$A$1001, customers!$G$1:$G$1001)</f>
        <v>United States</v>
      </c>
      <c r="I407" t="str">
        <f>INDEX(products!$A$1:$G$49,MATCH(orders!$D407,products!$A$1:$A$49,0),MATCH(orders!I$1,products!$A$1:$F$1,0))</f>
        <v>Exc</v>
      </c>
      <c r="J407" t="str">
        <f>INDEX(products!$A$1:$G$49,MATCH(orders!$D407,products!$A$1:$A$49,0),MATCH(orders!J$1,products!$A$1:$F$1,0))</f>
        <v>M</v>
      </c>
      <c r="K407" s="7">
        <f>INDEX(products!$A$1:$G$49,MATCH(orders!$D407,products!$A$1:$A$49,0),MATCH(orders!K$1,products!$A$1:$F$1,0))</f>
        <v>0.5</v>
      </c>
      <c r="L407" s="4">
        <f>INDEX(products!$A$1:$G$49,MATCH(orders!$D407,products!$A$1:$A$49,0),MATCH(orders!L$1,products!$A$1:$F$1,0))</f>
        <v>8.25</v>
      </c>
      <c r="M407" s="4">
        <f t="shared" si="6"/>
        <v>24.75</v>
      </c>
      <c r="N407" t="str" cm="1">
        <f t="array" ref="N407">_xlfn.IFS($I407="Rob","Robusta",$I407="Exc","Excelsa",$I407="Ara","Arabica",$I407="Lib","Liberica")</f>
        <v>Excelsa</v>
      </c>
      <c r="O407" t="str" cm="1">
        <f t="array" ref="O407">_xlfn.IFS($J407="M","Medium",$J407="L","Light",$J407="D","Dark")</f>
        <v>Medium</v>
      </c>
      <c r="P407" t="str">
        <f>_xlfn.XLOOKUP(Orders[[#This Row],[Customer ID]], customers!$A$1:$A$1001, customers!$I$1:$I$1001,,0)</f>
        <v>Yes</v>
      </c>
    </row>
    <row r="408" spans="1:16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_xlfn.XLOOKUP($C408, customers!$A$1:$A$1001,customers!$B$1:$B$1001)</f>
        <v>Auguste Rizon</v>
      </c>
      <c r="G408" s="2" t="str">
        <f>IF(_xlfn.XLOOKUP($C408,customers!$A$1:$A$1001, customers!$C$1:$C$1001)=0, "", _xlfn.XLOOKUP($C408,customers!$A$1:$A$1001, customers!$C$1:$C$1001))</f>
        <v>arizonba@xing.com</v>
      </c>
      <c r="H408" s="2" t="str">
        <f>_xlfn.XLOOKUP($C408, customers!$A$1:$A$1001, customers!$G$1:$G$1001)</f>
        <v>United States</v>
      </c>
      <c r="I408" t="str">
        <f>INDEX(products!$A$1:$G$49,MATCH(orders!$D408,products!$A$1:$A$49,0),MATCH(orders!I$1,products!$A$1:$F$1,0))</f>
        <v>Exc</v>
      </c>
      <c r="J408" t="str">
        <f>INDEX(products!$A$1:$G$49,MATCH(orders!$D408,products!$A$1:$A$49,0),MATCH(orders!J$1,products!$A$1:$F$1,0))</f>
        <v>M</v>
      </c>
      <c r="K408" s="7">
        <f>INDEX(products!$A$1:$G$49,MATCH(orders!$D408,products!$A$1:$A$49,0),MATCH(orders!K$1,products!$A$1:$F$1,0))</f>
        <v>1</v>
      </c>
      <c r="L408" s="4">
        <f>INDEX(products!$A$1:$G$49,MATCH(orders!$D408,products!$A$1:$A$49,0),MATCH(orders!L$1,products!$A$1:$F$1,0))</f>
        <v>13.75</v>
      </c>
      <c r="M408" s="4">
        <f t="shared" si="6"/>
        <v>68.75</v>
      </c>
      <c r="N408" t="str" cm="1">
        <f t="array" ref="N408">_xlfn.IFS($I408="Rob","Robusta",$I408="Exc","Excelsa",$I408="Ara","Arabica",$I408="Lib","Liberica")</f>
        <v>Excelsa</v>
      </c>
      <c r="O408" t="str" cm="1">
        <f t="array" ref="O408">_xlfn.IFS($J408="M","Medium",$J408="L","Light",$J408="D","Dark")</f>
        <v>Medium</v>
      </c>
      <c r="P408" t="str">
        <f>_xlfn.XLOOKUP(Orders[[#This Row],[Customer ID]], customers!$A$1:$A$1001, customers!$I$1:$I$1001,,0)</f>
        <v>Yes</v>
      </c>
    </row>
    <row r="409" spans="1:16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_xlfn.XLOOKUP($C409, customers!$A$1:$A$1001,customers!$B$1:$B$1001)</f>
        <v>Lorin Guerrazzi</v>
      </c>
      <c r="G409" s="2" t="str">
        <f>IF(_xlfn.XLOOKUP($C409,customers!$A$1:$A$1001, customers!$C$1:$C$1001)=0, "", _xlfn.XLOOKUP($C409,customers!$A$1:$A$1001, customers!$C$1:$C$1001))</f>
        <v/>
      </c>
      <c r="H409" s="2" t="str">
        <f>_xlfn.XLOOKUP($C409, customers!$A$1:$A$1001, customers!$G$1:$G$1001)</f>
        <v>Ireland</v>
      </c>
      <c r="I409" t="str">
        <f>INDEX(products!$A$1:$G$49,MATCH(orders!$D409,products!$A$1:$A$49,0),MATCH(orders!I$1,products!$A$1:$F$1,0))</f>
        <v>Exc</v>
      </c>
      <c r="J409" t="str">
        <f>INDEX(products!$A$1:$G$49,MATCH(orders!$D409,products!$A$1:$A$49,0),MATCH(orders!J$1,products!$A$1:$F$1,0))</f>
        <v>M</v>
      </c>
      <c r="K409" s="7">
        <f>INDEX(products!$A$1:$G$49,MATCH(orders!$D409,products!$A$1:$A$49,0),MATCH(orders!K$1,products!$A$1:$F$1,0))</f>
        <v>0.5</v>
      </c>
      <c r="L409" s="4">
        <f>INDEX(products!$A$1:$G$49,MATCH(orders!$D409,products!$A$1:$A$49,0),MATCH(orders!L$1,products!$A$1:$F$1,0))</f>
        <v>8.25</v>
      </c>
      <c r="M409" s="4">
        <f t="shared" si="6"/>
        <v>49.5</v>
      </c>
      <c r="N409" t="str" cm="1">
        <f t="array" ref="N409">_xlfn.IFS($I409="Rob","Robusta",$I409="Exc","Excelsa",$I409="Ara","Arabica",$I409="Lib","Liberica")</f>
        <v>Excelsa</v>
      </c>
      <c r="O409" t="str" cm="1">
        <f t="array" ref="O409">_xlfn.IFS($J409="M","Medium",$J409="L","Light",$J409="D","Dark")</f>
        <v>Medium</v>
      </c>
      <c r="P409" t="str">
        <f>_xlfn.XLOOKUP(Orders[[#This Row],[Customer ID]], customers!$A$1:$A$1001, customers!$I$1:$I$1001,,0)</f>
        <v>No</v>
      </c>
    </row>
    <row r="410" spans="1:16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_xlfn.XLOOKUP($C410, customers!$A$1:$A$1001,customers!$B$1:$B$1001)</f>
        <v>Felice Miell</v>
      </c>
      <c r="G410" s="2" t="str">
        <f>IF(_xlfn.XLOOKUP($C410,customers!$A$1:$A$1001, customers!$C$1:$C$1001)=0, "", _xlfn.XLOOKUP($C410,customers!$A$1:$A$1001, customers!$C$1:$C$1001))</f>
        <v>fmiellbc@spiegel.de</v>
      </c>
      <c r="H410" s="2" t="str">
        <f>_xlfn.XLOOKUP($C410, customers!$A$1:$A$1001, customers!$G$1:$G$1001)</f>
        <v>United States</v>
      </c>
      <c r="I410" t="str">
        <f>INDEX(products!$A$1:$G$49,MATCH(orders!$D410,products!$A$1:$A$49,0),MATCH(orders!I$1,products!$A$1:$F$1,0))</f>
        <v>Ara</v>
      </c>
      <c r="J410" t="str">
        <f>INDEX(products!$A$1:$G$49,MATCH(orders!$D410,products!$A$1:$A$49,0),MATCH(orders!J$1,products!$A$1:$F$1,0))</f>
        <v>M</v>
      </c>
      <c r="K410" s="7">
        <f>INDEX(products!$A$1:$G$49,MATCH(orders!$D410,products!$A$1:$A$49,0),MATCH(orders!K$1,products!$A$1:$F$1,0))</f>
        <v>2.5</v>
      </c>
      <c r="L410" s="4">
        <f>INDEX(products!$A$1:$G$49,MATCH(orders!$D410,products!$A$1:$A$49,0),MATCH(orders!L$1,products!$A$1:$F$1,0))</f>
        <v>25.874999999999996</v>
      </c>
      <c r="M410" s="4">
        <f t="shared" si="6"/>
        <v>51.749999999999993</v>
      </c>
      <c r="N410" t="str" cm="1">
        <f t="array" ref="N410">_xlfn.IFS($I410="Rob","Robusta",$I410="Exc","Excelsa",$I410="Ara","Arabica",$I410="Lib","Liberica")</f>
        <v>Arabica</v>
      </c>
      <c r="O410" t="str" cm="1">
        <f t="array" ref="O410">_xlfn.IFS($J410="M","Medium",$J410="L","Light",$J410="D","Dark")</f>
        <v>Medium</v>
      </c>
      <c r="P410" t="str">
        <f>_xlfn.XLOOKUP(Orders[[#This Row],[Customer ID]], customers!$A$1:$A$1001, customers!$I$1:$I$1001,,0)</f>
        <v>Yes</v>
      </c>
    </row>
    <row r="411" spans="1:16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_xlfn.XLOOKUP($C411, customers!$A$1:$A$1001,customers!$B$1:$B$1001)</f>
        <v>Hamish Skeech</v>
      </c>
      <c r="G411" s="2" t="str">
        <f>IF(_xlfn.XLOOKUP($C411,customers!$A$1:$A$1001, customers!$C$1:$C$1001)=0, "", _xlfn.XLOOKUP($C411,customers!$A$1:$A$1001, customers!$C$1:$C$1001))</f>
        <v/>
      </c>
      <c r="H411" s="2" t="str">
        <f>_xlfn.XLOOKUP($C411, customers!$A$1:$A$1001, customers!$G$1:$G$1001)</f>
        <v>Ireland</v>
      </c>
      <c r="I411" t="str">
        <f>INDEX(products!$A$1:$G$49,MATCH(orders!$D411,products!$A$1:$A$49,0),MATCH(orders!I$1,products!$A$1:$F$1,0))</f>
        <v>Lib</v>
      </c>
      <c r="J411" t="str">
        <f>INDEX(products!$A$1:$G$49,MATCH(orders!$D411,products!$A$1:$A$49,0),MATCH(orders!J$1,products!$A$1:$F$1,0))</f>
        <v>L</v>
      </c>
      <c r="K411" s="7">
        <f>INDEX(products!$A$1:$G$49,MATCH(orders!$D411,products!$A$1:$A$49,0),MATCH(orders!K$1,products!$A$1:$F$1,0))</f>
        <v>1</v>
      </c>
      <c r="L411" s="4">
        <f>INDEX(products!$A$1:$G$49,MATCH(orders!$D411,products!$A$1:$A$49,0),MATCH(orders!L$1,products!$A$1:$F$1,0))</f>
        <v>15.85</v>
      </c>
      <c r="M411" s="4">
        <f t="shared" si="6"/>
        <v>47.55</v>
      </c>
      <c r="N411" t="str" cm="1">
        <f t="array" ref="N411">_xlfn.IFS($I411="Rob","Robusta",$I411="Exc","Excelsa",$I411="Ara","Arabica",$I411="Lib","Liberica")</f>
        <v>Liberica</v>
      </c>
      <c r="O411" t="str" cm="1">
        <f t="array" ref="O411">_xlfn.IFS($J411="M","Medium",$J411="L","Light",$J411="D","Dark")</f>
        <v>Light</v>
      </c>
      <c r="P411" t="str">
        <f>_xlfn.XLOOKUP(Orders[[#This Row],[Customer ID]], customers!$A$1:$A$1001, customers!$I$1:$I$1001,,0)</f>
        <v>Yes</v>
      </c>
    </row>
    <row r="412" spans="1:16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_xlfn.XLOOKUP($C412, customers!$A$1:$A$1001,customers!$B$1:$B$1001)</f>
        <v>Giordano Lorenzin</v>
      </c>
      <c r="G412" s="2" t="str">
        <f>IF(_xlfn.XLOOKUP($C412,customers!$A$1:$A$1001, customers!$C$1:$C$1001)=0, "", _xlfn.XLOOKUP($C412,customers!$A$1:$A$1001, customers!$C$1:$C$1001))</f>
        <v/>
      </c>
      <c r="H412" s="2" t="str">
        <f>_xlfn.XLOOKUP($C412, customers!$A$1:$A$1001, customers!$G$1:$G$1001)</f>
        <v>United States</v>
      </c>
      <c r="I412" t="str">
        <f>INDEX(products!$A$1:$G$49,MATCH(orders!$D412,products!$A$1:$A$49,0),MATCH(orders!I$1,products!$A$1:$F$1,0))</f>
        <v>Ara</v>
      </c>
      <c r="J412" t="str">
        <f>INDEX(products!$A$1:$G$49,MATCH(orders!$D412,products!$A$1:$A$49,0),MATCH(orders!J$1,products!$A$1:$F$1,0))</f>
        <v>L</v>
      </c>
      <c r="K412" s="7">
        <f>INDEX(products!$A$1:$G$49,MATCH(orders!$D412,products!$A$1:$A$49,0),MATCH(orders!K$1,products!$A$1:$F$1,0))</f>
        <v>0.2</v>
      </c>
      <c r="L412" s="4">
        <f>INDEX(products!$A$1:$G$49,MATCH(orders!$D412,products!$A$1:$A$49,0),MATCH(orders!L$1,products!$A$1:$F$1,0))</f>
        <v>3.8849999999999998</v>
      </c>
      <c r="M412" s="4">
        <f t="shared" si="6"/>
        <v>15.54</v>
      </c>
      <c r="N412" t="str" cm="1">
        <f t="array" ref="N412">_xlfn.IFS($I412="Rob","Robusta",$I412="Exc","Excelsa",$I412="Ara","Arabica",$I412="Lib","Liberica")</f>
        <v>Arabica</v>
      </c>
      <c r="O412" t="str" cm="1">
        <f t="array" ref="O412">_xlfn.IFS($J412="M","Medium",$J412="L","Light",$J412="D","Dark")</f>
        <v>Light</v>
      </c>
      <c r="P412" t="str">
        <f>_xlfn.XLOOKUP(Orders[[#This Row],[Customer ID]], customers!$A$1:$A$1001, customers!$I$1:$I$1001,,0)</f>
        <v>No</v>
      </c>
    </row>
    <row r="413" spans="1:16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_xlfn.XLOOKUP($C413, customers!$A$1:$A$1001,customers!$B$1:$B$1001)</f>
        <v>Harwilll Bishell</v>
      </c>
      <c r="G413" s="2" t="str">
        <f>IF(_xlfn.XLOOKUP($C413,customers!$A$1:$A$1001, customers!$C$1:$C$1001)=0, "", _xlfn.XLOOKUP($C413,customers!$A$1:$A$1001, customers!$C$1:$C$1001))</f>
        <v/>
      </c>
      <c r="H413" s="2" t="str">
        <f>_xlfn.XLOOKUP($C413, customers!$A$1:$A$1001, customers!$G$1:$G$1001)</f>
        <v>United States</v>
      </c>
      <c r="I413" t="str">
        <f>INDEX(products!$A$1:$G$49,MATCH(orders!$D413,products!$A$1:$A$49,0),MATCH(orders!I$1,products!$A$1:$F$1,0))</f>
        <v>Lib</v>
      </c>
      <c r="J413" t="str">
        <f>INDEX(products!$A$1:$G$49,MATCH(orders!$D413,products!$A$1:$A$49,0),MATCH(orders!J$1,products!$A$1:$F$1,0))</f>
        <v>M</v>
      </c>
      <c r="K413" s="7">
        <f>INDEX(products!$A$1:$G$49,MATCH(orders!$D413,products!$A$1:$A$49,0),MATCH(orders!K$1,products!$A$1:$F$1,0))</f>
        <v>1</v>
      </c>
      <c r="L413" s="4">
        <f>INDEX(products!$A$1:$G$49,MATCH(orders!$D413,products!$A$1:$A$49,0),MATCH(orders!L$1,products!$A$1:$F$1,0))</f>
        <v>14.55</v>
      </c>
      <c r="M413" s="4">
        <f t="shared" si="6"/>
        <v>87.300000000000011</v>
      </c>
      <c r="N413" t="str" cm="1">
        <f t="array" ref="N413">_xlfn.IFS($I413="Rob","Robusta",$I413="Exc","Excelsa",$I413="Ara","Arabica",$I413="Lib","Liberica")</f>
        <v>Liberica</v>
      </c>
      <c r="O413" t="str" cm="1">
        <f t="array" ref="O413">_xlfn.IFS($J413="M","Medium",$J413="L","Light",$J413="D","Dark")</f>
        <v>Medium</v>
      </c>
      <c r="P413" t="str">
        <f>_xlfn.XLOOKUP(Orders[[#This Row],[Customer ID]], customers!$A$1:$A$1001, customers!$I$1:$I$1001,,0)</f>
        <v>Yes</v>
      </c>
    </row>
    <row r="414" spans="1:16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_xlfn.XLOOKUP($C414, customers!$A$1:$A$1001,customers!$B$1:$B$1001)</f>
        <v>Freeland Missenden</v>
      </c>
      <c r="G414" s="2" t="str">
        <f>IF(_xlfn.XLOOKUP($C414,customers!$A$1:$A$1001, customers!$C$1:$C$1001)=0, "", _xlfn.XLOOKUP($C414,customers!$A$1:$A$1001, customers!$C$1:$C$1001))</f>
        <v/>
      </c>
      <c r="H414" s="2" t="str">
        <f>_xlfn.XLOOKUP($C414, customers!$A$1:$A$1001, customers!$G$1:$G$1001)</f>
        <v>United States</v>
      </c>
      <c r="I414" t="str">
        <f>INDEX(products!$A$1:$G$49,MATCH(orders!$D414,products!$A$1:$A$49,0),MATCH(orders!I$1,products!$A$1:$F$1,0))</f>
        <v>Ara</v>
      </c>
      <c r="J414" t="str">
        <f>INDEX(products!$A$1:$G$49,MATCH(orders!$D414,products!$A$1:$A$49,0),MATCH(orders!J$1,products!$A$1:$F$1,0))</f>
        <v>M</v>
      </c>
      <c r="K414" s="7">
        <f>INDEX(products!$A$1:$G$49,MATCH(orders!$D414,products!$A$1:$A$49,0),MATCH(orders!K$1,products!$A$1:$F$1,0))</f>
        <v>1</v>
      </c>
      <c r="L414" s="4">
        <f>INDEX(products!$A$1:$G$49,MATCH(orders!$D414,products!$A$1:$A$49,0),MATCH(orders!L$1,products!$A$1:$F$1,0))</f>
        <v>11.25</v>
      </c>
      <c r="M414" s="4">
        <f t="shared" si="6"/>
        <v>56.25</v>
      </c>
      <c r="N414" t="str" cm="1">
        <f t="array" ref="N414">_xlfn.IFS($I414="Rob","Robusta",$I414="Exc","Excelsa",$I414="Ara","Arabica",$I414="Lib","Liberica")</f>
        <v>Arabica</v>
      </c>
      <c r="O414" t="str" cm="1">
        <f t="array" ref="O414">_xlfn.IFS($J414="M","Medium",$J414="L","Light",$J414="D","Dark")</f>
        <v>Medium</v>
      </c>
      <c r="P414" t="str">
        <f>_xlfn.XLOOKUP(Orders[[#This Row],[Customer ID]], customers!$A$1:$A$1001, customers!$I$1:$I$1001,,0)</f>
        <v>Yes</v>
      </c>
    </row>
    <row r="415" spans="1:16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_xlfn.XLOOKUP($C415, customers!$A$1:$A$1001,customers!$B$1:$B$1001)</f>
        <v>Waylan Springall</v>
      </c>
      <c r="G415" s="2" t="str">
        <f>IF(_xlfn.XLOOKUP($C415,customers!$A$1:$A$1001, customers!$C$1:$C$1001)=0, "", _xlfn.XLOOKUP($C415,customers!$A$1:$A$1001, customers!$C$1:$C$1001))</f>
        <v>wspringallbh@jugem.jp</v>
      </c>
      <c r="H415" s="2" t="str">
        <f>_xlfn.XLOOKUP($C415, customers!$A$1:$A$1001, customers!$G$1:$G$1001)</f>
        <v>United States</v>
      </c>
      <c r="I415" t="str">
        <f>INDEX(products!$A$1:$G$49,MATCH(orders!$D415,products!$A$1:$A$49,0),MATCH(orders!I$1,products!$A$1:$F$1,0))</f>
        <v>Lib</v>
      </c>
      <c r="J415" t="str">
        <f>INDEX(products!$A$1:$G$49,MATCH(orders!$D415,products!$A$1:$A$49,0),MATCH(orders!J$1,products!$A$1:$F$1,0))</f>
        <v>L</v>
      </c>
      <c r="K415" s="7">
        <f>INDEX(products!$A$1:$G$49,MATCH(orders!$D415,products!$A$1:$A$49,0),MATCH(orders!K$1,products!$A$1:$F$1,0))</f>
        <v>2.5</v>
      </c>
      <c r="L415" s="4">
        <f>INDEX(products!$A$1:$G$49,MATCH(orders!$D415,products!$A$1:$A$49,0),MATCH(orders!L$1,products!$A$1:$F$1,0))</f>
        <v>36.454999999999998</v>
      </c>
      <c r="M415" s="4">
        <f t="shared" si="6"/>
        <v>36.454999999999998</v>
      </c>
      <c r="N415" t="str" cm="1">
        <f t="array" ref="N415">_xlfn.IFS($I415="Rob","Robusta",$I415="Exc","Excelsa",$I415="Ara","Arabica",$I415="Lib","Liberica")</f>
        <v>Liberica</v>
      </c>
      <c r="O415" t="str" cm="1">
        <f t="array" ref="O415">_xlfn.IFS($J415="M","Medium",$J415="L","Light",$J415="D","Dark")</f>
        <v>Light</v>
      </c>
      <c r="P415" t="str">
        <f>_xlfn.XLOOKUP(Orders[[#This Row],[Customer ID]], customers!$A$1:$A$1001, customers!$I$1:$I$1001,,0)</f>
        <v>Yes</v>
      </c>
    </row>
    <row r="416" spans="1:16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_xlfn.XLOOKUP($C416, customers!$A$1:$A$1001,customers!$B$1:$B$1001)</f>
        <v>Kiri Avramow</v>
      </c>
      <c r="G416" s="2" t="str">
        <f>IF(_xlfn.XLOOKUP($C416,customers!$A$1:$A$1001, customers!$C$1:$C$1001)=0, "", _xlfn.XLOOKUP($C416,customers!$A$1:$A$1001, customers!$C$1:$C$1001))</f>
        <v/>
      </c>
      <c r="H416" s="2" t="str">
        <f>_xlfn.XLOOKUP($C416, customers!$A$1:$A$1001, customers!$G$1:$G$1001)</f>
        <v>United States</v>
      </c>
      <c r="I416" t="str">
        <f>INDEX(products!$A$1:$G$49,MATCH(orders!$D416,products!$A$1:$A$49,0),MATCH(orders!I$1,products!$A$1:$F$1,0))</f>
        <v>Rob</v>
      </c>
      <c r="J416" t="str">
        <f>INDEX(products!$A$1:$G$49,MATCH(orders!$D416,products!$A$1:$A$49,0),MATCH(orders!J$1,products!$A$1:$F$1,0))</f>
        <v>L</v>
      </c>
      <c r="K416" s="7">
        <f>INDEX(products!$A$1:$G$49,MATCH(orders!$D416,products!$A$1:$A$49,0),MATCH(orders!K$1,products!$A$1:$F$1,0))</f>
        <v>0.2</v>
      </c>
      <c r="L416" s="4">
        <f>INDEX(products!$A$1:$G$49,MATCH(orders!$D416,products!$A$1:$A$49,0),MATCH(orders!L$1,products!$A$1:$F$1,0))</f>
        <v>3.5849999999999995</v>
      </c>
      <c r="M416" s="4">
        <f t="shared" si="6"/>
        <v>10.754999999999999</v>
      </c>
      <c r="N416" t="str" cm="1">
        <f t="array" ref="N416">_xlfn.IFS($I416="Rob","Robusta",$I416="Exc","Excelsa",$I416="Ara","Arabica",$I416="Lib","Liberica")</f>
        <v>Robusta</v>
      </c>
      <c r="O416" t="str" cm="1">
        <f t="array" ref="O416">_xlfn.IFS($J416="M","Medium",$J416="L","Light",$J416="D","Dark")</f>
        <v>Light</v>
      </c>
      <c r="P416" t="str">
        <f>_xlfn.XLOOKUP(Orders[[#This Row],[Customer ID]], customers!$A$1:$A$1001, customers!$I$1:$I$1001,,0)</f>
        <v>Yes</v>
      </c>
    </row>
    <row r="417" spans="1:16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_xlfn.XLOOKUP($C417, customers!$A$1:$A$1001,customers!$B$1:$B$1001)</f>
        <v>Gregg Hawkyens</v>
      </c>
      <c r="G417" s="2" t="str">
        <f>IF(_xlfn.XLOOKUP($C417,customers!$A$1:$A$1001, customers!$C$1:$C$1001)=0, "", _xlfn.XLOOKUP($C417,customers!$A$1:$A$1001, customers!$C$1:$C$1001))</f>
        <v>ghawkyensbj@census.gov</v>
      </c>
      <c r="H417" s="2" t="str">
        <f>_xlfn.XLOOKUP($C417, customers!$A$1:$A$1001, customers!$G$1:$G$1001)</f>
        <v>United States</v>
      </c>
      <c r="I417" t="str">
        <f>INDEX(products!$A$1:$G$49,MATCH(orders!$D417,products!$A$1:$A$49,0),MATCH(orders!I$1,products!$A$1:$F$1,0))</f>
        <v>Rob</v>
      </c>
      <c r="J417" t="str">
        <f>INDEX(products!$A$1:$G$49,MATCH(orders!$D417,products!$A$1:$A$49,0),MATCH(orders!J$1,products!$A$1:$F$1,0))</f>
        <v>M</v>
      </c>
      <c r="K417" s="7">
        <f>INDEX(products!$A$1:$G$49,MATCH(orders!$D417,products!$A$1:$A$49,0),MATCH(orders!K$1,products!$A$1:$F$1,0))</f>
        <v>0.2</v>
      </c>
      <c r="L417" s="4">
        <f>INDEX(products!$A$1:$G$49,MATCH(orders!$D417,products!$A$1:$A$49,0),MATCH(orders!L$1,products!$A$1:$F$1,0))</f>
        <v>2.9849999999999999</v>
      </c>
      <c r="M417" s="4">
        <f t="shared" si="6"/>
        <v>8.9550000000000001</v>
      </c>
      <c r="N417" t="str" cm="1">
        <f t="array" ref="N417">_xlfn.IFS($I417="Rob","Robusta",$I417="Exc","Excelsa",$I417="Ara","Arabica",$I417="Lib","Liberica")</f>
        <v>Robusta</v>
      </c>
      <c r="O417" t="str" cm="1">
        <f t="array" ref="O417">_xlfn.IFS($J417="M","Medium",$J417="L","Light",$J417="D","Dark")</f>
        <v>Medium</v>
      </c>
      <c r="P417" t="str">
        <f>_xlfn.XLOOKUP(Orders[[#This Row],[Customer ID]], customers!$A$1:$A$1001, customers!$I$1:$I$1001,,0)</f>
        <v>No</v>
      </c>
    </row>
    <row r="418" spans="1:16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_xlfn.XLOOKUP($C418, customers!$A$1:$A$1001,customers!$B$1:$B$1001)</f>
        <v>Reggis Pracy</v>
      </c>
      <c r="G418" s="2" t="str">
        <f>IF(_xlfn.XLOOKUP($C418,customers!$A$1:$A$1001, customers!$C$1:$C$1001)=0, "", _xlfn.XLOOKUP($C418,customers!$A$1:$A$1001, customers!$C$1:$C$1001))</f>
        <v/>
      </c>
      <c r="H418" s="2" t="str">
        <f>_xlfn.XLOOKUP($C418, customers!$A$1:$A$1001, customers!$G$1:$G$1001)</f>
        <v>United States</v>
      </c>
      <c r="I418" t="str">
        <f>INDEX(products!$A$1:$G$49,MATCH(orders!$D418,products!$A$1:$A$49,0),MATCH(orders!I$1,products!$A$1:$F$1,0))</f>
        <v>Ara</v>
      </c>
      <c r="J418" t="str">
        <f>INDEX(products!$A$1:$G$49,MATCH(orders!$D418,products!$A$1:$A$49,0),MATCH(orders!J$1,products!$A$1:$F$1,0))</f>
        <v>L</v>
      </c>
      <c r="K418" s="7">
        <f>INDEX(products!$A$1:$G$49,MATCH(orders!$D418,products!$A$1:$A$49,0),MATCH(orders!K$1,products!$A$1:$F$1,0))</f>
        <v>0.5</v>
      </c>
      <c r="L418" s="4">
        <f>INDEX(products!$A$1:$G$49,MATCH(orders!$D418,products!$A$1:$A$49,0),MATCH(orders!L$1,products!$A$1:$F$1,0))</f>
        <v>7.77</v>
      </c>
      <c r="M418" s="4">
        <f t="shared" si="6"/>
        <v>23.31</v>
      </c>
      <c r="N418" t="str" cm="1">
        <f t="array" ref="N418">_xlfn.IFS($I418="Rob","Robusta",$I418="Exc","Excelsa",$I418="Ara","Arabica",$I418="Lib","Liberica")</f>
        <v>Arabica</v>
      </c>
      <c r="O418" t="str" cm="1">
        <f t="array" ref="O418">_xlfn.IFS($J418="M","Medium",$J418="L","Light",$J418="D","Dark")</f>
        <v>Light</v>
      </c>
      <c r="P418" t="str">
        <f>_xlfn.XLOOKUP(Orders[[#This Row],[Customer ID]], customers!$A$1:$A$1001, customers!$I$1:$I$1001,,0)</f>
        <v>Yes</v>
      </c>
    </row>
    <row r="419" spans="1:16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_xlfn.XLOOKUP($C419, customers!$A$1:$A$1001,customers!$B$1:$B$1001)</f>
        <v>Paula Denis</v>
      </c>
      <c r="G419" s="2" t="str">
        <f>IF(_xlfn.XLOOKUP($C419,customers!$A$1:$A$1001, customers!$C$1:$C$1001)=0, "", _xlfn.XLOOKUP($C419,customers!$A$1:$A$1001, customers!$C$1:$C$1001))</f>
        <v/>
      </c>
      <c r="H419" s="2" t="str">
        <f>_xlfn.XLOOKUP($C419, customers!$A$1:$A$1001, customers!$G$1:$G$1001)</f>
        <v>United States</v>
      </c>
      <c r="I419" t="str">
        <f>INDEX(products!$A$1:$G$49,MATCH(orders!$D419,products!$A$1:$A$49,0),MATCH(orders!I$1,products!$A$1:$F$1,0))</f>
        <v>Ara</v>
      </c>
      <c r="J419" t="str">
        <f>INDEX(products!$A$1:$G$49,MATCH(orders!$D419,products!$A$1:$A$49,0),MATCH(orders!J$1,products!$A$1:$F$1,0))</f>
        <v>L</v>
      </c>
      <c r="K419" s="7">
        <f>INDEX(products!$A$1:$G$49,MATCH(orders!$D419,products!$A$1:$A$49,0),MATCH(orders!K$1,products!$A$1:$F$1,0))</f>
        <v>2.5</v>
      </c>
      <c r="L419" s="4">
        <f>INDEX(products!$A$1:$G$49,MATCH(orders!$D419,products!$A$1:$A$49,0),MATCH(orders!L$1,products!$A$1:$F$1,0))</f>
        <v>29.784999999999997</v>
      </c>
      <c r="M419" s="4">
        <f t="shared" si="6"/>
        <v>29.784999999999997</v>
      </c>
      <c r="N419" t="str" cm="1">
        <f t="array" ref="N419">_xlfn.IFS($I419="Rob","Robusta",$I419="Exc","Excelsa",$I419="Ara","Arabica",$I419="Lib","Liberica")</f>
        <v>Arabica</v>
      </c>
      <c r="O419" t="str" cm="1">
        <f t="array" ref="O419">_xlfn.IFS($J419="M","Medium",$J419="L","Light",$J419="D","Dark")</f>
        <v>Light</v>
      </c>
      <c r="P419" t="str">
        <f>_xlfn.XLOOKUP(Orders[[#This Row],[Customer ID]], customers!$A$1:$A$1001, customers!$I$1:$I$1001,,0)</f>
        <v>Yes</v>
      </c>
    </row>
    <row r="420" spans="1:16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_xlfn.XLOOKUP($C420, customers!$A$1:$A$1001,customers!$B$1:$B$1001)</f>
        <v>Broderick McGilvra</v>
      </c>
      <c r="G420" s="2" t="str">
        <f>IF(_xlfn.XLOOKUP($C420,customers!$A$1:$A$1001, customers!$C$1:$C$1001)=0, "", _xlfn.XLOOKUP($C420,customers!$A$1:$A$1001, customers!$C$1:$C$1001))</f>
        <v>bmcgilvrabm@so-net.ne.jp</v>
      </c>
      <c r="H420" s="2" t="str">
        <f>_xlfn.XLOOKUP($C420, customers!$A$1:$A$1001, customers!$G$1:$G$1001)</f>
        <v>United States</v>
      </c>
      <c r="I420" t="str">
        <f>INDEX(products!$A$1:$G$49,MATCH(orders!$D420,products!$A$1:$A$49,0),MATCH(orders!I$1,products!$A$1:$F$1,0))</f>
        <v>Ara</v>
      </c>
      <c r="J420" t="str">
        <f>INDEX(products!$A$1:$G$49,MATCH(orders!$D420,products!$A$1:$A$49,0),MATCH(orders!J$1,products!$A$1:$F$1,0))</f>
        <v>L</v>
      </c>
      <c r="K420" s="7">
        <f>INDEX(products!$A$1:$G$49,MATCH(orders!$D420,products!$A$1:$A$49,0),MATCH(orders!K$1,products!$A$1:$F$1,0))</f>
        <v>2.5</v>
      </c>
      <c r="L420" s="4">
        <f>INDEX(products!$A$1:$G$49,MATCH(orders!$D420,products!$A$1:$A$49,0),MATCH(orders!L$1,products!$A$1:$F$1,0))</f>
        <v>29.784999999999997</v>
      </c>
      <c r="M420" s="4">
        <f t="shared" si="6"/>
        <v>148.92499999999998</v>
      </c>
      <c r="N420" t="str" cm="1">
        <f t="array" ref="N420">_xlfn.IFS($I420="Rob","Robusta",$I420="Exc","Excelsa",$I420="Ara","Arabica",$I420="Lib","Liberica")</f>
        <v>Arabica</v>
      </c>
      <c r="O420" t="str" cm="1">
        <f t="array" ref="O420">_xlfn.IFS($J420="M","Medium",$J420="L","Light",$J420="D","Dark")</f>
        <v>Light</v>
      </c>
      <c r="P420" t="str">
        <f>_xlfn.XLOOKUP(Orders[[#This Row],[Customer ID]], customers!$A$1:$A$1001, customers!$I$1:$I$1001,,0)</f>
        <v>Yes</v>
      </c>
    </row>
    <row r="421" spans="1:16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_xlfn.XLOOKUP($C421, customers!$A$1:$A$1001,customers!$B$1:$B$1001)</f>
        <v>Annabella Danzey</v>
      </c>
      <c r="G421" s="2" t="str">
        <f>IF(_xlfn.XLOOKUP($C421,customers!$A$1:$A$1001, customers!$C$1:$C$1001)=0, "", _xlfn.XLOOKUP($C421,customers!$A$1:$A$1001, customers!$C$1:$C$1001))</f>
        <v>adanzeybn@github.com</v>
      </c>
      <c r="H421" s="2" t="str">
        <f>_xlfn.XLOOKUP($C421, customers!$A$1:$A$1001, customers!$G$1:$G$1001)</f>
        <v>United States</v>
      </c>
      <c r="I421" t="str">
        <f>INDEX(products!$A$1:$G$49,MATCH(orders!$D421,products!$A$1:$A$49,0),MATCH(orders!I$1,products!$A$1:$F$1,0))</f>
        <v>Lib</v>
      </c>
      <c r="J421" t="str">
        <f>INDEX(products!$A$1:$G$49,MATCH(orders!$D421,products!$A$1:$A$49,0),MATCH(orders!J$1,products!$A$1:$F$1,0))</f>
        <v>M</v>
      </c>
      <c r="K421" s="7">
        <f>INDEX(products!$A$1:$G$49,MATCH(orders!$D421,products!$A$1:$A$49,0),MATCH(orders!K$1,products!$A$1:$F$1,0))</f>
        <v>0.5</v>
      </c>
      <c r="L421" s="4">
        <f>INDEX(products!$A$1:$G$49,MATCH(orders!$D421,products!$A$1:$A$49,0),MATCH(orders!L$1,products!$A$1:$F$1,0))</f>
        <v>8.73</v>
      </c>
      <c r="M421" s="4">
        <f t="shared" si="6"/>
        <v>8.73</v>
      </c>
      <c r="N421" t="str" cm="1">
        <f t="array" ref="N421">_xlfn.IFS($I421="Rob","Robusta",$I421="Exc","Excelsa",$I421="Ara","Arabica",$I421="Lib","Liberica")</f>
        <v>Liberica</v>
      </c>
      <c r="O421" t="str" cm="1">
        <f t="array" ref="O421">_xlfn.IFS($J421="M","Medium",$J421="L","Light",$J421="D","Dark")</f>
        <v>Medium</v>
      </c>
      <c r="P421" t="str">
        <f>_xlfn.XLOOKUP(Orders[[#This Row],[Customer ID]], customers!$A$1:$A$1001, customers!$I$1:$I$1001,,0)</f>
        <v>Yes</v>
      </c>
    </row>
    <row r="422" spans="1:16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_xlfn.XLOOKUP($C422, customers!$A$1:$A$1001,customers!$B$1:$B$1001)</f>
        <v>Terri Farra</v>
      </c>
      <c r="G422" s="2" t="str">
        <f>IF(_xlfn.XLOOKUP($C422,customers!$A$1:$A$1001, customers!$C$1:$C$1001)=0, "", _xlfn.XLOOKUP($C422,customers!$A$1:$A$1001, customers!$C$1:$C$1001))</f>
        <v>tfarraac@behance.net</v>
      </c>
      <c r="H422" s="2" t="str">
        <f>_xlfn.XLOOKUP($C422, customers!$A$1:$A$1001, customers!$G$1:$G$1001)</f>
        <v>United States</v>
      </c>
      <c r="I422" t="str">
        <f>INDEX(products!$A$1:$G$49,MATCH(orders!$D422,products!$A$1:$A$49,0),MATCH(orders!I$1,products!$A$1:$F$1,0))</f>
        <v>Lib</v>
      </c>
      <c r="J422" t="str">
        <f>INDEX(products!$A$1:$G$49,MATCH(orders!$D422,products!$A$1:$A$49,0),MATCH(orders!J$1,products!$A$1:$F$1,0))</f>
        <v>D</v>
      </c>
      <c r="K422" s="7">
        <f>INDEX(products!$A$1:$G$49,MATCH(orders!$D422,products!$A$1:$A$49,0),MATCH(orders!K$1,products!$A$1:$F$1,0))</f>
        <v>0.5</v>
      </c>
      <c r="L422" s="4">
        <f>INDEX(products!$A$1:$G$49,MATCH(orders!$D422,products!$A$1:$A$49,0),MATCH(orders!L$1,products!$A$1:$F$1,0))</f>
        <v>7.77</v>
      </c>
      <c r="M422" s="4">
        <f t="shared" si="6"/>
        <v>31.08</v>
      </c>
      <c r="N422" t="str" cm="1">
        <f t="array" ref="N422">_xlfn.IFS($I422="Rob","Robusta",$I422="Exc","Excelsa",$I422="Ara","Arabica",$I422="Lib","Liberica")</f>
        <v>Liberica</v>
      </c>
      <c r="O422" t="str" cm="1">
        <f t="array" ref="O422">_xlfn.IFS($J422="M","Medium",$J422="L","Light",$J422="D","Dark")</f>
        <v>Dark</v>
      </c>
      <c r="P422" t="str">
        <f>_xlfn.XLOOKUP(Orders[[#This Row],[Customer ID]], customers!$A$1:$A$1001, customers!$I$1:$I$1001,,0)</f>
        <v>No</v>
      </c>
    </row>
    <row r="423" spans="1:16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_xlfn.XLOOKUP($C423, customers!$A$1:$A$1001,customers!$B$1:$B$1001)</f>
        <v>Terri Farra</v>
      </c>
      <c r="G423" s="2" t="str">
        <f>IF(_xlfn.XLOOKUP($C423,customers!$A$1:$A$1001, customers!$C$1:$C$1001)=0, "", _xlfn.XLOOKUP($C423,customers!$A$1:$A$1001, customers!$C$1:$C$1001))</f>
        <v>tfarraac@behance.net</v>
      </c>
      <c r="H423" s="2" t="str">
        <f>_xlfn.XLOOKUP($C423, customers!$A$1:$A$1001, customers!$G$1:$G$1001)</f>
        <v>United States</v>
      </c>
      <c r="I423" t="str">
        <f>INDEX(products!$A$1:$G$49,MATCH(orders!$D423,products!$A$1:$A$49,0),MATCH(orders!I$1,products!$A$1:$F$1,0))</f>
        <v>Ara</v>
      </c>
      <c r="J423" t="str">
        <f>INDEX(products!$A$1:$G$49,MATCH(orders!$D423,products!$A$1:$A$49,0),MATCH(orders!J$1,products!$A$1:$F$1,0))</f>
        <v>D</v>
      </c>
      <c r="K423" s="7">
        <f>INDEX(products!$A$1:$G$49,MATCH(orders!$D423,products!$A$1:$A$49,0),MATCH(orders!K$1,products!$A$1:$F$1,0))</f>
        <v>2.5</v>
      </c>
      <c r="L423" s="4">
        <f>INDEX(products!$A$1:$G$49,MATCH(orders!$D423,products!$A$1:$A$49,0),MATCH(orders!L$1,products!$A$1:$F$1,0))</f>
        <v>22.884999999999998</v>
      </c>
      <c r="M423" s="4">
        <f t="shared" si="6"/>
        <v>137.31</v>
      </c>
      <c r="N423" t="str" cm="1">
        <f t="array" ref="N423">_xlfn.IFS($I423="Rob","Robusta",$I423="Exc","Excelsa",$I423="Ara","Arabica",$I423="Lib","Liberica")</f>
        <v>Arabica</v>
      </c>
      <c r="O423" t="str" cm="1">
        <f t="array" ref="O423">_xlfn.IFS($J423="M","Medium",$J423="L","Light",$J423="D","Dark")</f>
        <v>Dark</v>
      </c>
      <c r="P423" t="str">
        <f>_xlfn.XLOOKUP(Orders[[#This Row],[Customer ID]], customers!$A$1:$A$1001, customers!$I$1:$I$1001,,0)</f>
        <v>No</v>
      </c>
    </row>
    <row r="424" spans="1:16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_xlfn.XLOOKUP($C424, customers!$A$1:$A$1001,customers!$B$1:$B$1001)</f>
        <v>Nevins Glowacz</v>
      </c>
      <c r="G424" s="2" t="str">
        <f>IF(_xlfn.XLOOKUP($C424,customers!$A$1:$A$1001, customers!$C$1:$C$1001)=0, "", _xlfn.XLOOKUP($C424,customers!$A$1:$A$1001, customers!$C$1:$C$1001))</f>
        <v/>
      </c>
      <c r="H424" s="2" t="str">
        <f>_xlfn.XLOOKUP($C424, customers!$A$1:$A$1001, customers!$G$1:$G$1001)</f>
        <v>United States</v>
      </c>
      <c r="I424" t="str">
        <f>INDEX(products!$A$1:$G$49,MATCH(orders!$D424,products!$A$1:$A$49,0),MATCH(orders!I$1,products!$A$1:$F$1,0))</f>
        <v>Ara</v>
      </c>
      <c r="J424" t="str">
        <f>INDEX(products!$A$1:$G$49,MATCH(orders!$D424,products!$A$1:$A$49,0),MATCH(orders!J$1,products!$A$1:$F$1,0))</f>
        <v>D</v>
      </c>
      <c r="K424" s="7">
        <f>INDEX(products!$A$1:$G$49,MATCH(orders!$D424,products!$A$1:$A$49,0),MATCH(orders!K$1,products!$A$1:$F$1,0))</f>
        <v>0.5</v>
      </c>
      <c r="L424" s="4">
        <f>INDEX(products!$A$1:$G$49,MATCH(orders!$D424,products!$A$1:$A$49,0),MATCH(orders!L$1,products!$A$1:$F$1,0))</f>
        <v>5.97</v>
      </c>
      <c r="M424" s="4">
        <f t="shared" si="6"/>
        <v>29.849999999999998</v>
      </c>
      <c r="N424" t="str" cm="1">
        <f t="array" ref="N424">_xlfn.IFS($I424="Rob","Robusta",$I424="Exc","Excelsa",$I424="Ara","Arabica",$I424="Lib","Liberica")</f>
        <v>Arabica</v>
      </c>
      <c r="O424" t="str" cm="1">
        <f t="array" ref="O424">_xlfn.IFS($J424="M","Medium",$J424="L","Light",$J424="D","Dark")</f>
        <v>Dark</v>
      </c>
      <c r="P424" t="str">
        <f>_xlfn.XLOOKUP(Orders[[#This Row],[Customer ID]], customers!$A$1:$A$1001, customers!$I$1:$I$1001,,0)</f>
        <v>No</v>
      </c>
    </row>
    <row r="425" spans="1:16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_xlfn.XLOOKUP($C425, customers!$A$1:$A$1001,customers!$B$1:$B$1001)</f>
        <v>Adelice Isabell</v>
      </c>
      <c r="G425" s="2" t="str">
        <f>IF(_xlfn.XLOOKUP($C425,customers!$A$1:$A$1001, customers!$C$1:$C$1001)=0, "", _xlfn.XLOOKUP($C425,customers!$A$1:$A$1001, customers!$C$1:$C$1001))</f>
        <v/>
      </c>
      <c r="H425" s="2" t="str">
        <f>_xlfn.XLOOKUP($C425, customers!$A$1:$A$1001, customers!$G$1:$G$1001)</f>
        <v>United States</v>
      </c>
      <c r="I425" t="str">
        <f>INDEX(products!$A$1:$G$49,MATCH(orders!$D425,products!$A$1:$A$49,0),MATCH(orders!I$1,products!$A$1:$F$1,0))</f>
        <v>Rob</v>
      </c>
      <c r="J425" t="str">
        <f>INDEX(products!$A$1:$G$49,MATCH(orders!$D425,products!$A$1:$A$49,0),MATCH(orders!J$1,products!$A$1:$F$1,0))</f>
        <v>M</v>
      </c>
      <c r="K425" s="7">
        <f>INDEX(products!$A$1:$G$49,MATCH(orders!$D425,products!$A$1:$A$49,0),MATCH(orders!K$1,products!$A$1:$F$1,0))</f>
        <v>0.5</v>
      </c>
      <c r="L425" s="4">
        <f>INDEX(products!$A$1:$G$49,MATCH(orders!$D425,products!$A$1:$A$49,0),MATCH(orders!L$1,products!$A$1:$F$1,0))</f>
        <v>5.97</v>
      </c>
      <c r="M425" s="4">
        <f t="shared" si="6"/>
        <v>17.91</v>
      </c>
      <c r="N425" t="str" cm="1">
        <f t="array" ref="N425">_xlfn.IFS($I425="Rob","Robusta",$I425="Exc","Excelsa",$I425="Ara","Arabica",$I425="Lib","Liberica")</f>
        <v>Robusta</v>
      </c>
      <c r="O425" t="str" cm="1">
        <f t="array" ref="O425">_xlfn.IFS($J425="M","Medium",$J425="L","Light",$J425="D","Dark")</f>
        <v>Medium</v>
      </c>
      <c r="P425" t="str">
        <f>_xlfn.XLOOKUP(Orders[[#This Row],[Customer ID]], customers!$A$1:$A$1001, customers!$I$1:$I$1001,,0)</f>
        <v>No</v>
      </c>
    </row>
    <row r="426" spans="1:16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_xlfn.XLOOKUP($C426, customers!$A$1:$A$1001,customers!$B$1:$B$1001)</f>
        <v>Yulma Dombrell</v>
      </c>
      <c r="G426" s="2" t="str">
        <f>IF(_xlfn.XLOOKUP($C426,customers!$A$1:$A$1001, customers!$C$1:$C$1001)=0, "", _xlfn.XLOOKUP($C426,customers!$A$1:$A$1001, customers!$C$1:$C$1001))</f>
        <v>ydombrellbs@dedecms.com</v>
      </c>
      <c r="H426" s="2" t="str">
        <f>_xlfn.XLOOKUP($C426, customers!$A$1:$A$1001, customers!$G$1:$G$1001)</f>
        <v>United States</v>
      </c>
      <c r="I426" t="str">
        <f>INDEX(products!$A$1:$G$49,MATCH(orders!$D426,products!$A$1:$A$49,0),MATCH(orders!I$1,products!$A$1:$F$1,0))</f>
        <v>Exc</v>
      </c>
      <c r="J426" t="str">
        <f>INDEX(products!$A$1:$G$49,MATCH(orders!$D426,products!$A$1:$A$49,0),MATCH(orders!J$1,products!$A$1:$F$1,0))</f>
        <v>L</v>
      </c>
      <c r="K426" s="7">
        <f>INDEX(products!$A$1:$G$49,MATCH(orders!$D426,products!$A$1:$A$49,0),MATCH(orders!K$1,products!$A$1:$F$1,0))</f>
        <v>0.5</v>
      </c>
      <c r="L426" s="4">
        <f>INDEX(products!$A$1:$G$49,MATCH(orders!$D426,products!$A$1:$A$49,0),MATCH(orders!L$1,products!$A$1:$F$1,0))</f>
        <v>8.91</v>
      </c>
      <c r="M426" s="4">
        <f t="shared" si="6"/>
        <v>26.73</v>
      </c>
      <c r="N426" t="str" cm="1">
        <f t="array" ref="N426">_xlfn.IFS($I426="Rob","Robusta",$I426="Exc","Excelsa",$I426="Ara","Arabica",$I426="Lib","Liberica")</f>
        <v>Excelsa</v>
      </c>
      <c r="O426" t="str" cm="1">
        <f t="array" ref="O426">_xlfn.IFS($J426="M","Medium",$J426="L","Light",$J426="D","Dark")</f>
        <v>Light</v>
      </c>
      <c r="P426" t="str">
        <f>_xlfn.XLOOKUP(Orders[[#This Row],[Customer ID]], customers!$A$1:$A$1001, customers!$I$1:$I$1001,,0)</f>
        <v>Yes</v>
      </c>
    </row>
    <row r="427" spans="1:16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_xlfn.XLOOKUP($C427, customers!$A$1:$A$1001,customers!$B$1:$B$1001)</f>
        <v>Alric Darth</v>
      </c>
      <c r="G427" s="2" t="str">
        <f>IF(_xlfn.XLOOKUP($C427,customers!$A$1:$A$1001, customers!$C$1:$C$1001)=0, "", _xlfn.XLOOKUP($C427,customers!$A$1:$A$1001, customers!$C$1:$C$1001))</f>
        <v>adarthbt@t.co</v>
      </c>
      <c r="H427" s="2" t="str">
        <f>_xlfn.XLOOKUP($C427, customers!$A$1:$A$1001, customers!$G$1:$G$1001)</f>
        <v>United States</v>
      </c>
      <c r="I427" t="str">
        <f>INDEX(products!$A$1:$G$49,MATCH(orders!$D427,products!$A$1:$A$49,0),MATCH(orders!I$1,products!$A$1:$F$1,0))</f>
        <v>Rob</v>
      </c>
      <c r="J427" t="str">
        <f>INDEX(products!$A$1:$G$49,MATCH(orders!$D427,products!$A$1:$A$49,0),MATCH(orders!J$1,products!$A$1:$F$1,0))</f>
        <v>D</v>
      </c>
      <c r="K427" s="7">
        <f>INDEX(products!$A$1:$G$49,MATCH(orders!$D427,products!$A$1:$A$49,0),MATCH(orders!K$1,products!$A$1:$F$1,0))</f>
        <v>1</v>
      </c>
      <c r="L427" s="4">
        <f>INDEX(products!$A$1:$G$49,MATCH(orders!$D427,products!$A$1:$A$49,0),MATCH(orders!L$1,products!$A$1:$F$1,0))</f>
        <v>8.9499999999999993</v>
      </c>
      <c r="M427" s="4">
        <f t="shared" si="6"/>
        <v>17.899999999999999</v>
      </c>
      <c r="N427" t="str" cm="1">
        <f t="array" ref="N427">_xlfn.IFS($I427="Rob","Robusta",$I427="Exc","Excelsa",$I427="Ara","Arabica",$I427="Lib","Liberica")</f>
        <v>Robusta</v>
      </c>
      <c r="O427" t="str" cm="1">
        <f t="array" ref="O427">_xlfn.IFS($J427="M","Medium",$J427="L","Light",$J427="D","Dark")</f>
        <v>Dark</v>
      </c>
      <c r="P427" t="str">
        <f>_xlfn.XLOOKUP(Orders[[#This Row],[Customer ID]], customers!$A$1:$A$1001, customers!$I$1:$I$1001,,0)</f>
        <v>No</v>
      </c>
    </row>
    <row r="428" spans="1:16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_xlfn.XLOOKUP($C428, customers!$A$1:$A$1001,customers!$B$1:$B$1001)</f>
        <v>Manuel Darrigoe</v>
      </c>
      <c r="G428" s="2" t="str">
        <f>IF(_xlfn.XLOOKUP($C428,customers!$A$1:$A$1001, customers!$C$1:$C$1001)=0, "", _xlfn.XLOOKUP($C428,customers!$A$1:$A$1001, customers!$C$1:$C$1001))</f>
        <v>mdarrigoebu@hud.gov</v>
      </c>
      <c r="H428" s="2" t="str">
        <f>_xlfn.XLOOKUP($C428, customers!$A$1:$A$1001, customers!$G$1:$G$1001)</f>
        <v>Ireland</v>
      </c>
      <c r="I428" t="str">
        <f>INDEX(products!$A$1:$G$49,MATCH(orders!$D428,products!$A$1:$A$49,0),MATCH(orders!I$1,products!$A$1:$F$1,0))</f>
        <v>Rob</v>
      </c>
      <c r="J428" t="str">
        <f>INDEX(products!$A$1:$G$49,MATCH(orders!$D428,products!$A$1:$A$49,0),MATCH(orders!J$1,products!$A$1:$F$1,0))</f>
        <v>L</v>
      </c>
      <c r="K428" s="7">
        <f>INDEX(products!$A$1:$G$49,MATCH(orders!$D428,products!$A$1:$A$49,0),MATCH(orders!K$1,products!$A$1:$F$1,0))</f>
        <v>0.2</v>
      </c>
      <c r="L428" s="4">
        <f>INDEX(products!$A$1:$G$49,MATCH(orders!$D428,products!$A$1:$A$49,0),MATCH(orders!L$1,products!$A$1:$F$1,0))</f>
        <v>3.5849999999999995</v>
      </c>
      <c r="M428" s="4">
        <f t="shared" si="6"/>
        <v>14.339999999999998</v>
      </c>
      <c r="N428" t="str" cm="1">
        <f t="array" ref="N428">_xlfn.IFS($I428="Rob","Robusta",$I428="Exc","Excelsa",$I428="Ara","Arabica",$I428="Lib","Liberica")</f>
        <v>Robusta</v>
      </c>
      <c r="O428" t="str" cm="1">
        <f t="array" ref="O428">_xlfn.IFS($J428="M","Medium",$J428="L","Light",$J428="D","Dark")</f>
        <v>Light</v>
      </c>
      <c r="P428" t="str">
        <f>_xlfn.XLOOKUP(Orders[[#This Row],[Customer ID]], customers!$A$1:$A$1001, customers!$I$1:$I$1001,,0)</f>
        <v>Yes</v>
      </c>
    </row>
    <row r="429" spans="1:16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_xlfn.XLOOKUP($C429, customers!$A$1:$A$1001,customers!$B$1:$B$1001)</f>
        <v>Kynthia Berick</v>
      </c>
      <c r="G429" s="2" t="str">
        <f>IF(_xlfn.XLOOKUP($C429,customers!$A$1:$A$1001, customers!$C$1:$C$1001)=0, "", _xlfn.XLOOKUP($C429,customers!$A$1:$A$1001, customers!$C$1:$C$1001))</f>
        <v/>
      </c>
      <c r="H429" s="2" t="str">
        <f>_xlfn.XLOOKUP($C429, customers!$A$1:$A$1001, customers!$G$1:$G$1001)</f>
        <v>United States</v>
      </c>
      <c r="I429" t="str">
        <f>INDEX(products!$A$1:$G$49,MATCH(orders!$D429,products!$A$1:$A$49,0),MATCH(orders!I$1,products!$A$1:$F$1,0))</f>
        <v>Ara</v>
      </c>
      <c r="J429" t="str">
        <f>INDEX(products!$A$1:$G$49,MATCH(orders!$D429,products!$A$1:$A$49,0),MATCH(orders!J$1,products!$A$1:$F$1,0))</f>
        <v>M</v>
      </c>
      <c r="K429" s="7">
        <f>INDEX(products!$A$1:$G$49,MATCH(orders!$D429,products!$A$1:$A$49,0),MATCH(orders!K$1,products!$A$1:$F$1,0))</f>
        <v>2.5</v>
      </c>
      <c r="L429" s="4">
        <f>INDEX(products!$A$1:$G$49,MATCH(orders!$D429,products!$A$1:$A$49,0),MATCH(orders!L$1,products!$A$1:$F$1,0))</f>
        <v>25.874999999999996</v>
      </c>
      <c r="M429" s="4">
        <f t="shared" si="6"/>
        <v>77.624999999999986</v>
      </c>
      <c r="N429" t="str" cm="1">
        <f t="array" ref="N429">_xlfn.IFS($I429="Rob","Robusta",$I429="Exc","Excelsa",$I429="Ara","Arabica",$I429="Lib","Liberica")</f>
        <v>Arabica</v>
      </c>
      <c r="O429" t="str" cm="1">
        <f t="array" ref="O429">_xlfn.IFS($J429="M","Medium",$J429="L","Light",$J429="D","Dark")</f>
        <v>Medium</v>
      </c>
      <c r="P429" t="str">
        <f>_xlfn.XLOOKUP(Orders[[#This Row],[Customer ID]], customers!$A$1:$A$1001, customers!$I$1:$I$1001,,0)</f>
        <v>Yes</v>
      </c>
    </row>
    <row r="430" spans="1:16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_xlfn.XLOOKUP($C430, customers!$A$1:$A$1001,customers!$B$1:$B$1001)</f>
        <v>Minetta Ackrill</v>
      </c>
      <c r="G430" s="2" t="str">
        <f>IF(_xlfn.XLOOKUP($C430,customers!$A$1:$A$1001, customers!$C$1:$C$1001)=0, "", _xlfn.XLOOKUP($C430,customers!$A$1:$A$1001, customers!$C$1:$C$1001))</f>
        <v>mackrillbw@bandcamp.com</v>
      </c>
      <c r="H430" s="2" t="str">
        <f>_xlfn.XLOOKUP($C430, customers!$A$1:$A$1001, customers!$G$1:$G$1001)</f>
        <v>United States</v>
      </c>
      <c r="I430" t="str">
        <f>INDEX(products!$A$1:$G$49,MATCH(orders!$D430,products!$A$1:$A$49,0),MATCH(orders!I$1,products!$A$1:$F$1,0))</f>
        <v>Rob</v>
      </c>
      <c r="J430" t="str">
        <f>INDEX(products!$A$1:$G$49,MATCH(orders!$D430,products!$A$1:$A$49,0),MATCH(orders!J$1,products!$A$1:$F$1,0))</f>
        <v>L</v>
      </c>
      <c r="K430" s="7">
        <f>INDEX(products!$A$1:$G$49,MATCH(orders!$D430,products!$A$1:$A$49,0),MATCH(orders!K$1,products!$A$1:$F$1,0))</f>
        <v>1</v>
      </c>
      <c r="L430" s="4">
        <f>INDEX(products!$A$1:$G$49,MATCH(orders!$D430,products!$A$1:$A$49,0),MATCH(orders!L$1,products!$A$1:$F$1,0))</f>
        <v>11.95</v>
      </c>
      <c r="M430" s="4">
        <f t="shared" si="6"/>
        <v>59.75</v>
      </c>
      <c r="N430" t="str" cm="1">
        <f t="array" ref="N430">_xlfn.IFS($I430="Rob","Robusta",$I430="Exc","Excelsa",$I430="Ara","Arabica",$I430="Lib","Liberica")</f>
        <v>Robusta</v>
      </c>
      <c r="O430" t="str" cm="1">
        <f t="array" ref="O430">_xlfn.IFS($J430="M","Medium",$J430="L","Light",$J430="D","Dark")</f>
        <v>Light</v>
      </c>
      <c r="P430" t="str">
        <f>_xlfn.XLOOKUP(Orders[[#This Row],[Customer ID]], customers!$A$1:$A$1001, customers!$I$1:$I$1001,,0)</f>
        <v>No</v>
      </c>
    </row>
    <row r="431" spans="1:16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_xlfn.XLOOKUP($C431, customers!$A$1:$A$1001,customers!$B$1:$B$1001)</f>
        <v>Terri Farra</v>
      </c>
      <c r="G431" s="2" t="str">
        <f>IF(_xlfn.XLOOKUP($C431,customers!$A$1:$A$1001, customers!$C$1:$C$1001)=0, "", _xlfn.XLOOKUP($C431,customers!$A$1:$A$1001, customers!$C$1:$C$1001))</f>
        <v>tfarraac@behance.net</v>
      </c>
      <c r="H431" s="2" t="str">
        <f>_xlfn.XLOOKUP($C431, customers!$A$1:$A$1001, customers!$G$1:$G$1001)</f>
        <v>United States</v>
      </c>
      <c r="I431" t="str">
        <f>INDEX(products!$A$1:$G$49,MATCH(orders!$D431,products!$A$1:$A$49,0),MATCH(orders!I$1,products!$A$1:$F$1,0))</f>
        <v>Ara</v>
      </c>
      <c r="J431" t="str">
        <f>INDEX(products!$A$1:$G$49,MATCH(orders!$D431,products!$A$1:$A$49,0),MATCH(orders!J$1,products!$A$1:$F$1,0))</f>
        <v>L</v>
      </c>
      <c r="K431" s="7">
        <f>INDEX(products!$A$1:$G$49,MATCH(orders!$D431,products!$A$1:$A$49,0),MATCH(orders!K$1,products!$A$1:$F$1,0))</f>
        <v>1</v>
      </c>
      <c r="L431" s="4">
        <f>INDEX(products!$A$1:$G$49,MATCH(orders!$D431,products!$A$1:$A$49,0),MATCH(orders!L$1,products!$A$1:$F$1,0))</f>
        <v>12.95</v>
      </c>
      <c r="M431" s="4">
        <f t="shared" si="6"/>
        <v>77.699999999999989</v>
      </c>
      <c r="N431" t="str" cm="1">
        <f t="array" ref="N431">_xlfn.IFS($I431="Rob","Robusta",$I431="Exc","Excelsa",$I431="Ara","Arabica",$I431="Lib","Liberica")</f>
        <v>Arabica</v>
      </c>
      <c r="O431" t="str" cm="1">
        <f t="array" ref="O431">_xlfn.IFS($J431="M","Medium",$J431="L","Light",$J431="D","Dark")</f>
        <v>Light</v>
      </c>
      <c r="P431" t="str">
        <f>_xlfn.XLOOKUP(Orders[[#This Row],[Customer ID]], customers!$A$1:$A$1001, customers!$I$1:$I$1001,,0)</f>
        <v>No</v>
      </c>
    </row>
    <row r="432" spans="1:16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_xlfn.XLOOKUP($C432, customers!$A$1:$A$1001,customers!$B$1:$B$1001)</f>
        <v>Melosa Kippen</v>
      </c>
      <c r="G432" s="2" t="str">
        <f>IF(_xlfn.XLOOKUP($C432,customers!$A$1:$A$1001, customers!$C$1:$C$1001)=0, "", _xlfn.XLOOKUP($C432,customers!$A$1:$A$1001, customers!$C$1:$C$1001))</f>
        <v>mkippenby@dion.ne.jp</v>
      </c>
      <c r="H432" s="2" t="str">
        <f>_xlfn.XLOOKUP($C432, customers!$A$1:$A$1001, customers!$G$1:$G$1001)</f>
        <v>United States</v>
      </c>
      <c r="I432" t="str">
        <f>INDEX(products!$A$1:$G$49,MATCH(orders!$D432,products!$A$1:$A$49,0),MATCH(orders!I$1,products!$A$1:$F$1,0))</f>
        <v>Rob</v>
      </c>
      <c r="J432" t="str">
        <f>INDEX(products!$A$1:$G$49,MATCH(orders!$D432,products!$A$1:$A$49,0),MATCH(orders!J$1,products!$A$1:$F$1,0))</f>
        <v>D</v>
      </c>
      <c r="K432" s="7">
        <f>INDEX(products!$A$1:$G$49,MATCH(orders!$D432,products!$A$1:$A$49,0),MATCH(orders!K$1,products!$A$1:$F$1,0))</f>
        <v>0.2</v>
      </c>
      <c r="L432" s="4">
        <f>INDEX(products!$A$1:$G$49,MATCH(orders!$D432,products!$A$1:$A$49,0),MATCH(orders!L$1,products!$A$1:$F$1,0))</f>
        <v>2.6849999999999996</v>
      </c>
      <c r="M432" s="4">
        <f t="shared" si="6"/>
        <v>5.3699999999999992</v>
      </c>
      <c r="N432" t="str" cm="1">
        <f t="array" ref="N432">_xlfn.IFS($I432="Rob","Robusta",$I432="Exc","Excelsa",$I432="Ara","Arabica",$I432="Lib","Liberica")</f>
        <v>Robusta</v>
      </c>
      <c r="O432" t="str" cm="1">
        <f t="array" ref="O432">_xlfn.IFS($J432="M","Medium",$J432="L","Light",$J432="D","Dark")</f>
        <v>Dark</v>
      </c>
      <c r="P432" t="str">
        <f>_xlfn.XLOOKUP(Orders[[#This Row],[Customer ID]], customers!$A$1:$A$1001, customers!$I$1:$I$1001,,0)</f>
        <v>Yes</v>
      </c>
    </row>
    <row r="433" spans="1:16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_xlfn.XLOOKUP($C433, customers!$A$1:$A$1001,customers!$B$1:$B$1001)</f>
        <v>Witty Ranson</v>
      </c>
      <c r="G433" s="2" t="str">
        <f>IF(_xlfn.XLOOKUP($C433,customers!$A$1:$A$1001, customers!$C$1:$C$1001)=0, "", _xlfn.XLOOKUP($C433,customers!$A$1:$A$1001, customers!$C$1:$C$1001))</f>
        <v>wransonbz@ted.com</v>
      </c>
      <c r="H433" s="2" t="str">
        <f>_xlfn.XLOOKUP($C433, customers!$A$1:$A$1001, customers!$G$1:$G$1001)</f>
        <v>Ireland</v>
      </c>
      <c r="I433" t="str">
        <f>INDEX(products!$A$1:$G$49,MATCH(orders!$D433,products!$A$1:$A$49,0),MATCH(orders!I$1,products!$A$1:$F$1,0))</f>
        <v>Exc</v>
      </c>
      <c r="J433" t="str">
        <f>INDEX(products!$A$1:$G$49,MATCH(orders!$D433,products!$A$1:$A$49,0),MATCH(orders!J$1,products!$A$1:$F$1,0))</f>
        <v>D</v>
      </c>
      <c r="K433" s="7">
        <f>INDEX(products!$A$1:$G$49,MATCH(orders!$D433,products!$A$1:$A$49,0),MATCH(orders!K$1,products!$A$1:$F$1,0))</f>
        <v>2.5</v>
      </c>
      <c r="L433" s="4">
        <f>INDEX(products!$A$1:$G$49,MATCH(orders!$D433,products!$A$1:$A$49,0),MATCH(orders!L$1,products!$A$1:$F$1,0))</f>
        <v>27.945</v>
      </c>
      <c r="M433" s="4">
        <f t="shared" si="6"/>
        <v>83.835000000000008</v>
      </c>
      <c r="N433" t="str" cm="1">
        <f t="array" ref="N433">_xlfn.IFS($I433="Rob","Robusta",$I433="Exc","Excelsa",$I433="Ara","Arabica",$I433="Lib","Liberica")</f>
        <v>Excelsa</v>
      </c>
      <c r="O433" t="str" cm="1">
        <f t="array" ref="O433">_xlfn.IFS($J433="M","Medium",$J433="L","Light",$J433="D","Dark")</f>
        <v>Dark</v>
      </c>
      <c r="P433" t="str">
        <f>_xlfn.XLOOKUP(Orders[[#This Row],[Customer ID]], customers!$A$1:$A$1001, customers!$I$1:$I$1001,,0)</f>
        <v>Yes</v>
      </c>
    </row>
    <row r="434" spans="1:16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_xlfn.XLOOKUP($C434, customers!$A$1:$A$1001,customers!$B$1:$B$1001)</f>
        <v>Rod Gowdie</v>
      </c>
      <c r="G434" s="2" t="str">
        <f>IF(_xlfn.XLOOKUP($C434,customers!$A$1:$A$1001, customers!$C$1:$C$1001)=0, "", _xlfn.XLOOKUP($C434,customers!$A$1:$A$1001, customers!$C$1:$C$1001))</f>
        <v/>
      </c>
      <c r="H434" s="2" t="str">
        <f>_xlfn.XLOOKUP($C434, customers!$A$1:$A$1001, customers!$G$1:$G$1001)</f>
        <v>United States</v>
      </c>
      <c r="I434" t="str">
        <f>INDEX(products!$A$1:$G$49,MATCH(orders!$D434,products!$A$1:$A$49,0),MATCH(orders!I$1,products!$A$1:$F$1,0))</f>
        <v>Ara</v>
      </c>
      <c r="J434" t="str">
        <f>INDEX(products!$A$1:$G$49,MATCH(orders!$D434,products!$A$1:$A$49,0),MATCH(orders!J$1,products!$A$1:$F$1,0))</f>
        <v>M</v>
      </c>
      <c r="K434" s="7">
        <f>INDEX(products!$A$1:$G$49,MATCH(orders!$D434,products!$A$1:$A$49,0),MATCH(orders!K$1,products!$A$1:$F$1,0))</f>
        <v>1</v>
      </c>
      <c r="L434" s="4">
        <f>INDEX(products!$A$1:$G$49,MATCH(orders!$D434,products!$A$1:$A$49,0),MATCH(orders!L$1,products!$A$1:$F$1,0))</f>
        <v>11.25</v>
      </c>
      <c r="M434" s="4">
        <f t="shared" si="6"/>
        <v>22.5</v>
      </c>
      <c r="N434" t="str" cm="1">
        <f t="array" ref="N434">_xlfn.IFS($I434="Rob","Robusta",$I434="Exc","Excelsa",$I434="Ara","Arabica",$I434="Lib","Liberica")</f>
        <v>Arabica</v>
      </c>
      <c r="O434" t="str" cm="1">
        <f t="array" ref="O434">_xlfn.IFS($J434="M","Medium",$J434="L","Light",$J434="D","Dark")</f>
        <v>Medium</v>
      </c>
      <c r="P434" t="str">
        <f>_xlfn.XLOOKUP(Orders[[#This Row],[Customer ID]], customers!$A$1:$A$1001, customers!$I$1:$I$1001,,0)</f>
        <v>No</v>
      </c>
    </row>
    <row r="435" spans="1:16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_xlfn.XLOOKUP($C435, customers!$A$1:$A$1001,customers!$B$1:$B$1001)</f>
        <v>Lemuel Rignold</v>
      </c>
      <c r="G435" s="2" t="str">
        <f>IF(_xlfn.XLOOKUP($C435,customers!$A$1:$A$1001, customers!$C$1:$C$1001)=0, "", _xlfn.XLOOKUP($C435,customers!$A$1:$A$1001, customers!$C$1:$C$1001))</f>
        <v>lrignoldc1@miibeian.gov.cn</v>
      </c>
      <c r="H435" s="2" t="str">
        <f>_xlfn.XLOOKUP($C435, customers!$A$1:$A$1001, customers!$G$1:$G$1001)</f>
        <v>United States</v>
      </c>
      <c r="I435" t="str">
        <f>INDEX(products!$A$1:$G$49,MATCH(orders!$D435,products!$A$1:$A$49,0),MATCH(orders!I$1,products!$A$1:$F$1,0))</f>
        <v>Lib</v>
      </c>
      <c r="J435" t="str">
        <f>INDEX(products!$A$1:$G$49,MATCH(orders!$D435,products!$A$1:$A$49,0),MATCH(orders!J$1,products!$A$1:$F$1,0))</f>
        <v>M</v>
      </c>
      <c r="K435" s="7">
        <f>INDEX(products!$A$1:$G$49,MATCH(orders!$D435,products!$A$1:$A$49,0),MATCH(orders!K$1,products!$A$1:$F$1,0))</f>
        <v>2.5</v>
      </c>
      <c r="L435" s="4">
        <f>INDEX(products!$A$1:$G$49,MATCH(orders!$D435,products!$A$1:$A$49,0),MATCH(orders!L$1,products!$A$1:$F$1,0))</f>
        <v>33.464999999999996</v>
      </c>
      <c r="M435" s="4">
        <f t="shared" si="6"/>
        <v>200.78999999999996</v>
      </c>
      <c r="N435" t="str" cm="1">
        <f t="array" ref="N435">_xlfn.IFS($I435="Rob","Robusta",$I435="Exc","Excelsa",$I435="Ara","Arabica",$I435="Lib","Liberica")</f>
        <v>Liberica</v>
      </c>
      <c r="O435" t="str" cm="1">
        <f t="array" ref="O435">_xlfn.IFS($J435="M","Medium",$J435="L","Light",$J435="D","Dark")</f>
        <v>Medium</v>
      </c>
      <c r="P435" t="str">
        <f>_xlfn.XLOOKUP(Orders[[#This Row],[Customer ID]], customers!$A$1:$A$1001, customers!$I$1:$I$1001,,0)</f>
        <v>Yes</v>
      </c>
    </row>
    <row r="436" spans="1:16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_xlfn.XLOOKUP($C436, customers!$A$1:$A$1001,customers!$B$1:$B$1001)</f>
        <v>Nevsa Fields</v>
      </c>
      <c r="G436" s="2" t="str">
        <f>IF(_xlfn.XLOOKUP($C436,customers!$A$1:$A$1001, customers!$C$1:$C$1001)=0, "", _xlfn.XLOOKUP($C436,customers!$A$1:$A$1001, customers!$C$1:$C$1001))</f>
        <v/>
      </c>
      <c r="H436" s="2" t="str">
        <f>_xlfn.XLOOKUP($C436, customers!$A$1:$A$1001, customers!$G$1:$G$1001)</f>
        <v>United States</v>
      </c>
      <c r="I436" t="str">
        <f>INDEX(products!$A$1:$G$49,MATCH(orders!$D436,products!$A$1:$A$49,0),MATCH(orders!I$1,products!$A$1:$F$1,0))</f>
        <v>Ara</v>
      </c>
      <c r="J436" t="str">
        <f>INDEX(products!$A$1:$G$49,MATCH(orders!$D436,products!$A$1:$A$49,0),MATCH(orders!J$1,products!$A$1:$F$1,0))</f>
        <v>M</v>
      </c>
      <c r="K436" s="7">
        <f>INDEX(products!$A$1:$G$49,MATCH(orders!$D436,products!$A$1:$A$49,0),MATCH(orders!K$1,products!$A$1:$F$1,0))</f>
        <v>1</v>
      </c>
      <c r="L436" s="4">
        <f>INDEX(products!$A$1:$G$49,MATCH(orders!$D436,products!$A$1:$A$49,0),MATCH(orders!L$1,products!$A$1:$F$1,0))</f>
        <v>11.25</v>
      </c>
      <c r="M436" s="4">
        <f t="shared" si="6"/>
        <v>67.5</v>
      </c>
      <c r="N436" t="str" cm="1">
        <f t="array" ref="N436">_xlfn.IFS($I436="Rob","Robusta",$I436="Exc","Excelsa",$I436="Ara","Arabica",$I436="Lib","Liberica")</f>
        <v>Arabica</v>
      </c>
      <c r="O436" t="str" cm="1">
        <f t="array" ref="O436">_xlfn.IFS($J436="M","Medium",$J436="L","Light",$J436="D","Dark")</f>
        <v>Medium</v>
      </c>
      <c r="P436" t="str">
        <f>_xlfn.XLOOKUP(Orders[[#This Row],[Customer ID]], customers!$A$1:$A$1001, customers!$I$1:$I$1001,,0)</f>
        <v>No</v>
      </c>
    </row>
    <row r="437" spans="1:16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_xlfn.XLOOKUP($C437, customers!$A$1:$A$1001,customers!$B$1:$B$1001)</f>
        <v>Chance Rowthorn</v>
      </c>
      <c r="G437" s="2" t="str">
        <f>IF(_xlfn.XLOOKUP($C437,customers!$A$1:$A$1001, customers!$C$1:$C$1001)=0, "", _xlfn.XLOOKUP($C437,customers!$A$1:$A$1001, customers!$C$1:$C$1001))</f>
        <v>crowthornc3@msn.com</v>
      </c>
      <c r="H437" s="2" t="str">
        <f>_xlfn.XLOOKUP($C437, customers!$A$1:$A$1001, customers!$G$1:$G$1001)</f>
        <v>United States</v>
      </c>
      <c r="I437" t="str">
        <f>INDEX(products!$A$1:$G$49,MATCH(orders!$D437,products!$A$1:$A$49,0),MATCH(orders!I$1,products!$A$1:$F$1,0))</f>
        <v>Exc</v>
      </c>
      <c r="J437" t="str">
        <f>INDEX(products!$A$1:$G$49,MATCH(orders!$D437,products!$A$1:$A$49,0),MATCH(orders!J$1,products!$A$1:$F$1,0))</f>
        <v>M</v>
      </c>
      <c r="K437" s="7">
        <f>INDEX(products!$A$1:$G$49,MATCH(orders!$D437,products!$A$1:$A$49,0),MATCH(orders!K$1,products!$A$1:$F$1,0))</f>
        <v>0.5</v>
      </c>
      <c r="L437" s="4">
        <f>INDEX(products!$A$1:$G$49,MATCH(orders!$D437,products!$A$1:$A$49,0),MATCH(orders!L$1,products!$A$1:$F$1,0))</f>
        <v>8.25</v>
      </c>
      <c r="M437" s="4">
        <f t="shared" si="6"/>
        <v>8.25</v>
      </c>
      <c r="N437" t="str" cm="1">
        <f t="array" ref="N437">_xlfn.IFS($I437="Rob","Robusta",$I437="Exc","Excelsa",$I437="Ara","Arabica",$I437="Lib","Liberica")</f>
        <v>Excelsa</v>
      </c>
      <c r="O437" t="str" cm="1">
        <f t="array" ref="O437">_xlfn.IFS($J437="M","Medium",$J437="L","Light",$J437="D","Dark")</f>
        <v>Medium</v>
      </c>
      <c r="P437" t="str">
        <f>_xlfn.XLOOKUP(Orders[[#This Row],[Customer ID]], customers!$A$1:$A$1001, customers!$I$1:$I$1001,,0)</f>
        <v>No</v>
      </c>
    </row>
    <row r="438" spans="1:16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_xlfn.XLOOKUP($C438, customers!$A$1:$A$1001,customers!$B$1:$B$1001)</f>
        <v>Orly Ryland</v>
      </c>
      <c r="G438" s="2" t="str">
        <f>IF(_xlfn.XLOOKUP($C438,customers!$A$1:$A$1001, customers!$C$1:$C$1001)=0, "", _xlfn.XLOOKUP($C438,customers!$A$1:$A$1001, customers!$C$1:$C$1001))</f>
        <v>orylandc4@deviantart.com</v>
      </c>
      <c r="H438" s="2" t="str">
        <f>_xlfn.XLOOKUP($C438, customers!$A$1:$A$1001, customers!$G$1:$G$1001)</f>
        <v>United States</v>
      </c>
      <c r="I438" t="str">
        <f>INDEX(products!$A$1:$G$49,MATCH(orders!$D438,products!$A$1:$A$49,0),MATCH(orders!I$1,products!$A$1:$F$1,0))</f>
        <v>Lib</v>
      </c>
      <c r="J438" t="str">
        <f>INDEX(products!$A$1:$G$49,MATCH(orders!$D438,products!$A$1:$A$49,0),MATCH(orders!J$1,products!$A$1:$F$1,0))</f>
        <v>L</v>
      </c>
      <c r="K438" s="7">
        <f>INDEX(products!$A$1:$G$49,MATCH(orders!$D438,products!$A$1:$A$49,0),MATCH(orders!K$1,products!$A$1:$F$1,0))</f>
        <v>0.2</v>
      </c>
      <c r="L438" s="4">
        <f>INDEX(products!$A$1:$G$49,MATCH(orders!$D438,products!$A$1:$A$49,0),MATCH(orders!L$1,products!$A$1:$F$1,0))</f>
        <v>4.7549999999999999</v>
      </c>
      <c r="M438" s="4">
        <f t="shared" si="6"/>
        <v>9.51</v>
      </c>
      <c r="N438" t="str" cm="1">
        <f t="array" ref="N438">_xlfn.IFS($I438="Rob","Robusta",$I438="Exc","Excelsa",$I438="Ara","Arabica",$I438="Lib","Liberica")</f>
        <v>Liberica</v>
      </c>
      <c r="O438" t="str" cm="1">
        <f t="array" ref="O438">_xlfn.IFS($J438="M","Medium",$J438="L","Light",$J438="D","Dark")</f>
        <v>Light</v>
      </c>
      <c r="P438" t="str">
        <f>_xlfn.XLOOKUP(Orders[[#This Row],[Customer ID]], customers!$A$1:$A$1001, customers!$I$1:$I$1001,,0)</f>
        <v>Yes</v>
      </c>
    </row>
    <row r="439" spans="1:16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_xlfn.XLOOKUP($C439, customers!$A$1:$A$1001,customers!$B$1:$B$1001)</f>
        <v>Willabella Abramski</v>
      </c>
      <c r="G439" s="2" t="str">
        <f>IF(_xlfn.XLOOKUP($C439,customers!$A$1:$A$1001, customers!$C$1:$C$1001)=0, "", _xlfn.XLOOKUP($C439,customers!$A$1:$A$1001, customers!$C$1:$C$1001))</f>
        <v/>
      </c>
      <c r="H439" s="2" t="str">
        <f>_xlfn.XLOOKUP($C439, customers!$A$1:$A$1001, customers!$G$1:$G$1001)</f>
        <v>United States</v>
      </c>
      <c r="I439" t="str">
        <f>INDEX(products!$A$1:$G$49,MATCH(orders!$D439,products!$A$1:$A$49,0),MATCH(orders!I$1,products!$A$1:$F$1,0))</f>
        <v>Lib</v>
      </c>
      <c r="J439" t="str">
        <f>INDEX(products!$A$1:$G$49,MATCH(orders!$D439,products!$A$1:$A$49,0),MATCH(orders!J$1,products!$A$1:$F$1,0))</f>
        <v>D</v>
      </c>
      <c r="K439" s="7">
        <f>INDEX(products!$A$1:$G$49,MATCH(orders!$D439,products!$A$1:$A$49,0),MATCH(orders!K$1,products!$A$1:$F$1,0))</f>
        <v>2.5</v>
      </c>
      <c r="L439" s="4">
        <f>INDEX(products!$A$1:$G$49,MATCH(orders!$D439,products!$A$1:$A$49,0),MATCH(orders!L$1,products!$A$1:$F$1,0))</f>
        <v>29.784999999999997</v>
      </c>
      <c r="M439" s="4">
        <f t="shared" si="6"/>
        <v>29.784999999999997</v>
      </c>
      <c r="N439" t="str" cm="1">
        <f t="array" ref="N439">_xlfn.IFS($I439="Rob","Robusta",$I439="Exc","Excelsa",$I439="Ara","Arabica",$I439="Lib","Liberica")</f>
        <v>Liberica</v>
      </c>
      <c r="O439" t="str" cm="1">
        <f t="array" ref="O439">_xlfn.IFS($J439="M","Medium",$J439="L","Light",$J439="D","Dark")</f>
        <v>Dark</v>
      </c>
      <c r="P439" t="str">
        <f>_xlfn.XLOOKUP(Orders[[#This Row],[Customer ID]], customers!$A$1:$A$1001, customers!$I$1:$I$1001,,0)</f>
        <v>No</v>
      </c>
    </row>
    <row r="440" spans="1:16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_xlfn.XLOOKUP($C440, customers!$A$1:$A$1001,customers!$B$1:$B$1001)</f>
        <v>Morgen Seson</v>
      </c>
      <c r="G440" s="2" t="str">
        <f>IF(_xlfn.XLOOKUP($C440,customers!$A$1:$A$1001, customers!$C$1:$C$1001)=0, "", _xlfn.XLOOKUP($C440,customers!$A$1:$A$1001, customers!$C$1:$C$1001))</f>
        <v>msesonck@census.gov</v>
      </c>
      <c r="H440" s="2" t="str">
        <f>_xlfn.XLOOKUP($C440, customers!$A$1:$A$1001, customers!$G$1:$G$1001)</f>
        <v>United States</v>
      </c>
      <c r="I440" t="str">
        <f>INDEX(products!$A$1:$G$49,MATCH(orders!$D440,products!$A$1:$A$49,0),MATCH(orders!I$1,products!$A$1:$F$1,0))</f>
        <v>Lib</v>
      </c>
      <c r="J440" t="str">
        <f>INDEX(products!$A$1:$G$49,MATCH(orders!$D440,products!$A$1:$A$49,0),MATCH(orders!J$1,products!$A$1:$F$1,0))</f>
        <v>D</v>
      </c>
      <c r="K440" s="7">
        <f>INDEX(products!$A$1:$G$49,MATCH(orders!$D440,products!$A$1:$A$49,0),MATCH(orders!K$1,products!$A$1:$F$1,0))</f>
        <v>0.5</v>
      </c>
      <c r="L440" s="4">
        <f>INDEX(products!$A$1:$G$49,MATCH(orders!$D440,products!$A$1:$A$49,0),MATCH(orders!L$1,products!$A$1:$F$1,0))</f>
        <v>7.77</v>
      </c>
      <c r="M440" s="4">
        <f t="shared" si="6"/>
        <v>15.54</v>
      </c>
      <c r="N440" t="str" cm="1">
        <f t="array" ref="N440">_xlfn.IFS($I440="Rob","Robusta",$I440="Exc","Excelsa",$I440="Ara","Arabica",$I440="Lib","Liberica")</f>
        <v>Liberica</v>
      </c>
      <c r="O440" t="str" cm="1">
        <f t="array" ref="O440">_xlfn.IFS($J440="M","Medium",$J440="L","Light",$J440="D","Dark")</f>
        <v>Dark</v>
      </c>
      <c r="P440" t="str">
        <f>_xlfn.XLOOKUP(Orders[[#This Row],[Customer ID]], customers!$A$1:$A$1001, customers!$I$1:$I$1001,,0)</f>
        <v>No</v>
      </c>
    </row>
    <row r="441" spans="1:16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_xlfn.XLOOKUP($C441, customers!$A$1:$A$1001,customers!$B$1:$B$1001)</f>
        <v>Chickie Ragless</v>
      </c>
      <c r="G441" s="2" t="str">
        <f>IF(_xlfn.XLOOKUP($C441,customers!$A$1:$A$1001, customers!$C$1:$C$1001)=0, "", _xlfn.XLOOKUP($C441,customers!$A$1:$A$1001, customers!$C$1:$C$1001))</f>
        <v>craglessc7@webmd.com</v>
      </c>
      <c r="H441" s="2" t="str">
        <f>_xlfn.XLOOKUP($C441, customers!$A$1:$A$1001, customers!$G$1:$G$1001)</f>
        <v>Ireland</v>
      </c>
      <c r="I441" t="str">
        <f>INDEX(products!$A$1:$G$49,MATCH(orders!$D441,products!$A$1:$A$49,0),MATCH(orders!I$1,products!$A$1:$F$1,0))</f>
        <v>Exc</v>
      </c>
      <c r="J441" t="str">
        <f>INDEX(products!$A$1:$G$49,MATCH(orders!$D441,products!$A$1:$A$49,0),MATCH(orders!J$1,products!$A$1:$F$1,0))</f>
        <v>L</v>
      </c>
      <c r="K441" s="7">
        <f>INDEX(products!$A$1:$G$49,MATCH(orders!$D441,products!$A$1:$A$49,0),MATCH(orders!K$1,products!$A$1:$F$1,0))</f>
        <v>0.5</v>
      </c>
      <c r="L441" s="4">
        <f>INDEX(products!$A$1:$G$49,MATCH(orders!$D441,products!$A$1:$A$49,0),MATCH(orders!L$1,products!$A$1:$F$1,0))</f>
        <v>8.91</v>
      </c>
      <c r="M441" s="4">
        <f t="shared" si="6"/>
        <v>35.64</v>
      </c>
      <c r="N441" t="str" cm="1">
        <f t="array" ref="N441">_xlfn.IFS($I441="Rob","Robusta",$I441="Exc","Excelsa",$I441="Ara","Arabica",$I441="Lib","Liberica")</f>
        <v>Excelsa</v>
      </c>
      <c r="O441" t="str" cm="1">
        <f t="array" ref="O441">_xlfn.IFS($J441="M","Medium",$J441="L","Light",$J441="D","Dark")</f>
        <v>Light</v>
      </c>
      <c r="P441" t="str">
        <f>_xlfn.XLOOKUP(Orders[[#This Row],[Customer ID]], customers!$A$1:$A$1001, customers!$I$1:$I$1001,,0)</f>
        <v>No</v>
      </c>
    </row>
    <row r="442" spans="1:16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_xlfn.XLOOKUP($C442, customers!$A$1:$A$1001,customers!$B$1:$B$1001)</f>
        <v>Freda Hollows</v>
      </c>
      <c r="G442" s="2" t="str">
        <f>IF(_xlfn.XLOOKUP($C442,customers!$A$1:$A$1001, customers!$C$1:$C$1001)=0, "", _xlfn.XLOOKUP($C442,customers!$A$1:$A$1001, customers!$C$1:$C$1001))</f>
        <v>fhollowsc8@blogtalkradio.com</v>
      </c>
      <c r="H442" s="2" t="str">
        <f>_xlfn.XLOOKUP($C442, customers!$A$1:$A$1001, customers!$G$1:$G$1001)</f>
        <v>United States</v>
      </c>
      <c r="I442" t="str">
        <f>INDEX(products!$A$1:$G$49,MATCH(orders!$D442,products!$A$1:$A$49,0),MATCH(orders!I$1,products!$A$1:$F$1,0))</f>
        <v>Ara</v>
      </c>
      <c r="J442" t="str">
        <f>INDEX(products!$A$1:$G$49,MATCH(orders!$D442,products!$A$1:$A$49,0),MATCH(orders!J$1,products!$A$1:$F$1,0))</f>
        <v>M</v>
      </c>
      <c r="K442" s="7">
        <f>INDEX(products!$A$1:$G$49,MATCH(orders!$D442,products!$A$1:$A$49,0),MATCH(orders!K$1,products!$A$1:$F$1,0))</f>
        <v>2.5</v>
      </c>
      <c r="L442" s="4">
        <f>INDEX(products!$A$1:$G$49,MATCH(orders!$D442,products!$A$1:$A$49,0),MATCH(orders!L$1,products!$A$1:$F$1,0))</f>
        <v>25.874999999999996</v>
      </c>
      <c r="M442" s="4">
        <f t="shared" si="6"/>
        <v>103.49999999999999</v>
      </c>
      <c r="N442" t="str" cm="1">
        <f t="array" ref="N442">_xlfn.IFS($I442="Rob","Robusta",$I442="Exc","Excelsa",$I442="Ara","Arabica",$I442="Lib","Liberica")</f>
        <v>Arabica</v>
      </c>
      <c r="O442" t="str" cm="1">
        <f t="array" ref="O442">_xlfn.IFS($J442="M","Medium",$J442="L","Light",$J442="D","Dark")</f>
        <v>Medium</v>
      </c>
      <c r="P442" t="str">
        <f>_xlfn.XLOOKUP(Orders[[#This Row],[Customer ID]], customers!$A$1:$A$1001, customers!$I$1:$I$1001,,0)</f>
        <v>Yes</v>
      </c>
    </row>
    <row r="443" spans="1:16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_xlfn.XLOOKUP($C443, customers!$A$1:$A$1001,customers!$B$1:$B$1001)</f>
        <v>Livy Lathleiff</v>
      </c>
      <c r="G443" s="2" t="str">
        <f>IF(_xlfn.XLOOKUP($C443,customers!$A$1:$A$1001, customers!$C$1:$C$1001)=0, "", _xlfn.XLOOKUP($C443,customers!$A$1:$A$1001, customers!$C$1:$C$1001))</f>
        <v>llathleiffc9@nationalgeographic.com</v>
      </c>
      <c r="H443" s="2" t="str">
        <f>_xlfn.XLOOKUP($C443, customers!$A$1:$A$1001, customers!$G$1:$G$1001)</f>
        <v>Ireland</v>
      </c>
      <c r="I443" t="str">
        <f>INDEX(products!$A$1:$G$49,MATCH(orders!$D443,products!$A$1:$A$49,0),MATCH(orders!I$1,products!$A$1:$F$1,0))</f>
        <v>Exc</v>
      </c>
      <c r="J443" t="str">
        <f>INDEX(products!$A$1:$G$49,MATCH(orders!$D443,products!$A$1:$A$49,0),MATCH(orders!J$1,products!$A$1:$F$1,0))</f>
        <v>D</v>
      </c>
      <c r="K443" s="7">
        <f>INDEX(products!$A$1:$G$49,MATCH(orders!$D443,products!$A$1:$A$49,0),MATCH(orders!K$1,products!$A$1:$F$1,0))</f>
        <v>1</v>
      </c>
      <c r="L443" s="4">
        <f>INDEX(products!$A$1:$G$49,MATCH(orders!$D443,products!$A$1:$A$49,0),MATCH(orders!L$1,products!$A$1:$F$1,0))</f>
        <v>12.15</v>
      </c>
      <c r="M443" s="4">
        <f t="shared" si="6"/>
        <v>36.450000000000003</v>
      </c>
      <c r="N443" t="str" cm="1">
        <f t="array" ref="N443">_xlfn.IFS($I443="Rob","Robusta",$I443="Exc","Excelsa",$I443="Ara","Arabica",$I443="Lib","Liberica")</f>
        <v>Excelsa</v>
      </c>
      <c r="O443" t="str" cm="1">
        <f t="array" ref="O443">_xlfn.IFS($J443="M","Medium",$J443="L","Light",$J443="D","Dark")</f>
        <v>Dark</v>
      </c>
      <c r="P443" t="str">
        <f>_xlfn.XLOOKUP(Orders[[#This Row],[Customer ID]], customers!$A$1:$A$1001, customers!$I$1:$I$1001,,0)</f>
        <v>Yes</v>
      </c>
    </row>
    <row r="444" spans="1:16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_xlfn.XLOOKUP($C444, customers!$A$1:$A$1001,customers!$B$1:$B$1001)</f>
        <v>Koralle Heads</v>
      </c>
      <c r="G444" s="2" t="str">
        <f>IF(_xlfn.XLOOKUP($C444,customers!$A$1:$A$1001, customers!$C$1:$C$1001)=0, "", _xlfn.XLOOKUP($C444,customers!$A$1:$A$1001, customers!$C$1:$C$1001))</f>
        <v>kheadsca@jalbum.net</v>
      </c>
      <c r="H444" s="2" t="str">
        <f>_xlfn.XLOOKUP($C444, customers!$A$1:$A$1001, customers!$G$1:$G$1001)</f>
        <v>United States</v>
      </c>
      <c r="I444" t="str">
        <f>INDEX(products!$A$1:$G$49,MATCH(orders!$D444,products!$A$1:$A$49,0),MATCH(orders!I$1,products!$A$1:$F$1,0))</f>
        <v>Rob</v>
      </c>
      <c r="J444" t="str">
        <f>INDEX(products!$A$1:$G$49,MATCH(orders!$D444,products!$A$1:$A$49,0),MATCH(orders!J$1,products!$A$1:$F$1,0))</f>
        <v>L</v>
      </c>
      <c r="K444" s="7">
        <f>INDEX(products!$A$1:$G$49,MATCH(orders!$D444,products!$A$1:$A$49,0),MATCH(orders!K$1,products!$A$1:$F$1,0))</f>
        <v>0.5</v>
      </c>
      <c r="L444" s="4">
        <f>INDEX(products!$A$1:$G$49,MATCH(orders!$D444,products!$A$1:$A$49,0),MATCH(orders!L$1,products!$A$1:$F$1,0))</f>
        <v>7.169999999999999</v>
      </c>
      <c r="M444" s="4">
        <f t="shared" si="6"/>
        <v>35.849999999999994</v>
      </c>
      <c r="N444" t="str" cm="1">
        <f t="array" ref="N444">_xlfn.IFS($I444="Rob","Robusta",$I444="Exc","Excelsa",$I444="Ara","Arabica",$I444="Lib","Liberica")</f>
        <v>Robusta</v>
      </c>
      <c r="O444" t="str" cm="1">
        <f t="array" ref="O444">_xlfn.IFS($J444="M","Medium",$J444="L","Light",$J444="D","Dark")</f>
        <v>Light</v>
      </c>
      <c r="P444" t="str">
        <f>_xlfn.XLOOKUP(Orders[[#This Row],[Customer ID]], customers!$A$1:$A$1001, customers!$I$1:$I$1001,,0)</f>
        <v>No</v>
      </c>
    </row>
    <row r="445" spans="1:16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_xlfn.XLOOKUP($C445, customers!$A$1:$A$1001,customers!$B$1:$B$1001)</f>
        <v>Theo Bowne</v>
      </c>
      <c r="G445" s="2" t="str">
        <f>IF(_xlfn.XLOOKUP($C445,customers!$A$1:$A$1001, customers!$C$1:$C$1001)=0, "", _xlfn.XLOOKUP($C445,customers!$A$1:$A$1001, customers!$C$1:$C$1001))</f>
        <v>tbownecb@unicef.org</v>
      </c>
      <c r="H445" s="2" t="str">
        <f>_xlfn.XLOOKUP($C445, customers!$A$1:$A$1001, customers!$G$1:$G$1001)</f>
        <v>Ireland</v>
      </c>
      <c r="I445" t="str">
        <f>INDEX(products!$A$1:$G$49,MATCH(orders!$D445,products!$A$1:$A$49,0),MATCH(orders!I$1,products!$A$1:$F$1,0))</f>
        <v>Exc</v>
      </c>
      <c r="J445" t="str">
        <f>INDEX(products!$A$1:$G$49,MATCH(orders!$D445,products!$A$1:$A$49,0),MATCH(orders!J$1,products!$A$1:$F$1,0))</f>
        <v>L</v>
      </c>
      <c r="K445" s="7">
        <f>INDEX(products!$A$1:$G$49,MATCH(orders!$D445,products!$A$1:$A$49,0),MATCH(orders!K$1,products!$A$1:$F$1,0))</f>
        <v>0.2</v>
      </c>
      <c r="L445" s="4">
        <f>INDEX(products!$A$1:$G$49,MATCH(orders!$D445,products!$A$1:$A$49,0),MATCH(orders!L$1,products!$A$1:$F$1,0))</f>
        <v>4.4550000000000001</v>
      </c>
      <c r="M445" s="4">
        <f t="shared" si="6"/>
        <v>22.274999999999999</v>
      </c>
      <c r="N445" t="str" cm="1">
        <f t="array" ref="N445">_xlfn.IFS($I445="Rob","Robusta",$I445="Exc","Excelsa",$I445="Ara","Arabica",$I445="Lib","Liberica")</f>
        <v>Excelsa</v>
      </c>
      <c r="O445" t="str" cm="1">
        <f t="array" ref="O445">_xlfn.IFS($J445="M","Medium",$J445="L","Light",$J445="D","Dark")</f>
        <v>Light</v>
      </c>
      <c r="P445" t="str">
        <f>_xlfn.XLOOKUP(Orders[[#This Row],[Customer ID]], customers!$A$1:$A$1001, customers!$I$1:$I$1001,,0)</f>
        <v>Yes</v>
      </c>
    </row>
    <row r="446" spans="1:16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_xlfn.XLOOKUP($C446, customers!$A$1:$A$1001,customers!$B$1:$B$1001)</f>
        <v>Rasia Jacquemard</v>
      </c>
      <c r="G446" s="2" t="str">
        <f>IF(_xlfn.XLOOKUP($C446,customers!$A$1:$A$1001, customers!$C$1:$C$1001)=0, "", _xlfn.XLOOKUP($C446,customers!$A$1:$A$1001, customers!$C$1:$C$1001))</f>
        <v>rjacquemardcc@acquirethisname.com</v>
      </c>
      <c r="H446" s="2" t="str">
        <f>_xlfn.XLOOKUP($C446, customers!$A$1:$A$1001, customers!$G$1:$G$1001)</f>
        <v>Ireland</v>
      </c>
      <c r="I446" t="str">
        <f>INDEX(products!$A$1:$G$49,MATCH(orders!$D446,products!$A$1:$A$49,0),MATCH(orders!I$1,products!$A$1:$F$1,0))</f>
        <v>Exc</v>
      </c>
      <c r="J446" t="str">
        <f>INDEX(products!$A$1:$G$49,MATCH(orders!$D446,products!$A$1:$A$49,0),MATCH(orders!J$1,products!$A$1:$F$1,0))</f>
        <v>M</v>
      </c>
      <c r="K446" s="7">
        <f>INDEX(products!$A$1:$G$49,MATCH(orders!$D446,products!$A$1:$A$49,0),MATCH(orders!K$1,products!$A$1:$F$1,0))</f>
        <v>0.2</v>
      </c>
      <c r="L446" s="4">
        <f>INDEX(products!$A$1:$G$49,MATCH(orders!$D446,products!$A$1:$A$49,0),MATCH(orders!L$1,products!$A$1:$F$1,0))</f>
        <v>4.125</v>
      </c>
      <c r="M446" s="4">
        <f t="shared" si="6"/>
        <v>24.75</v>
      </c>
      <c r="N446" t="str" cm="1">
        <f t="array" ref="N446">_xlfn.IFS($I446="Rob","Robusta",$I446="Exc","Excelsa",$I446="Ara","Arabica",$I446="Lib","Liberica")</f>
        <v>Excelsa</v>
      </c>
      <c r="O446" t="str" cm="1">
        <f t="array" ref="O446">_xlfn.IFS($J446="M","Medium",$J446="L","Light",$J446="D","Dark")</f>
        <v>Medium</v>
      </c>
      <c r="P446" t="str">
        <f>_xlfn.XLOOKUP(Orders[[#This Row],[Customer ID]], customers!$A$1:$A$1001, customers!$I$1:$I$1001,,0)</f>
        <v>No</v>
      </c>
    </row>
    <row r="447" spans="1:16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_xlfn.XLOOKUP($C447, customers!$A$1:$A$1001,customers!$B$1:$B$1001)</f>
        <v>Kizzie Warman</v>
      </c>
      <c r="G447" s="2" t="str">
        <f>IF(_xlfn.XLOOKUP($C447,customers!$A$1:$A$1001, customers!$C$1:$C$1001)=0, "", _xlfn.XLOOKUP($C447,customers!$A$1:$A$1001, customers!$C$1:$C$1001))</f>
        <v>kwarmancd@printfriendly.com</v>
      </c>
      <c r="H447" s="2" t="str">
        <f>_xlfn.XLOOKUP($C447, customers!$A$1:$A$1001, customers!$G$1:$G$1001)</f>
        <v>Ireland</v>
      </c>
      <c r="I447" t="str">
        <f>INDEX(products!$A$1:$G$49,MATCH(orders!$D447,products!$A$1:$A$49,0),MATCH(orders!I$1,products!$A$1:$F$1,0))</f>
        <v>Lib</v>
      </c>
      <c r="J447" t="str">
        <f>INDEX(products!$A$1:$G$49,MATCH(orders!$D447,products!$A$1:$A$49,0),MATCH(orders!J$1,products!$A$1:$F$1,0))</f>
        <v>M</v>
      </c>
      <c r="K447" s="7">
        <f>INDEX(products!$A$1:$G$49,MATCH(orders!$D447,products!$A$1:$A$49,0),MATCH(orders!K$1,products!$A$1:$F$1,0))</f>
        <v>2.5</v>
      </c>
      <c r="L447" s="4">
        <f>INDEX(products!$A$1:$G$49,MATCH(orders!$D447,products!$A$1:$A$49,0),MATCH(orders!L$1,products!$A$1:$F$1,0))</f>
        <v>33.464999999999996</v>
      </c>
      <c r="M447" s="4">
        <f t="shared" si="6"/>
        <v>66.929999999999993</v>
      </c>
      <c r="N447" t="str" cm="1">
        <f t="array" ref="N447">_xlfn.IFS($I447="Rob","Robusta",$I447="Exc","Excelsa",$I447="Ara","Arabica",$I447="Lib","Liberica")</f>
        <v>Liberica</v>
      </c>
      <c r="O447" t="str" cm="1">
        <f t="array" ref="O447">_xlfn.IFS($J447="M","Medium",$J447="L","Light",$J447="D","Dark")</f>
        <v>Medium</v>
      </c>
      <c r="P447" t="str">
        <f>_xlfn.XLOOKUP(Orders[[#This Row],[Customer ID]], customers!$A$1:$A$1001, customers!$I$1:$I$1001,,0)</f>
        <v>Yes</v>
      </c>
    </row>
    <row r="448" spans="1:16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_xlfn.XLOOKUP($C448, customers!$A$1:$A$1001,customers!$B$1:$B$1001)</f>
        <v>Wain Cholomin</v>
      </c>
      <c r="G448" s="2" t="str">
        <f>IF(_xlfn.XLOOKUP($C448,customers!$A$1:$A$1001, customers!$C$1:$C$1001)=0, "", _xlfn.XLOOKUP($C448,customers!$A$1:$A$1001, customers!$C$1:$C$1001))</f>
        <v>wcholomince@about.com</v>
      </c>
      <c r="H448" s="2" t="str">
        <f>_xlfn.XLOOKUP($C448, customers!$A$1:$A$1001, customers!$G$1:$G$1001)</f>
        <v>United Kingdom</v>
      </c>
      <c r="I448" t="str">
        <f>INDEX(products!$A$1:$G$49,MATCH(orders!$D448,products!$A$1:$A$49,0),MATCH(orders!I$1,products!$A$1:$F$1,0))</f>
        <v>Lib</v>
      </c>
      <c r="J448" t="str">
        <f>INDEX(products!$A$1:$G$49,MATCH(orders!$D448,products!$A$1:$A$49,0),MATCH(orders!J$1,products!$A$1:$F$1,0))</f>
        <v>M</v>
      </c>
      <c r="K448" s="7">
        <f>INDEX(products!$A$1:$G$49,MATCH(orders!$D448,products!$A$1:$A$49,0),MATCH(orders!K$1,products!$A$1:$F$1,0))</f>
        <v>0.5</v>
      </c>
      <c r="L448" s="4">
        <f>INDEX(products!$A$1:$G$49,MATCH(orders!$D448,products!$A$1:$A$49,0),MATCH(orders!L$1,products!$A$1:$F$1,0))</f>
        <v>8.73</v>
      </c>
      <c r="M448" s="4">
        <f t="shared" si="6"/>
        <v>8.73</v>
      </c>
      <c r="N448" t="str" cm="1">
        <f t="array" ref="N448">_xlfn.IFS($I448="Rob","Robusta",$I448="Exc","Excelsa",$I448="Ara","Arabica",$I448="Lib","Liberica")</f>
        <v>Liberica</v>
      </c>
      <c r="O448" t="str" cm="1">
        <f t="array" ref="O448">_xlfn.IFS($J448="M","Medium",$J448="L","Light",$J448="D","Dark")</f>
        <v>Medium</v>
      </c>
      <c r="P448" t="str">
        <f>_xlfn.XLOOKUP(Orders[[#This Row],[Customer ID]], customers!$A$1:$A$1001, customers!$I$1:$I$1001,,0)</f>
        <v>Yes</v>
      </c>
    </row>
    <row r="449" spans="1:16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_xlfn.XLOOKUP($C449, customers!$A$1:$A$1001,customers!$B$1:$B$1001)</f>
        <v>Arleen Braidman</v>
      </c>
      <c r="G449" s="2" t="str">
        <f>IF(_xlfn.XLOOKUP($C449,customers!$A$1:$A$1001, customers!$C$1:$C$1001)=0, "", _xlfn.XLOOKUP($C449,customers!$A$1:$A$1001, customers!$C$1:$C$1001))</f>
        <v>abraidmancf@census.gov</v>
      </c>
      <c r="H449" s="2" t="str">
        <f>_xlfn.XLOOKUP($C449, customers!$A$1:$A$1001, customers!$G$1:$G$1001)</f>
        <v>United States</v>
      </c>
      <c r="I449" t="str">
        <f>INDEX(products!$A$1:$G$49,MATCH(orders!$D449,products!$A$1:$A$49,0),MATCH(orders!I$1,products!$A$1:$F$1,0))</f>
        <v>Rob</v>
      </c>
      <c r="J449" t="str">
        <f>INDEX(products!$A$1:$G$49,MATCH(orders!$D449,products!$A$1:$A$49,0),MATCH(orders!J$1,products!$A$1:$F$1,0))</f>
        <v>M</v>
      </c>
      <c r="K449" s="7">
        <f>INDEX(products!$A$1:$G$49,MATCH(orders!$D449,products!$A$1:$A$49,0),MATCH(orders!K$1,products!$A$1:$F$1,0))</f>
        <v>0.5</v>
      </c>
      <c r="L449" s="4">
        <f>INDEX(products!$A$1:$G$49,MATCH(orders!$D449,products!$A$1:$A$49,0),MATCH(orders!L$1,products!$A$1:$F$1,0))</f>
        <v>5.97</v>
      </c>
      <c r="M449" s="4">
        <f t="shared" si="6"/>
        <v>17.91</v>
      </c>
      <c r="N449" t="str" cm="1">
        <f t="array" ref="N449">_xlfn.IFS($I449="Rob","Robusta",$I449="Exc","Excelsa",$I449="Ara","Arabica",$I449="Lib","Liberica")</f>
        <v>Robusta</v>
      </c>
      <c r="O449" t="str" cm="1">
        <f t="array" ref="O449">_xlfn.IFS($J449="M","Medium",$J449="L","Light",$J449="D","Dark")</f>
        <v>Medium</v>
      </c>
      <c r="P449" t="str">
        <f>_xlfn.XLOOKUP(Orders[[#This Row],[Customer ID]], customers!$A$1:$A$1001, customers!$I$1:$I$1001,,0)</f>
        <v>No</v>
      </c>
    </row>
    <row r="450" spans="1:16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_xlfn.XLOOKUP($C450, customers!$A$1:$A$1001,customers!$B$1:$B$1001)</f>
        <v>Pru Durban</v>
      </c>
      <c r="G450" s="2" t="str">
        <f>IF(_xlfn.XLOOKUP($C450,customers!$A$1:$A$1001, customers!$C$1:$C$1001)=0, "", _xlfn.XLOOKUP($C450,customers!$A$1:$A$1001, customers!$C$1:$C$1001))</f>
        <v>pdurbancg@symantec.com</v>
      </c>
      <c r="H450" s="2" t="str">
        <f>_xlfn.XLOOKUP($C450, customers!$A$1:$A$1001, customers!$G$1:$G$1001)</f>
        <v>Ireland</v>
      </c>
      <c r="I450" t="str">
        <f>INDEX(products!$A$1:$G$49,MATCH(orders!$D450,products!$A$1:$A$49,0),MATCH(orders!I$1,products!$A$1:$F$1,0))</f>
        <v>Rob</v>
      </c>
      <c r="J450" t="str">
        <f>INDEX(products!$A$1:$G$49,MATCH(orders!$D450,products!$A$1:$A$49,0),MATCH(orders!J$1,products!$A$1:$F$1,0))</f>
        <v>L</v>
      </c>
      <c r="K450" s="7">
        <f>INDEX(products!$A$1:$G$49,MATCH(orders!$D450,products!$A$1:$A$49,0),MATCH(orders!K$1,products!$A$1:$F$1,0))</f>
        <v>0.5</v>
      </c>
      <c r="L450" s="4">
        <f>INDEX(products!$A$1:$G$49,MATCH(orders!$D450,products!$A$1:$A$49,0),MATCH(orders!L$1,products!$A$1:$F$1,0))</f>
        <v>7.169999999999999</v>
      </c>
      <c r="M450" s="4">
        <f t="shared" si="6"/>
        <v>7.169999999999999</v>
      </c>
      <c r="N450" t="str" cm="1">
        <f t="array" ref="N450">_xlfn.IFS($I450="Rob","Robusta",$I450="Exc","Excelsa",$I450="Ara","Arabica",$I450="Lib","Liberica")</f>
        <v>Robusta</v>
      </c>
      <c r="O450" t="str" cm="1">
        <f t="array" ref="O450">_xlfn.IFS($J450="M","Medium",$J450="L","Light",$J450="D","Dark")</f>
        <v>Light</v>
      </c>
      <c r="P450" t="str">
        <f>_xlfn.XLOOKUP(Orders[[#This Row],[Customer ID]], customers!$A$1:$A$1001, customers!$I$1:$I$1001,,0)</f>
        <v>No</v>
      </c>
    </row>
    <row r="451" spans="1:16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_xlfn.XLOOKUP($C451, customers!$A$1:$A$1001,customers!$B$1:$B$1001)</f>
        <v>Antone Harrold</v>
      </c>
      <c r="G451" s="2" t="str">
        <f>IF(_xlfn.XLOOKUP($C451,customers!$A$1:$A$1001, customers!$C$1:$C$1001)=0, "", _xlfn.XLOOKUP($C451,customers!$A$1:$A$1001, customers!$C$1:$C$1001))</f>
        <v>aharroldch@miibeian.gov.cn</v>
      </c>
      <c r="H451" s="2" t="str">
        <f>_xlfn.XLOOKUP($C451, customers!$A$1:$A$1001, customers!$G$1:$G$1001)</f>
        <v>United States</v>
      </c>
      <c r="I451" t="str">
        <f>INDEX(products!$A$1:$G$49,MATCH(orders!$D451,products!$A$1:$A$49,0),MATCH(orders!I$1,products!$A$1:$F$1,0))</f>
        <v>Rob</v>
      </c>
      <c r="J451" t="str">
        <f>INDEX(products!$A$1:$G$49,MATCH(orders!$D451,products!$A$1:$A$49,0),MATCH(orders!J$1,products!$A$1:$F$1,0))</f>
        <v>D</v>
      </c>
      <c r="K451" s="7">
        <f>INDEX(products!$A$1:$G$49,MATCH(orders!$D451,products!$A$1:$A$49,0),MATCH(orders!K$1,products!$A$1:$F$1,0))</f>
        <v>0.2</v>
      </c>
      <c r="L451" s="4">
        <f>INDEX(products!$A$1:$G$49,MATCH(orders!$D451,products!$A$1:$A$49,0),MATCH(orders!L$1,products!$A$1:$F$1,0))</f>
        <v>2.6849999999999996</v>
      </c>
      <c r="M451" s="4">
        <f t="shared" ref="M451:M514" si="7">L451*E451</f>
        <v>5.3699999999999992</v>
      </c>
      <c r="N451" t="str" cm="1">
        <f t="array" ref="N451">_xlfn.IFS($I451="Rob","Robusta",$I451="Exc","Excelsa",$I451="Ara","Arabica",$I451="Lib","Liberica")</f>
        <v>Robusta</v>
      </c>
      <c r="O451" t="str" cm="1">
        <f t="array" ref="O451">_xlfn.IFS($J451="M","Medium",$J451="L","Light",$J451="D","Dark")</f>
        <v>Dark</v>
      </c>
      <c r="P451" t="str">
        <f>_xlfn.XLOOKUP(Orders[[#This Row],[Customer ID]], customers!$A$1:$A$1001, customers!$I$1:$I$1001,,0)</f>
        <v>No</v>
      </c>
    </row>
    <row r="452" spans="1:16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_xlfn.XLOOKUP($C452, customers!$A$1:$A$1001,customers!$B$1:$B$1001)</f>
        <v>Sim Pamphilon</v>
      </c>
      <c r="G452" s="2" t="str">
        <f>IF(_xlfn.XLOOKUP($C452,customers!$A$1:$A$1001, customers!$C$1:$C$1001)=0, "", _xlfn.XLOOKUP($C452,customers!$A$1:$A$1001, customers!$C$1:$C$1001))</f>
        <v>spamphilonci@mlb.com</v>
      </c>
      <c r="H452" s="2" t="str">
        <f>_xlfn.XLOOKUP($C452, customers!$A$1:$A$1001, customers!$G$1:$G$1001)</f>
        <v>Ireland</v>
      </c>
      <c r="I452" t="str">
        <f>INDEX(products!$A$1:$G$49,MATCH(orders!$D452,products!$A$1:$A$49,0),MATCH(orders!I$1,products!$A$1:$F$1,0))</f>
        <v>Lib</v>
      </c>
      <c r="J452" t="str">
        <f>INDEX(products!$A$1:$G$49,MATCH(orders!$D452,products!$A$1:$A$49,0),MATCH(orders!J$1,products!$A$1:$F$1,0))</f>
        <v>L</v>
      </c>
      <c r="K452" s="7">
        <f>INDEX(products!$A$1:$G$49,MATCH(orders!$D452,products!$A$1:$A$49,0),MATCH(orders!K$1,products!$A$1:$F$1,0))</f>
        <v>0.2</v>
      </c>
      <c r="L452" s="4">
        <f>INDEX(products!$A$1:$G$49,MATCH(orders!$D452,products!$A$1:$A$49,0),MATCH(orders!L$1,products!$A$1:$F$1,0))</f>
        <v>4.7549999999999999</v>
      </c>
      <c r="M452" s="4">
        <f t="shared" si="7"/>
        <v>23.774999999999999</v>
      </c>
      <c r="N452" t="str" cm="1">
        <f t="array" ref="N452">_xlfn.IFS($I452="Rob","Robusta",$I452="Exc","Excelsa",$I452="Ara","Arabica",$I452="Lib","Liberica")</f>
        <v>Liberica</v>
      </c>
      <c r="O452" t="str" cm="1">
        <f t="array" ref="O452">_xlfn.IFS($J452="M","Medium",$J452="L","Light",$J452="D","Dark")</f>
        <v>Light</v>
      </c>
      <c r="P452" t="str">
        <f>_xlfn.XLOOKUP(Orders[[#This Row],[Customer ID]], customers!$A$1:$A$1001, customers!$I$1:$I$1001,,0)</f>
        <v>No</v>
      </c>
    </row>
    <row r="453" spans="1:16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_xlfn.XLOOKUP($C453, customers!$A$1:$A$1001,customers!$B$1:$B$1001)</f>
        <v>Mohandis Spurden</v>
      </c>
      <c r="G453" s="2" t="str">
        <f>IF(_xlfn.XLOOKUP($C453,customers!$A$1:$A$1001, customers!$C$1:$C$1001)=0, "", _xlfn.XLOOKUP($C453,customers!$A$1:$A$1001, customers!$C$1:$C$1001))</f>
        <v>mspurdencj@exblog.jp</v>
      </c>
      <c r="H453" s="2" t="str">
        <f>_xlfn.XLOOKUP($C453, customers!$A$1:$A$1001, customers!$G$1:$G$1001)</f>
        <v>United States</v>
      </c>
      <c r="I453" t="str">
        <f>INDEX(products!$A$1:$G$49,MATCH(orders!$D453,products!$A$1:$A$49,0),MATCH(orders!I$1,products!$A$1:$F$1,0))</f>
        <v>Rob</v>
      </c>
      <c r="J453" t="str">
        <f>INDEX(products!$A$1:$G$49,MATCH(orders!$D453,products!$A$1:$A$49,0),MATCH(orders!J$1,products!$A$1:$F$1,0))</f>
        <v>D</v>
      </c>
      <c r="K453" s="7">
        <f>INDEX(products!$A$1:$G$49,MATCH(orders!$D453,products!$A$1:$A$49,0),MATCH(orders!K$1,products!$A$1:$F$1,0))</f>
        <v>2.5</v>
      </c>
      <c r="L453" s="4">
        <f>INDEX(products!$A$1:$G$49,MATCH(orders!$D453,products!$A$1:$A$49,0),MATCH(orders!L$1,products!$A$1:$F$1,0))</f>
        <v>20.584999999999997</v>
      </c>
      <c r="M453" s="4">
        <f t="shared" si="7"/>
        <v>41.169999999999995</v>
      </c>
      <c r="N453" t="str" cm="1">
        <f t="array" ref="N453">_xlfn.IFS($I453="Rob","Robusta",$I453="Exc","Excelsa",$I453="Ara","Arabica",$I453="Lib","Liberica")</f>
        <v>Robusta</v>
      </c>
      <c r="O453" t="str" cm="1">
        <f t="array" ref="O453">_xlfn.IFS($J453="M","Medium",$J453="L","Light",$J453="D","Dark")</f>
        <v>Dark</v>
      </c>
      <c r="P453" t="str">
        <f>_xlfn.XLOOKUP(Orders[[#This Row],[Customer ID]], customers!$A$1:$A$1001, customers!$I$1:$I$1001,,0)</f>
        <v>Yes</v>
      </c>
    </row>
    <row r="454" spans="1:16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_xlfn.XLOOKUP($C454, customers!$A$1:$A$1001,customers!$B$1:$B$1001)</f>
        <v>Morgen Seson</v>
      </c>
      <c r="G454" s="2" t="str">
        <f>IF(_xlfn.XLOOKUP($C454,customers!$A$1:$A$1001, customers!$C$1:$C$1001)=0, "", _xlfn.XLOOKUP($C454,customers!$A$1:$A$1001, customers!$C$1:$C$1001))</f>
        <v>msesonck@census.gov</v>
      </c>
      <c r="H454" s="2" t="str">
        <f>_xlfn.XLOOKUP($C454, customers!$A$1:$A$1001, customers!$G$1:$G$1001)</f>
        <v>United States</v>
      </c>
      <c r="I454" t="str">
        <f>INDEX(products!$A$1:$G$49,MATCH(orders!$D454,products!$A$1:$A$49,0),MATCH(orders!I$1,products!$A$1:$F$1,0))</f>
        <v>Ara</v>
      </c>
      <c r="J454" t="str">
        <f>INDEX(products!$A$1:$G$49,MATCH(orders!$D454,products!$A$1:$A$49,0),MATCH(orders!J$1,products!$A$1:$F$1,0))</f>
        <v>L</v>
      </c>
      <c r="K454" s="7">
        <f>INDEX(products!$A$1:$G$49,MATCH(orders!$D454,products!$A$1:$A$49,0),MATCH(orders!K$1,products!$A$1:$F$1,0))</f>
        <v>0.2</v>
      </c>
      <c r="L454" s="4">
        <f>INDEX(products!$A$1:$G$49,MATCH(orders!$D454,products!$A$1:$A$49,0),MATCH(orders!L$1,products!$A$1:$F$1,0))</f>
        <v>3.8849999999999998</v>
      </c>
      <c r="M454" s="4">
        <f t="shared" si="7"/>
        <v>11.654999999999999</v>
      </c>
      <c r="N454" t="str" cm="1">
        <f t="array" ref="N454">_xlfn.IFS($I454="Rob","Robusta",$I454="Exc","Excelsa",$I454="Ara","Arabica",$I454="Lib","Liberica")</f>
        <v>Arabica</v>
      </c>
      <c r="O454" t="str" cm="1">
        <f t="array" ref="O454">_xlfn.IFS($J454="M","Medium",$J454="L","Light",$J454="D","Dark")</f>
        <v>Light</v>
      </c>
      <c r="P454" t="str">
        <f>_xlfn.XLOOKUP(Orders[[#This Row],[Customer ID]], customers!$A$1:$A$1001, customers!$I$1:$I$1001,,0)</f>
        <v>No</v>
      </c>
    </row>
    <row r="455" spans="1:16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_xlfn.XLOOKUP($C455, customers!$A$1:$A$1001,customers!$B$1:$B$1001)</f>
        <v>Nalani Pirrone</v>
      </c>
      <c r="G455" s="2" t="str">
        <f>IF(_xlfn.XLOOKUP($C455,customers!$A$1:$A$1001, customers!$C$1:$C$1001)=0, "", _xlfn.XLOOKUP($C455,customers!$A$1:$A$1001, customers!$C$1:$C$1001))</f>
        <v>npirronecl@weibo.com</v>
      </c>
      <c r="H455" s="2" t="str">
        <f>_xlfn.XLOOKUP($C455, customers!$A$1:$A$1001, customers!$G$1:$G$1001)</f>
        <v>United States</v>
      </c>
      <c r="I455" t="str">
        <f>INDEX(products!$A$1:$G$49,MATCH(orders!$D455,products!$A$1:$A$49,0),MATCH(orders!I$1,products!$A$1:$F$1,0))</f>
        <v>Lib</v>
      </c>
      <c r="J455" t="str">
        <f>INDEX(products!$A$1:$G$49,MATCH(orders!$D455,products!$A$1:$A$49,0),MATCH(orders!J$1,products!$A$1:$F$1,0))</f>
        <v>L</v>
      </c>
      <c r="K455" s="7">
        <f>INDEX(products!$A$1:$G$49,MATCH(orders!$D455,products!$A$1:$A$49,0),MATCH(orders!K$1,products!$A$1:$F$1,0))</f>
        <v>0.5</v>
      </c>
      <c r="L455" s="4">
        <f>INDEX(products!$A$1:$G$49,MATCH(orders!$D455,products!$A$1:$A$49,0),MATCH(orders!L$1,products!$A$1:$F$1,0))</f>
        <v>9.51</v>
      </c>
      <c r="M455" s="4">
        <f t="shared" si="7"/>
        <v>38.04</v>
      </c>
      <c r="N455" t="str" cm="1">
        <f t="array" ref="N455">_xlfn.IFS($I455="Rob","Robusta",$I455="Exc","Excelsa",$I455="Ara","Arabica",$I455="Lib","Liberica")</f>
        <v>Liberica</v>
      </c>
      <c r="O455" t="str" cm="1">
        <f t="array" ref="O455">_xlfn.IFS($J455="M","Medium",$J455="L","Light",$J455="D","Dark")</f>
        <v>Light</v>
      </c>
      <c r="P455" t="str">
        <f>_xlfn.XLOOKUP(Orders[[#This Row],[Customer ID]], customers!$A$1:$A$1001, customers!$I$1:$I$1001,,0)</f>
        <v>No</v>
      </c>
    </row>
    <row r="456" spans="1:16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_xlfn.XLOOKUP($C456, customers!$A$1:$A$1001,customers!$B$1:$B$1001)</f>
        <v>Reube Cawley</v>
      </c>
      <c r="G456" s="2" t="str">
        <f>IF(_xlfn.XLOOKUP($C456,customers!$A$1:$A$1001, customers!$C$1:$C$1001)=0, "", _xlfn.XLOOKUP($C456,customers!$A$1:$A$1001, customers!$C$1:$C$1001))</f>
        <v>rcawleycm@yellowbook.com</v>
      </c>
      <c r="H456" s="2" t="str">
        <f>_xlfn.XLOOKUP($C456, customers!$A$1:$A$1001, customers!$G$1:$G$1001)</f>
        <v>Ireland</v>
      </c>
      <c r="I456" t="str">
        <f>INDEX(products!$A$1:$G$49,MATCH(orders!$D456,products!$A$1:$A$49,0),MATCH(orders!I$1,products!$A$1:$F$1,0))</f>
        <v>Rob</v>
      </c>
      <c r="J456" t="str">
        <f>INDEX(products!$A$1:$G$49,MATCH(orders!$D456,products!$A$1:$A$49,0),MATCH(orders!J$1,products!$A$1:$F$1,0))</f>
        <v>D</v>
      </c>
      <c r="K456" s="7">
        <f>INDEX(products!$A$1:$G$49,MATCH(orders!$D456,products!$A$1:$A$49,0),MATCH(orders!K$1,products!$A$1:$F$1,0))</f>
        <v>2.5</v>
      </c>
      <c r="L456" s="4">
        <f>INDEX(products!$A$1:$G$49,MATCH(orders!$D456,products!$A$1:$A$49,0),MATCH(orders!L$1,products!$A$1:$F$1,0))</f>
        <v>20.584999999999997</v>
      </c>
      <c r="M456" s="4">
        <f t="shared" si="7"/>
        <v>82.339999999999989</v>
      </c>
      <c r="N456" t="str" cm="1">
        <f t="array" ref="N456">_xlfn.IFS($I456="Rob","Robusta",$I456="Exc","Excelsa",$I456="Ara","Arabica",$I456="Lib","Liberica")</f>
        <v>Robusta</v>
      </c>
      <c r="O456" t="str" cm="1">
        <f t="array" ref="O456">_xlfn.IFS($J456="M","Medium",$J456="L","Light",$J456="D","Dark")</f>
        <v>Dark</v>
      </c>
      <c r="P456" t="str">
        <f>_xlfn.XLOOKUP(Orders[[#This Row],[Customer ID]], customers!$A$1:$A$1001, customers!$I$1:$I$1001,,0)</f>
        <v>Yes</v>
      </c>
    </row>
    <row r="457" spans="1:16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_xlfn.XLOOKUP($C457, customers!$A$1:$A$1001,customers!$B$1:$B$1001)</f>
        <v>Stan Barribal</v>
      </c>
      <c r="G457" s="2" t="str">
        <f>IF(_xlfn.XLOOKUP($C457,customers!$A$1:$A$1001, customers!$C$1:$C$1001)=0, "", _xlfn.XLOOKUP($C457,customers!$A$1:$A$1001, customers!$C$1:$C$1001))</f>
        <v>sbarribalcn@microsoft.com</v>
      </c>
      <c r="H457" s="2" t="str">
        <f>_xlfn.XLOOKUP($C457, customers!$A$1:$A$1001, customers!$G$1:$G$1001)</f>
        <v>Ireland</v>
      </c>
      <c r="I457" t="str">
        <f>INDEX(products!$A$1:$G$49,MATCH(orders!$D457,products!$A$1:$A$49,0),MATCH(orders!I$1,products!$A$1:$F$1,0))</f>
        <v>Lib</v>
      </c>
      <c r="J457" t="str">
        <f>INDEX(products!$A$1:$G$49,MATCH(orders!$D457,products!$A$1:$A$49,0),MATCH(orders!J$1,products!$A$1:$F$1,0))</f>
        <v>L</v>
      </c>
      <c r="K457" s="7">
        <f>INDEX(products!$A$1:$G$49,MATCH(orders!$D457,products!$A$1:$A$49,0),MATCH(orders!K$1,products!$A$1:$F$1,0))</f>
        <v>0.2</v>
      </c>
      <c r="L457" s="4">
        <f>INDEX(products!$A$1:$G$49,MATCH(orders!$D457,products!$A$1:$A$49,0),MATCH(orders!L$1,products!$A$1:$F$1,0))</f>
        <v>4.7549999999999999</v>
      </c>
      <c r="M457" s="4">
        <f t="shared" si="7"/>
        <v>9.51</v>
      </c>
      <c r="N457" t="str" cm="1">
        <f t="array" ref="N457">_xlfn.IFS($I457="Rob","Robusta",$I457="Exc","Excelsa",$I457="Ara","Arabica",$I457="Lib","Liberica")</f>
        <v>Liberica</v>
      </c>
      <c r="O457" t="str" cm="1">
        <f t="array" ref="O457">_xlfn.IFS($J457="M","Medium",$J457="L","Light",$J457="D","Dark")</f>
        <v>Light</v>
      </c>
      <c r="P457" t="str">
        <f>_xlfn.XLOOKUP(Orders[[#This Row],[Customer ID]], customers!$A$1:$A$1001, customers!$I$1:$I$1001,,0)</f>
        <v>Yes</v>
      </c>
    </row>
    <row r="458" spans="1:16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_xlfn.XLOOKUP($C458, customers!$A$1:$A$1001,customers!$B$1:$B$1001)</f>
        <v>Agnes Adamides</v>
      </c>
      <c r="G458" s="2" t="str">
        <f>IF(_xlfn.XLOOKUP($C458,customers!$A$1:$A$1001, customers!$C$1:$C$1001)=0, "", _xlfn.XLOOKUP($C458,customers!$A$1:$A$1001, customers!$C$1:$C$1001))</f>
        <v>aadamidesco@bizjournals.com</v>
      </c>
      <c r="H458" s="2" t="str">
        <f>_xlfn.XLOOKUP($C458, customers!$A$1:$A$1001, customers!$G$1:$G$1001)</f>
        <v>United Kingdom</v>
      </c>
      <c r="I458" t="str">
        <f>INDEX(products!$A$1:$G$49,MATCH(orders!$D458,products!$A$1:$A$49,0),MATCH(orders!I$1,products!$A$1:$F$1,0))</f>
        <v>Rob</v>
      </c>
      <c r="J458" t="str">
        <f>INDEX(products!$A$1:$G$49,MATCH(orders!$D458,products!$A$1:$A$49,0),MATCH(orders!J$1,products!$A$1:$F$1,0))</f>
        <v>D</v>
      </c>
      <c r="K458" s="7">
        <f>INDEX(products!$A$1:$G$49,MATCH(orders!$D458,products!$A$1:$A$49,0),MATCH(orders!K$1,products!$A$1:$F$1,0))</f>
        <v>2.5</v>
      </c>
      <c r="L458" s="4">
        <f>INDEX(products!$A$1:$G$49,MATCH(orders!$D458,products!$A$1:$A$49,0),MATCH(orders!L$1,products!$A$1:$F$1,0))</f>
        <v>20.584999999999997</v>
      </c>
      <c r="M458" s="4">
        <f t="shared" si="7"/>
        <v>41.169999999999995</v>
      </c>
      <c r="N458" t="str" cm="1">
        <f t="array" ref="N458">_xlfn.IFS($I458="Rob","Robusta",$I458="Exc","Excelsa",$I458="Ara","Arabica",$I458="Lib","Liberica")</f>
        <v>Robusta</v>
      </c>
      <c r="O458" t="str" cm="1">
        <f t="array" ref="O458">_xlfn.IFS($J458="M","Medium",$J458="L","Light",$J458="D","Dark")</f>
        <v>Dark</v>
      </c>
      <c r="P458" t="str">
        <f>_xlfn.XLOOKUP(Orders[[#This Row],[Customer ID]], customers!$A$1:$A$1001, customers!$I$1:$I$1001,,0)</f>
        <v>No</v>
      </c>
    </row>
    <row r="459" spans="1:16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_xlfn.XLOOKUP($C459, customers!$A$1:$A$1001,customers!$B$1:$B$1001)</f>
        <v>Carmelita Thowes</v>
      </c>
      <c r="G459" s="2" t="str">
        <f>IF(_xlfn.XLOOKUP($C459,customers!$A$1:$A$1001, customers!$C$1:$C$1001)=0, "", _xlfn.XLOOKUP($C459,customers!$A$1:$A$1001, customers!$C$1:$C$1001))</f>
        <v>cthowescp@craigslist.org</v>
      </c>
      <c r="H459" s="2" t="str">
        <f>_xlfn.XLOOKUP($C459, customers!$A$1:$A$1001, customers!$G$1:$G$1001)</f>
        <v>United States</v>
      </c>
      <c r="I459" t="str">
        <f>INDEX(products!$A$1:$G$49,MATCH(orders!$D459,products!$A$1:$A$49,0),MATCH(orders!I$1,products!$A$1:$F$1,0))</f>
        <v>Lib</v>
      </c>
      <c r="J459" t="str">
        <f>INDEX(products!$A$1:$G$49,MATCH(orders!$D459,products!$A$1:$A$49,0),MATCH(orders!J$1,products!$A$1:$F$1,0))</f>
        <v>L</v>
      </c>
      <c r="K459" s="7">
        <f>INDEX(products!$A$1:$G$49,MATCH(orders!$D459,products!$A$1:$A$49,0),MATCH(orders!K$1,products!$A$1:$F$1,0))</f>
        <v>0.5</v>
      </c>
      <c r="L459" s="4">
        <f>INDEX(products!$A$1:$G$49,MATCH(orders!$D459,products!$A$1:$A$49,0),MATCH(orders!L$1,products!$A$1:$F$1,0))</f>
        <v>9.51</v>
      </c>
      <c r="M459" s="4">
        <f t="shared" si="7"/>
        <v>47.55</v>
      </c>
      <c r="N459" t="str" cm="1">
        <f t="array" ref="N459">_xlfn.IFS($I459="Rob","Robusta",$I459="Exc","Excelsa",$I459="Ara","Arabica",$I459="Lib","Liberica")</f>
        <v>Liberica</v>
      </c>
      <c r="O459" t="str" cm="1">
        <f t="array" ref="O459">_xlfn.IFS($J459="M","Medium",$J459="L","Light",$J459="D","Dark")</f>
        <v>Light</v>
      </c>
      <c r="P459" t="str">
        <f>_xlfn.XLOOKUP(Orders[[#This Row],[Customer ID]], customers!$A$1:$A$1001, customers!$I$1:$I$1001,,0)</f>
        <v>No</v>
      </c>
    </row>
    <row r="460" spans="1:16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_xlfn.XLOOKUP($C460, customers!$A$1:$A$1001,customers!$B$1:$B$1001)</f>
        <v>Rodolfo Willoway</v>
      </c>
      <c r="G460" s="2" t="str">
        <f>IF(_xlfn.XLOOKUP($C460,customers!$A$1:$A$1001, customers!$C$1:$C$1001)=0, "", _xlfn.XLOOKUP($C460,customers!$A$1:$A$1001, customers!$C$1:$C$1001))</f>
        <v>rwillowaycq@admin.ch</v>
      </c>
      <c r="H460" s="2" t="str">
        <f>_xlfn.XLOOKUP($C460, customers!$A$1:$A$1001, customers!$G$1:$G$1001)</f>
        <v>United States</v>
      </c>
      <c r="I460" t="str">
        <f>INDEX(products!$A$1:$G$49,MATCH(orders!$D460,products!$A$1:$A$49,0),MATCH(orders!I$1,products!$A$1:$F$1,0))</f>
        <v>Ara</v>
      </c>
      <c r="J460" t="str">
        <f>INDEX(products!$A$1:$G$49,MATCH(orders!$D460,products!$A$1:$A$49,0),MATCH(orders!J$1,products!$A$1:$F$1,0))</f>
        <v>M</v>
      </c>
      <c r="K460" s="7">
        <f>INDEX(products!$A$1:$G$49,MATCH(orders!$D460,products!$A$1:$A$49,0),MATCH(orders!K$1,products!$A$1:$F$1,0))</f>
        <v>1</v>
      </c>
      <c r="L460" s="4">
        <f>INDEX(products!$A$1:$G$49,MATCH(orders!$D460,products!$A$1:$A$49,0),MATCH(orders!L$1,products!$A$1:$F$1,0))</f>
        <v>11.25</v>
      </c>
      <c r="M460" s="4">
        <f t="shared" si="7"/>
        <v>45</v>
      </c>
      <c r="N460" t="str" cm="1">
        <f t="array" ref="N460">_xlfn.IFS($I460="Rob","Robusta",$I460="Exc","Excelsa",$I460="Ara","Arabica",$I460="Lib","Liberica")</f>
        <v>Arabica</v>
      </c>
      <c r="O460" t="str" cm="1">
        <f t="array" ref="O460">_xlfn.IFS($J460="M","Medium",$J460="L","Light",$J460="D","Dark")</f>
        <v>Medium</v>
      </c>
      <c r="P460" t="str">
        <f>_xlfn.XLOOKUP(Orders[[#This Row],[Customer ID]], customers!$A$1:$A$1001, customers!$I$1:$I$1001,,0)</f>
        <v>No</v>
      </c>
    </row>
    <row r="461" spans="1:16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_xlfn.XLOOKUP($C461, customers!$A$1:$A$1001,customers!$B$1:$B$1001)</f>
        <v>Alvis Elwin</v>
      </c>
      <c r="G461" s="2" t="str">
        <f>IF(_xlfn.XLOOKUP($C461,customers!$A$1:$A$1001, customers!$C$1:$C$1001)=0, "", _xlfn.XLOOKUP($C461,customers!$A$1:$A$1001, customers!$C$1:$C$1001))</f>
        <v>aelwincr@privacy.gov.au</v>
      </c>
      <c r="H461" s="2" t="str">
        <f>_xlfn.XLOOKUP($C461, customers!$A$1:$A$1001, customers!$G$1:$G$1001)</f>
        <v>United States</v>
      </c>
      <c r="I461" t="str">
        <f>INDEX(products!$A$1:$G$49,MATCH(orders!$D461,products!$A$1:$A$49,0),MATCH(orders!I$1,products!$A$1:$F$1,0))</f>
        <v>Lib</v>
      </c>
      <c r="J461" t="str">
        <f>INDEX(products!$A$1:$G$49,MATCH(orders!$D461,products!$A$1:$A$49,0),MATCH(orders!J$1,products!$A$1:$F$1,0))</f>
        <v>L</v>
      </c>
      <c r="K461" s="7">
        <f>INDEX(products!$A$1:$G$49,MATCH(orders!$D461,products!$A$1:$A$49,0),MATCH(orders!K$1,products!$A$1:$F$1,0))</f>
        <v>0.2</v>
      </c>
      <c r="L461" s="4">
        <f>INDEX(products!$A$1:$G$49,MATCH(orders!$D461,products!$A$1:$A$49,0),MATCH(orders!L$1,products!$A$1:$F$1,0))</f>
        <v>4.7549999999999999</v>
      </c>
      <c r="M461" s="4">
        <f t="shared" si="7"/>
        <v>23.774999999999999</v>
      </c>
      <c r="N461" t="str" cm="1">
        <f t="array" ref="N461">_xlfn.IFS($I461="Rob","Robusta",$I461="Exc","Excelsa",$I461="Ara","Arabica",$I461="Lib","Liberica")</f>
        <v>Liberica</v>
      </c>
      <c r="O461" t="str" cm="1">
        <f t="array" ref="O461">_xlfn.IFS($J461="M","Medium",$J461="L","Light",$J461="D","Dark")</f>
        <v>Light</v>
      </c>
      <c r="P461" t="str">
        <f>_xlfn.XLOOKUP(Orders[[#This Row],[Customer ID]], customers!$A$1:$A$1001, customers!$I$1:$I$1001,,0)</f>
        <v>No</v>
      </c>
    </row>
    <row r="462" spans="1:16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_xlfn.XLOOKUP($C462, customers!$A$1:$A$1001,customers!$B$1:$B$1001)</f>
        <v>Araldo Bilbrook</v>
      </c>
      <c r="G462" s="2" t="str">
        <f>IF(_xlfn.XLOOKUP($C462,customers!$A$1:$A$1001, customers!$C$1:$C$1001)=0, "", _xlfn.XLOOKUP($C462,customers!$A$1:$A$1001, customers!$C$1:$C$1001))</f>
        <v>abilbrookcs@booking.com</v>
      </c>
      <c r="H462" s="2" t="str">
        <f>_xlfn.XLOOKUP($C462, customers!$A$1:$A$1001, customers!$G$1:$G$1001)</f>
        <v>Ireland</v>
      </c>
      <c r="I462" t="str">
        <f>INDEX(products!$A$1:$G$49,MATCH(orders!$D462,products!$A$1:$A$49,0),MATCH(orders!I$1,products!$A$1:$F$1,0))</f>
        <v>Rob</v>
      </c>
      <c r="J462" t="str">
        <f>INDEX(products!$A$1:$G$49,MATCH(orders!$D462,products!$A$1:$A$49,0),MATCH(orders!J$1,products!$A$1:$F$1,0))</f>
        <v>D</v>
      </c>
      <c r="K462" s="7">
        <f>INDEX(products!$A$1:$G$49,MATCH(orders!$D462,products!$A$1:$A$49,0),MATCH(orders!K$1,products!$A$1:$F$1,0))</f>
        <v>0.5</v>
      </c>
      <c r="L462" s="4">
        <f>INDEX(products!$A$1:$G$49,MATCH(orders!$D462,products!$A$1:$A$49,0),MATCH(orders!L$1,products!$A$1:$F$1,0))</f>
        <v>5.3699999999999992</v>
      </c>
      <c r="M462" s="4">
        <f t="shared" si="7"/>
        <v>16.11</v>
      </c>
      <c r="N462" t="str" cm="1">
        <f t="array" ref="N462">_xlfn.IFS($I462="Rob","Robusta",$I462="Exc","Excelsa",$I462="Ara","Arabica",$I462="Lib","Liberica")</f>
        <v>Robusta</v>
      </c>
      <c r="O462" t="str" cm="1">
        <f t="array" ref="O462">_xlfn.IFS($J462="M","Medium",$J462="L","Light",$J462="D","Dark")</f>
        <v>Dark</v>
      </c>
      <c r="P462" t="str">
        <f>_xlfn.XLOOKUP(Orders[[#This Row],[Customer ID]], customers!$A$1:$A$1001, customers!$I$1:$I$1001,,0)</f>
        <v>Yes</v>
      </c>
    </row>
    <row r="463" spans="1:16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_xlfn.XLOOKUP($C463, customers!$A$1:$A$1001,customers!$B$1:$B$1001)</f>
        <v>Ransell McKall</v>
      </c>
      <c r="G463" s="2" t="str">
        <f>IF(_xlfn.XLOOKUP($C463,customers!$A$1:$A$1001, customers!$C$1:$C$1001)=0, "", _xlfn.XLOOKUP($C463,customers!$A$1:$A$1001, customers!$C$1:$C$1001))</f>
        <v>rmckallct@sakura.ne.jp</v>
      </c>
      <c r="H463" s="2" t="str">
        <f>_xlfn.XLOOKUP($C463, customers!$A$1:$A$1001, customers!$G$1:$G$1001)</f>
        <v>United Kingdom</v>
      </c>
      <c r="I463" t="str">
        <f>INDEX(products!$A$1:$G$49,MATCH(orders!$D463,products!$A$1:$A$49,0),MATCH(orders!I$1,products!$A$1:$F$1,0))</f>
        <v>Rob</v>
      </c>
      <c r="J463" t="str">
        <f>INDEX(products!$A$1:$G$49,MATCH(orders!$D463,products!$A$1:$A$49,0),MATCH(orders!J$1,products!$A$1:$F$1,0))</f>
        <v>D</v>
      </c>
      <c r="K463" s="7">
        <f>INDEX(products!$A$1:$G$49,MATCH(orders!$D463,products!$A$1:$A$49,0),MATCH(orders!K$1,products!$A$1:$F$1,0))</f>
        <v>0.2</v>
      </c>
      <c r="L463" s="4">
        <f>INDEX(products!$A$1:$G$49,MATCH(orders!$D463,products!$A$1:$A$49,0),MATCH(orders!L$1,products!$A$1:$F$1,0))</f>
        <v>2.6849999999999996</v>
      </c>
      <c r="M463" s="4">
        <f t="shared" si="7"/>
        <v>10.739999999999998</v>
      </c>
      <c r="N463" t="str" cm="1">
        <f t="array" ref="N463">_xlfn.IFS($I463="Rob","Robusta",$I463="Exc","Excelsa",$I463="Ara","Arabica",$I463="Lib","Liberica")</f>
        <v>Robusta</v>
      </c>
      <c r="O463" t="str" cm="1">
        <f t="array" ref="O463">_xlfn.IFS($J463="M","Medium",$J463="L","Light",$J463="D","Dark")</f>
        <v>Dark</v>
      </c>
      <c r="P463" t="str">
        <f>_xlfn.XLOOKUP(Orders[[#This Row],[Customer ID]], customers!$A$1:$A$1001, customers!$I$1:$I$1001,,0)</f>
        <v>Yes</v>
      </c>
    </row>
    <row r="464" spans="1:16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_xlfn.XLOOKUP($C464, customers!$A$1:$A$1001,customers!$B$1:$B$1001)</f>
        <v>Borg Daile</v>
      </c>
      <c r="G464" s="2" t="str">
        <f>IF(_xlfn.XLOOKUP($C464,customers!$A$1:$A$1001, customers!$C$1:$C$1001)=0, "", _xlfn.XLOOKUP($C464,customers!$A$1:$A$1001, customers!$C$1:$C$1001))</f>
        <v>bdailecu@vistaprint.com</v>
      </c>
      <c r="H464" s="2" t="str">
        <f>_xlfn.XLOOKUP($C464, customers!$A$1:$A$1001, customers!$G$1:$G$1001)</f>
        <v>United States</v>
      </c>
      <c r="I464" t="str">
        <f>INDEX(products!$A$1:$G$49,MATCH(orders!$D464,products!$A$1:$A$49,0),MATCH(orders!I$1,products!$A$1:$F$1,0))</f>
        <v>Ara</v>
      </c>
      <c r="J464" t="str">
        <f>INDEX(products!$A$1:$G$49,MATCH(orders!$D464,products!$A$1:$A$49,0),MATCH(orders!J$1,products!$A$1:$F$1,0))</f>
        <v>D</v>
      </c>
      <c r="K464" s="7">
        <f>INDEX(products!$A$1:$G$49,MATCH(orders!$D464,products!$A$1:$A$49,0),MATCH(orders!K$1,products!$A$1:$F$1,0))</f>
        <v>1</v>
      </c>
      <c r="L464" s="4">
        <f>INDEX(products!$A$1:$G$49,MATCH(orders!$D464,products!$A$1:$A$49,0),MATCH(orders!L$1,products!$A$1:$F$1,0))</f>
        <v>9.9499999999999993</v>
      </c>
      <c r="M464" s="4">
        <f t="shared" si="7"/>
        <v>49.75</v>
      </c>
      <c r="N464" t="str" cm="1">
        <f t="array" ref="N464">_xlfn.IFS($I464="Rob","Robusta",$I464="Exc","Excelsa",$I464="Ara","Arabica",$I464="Lib","Liberica")</f>
        <v>Arabica</v>
      </c>
      <c r="O464" t="str" cm="1">
        <f t="array" ref="O464">_xlfn.IFS($J464="M","Medium",$J464="L","Light",$J464="D","Dark")</f>
        <v>Dark</v>
      </c>
      <c r="P464" t="str">
        <f>_xlfn.XLOOKUP(Orders[[#This Row],[Customer ID]], customers!$A$1:$A$1001, customers!$I$1:$I$1001,,0)</f>
        <v>Yes</v>
      </c>
    </row>
    <row r="465" spans="1:16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_xlfn.XLOOKUP($C465, customers!$A$1:$A$1001,customers!$B$1:$B$1001)</f>
        <v>Adolphe Treherne</v>
      </c>
      <c r="G465" s="2" t="str">
        <f>IF(_xlfn.XLOOKUP($C465,customers!$A$1:$A$1001, customers!$C$1:$C$1001)=0, "", _xlfn.XLOOKUP($C465,customers!$A$1:$A$1001, customers!$C$1:$C$1001))</f>
        <v>atrehernecv@state.tx.us</v>
      </c>
      <c r="H465" s="2" t="str">
        <f>_xlfn.XLOOKUP($C465, customers!$A$1:$A$1001, customers!$G$1:$G$1001)</f>
        <v>Ireland</v>
      </c>
      <c r="I465" t="str">
        <f>INDEX(products!$A$1:$G$49,MATCH(orders!$D465,products!$A$1:$A$49,0),MATCH(orders!I$1,products!$A$1:$F$1,0))</f>
        <v>Exc</v>
      </c>
      <c r="J465" t="str">
        <f>INDEX(products!$A$1:$G$49,MATCH(orders!$D465,products!$A$1:$A$49,0),MATCH(orders!J$1,products!$A$1:$F$1,0))</f>
        <v>M</v>
      </c>
      <c r="K465" s="7">
        <f>INDEX(products!$A$1:$G$49,MATCH(orders!$D465,products!$A$1:$A$49,0),MATCH(orders!K$1,products!$A$1:$F$1,0))</f>
        <v>1</v>
      </c>
      <c r="L465" s="4">
        <f>INDEX(products!$A$1:$G$49,MATCH(orders!$D465,products!$A$1:$A$49,0),MATCH(orders!L$1,products!$A$1:$F$1,0))</f>
        <v>13.75</v>
      </c>
      <c r="M465" s="4">
        <f t="shared" si="7"/>
        <v>27.5</v>
      </c>
      <c r="N465" t="str" cm="1">
        <f t="array" ref="N465">_xlfn.IFS($I465="Rob","Robusta",$I465="Exc","Excelsa",$I465="Ara","Arabica",$I465="Lib","Liberica")</f>
        <v>Excelsa</v>
      </c>
      <c r="O465" t="str" cm="1">
        <f t="array" ref="O465">_xlfn.IFS($J465="M","Medium",$J465="L","Light",$J465="D","Dark")</f>
        <v>Medium</v>
      </c>
      <c r="P465" t="str">
        <f>_xlfn.XLOOKUP(Orders[[#This Row],[Customer ID]], customers!$A$1:$A$1001, customers!$I$1:$I$1001,,0)</f>
        <v>No</v>
      </c>
    </row>
    <row r="466" spans="1:16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_xlfn.XLOOKUP($C466, customers!$A$1:$A$1001,customers!$B$1:$B$1001)</f>
        <v>Annetta Brentnall</v>
      </c>
      <c r="G466" s="2" t="str">
        <f>IF(_xlfn.XLOOKUP($C466,customers!$A$1:$A$1001, customers!$C$1:$C$1001)=0, "", _xlfn.XLOOKUP($C466,customers!$A$1:$A$1001, customers!$C$1:$C$1001))</f>
        <v>abrentnallcw@biglobe.ne.jp</v>
      </c>
      <c r="H466" s="2" t="str">
        <f>_xlfn.XLOOKUP($C466, customers!$A$1:$A$1001, customers!$G$1:$G$1001)</f>
        <v>United Kingdom</v>
      </c>
      <c r="I466" t="str">
        <f>INDEX(products!$A$1:$G$49,MATCH(orders!$D466,products!$A$1:$A$49,0),MATCH(orders!I$1,products!$A$1:$F$1,0))</f>
        <v>Lib</v>
      </c>
      <c r="J466" t="str">
        <f>INDEX(products!$A$1:$G$49,MATCH(orders!$D466,products!$A$1:$A$49,0),MATCH(orders!J$1,products!$A$1:$F$1,0))</f>
        <v>D</v>
      </c>
      <c r="K466" s="7">
        <f>INDEX(products!$A$1:$G$49,MATCH(orders!$D466,products!$A$1:$A$49,0),MATCH(orders!K$1,products!$A$1:$F$1,0))</f>
        <v>2.5</v>
      </c>
      <c r="L466" s="4">
        <f>INDEX(products!$A$1:$G$49,MATCH(orders!$D466,products!$A$1:$A$49,0),MATCH(orders!L$1,products!$A$1:$F$1,0))</f>
        <v>29.784999999999997</v>
      </c>
      <c r="M466" s="4">
        <f t="shared" si="7"/>
        <v>119.13999999999999</v>
      </c>
      <c r="N466" t="str" cm="1">
        <f t="array" ref="N466">_xlfn.IFS($I466="Rob","Robusta",$I466="Exc","Excelsa",$I466="Ara","Arabica",$I466="Lib","Liberica")</f>
        <v>Liberica</v>
      </c>
      <c r="O466" t="str" cm="1">
        <f t="array" ref="O466">_xlfn.IFS($J466="M","Medium",$J466="L","Light",$J466="D","Dark")</f>
        <v>Dark</v>
      </c>
      <c r="P466" t="str">
        <f>_xlfn.XLOOKUP(Orders[[#This Row],[Customer ID]], customers!$A$1:$A$1001, customers!$I$1:$I$1001,,0)</f>
        <v>No</v>
      </c>
    </row>
    <row r="467" spans="1:16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_xlfn.XLOOKUP($C467, customers!$A$1:$A$1001,customers!$B$1:$B$1001)</f>
        <v>Dick Drinkall</v>
      </c>
      <c r="G467" s="2" t="str">
        <f>IF(_xlfn.XLOOKUP($C467,customers!$A$1:$A$1001, customers!$C$1:$C$1001)=0, "", _xlfn.XLOOKUP($C467,customers!$A$1:$A$1001, customers!$C$1:$C$1001))</f>
        <v>ddrinkallcx@psu.edu</v>
      </c>
      <c r="H467" s="2" t="str">
        <f>_xlfn.XLOOKUP($C467, customers!$A$1:$A$1001, customers!$G$1:$G$1001)</f>
        <v>United States</v>
      </c>
      <c r="I467" t="str">
        <f>INDEX(products!$A$1:$G$49,MATCH(orders!$D467,products!$A$1:$A$49,0),MATCH(orders!I$1,products!$A$1:$F$1,0))</f>
        <v>Rob</v>
      </c>
      <c r="J467" t="str">
        <f>INDEX(products!$A$1:$G$49,MATCH(orders!$D467,products!$A$1:$A$49,0),MATCH(orders!J$1,products!$A$1:$F$1,0))</f>
        <v>D</v>
      </c>
      <c r="K467" s="7">
        <f>INDEX(products!$A$1:$G$49,MATCH(orders!$D467,products!$A$1:$A$49,0),MATCH(orders!K$1,products!$A$1:$F$1,0))</f>
        <v>2.5</v>
      </c>
      <c r="L467" s="4">
        <f>INDEX(products!$A$1:$G$49,MATCH(orders!$D467,products!$A$1:$A$49,0),MATCH(orders!L$1,products!$A$1:$F$1,0))</f>
        <v>20.584999999999997</v>
      </c>
      <c r="M467" s="4">
        <f t="shared" si="7"/>
        <v>20.584999999999997</v>
      </c>
      <c r="N467" t="str" cm="1">
        <f t="array" ref="N467">_xlfn.IFS($I467="Rob","Robusta",$I467="Exc","Excelsa",$I467="Ara","Arabica",$I467="Lib","Liberica")</f>
        <v>Robusta</v>
      </c>
      <c r="O467" t="str" cm="1">
        <f t="array" ref="O467">_xlfn.IFS($J467="M","Medium",$J467="L","Light",$J467="D","Dark")</f>
        <v>Dark</v>
      </c>
      <c r="P467" t="str">
        <f>_xlfn.XLOOKUP(Orders[[#This Row],[Customer ID]], customers!$A$1:$A$1001, customers!$I$1:$I$1001,,0)</f>
        <v>Yes</v>
      </c>
    </row>
    <row r="468" spans="1:16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_xlfn.XLOOKUP($C468, customers!$A$1:$A$1001,customers!$B$1:$B$1001)</f>
        <v>Dagny Kornel</v>
      </c>
      <c r="G468" s="2" t="str">
        <f>IF(_xlfn.XLOOKUP($C468,customers!$A$1:$A$1001, customers!$C$1:$C$1001)=0, "", _xlfn.XLOOKUP($C468,customers!$A$1:$A$1001, customers!$C$1:$C$1001))</f>
        <v>dkornelcy@cyberchimps.com</v>
      </c>
      <c r="H468" s="2" t="str">
        <f>_xlfn.XLOOKUP($C468, customers!$A$1:$A$1001, customers!$G$1:$G$1001)</f>
        <v>United States</v>
      </c>
      <c r="I468" t="str">
        <f>INDEX(products!$A$1:$G$49,MATCH(orders!$D468,products!$A$1:$A$49,0),MATCH(orders!I$1,products!$A$1:$F$1,0))</f>
        <v>Ara</v>
      </c>
      <c r="J468" t="str">
        <f>INDEX(products!$A$1:$G$49,MATCH(orders!$D468,products!$A$1:$A$49,0),MATCH(orders!J$1,products!$A$1:$F$1,0))</f>
        <v>D</v>
      </c>
      <c r="K468" s="7">
        <f>INDEX(products!$A$1:$G$49,MATCH(orders!$D468,products!$A$1:$A$49,0),MATCH(orders!K$1,products!$A$1:$F$1,0))</f>
        <v>0.2</v>
      </c>
      <c r="L468" s="4">
        <f>INDEX(products!$A$1:$G$49,MATCH(orders!$D468,products!$A$1:$A$49,0),MATCH(orders!L$1,products!$A$1:$F$1,0))</f>
        <v>2.9849999999999999</v>
      </c>
      <c r="M468" s="4">
        <f t="shared" si="7"/>
        <v>8.9550000000000001</v>
      </c>
      <c r="N468" t="str" cm="1">
        <f t="array" ref="N468">_xlfn.IFS($I468="Rob","Robusta",$I468="Exc","Excelsa",$I468="Ara","Arabica",$I468="Lib","Liberica")</f>
        <v>Arabica</v>
      </c>
      <c r="O468" t="str" cm="1">
        <f t="array" ref="O468">_xlfn.IFS($J468="M","Medium",$J468="L","Light",$J468="D","Dark")</f>
        <v>Dark</v>
      </c>
      <c r="P468" t="str">
        <f>_xlfn.XLOOKUP(Orders[[#This Row],[Customer ID]], customers!$A$1:$A$1001, customers!$I$1:$I$1001,,0)</f>
        <v>Yes</v>
      </c>
    </row>
    <row r="469" spans="1:16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_xlfn.XLOOKUP($C469, customers!$A$1:$A$1001,customers!$B$1:$B$1001)</f>
        <v>Rhona Lequeux</v>
      </c>
      <c r="G469" s="2" t="str">
        <f>IF(_xlfn.XLOOKUP($C469,customers!$A$1:$A$1001, customers!$C$1:$C$1001)=0, "", _xlfn.XLOOKUP($C469,customers!$A$1:$A$1001, customers!$C$1:$C$1001))</f>
        <v>rlequeuxcz@newyorker.com</v>
      </c>
      <c r="H469" s="2" t="str">
        <f>_xlfn.XLOOKUP($C469, customers!$A$1:$A$1001, customers!$G$1:$G$1001)</f>
        <v>United States</v>
      </c>
      <c r="I469" t="str">
        <f>INDEX(products!$A$1:$G$49,MATCH(orders!$D469,products!$A$1:$A$49,0),MATCH(orders!I$1,products!$A$1:$F$1,0))</f>
        <v>Ara</v>
      </c>
      <c r="J469" t="str">
        <f>INDEX(products!$A$1:$G$49,MATCH(orders!$D469,products!$A$1:$A$49,0),MATCH(orders!J$1,products!$A$1:$F$1,0))</f>
        <v>D</v>
      </c>
      <c r="K469" s="7">
        <f>INDEX(products!$A$1:$G$49,MATCH(orders!$D469,products!$A$1:$A$49,0),MATCH(orders!K$1,products!$A$1:$F$1,0))</f>
        <v>0.5</v>
      </c>
      <c r="L469" s="4">
        <f>INDEX(products!$A$1:$G$49,MATCH(orders!$D469,products!$A$1:$A$49,0),MATCH(orders!L$1,products!$A$1:$F$1,0))</f>
        <v>5.97</v>
      </c>
      <c r="M469" s="4">
        <f t="shared" si="7"/>
        <v>5.97</v>
      </c>
      <c r="N469" t="str" cm="1">
        <f t="array" ref="N469">_xlfn.IFS($I469="Rob","Robusta",$I469="Exc","Excelsa",$I469="Ara","Arabica",$I469="Lib","Liberica")</f>
        <v>Arabica</v>
      </c>
      <c r="O469" t="str" cm="1">
        <f t="array" ref="O469">_xlfn.IFS($J469="M","Medium",$J469="L","Light",$J469="D","Dark")</f>
        <v>Dark</v>
      </c>
      <c r="P469" t="str">
        <f>_xlfn.XLOOKUP(Orders[[#This Row],[Customer ID]], customers!$A$1:$A$1001, customers!$I$1:$I$1001,,0)</f>
        <v>No</v>
      </c>
    </row>
    <row r="470" spans="1:16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_xlfn.XLOOKUP($C470, customers!$A$1:$A$1001,customers!$B$1:$B$1001)</f>
        <v>Julius Mccaull</v>
      </c>
      <c r="G470" s="2" t="str">
        <f>IF(_xlfn.XLOOKUP($C470,customers!$A$1:$A$1001, customers!$C$1:$C$1001)=0, "", _xlfn.XLOOKUP($C470,customers!$A$1:$A$1001, customers!$C$1:$C$1001))</f>
        <v>jmccaulld0@parallels.com</v>
      </c>
      <c r="H470" s="2" t="str">
        <f>_xlfn.XLOOKUP($C470, customers!$A$1:$A$1001, customers!$G$1:$G$1001)</f>
        <v>United States</v>
      </c>
      <c r="I470" t="str">
        <f>INDEX(products!$A$1:$G$49,MATCH(orders!$D470,products!$A$1:$A$49,0),MATCH(orders!I$1,products!$A$1:$F$1,0))</f>
        <v>Exc</v>
      </c>
      <c r="J470" t="str">
        <f>INDEX(products!$A$1:$G$49,MATCH(orders!$D470,products!$A$1:$A$49,0),MATCH(orders!J$1,products!$A$1:$F$1,0))</f>
        <v>M</v>
      </c>
      <c r="K470" s="7">
        <f>INDEX(products!$A$1:$G$49,MATCH(orders!$D470,products!$A$1:$A$49,0),MATCH(orders!K$1,products!$A$1:$F$1,0))</f>
        <v>1</v>
      </c>
      <c r="L470" s="4">
        <f>INDEX(products!$A$1:$G$49,MATCH(orders!$D470,products!$A$1:$A$49,0),MATCH(orders!L$1,products!$A$1:$F$1,0))</f>
        <v>13.75</v>
      </c>
      <c r="M470" s="4">
        <f t="shared" si="7"/>
        <v>41.25</v>
      </c>
      <c r="N470" t="str" cm="1">
        <f t="array" ref="N470">_xlfn.IFS($I470="Rob","Robusta",$I470="Exc","Excelsa",$I470="Ara","Arabica",$I470="Lib","Liberica")</f>
        <v>Excelsa</v>
      </c>
      <c r="O470" t="str" cm="1">
        <f t="array" ref="O470">_xlfn.IFS($J470="M","Medium",$J470="L","Light",$J470="D","Dark")</f>
        <v>Medium</v>
      </c>
      <c r="P470" t="str">
        <f>_xlfn.XLOOKUP(Orders[[#This Row],[Customer ID]], customers!$A$1:$A$1001, customers!$I$1:$I$1001,,0)</f>
        <v>Yes</v>
      </c>
    </row>
    <row r="471" spans="1:16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_xlfn.XLOOKUP($C471, customers!$A$1:$A$1001,customers!$B$1:$B$1001)</f>
        <v>Ailey Brash</v>
      </c>
      <c r="G471" s="2" t="str">
        <f>IF(_xlfn.XLOOKUP($C471,customers!$A$1:$A$1001, customers!$C$1:$C$1001)=0, "", _xlfn.XLOOKUP($C471,customers!$A$1:$A$1001, customers!$C$1:$C$1001))</f>
        <v>abrashda@plala.or.jp</v>
      </c>
      <c r="H471" s="2" t="str">
        <f>_xlfn.XLOOKUP($C471, customers!$A$1:$A$1001, customers!$G$1:$G$1001)</f>
        <v>United States</v>
      </c>
      <c r="I471" t="str">
        <f>INDEX(products!$A$1:$G$49,MATCH(orders!$D471,products!$A$1:$A$49,0),MATCH(orders!I$1,products!$A$1:$F$1,0))</f>
        <v>Exc</v>
      </c>
      <c r="J471" t="str">
        <f>INDEX(products!$A$1:$G$49,MATCH(orders!$D471,products!$A$1:$A$49,0),MATCH(orders!J$1,products!$A$1:$F$1,0))</f>
        <v>L</v>
      </c>
      <c r="K471" s="7">
        <f>INDEX(products!$A$1:$G$49,MATCH(orders!$D471,products!$A$1:$A$49,0),MATCH(orders!K$1,products!$A$1:$F$1,0))</f>
        <v>0.2</v>
      </c>
      <c r="L471" s="4">
        <f>INDEX(products!$A$1:$G$49,MATCH(orders!$D471,products!$A$1:$A$49,0),MATCH(orders!L$1,products!$A$1:$F$1,0))</f>
        <v>4.4550000000000001</v>
      </c>
      <c r="M471" s="4">
        <f t="shared" si="7"/>
        <v>22.274999999999999</v>
      </c>
      <c r="N471" t="str" cm="1">
        <f t="array" ref="N471">_xlfn.IFS($I471="Rob","Robusta",$I471="Exc","Excelsa",$I471="Ara","Arabica",$I471="Lib","Liberica")</f>
        <v>Excelsa</v>
      </c>
      <c r="O471" t="str" cm="1">
        <f t="array" ref="O471">_xlfn.IFS($J471="M","Medium",$J471="L","Light",$J471="D","Dark")</f>
        <v>Light</v>
      </c>
      <c r="P471" t="str">
        <f>_xlfn.XLOOKUP(Orders[[#This Row],[Customer ID]], customers!$A$1:$A$1001, customers!$I$1:$I$1001,,0)</f>
        <v>Yes</v>
      </c>
    </row>
    <row r="472" spans="1:16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_xlfn.XLOOKUP($C472, customers!$A$1:$A$1001,customers!$B$1:$B$1001)</f>
        <v>Alberto Hutchinson</v>
      </c>
      <c r="G472" s="2" t="str">
        <f>IF(_xlfn.XLOOKUP($C472,customers!$A$1:$A$1001, customers!$C$1:$C$1001)=0, "", _xlfn.XLOOKUP($C472,customers!$A$1:$A$1001, customers!$C$1:$C$1001))</f>
        <v>ahutchinsond2@imgur.com</v>
      </c>
      <c r="H472" s="2" t="str">
        <f>_xlfn.XLOOKUP($C472, customers!$A$1:$A$1001, customers!$G$1:$G$1001)</f>
        <v>United States</v>
      </c>
      <c r="I472" t="str">
        <f>INDEX(products!$A$1:$G$49,MATCH(orders!$D472,products!$A$1:$A$49,0),MATCH(orders!I$1,products!$A$1:$F$1,0))</f>
        <v>Ara</v>
      </c>
      <c r="J472" t="str">
        <f>INDEX(products!$A$1:$G$49,MATCH(orders!$D472,products!$A$1:$A$49,0),MATCH(orders!J$1,products!$A$1:$F$1,0))</f>
        <v>M</v>
      </c>
      <c r="K472" s="7">
        <f>INDEX(products!$A$1:$G$49,MATCH(orders!$D472,products!$A$1:$A$49,0),MATCH(orders!K$1,products!$A$1:$F$1,0))</f>
        <v>0.5</v>
      </c>
      <c r="L472" s="4">
        <f>INDEX(products!$A$1:$G$49,MATCH(orders!$D472,products!$A$1:$A$49,0),MATCH(orders!L$1,products!$A$1:$F$1,0))</f>
        <v>6.75</v>
      </c>
      <c r="M472" s="4">
        <f t="shared" si="7"/>
        <v>6.75</v>
      </c>
      <c r="N472" t="str" cm="1">
        <f t="array" ref="N472">_xlfn.IFS($I472="Rob","Robusta",$I472="Exc","Excelsa",$I472="Ara","Arabica",$I472="Lib","Liberica")</f>
        <v>Arabica</v>
      </c>
      <c r="O472" t="str" cm="1">
        <f t="array" ref="O472">_xlfn.IFS($J472="M","Medium",$J472="L","Light",$J472="D","Dark")</f>
        <v>Medium</v>
      </c>
      <c r="P472" t="str">
        <f>_xlfn.XLOOKUP(Orders[[#This Row],[Customer ID]], customers!$A$1:$A$1001, customers!$I$1:$I$1001,,0)</f>
        <v>Yes</v>
      </c>
    </row>
    <row r="473" spans="1:16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_xlfn.XLOOKUP($C473, customers!$A$1:$A$1001,customers!$B$1:$B$1001)</f>
        <v>Lamond Gheeraert</v>
      </c>
      <c r="G473" s="2" t="str">
        <f>IF(_xlfn.XLOOKUP($C473,customers!$A$1:$A$1001, customers!$C$1:$C$1001)=0, "", _xlfn.XLOOKUP($C473,customers!$A$1:$A$1001, customers!$C$1:$C$1001))</f>
        <v/>
      </c>
      <c r="H473" s="2" t="str">
        <f>_xlfn.XLOOKUP($C473, customers!$A$1:$A$1001, customers!$G$1:$G$1001)</f>
        <v>United States</v>
      </c>
      <c r="I473" t="str">
        <f>INDEX(products!$A$1:$G$49,MATCH(orders!$D473,products!$A$1:$A$49,0),MATCH(orders!I$1,products!$A$1:$F$1,0))</f>
        <v>Lib</v>
      </c>
      <c r="J473" t="str">
        <f>INDEX(products!$A$1:$G$49,MATCH(orders!$D473,products!$A$1:$A$49,0),MATCH(orders!J$1,products!$A$1:$F$1,0))</f>
        <v>M</v>
      </c>
      <c r="K473" s="7">
        <f>INDEX(products!$A$1:$G$49,MATCH(orders!$D473,products!$A$1:$A$49,0),MATCH(orders!K$1,products!$A$1:$F$1,0))</f>
        <v>2.5</v>
      </c>
      <c r="L473" s="4">
        <f>INDEX(products!$A$1:$G$49,MATCH(orders!$D473,products!$A$1:$A$49,0),MATCH(orders!L$1,products!$A$1:$F$1,0))</f>
        <v>33.464999999999996</v>
      </c>
      <c r="M473" s="4">
        <f t="shared" si="7"/>
        <v>133.85999999999999</v>
      </c>
      <c r="N473" t="str" cm="1">
        <f t="array" ref="N473">_xlfn.IFS($I473="Rob","Robusta",$I473="Exc","Excelsa",$I473="Ara","Arabica",$I473="Lib","Liberica")</f>
        <v>Liberica</v>
      </c>
      <c r="O473" t="str" cm="1">
        <f t="array" ref="O473">_xlfn.IFS($J473="M","Medium",$J473="L","Light",$J473="D","Dark")</f>
        <v>Medium</v>
      </c>
      <c r="P473" t="str">
        <f>_xlfn.XLOOKUP(Orders[[#This Row],[Customer ID]], customers!$A$1:$A$1001, customers!$I$1:$I$1001,,0)</f>
        <v>Yes</v>
      </c>
    </row>
    <row r="474" spans="1:16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_xlfn.XLOOKUP($C474, customers!$A$1:$A$1001,customers!$B$1:$B$1001)</f>
        <v>Roxine Drivers</v>
      </c>
      <c r="G474" s="2" t="str">
        <f>IF(_xlfn.XLOOKUP($C474,customers!$A$1:$A$1001, customers!$C$1:$C$1001)=0, "", _xlfn.XLOOKUP($C474,customers!$A$1:$A$1001, customers!$C$1:$C$1001))</f>
        <v>rdriversd4@hexun.com</v>
      </c>
      <c r="H474" s="2" t="str">
        <f>_xlfn.XLOOKUP($C474, customers!$A$1:$A$1001, customers!$G$1:$G$1001)</f>
        <v>United States</v>
      </c>
      <c r="I474" t="str">
        <f>INDEX(products!$A$1:$G$49,MATCH(orders!$D474,products!$A$1:$A$49,0),MATCH(orders!I$1,products!$A$1:$F$1,0))</f>
        <v>Ara</v>
      </c>
      <c r="J474" t="str">
        <f>INDEX(products!$A$1:$G$49,MATCH(orders!$D474,products!$A$1:$A$49,0),MATCH(orders!J$1,products!$A$1:$F$1,0))</f>
        <v>D</v>
      </c>
      <c r="K474" s="7">
        <f>INDEX(products!$A$1:$G$49,MATCH(orders!$D474,products!$A$1:$A$49,0),MATCH(orders!K$1,products!$A$1:$F$1,0))</f>
        <v>0.2</v>
      </c>
      <c r="L474" s="4">
        <f>INDEX(products!$A$1:$G$49,MATCH(orders!$D474,products!$A$1:$A$49,0),MATCH(orders!L$1,products!$A$1:$F$1,0))</f>
        <v>2.9849999999999999</v>
      </c>
      <c r="M474" s="4">
        <f t="shared" si="7"/>
        <v>5.97</v>
      </c>
      <c r="N474" t="str" cm="1">
        <f t="array" ref="N474">_xlfn.IFS($I474="Rob","Robusta",$I474="Exc","Excelsa",$I474="Ara","Arabica",$I474="Lib","Liberica")</f>
        <v>Arabica</v>
      </c>
      <c r="O474" t="str" cm="1">
        <f t="array" ref="O474">_xlfn.IFS($J474="M","Medium",$J474="L","Light",$J474="D","Dark")</f>
        <v>Dark</v>
      </c>
      <c r="P474" t="str">
        <f>_xlfn.XLOOKUP(Orders[[#This Row],[Customer ID]], customers!$A$1:$A$1001, customers!$I$1:$I$1001,,0)</f>
        <v>No</v>
      </c>
    </row>
    <row r="475" spans="1:16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_xlfn.XLOOKUP($C475, customers!$A$1:$A$1001,customers!$B$1:$B$1001)</f>
        <v>Heloise Zeal</v>
      </c>
      <c r="G475" s="2" t="str">
        <f>IF(_xlfn.XLOOKUP($C475,customers!$A$1:$A$1001, customers!$C$1:$C$1001)=0, "", _xlfn.XLOOKUP($C475,customers!$A$1:$A$1001, customers!$C$1:$C$1001))</f>
        <v>hzeald5@google.de</v>
      </c>
      <c r="H475" s="2" t="str">
        <f>_xlfn.XLOOKUP($C475, customers!$A$1:$A$1001, customers!$G$1:$G$1001)</f>
        <v>United States</v>
      </c>
      <c r="I475" t="str">
        <f>INDEX(products!$A$1:$G$49,MATCH(orders!$D475,products!$A$1:$A$49,0),MATCH(orders!I$1,products!$A$1:$F$1,0))</f>
        <v>Ara</v>
      </c>
      <c r="J475" t="str">
        <f>INDEX(products!$A$1:$G$49,MATCH(orders!$D475,products!$A$1:$A$49,0),MATCH(orders!J$1,products!$A$1:$F$1,0))</f>
        <v>L</v>
      </c>
      <c r="K475" s="7">
        <f>INDEX(products!$A$1:$G$49,MATCH(orders!$D475,products!$A$1:$A$49,0),MATCH(orders!K$1,products!$A$1:$F$1,0))</f>
        <v>1</v>
      </c>
      <c r="L475" s="4">
        <f>INDEX(products!$A$1:$G$49,MATCH(orders!$D475,products!$A$1:$A$49,0),MATCH(orders!L$1,products!$A$1:$F$1,0))</f>
        <v>12.95</v>
      </c>
      <c r="M475" s="4">
        <f t="shared" si="7"/>
        <v>25.9</v>
      </c>
      <c r="N475" t="str" cm="1">
        <f t="array" ref="N475">_xlfn.IFS($I475="Rob","Robusta",$I475="Exc","Excelsa",$I475="Ara","Arabica",$I475="Lib","Liberica")</f>
        <v>Arabica</v>
      </c>
      <c r="O475" t="str" cm="1">
        <f t="array" ref="O475">_xlfn.IFS($J475="M","Medium",$J475="L","Light",$J475="D","Dark")</f>
        <v>Light</v>
      </c>
      <c r="P475" t="str">
        <f>_xlfn.XLOOKUP(Orders[[#This Row],[Customer ID]], customers!$A$1:$A$1001, customers!$I$1:$I$1001,,0)</f>
        <v>No</v>
      </c>
    </row>
    <row r="476" spans="1:16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_xlfn.XLOOKUP($C476, customers!$A$1:$A$1001,customers!$B$1:$B$1001)</f>
        <v>Granger Smallcombe</v>
      </c>
      <c r="G476" s="2" t="str">
        <f>IF(_xlfn.XLOOKUP($C476,customers!$A$1:$A$1001, customers!$C$1:$C$1001)=0, "", _xlfn.XLOOKUP($C476,customers!$A$1:$A$1001, customers!$C$1:$C$1001))</f>
        <v>gsmallcombed6@ucla.edu</v>
      </c>
      <c r="H476" s="2" t="str">
        <f>_xlfn.XLOOKUP($C476, customers!$A$1:$A$1001, customers!$G$1:$G$1001)</f>
        <v>Ireland</v>
      </c>
      <c r="I476" t="str">
        <f>INDEX(products!$A$1:$G$49,MATCH(orders!$D476,products!$A$1:$A$49,0),MATCH(orders!I$1,products!$A$1:$F$1,0))</f>
        <v>Exc</v>
      </c>
      <c r="J476" t="str">
        <f>INDEX(products!$A$1:$G$49,MATCH(orders!$D476,products!$A$1:$A$49,0),MATCH(orders!J$1,products!$A$1:$F$1,0))</f>
        <v>M</v>
      </c>
      <c r="K476" s="7">
        <f>INDEX(products!$A$1:$G$49,MATCH(orders!$D476,products!$A$1:$A$49,0),MATCH(orders!K$1,products!$A$1:$F$1,0))</f>
        <v>2.5</v>
      </c>
      <c r="L476" s="4">
        <f>INDEX(products!$A$1:$G$49,MATCH(orders!$D476,products!$A$1:$A$49,0),MATCH(orders!L$1,products!$A$1:$F$1,0))</f>
        <v>31.624999999999996</v>
      </c>
      <c r="M476" s="4">
        <f t="shared" si="7"/>
        <v>31.624999999999996</v>
      </c>
      <c r="N476" t="str" cm="1">
        <f t="array" ref="N476">_xlfn.IFS($I476="Rob","Robusta",$I476="Exc","Excelsa",$I476="Ara","Arabica",$I476="Lib","Liberica")</f>
        <v>Excelsa</v>
      </c>
      <c r="O476" t="str" cm="1">
        <f t="array" ref="O476">_xlfn.IFS($J476="M","Medium",$J476="L","Light",$J476="D","Dark")</f>
        <v>Medium</v>
      </c>
      <c r="P476" t="str">
        <f>_xlfn.XLOOKUP(Orders[[#This Row],[Customer ID]], customers!$A$1:$A$1001, customers!$I$1:$I$1001,,0)</f>
        <v>Yes</v>
      </c>
    </row>
    <row r="477" spans="1:16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_xlfn.XLOOKUP($C477, customers!$A$1:$A$1001,customers!$B$1:$B$1001)</f>
        <v>Daryn Dibley</v>
      </c>
      <c r="G477" s="2" t="str">
        <f>IF(_xlfn.XLOOKUP($C477,customers!$A$1:$A$1001, customers!$C$1:$C$1001)=0, "", _xlfn.XLOOKUP($C477,customers!$A$1:$A$1001, customers!$C$1:$C$1001))</f>
        <v>ddibleyd7@feedburner.com</v>
      </c>
      <c r="H477" s="2" t="str">
        <f>_xlfn.XLOOKUP($C477, customers!$A$1:$A$1001, customers!$G$1:$G$1001)</f>
        <v>United States</v>
      </c>
      <c r="I477" t="str">
        <f>INDEX(products!$A$1:$G$49,MATCH(orders!$D477,products!$A$1:$A$49,0),MATCH(orders!I$1,products!$A$1:$F$1,0))</f>
        <v>Lib</v>
      </c>
      <c r="J477" t="str">
        <f>INDEX(products!$A$1:$G$49,MATCH(orders!$D477,products!$A$1:$A$49,0),MATCH(orders!J$1,products!$A$1:$F$1,0))</f>
        <v>M</v>
      </c>
      <c r="K477" s="7">
        <f>INDEX(products!$A$1:$G$49,MATCH(orders!$D477,products!$A$1:$A$49,0),MATCH(orders!K$1,products!$A$1:$F$1,0))</f>
        <v>0.2</v>
      </c>
      <c r="L477" s="4">
        <f>INDEX(products!$A$1:$G$49,MATCH(orders!$D477,products!$A$1:$A$49,0),MATCH(orders!L$1,products!$A$1:$F$1,0))</f>
        <v>4.3650000000000002</v>
      </c>
      <c r="M477" s="4">
        <f t="shared" si="7"/>
        <v>8.73</v>
      </c>
      <c r="N477" t="str" cm="1">
        <f t="array" ref="N477">_xlfn.IFS($I477="Rob","Robusta",$I477="Exc","Excelsa",$I477="Ara","Arabica",$I477="Lib","Liberica")</f>
        <v>Liberica</v>
      </c>
      <c r="O477" t="str" cm="1">
        <f t="array" ref="O477">_xlfn.IFS($J477="M","Medium",$J477="L","Light",$J477="D","Dark")</f>
        <v>Medium</v>
      </c>
      <c r="P477" t="str">
        <f>_xlfn.XLOOKUP(Orders[[#This Row],[Customer ID]], customers!$A$1:$A$1001, customers!$I$1:$I$1001,,0)</f>
        <v>No</v>
      </c>
    </row>
    <row r="478" spans="1:16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_xlfn.XLOOKUP($C478, customers!$A$1:$A$1001,customers!$B$1:$B$1001)</f>
        <v>Gardy Dimitriou</v>
      </c>
      <c r="G478" s="2" t="str">
        <f>IF(_xlfn.XLOOKUP($C478,customers!$A$1:$A$1001, customers!$C$1:$C$1001)=0, "", _xlfn.XLOOKUP($C478,customers!$A$1:$A$1001, customers!$C$1:$C$1001))</f>
        <v>gdimitrioud8@chronoengine.com</v>
      </c>
      <c r="H478" s="2" t="str">
        <f>_xlfn.XLOOKUP($C478, customers!$A$1:$A$1001, customers!$G$1:$G$1001)</f>
        <v>United States</v>
      </c>
      <c r="I478" t="str">
        <f>INDEX(products!$A$1:$G$49,MATCH(orders!$D478,products!$A$1:$A$49,0),MATCH(orders!I$1,products!$A$1:$F$1,0))</f>
        <v>Exc</v>
      </c>
      <c r="J478" t="str">
        <f>INDEX(products!$A$1:$G$49,MATCH(orders!$D478,products!$A$1:$A$49,0),MATCH(orders!J$1,products!$A$1:$F$1,0))</f>
        <v>L</v>
      </c>
      <c r="K478" s="7">
        <f>INDEX(products!$A$1:$G$49,MATCH(orders!$D478,products!$A$1:$A$49,0),MATCH(orders!K$1,products!$A$1:$F$1,0))</f>
        <v>0.2</v>
      </c>
      <c r="L478" s="4">
        <f>INDEX(products!$A$1:$G$49,MATCH(orders!$D478,products!$A$1:$A$49,0),MATCH(orders!L$1,products!$A$1:$F$1,0))</f>
        <v>4.4550000000000001</v>
      </c>
      <c r="M478" s="4">
        <f t="shared" si="7"/>
        <v>26.73</v>
      </c>
      <c r="N478" t="str" cm="1">
        <f t="array" ref="N478">_xlfn.IFS($I478="Rob","Robusta",$I478="Exc","Excelsa",$I478="Ara","Arabica",$I478="Lib","Liberica")</f>
        <v>Excelsa</v>
      </c>
      <c r="O478" t="str" cm="1">
        <f t="array" ref="O478">_xlfn.IFS($J478="M","Medium",$J478="L","Light",$J478="D","Dark")</f>
        <v>Light</v>
      </c>
      <c r="P478" t="str">
        <f>_xlfn.XLOOKUP(Orders[[#This Row],[Customer ID]], customers!$A$1:$A$1001, customers!$I$1:$I$1001,,0)</f>
        <v>Yes</v>
      </c>
    </row>
    <row r="479" spans="1:16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_xlfn.XLOOKUP($C479, customers!$A$1:$A$1001,customers!$B$1:$B$1001)</f>
        <v>Fanny Flanagan</v>
      </c>
      <c r="G479" s="2" t="str">
        <f>IF(_xlfn.XLOOKUP($C479,customers!$A$1:$A$1001, customers!$C$1:$C$1001)=0, "", _xlfn.XLOOKUP($C479,customers!$A$1:$A$1001, customers!$C$1:$C$1001))</f>
        <v>fflanagand9@woothemes.com</v>
      </c>
      <c r="H479" s="2" t="str">
        <f>_xlfn.XLOOKUP($C479, customers!$A$1:$A$1001, customers!$G$1:$G$1001)</f>
        <v>United States</v>
      </c>
      <c r="I479" t="str">
        <f>INDEX(products!$A$1:$G$49,MATCH(orders!$D479,products!$A$1:$A$49,0),MATCH(orders!I$1,products!$A$1:$F$1,0))</f>
        <v>Lib</v>
      </c>
      <c r="J479" t="str">
        <f>INDEX(products!$A$1:$G$49,MATCH(orders!$D479,products!$A$1:$A$49,0),MATCH(orders!J$1,products!$A$1:$F$1,0))</f>
        <v>M</v>
      </c>
      <c r="K479" s="7">
        <f>INDEX(products!$A$1:$G$49,MATCH(orders!$D479,products!$A$1:$A$49,0),MATCH(orders!K$1,products!$A$1:$F$1,0))</f>
        <v>0.2</v>
      </c>
      <c r="L479" s="4">
        <f>INDEX(products!$A$1:$G$49,MATCH(orders!$D479,products!$A$1:$A$49,0),MATCH(orders!L$1,products!$A$1:$F$1,0))</f>
        <v>4.3650000000000002</v>
      </c>
      <c r="M479" s="4">
        <f t="shared" si="7"/>
        <v>26.19</v>
      </c>
      <c r="N479" t="str" cm="1">
        <f t="array" ref="N479">_xlfn.IFS($I479="Rob","Robusta",$I479="Exc","Excelsa",$I479="Ara","Arabica",$I479="Lib","Liberica")</f>
        <v>Liberica</v>
      </c>
      <c r="O479" t="str" cm="1">
        <f t="array" ref="O479">_xlfn.IFS($J479="M","Medium",$J479="L","Light",$J479="D","Dark")</f>
        <v>Medium</v>
      </c>
      <c r="P479" t="str">
        <f>_xlfn.XLOOKUP(Orders[[#This Row],[Customer ID]], customers!$A$1:$A$1001, customers!$I$1:$I$1001,,0)</f>
        <v>No</v>
      </c>
    </row>
    <row r="480" spans="1:16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_xlfn.XLOOKUP($C480, customers!$A$1:$A$1001,customers!$B$1:$B$1001)</f>
        <v>Ailey Brash</v>
      </c>
      <c r="G480" s="2" t="str">
        <f>IF(_xlfn.XLOOKUP($C480,customers!$A$1:$A$1001, customers!$C$1:$C$1001)=0, "", _xlfn.XLOOKUP($C480,customers!$A$1:$A$1001, customers!$C$1:$C$1001))</f>
        <v>abrashda@plala.or.jp</v>
      </c>
      <c r="H480" s="2" t="str">
        <f>_xlfn.XLOOKUP($C480, customers!$A$1:$A$1001, customers!$G$1:$G$1001)</f>
        <v>United States</v>
      </c>
      <c r="I480" t="str">
        <f>INDEX(products!$A$1:$G$49,MATCH(orders!$D480,products!$A$1:$A$49,0),MATCH(orders!I$1,products!$A$1:$F$1,0))</f>
        <v>Rob</v>
      </c>
      <c r="J480" t="str">
        <f>INDEX(products!$A$1:$G$49,MATCH(orders!$D480,products!$A$1:$A$49,0),MATCH(orders!J$1,products!$A$1:$F$1,0))</f>
        <v>D</v>
      </c>
      <c r="K480" s="7">
        <f>INDEX(products!$A$1:$G$49,MATCH(orders!$D480,products!$A$1:$A$49,0),MATCH(orders!K$1,products!$A$1:$F$1,0))</f>
        <v>1</v>
      </c>
      <c r="L480" s="4">
        <f>INDEX(products!$A$1:$G$49,MATCH(orders!$D480,products!$A$1:$A$49,0),MATCH(orders!L$1,products!$A$1:$F$1,0))</f>
        <v>8.9499999999999993</v>
      </c>
      <c r="M480" s="4">
        <f t="shared" si="7"/>
        <v>53.699999999999996</v>
      </c>
      <c r="N480" t="str" cm="1">
        <f t="array" ref="N480">_xlfn.IFS($I480="Rob","Robusta",$I480="Exc","Excelsa",$I480="Ara","Arabica",$I480="Lib","Liberica")</f>
        <v>Robusta</v>
      </c>
      <c r="O480" t="str" cm="1">
        <f t="array" ref="O480">_xlfn.IFS($J480="M","Medium",$J480="L","Light",$J480="D","Dark")</f>
        <v>Dark</v>
      </c>
      <c r="P480" t="str">
        <f>_xlfn.XLOOKUP(Orders[[#This Row],[Customer ID]], customers!$A$1:$A$1001, customers!$I$1:$I$1001,,0)</f>
        <v>Yes</v>
      </c>
    </row>
    <row r="481" spans="1:16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_xlfn.XLOOKUP($C481, customers!$A$1:$A$1001,customers!$B$1:$B$1001)</f>
        <v>Ailey Brash</v>
      </c>
      <c r="G481" s="2" t="str">
        <f>IF(_xlfn.XLOOKUP($C481,customers!$A$1:$A$1001, customers!$C$1:$C$1001)=0, "", _xlfn.XLOOKUP($C481,customers!$A$1:$A$1001, customers!$C$1:$C$1001))</f>
        <v>abrashda@plala.or.jp</v>
      </c>
      <c r="H481" s="2" t="str">
        <f>_xlfn.XLOOKUP($C481, customers!$A$1:$A$1001, customers!$G$1:$G$1001)</f>
        <v>United States</v>
      </c>
      <c r="I481" t="str">
        <f>INDEX(products!$A$1:$G$49,MATCH(orders!$D481,products!$A$1:$A$49,0),MATCH(orders!I$1,products!$A$1:$F$1,0))</f>
        <v>Exc</v>
      </c>
      <c r="J481" t="str">
        <f>INDEX(products!$A$1:$G$49,MATCH(orders!$D481,products!$A$1:$A$49,0),MATCH(orders!J$1,products!$A$1:$F$1,0))</f>
        <v>M</v>
      </c>
      <c r="K481" s="7">
        <f>INDEX(products!$A$1:$G$49,MATCH(orders!$D481,products!$A$1:$A$49,0),MATCH(orders!K$1,products!$A$1:$F$1,0))</f>
        <v>2.5</v>
      </c>
      <c r="L481" s="4">
        <f>INDEX(products!$A$1:$G$49,MATCH(orders!$D481,products!$A$1:$A$49,0),MATCH(orders!L$1,products!$A$1:$F$1,0))</f>
        <v>31.624999999999996</v>
      </c>
      <c r="M481" s="4">
        <f t="shared" si="7"/>
        <v>126.49999999999999</v>
      </c>
      <c r="N481" t="str" cm="1">
        <f t="array" ref="N481">_xlfn.IFS($I481="Rob","Robusta",$I481="Exc","Excelsa",$I481="Ara","Arabica",$I481="Lib","Liberica")</f>
        <v>Excelsa</v>
      </c>
      <c r="O481" t="str" cm="1">
        <f t="array" ref="O481">_xlfn.IFS($J481="M","Medium",$J481="L","Light",$J481="D","Dark")</f>
        <v>Medium</v>
      </c>
      <c r="P481" t="str">
        <f>_xlfn.XLOOKUP(Orders[[#This Row],[Customer ID]], customers!$A$1:$A$1001, customers!$I$1:$I$1001,,0)</f>
        <v>Yes</v>
      </c>
    </row>
    <row r="482" spans="1:16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_xlfn.XLOOKUP($C482, customers!$A$1:$A$1001,customers!$B$1:$B$1001)</f>
        <v>Ailey Brash</v>
      </c>
      <c r="G482" s="2" t="str">
        <f>IF(_xlfn.XLOOKUP($C482,customers!$A$1:$A$1001, customers!$C$1:$C$1001)=0, "", _xlfn.XLOOKUP($C482,customers!$A$1:$A$1001, customers!$C$1:$C$1001))</f>
        <v>abrashda@plala.or.jp</v>
      </c>
      <c r="H482" s="2" t="str">
        <f>_xlfn.XLOOKUP($C482, customers!$A$1:$A$1001, customers!$G$1:$G$1001)</f>
        <v>United States</v>
      </c>
      <c r="I482" t="str">
        <f>INDEX(products!$A$1:$G$49,MATCH(orders!$D482,products!$A$1:$A$49,0),MATCH(orders!I$1,products!$A$1:$F$1,0))</f>
        <v>Exc</v>
      </c>
      <c r="J482" t="str">
        <f>INDEX(products!$A$1:$G$49,MATCH(orders!$D482,products!$A$1:$A$49,0),MATCH(orders!J$1,products!$A$1:$F$1,0))</f>
        <v>M</v>
      </c>
      <c r="K482" s="7">
        <f>INDEX(products!$A$1:$G$49,MATCH(orders!$D482,products!$A$1:$A$49,0),MATCH(orders!K$1,products!$A$1:$F$1,0))</f>
        <v>0.2</v>
      </c>
      <c r="L482" s="4">
        <f>INDEX(products!$A$1:$G$49,MATCH(orders!$D482,products!$A$1:$A$49,0),MATCH(orders!L$1,products!$A$1:$F$1,0))</f>
        <v>4.125</v>
      </c>
      <c r="M482" s="4">
        <f t="shared" si="7"/>
        <v>4.125</v>
      </c>
      <c r="N482" t="str" cm="1">
        <f t="array" ref="N482">_xlfn.IFS($I482="Rob","Robusta",$I482="Exc","Excelsa",$I482="Ara","Arabica",$I482="Lib","Liberica")</f>
        <v>Excelsa</v>
      </c>
      <c r="O482" t="str" cm="1">
        <f t="array" ref="O482">_xlfn.IFS($J482="M","Medium",$J482="L","Light",$J482="D","Dark")</f>
        <v>Medium</v>
      </c>
      <c r="P482" t="str">
        <f>_xlfn.XLOOKUP(Orders[[#This Row],[Customer ID]], customers!$A$1:$A$1001, customers!$I$1:$I$1001,,0)</f>
        <v>Yes</v>
      </c>
    </row>
    <row r="483" spans="1:16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_xlfn.XLOOKUP($C483, customers!$A$1:$A$1001,customers!$B$1:$B$1001)</f>
        <v>Nanny Izhakov</v>
      </c>
      <c r="G483" s="2" t="str">
        <f>IF(_xlfn.XLOOKUP($C483,customers!$A$1:$A$1001, customers!$C$1:$C$1001)=0, "", _xlfn.XLOOKUP($C483,customers!$A$1:$A$1001, customers!$C$1:$C$1001))</f>
        <v>nizhakovdd@aol.com</v>
      </c>
      <c r="H483" s="2" t="str">
        <f>_xlfn.XLOOKUP($C483, customers!$A$1:$A$1001, customers!$G$1:$G$1001)</f>
        <v>United Kingdom</v>
      </c>
      <c r="I483" t="str">
        <f>INDEX(products!$A$1:$G$49,MATCH(orders!$D483,products!$A$1:$A$49,0),MATCH(orders!I$1,products!$A$1:$F$1,0))</f>
        <v>Rob</v>
      </c>
      <c r="J483" t="str">
        <f>INDEX(products!$A$1:$G$49,MATCH(orders!$D483,products!$A$1:$A$49,0),MATCH(orders!J$1,products!$A$1:$F$1,0))</f>
        <v>L</v>
      </c>
      <c r="K483" s="7">
        <f>INDEX(products!$A$1:$G$49,MATCH(orders!$D483,products!$A$1:$A$49,0),MATCH(orders!K$1,products!$A$1:$F$1,0))</f>
        <v>1</v>
      </c>
      <c r="L483" s="4">
        <f>INDEX(products!$A$1:$G$49,MATCH(orders!$D483,products!$A$1:$A$49,0),MATCH(orders!L$1,products!$A$1:$F$1,0))</f>
        <v>11.95</v>
      </c>
      <c r="M483" s="4">
        <f t="shared" si="7"/>
        <v>23.9</v>
      </c>
      <c r="N483" t="str" cm="1">
        <f t="array" ref="N483">_xlfn.IFS($I483="Rob","Robusta",$I483="Exc","Excelsa",$I483="Ara","Arabica",$I483="Lib","Liberica")</f>
        <v>Robusta</v>
      </c>
      <c r="O483" t="str" cm="1">
        <f t="array" ref="O483">_xlfn.IFS($J483="M","Medium",$J483="L","Light",$J483="D","Dark")</f>
        <v>Light</v>
      </c>
      <c r="P483" t="str">
        <f>_xlfn.XLOOKUP(Orders[[#This Row],[Customer ID]], customers!$A$1:$A$1001, customers!$I$1:$I$1001,,0)</f>
        <v>No</v>
      </c>
    </row>
    <row r="484" spans="1:16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_xlfn.XLOOKUP($C484, customers!$A$1:$A$1001,customers!$B$1:$B$1001)</f>
        <v>Stanly Keets</v>
      </c>
      <c r="G484" s="2" t="str">
        <f>IF(_xlfn.XLOOKUP($C484,customers!$A$1:$A$1001, customers!$C$1:$C$1001)=0, "", _xlfn.XLOOKUP($C484,customers!$A$1:$A$1001, customers!$C$1:$C$1001))</f>
        <v>skeetsde@answers.com</v>
      </c>
      <c r="H484" s="2" t="str">
        <f>_xlfn.XLOOKUP($C484, customers!$A$1:$A$1001, customers!$G$1:$G$1001)</f>
        <v>United States</v>
      </c>
      <c r="I484" t="str">
        <f>INDEX(products!$A$1:$G$49,MATCH(orders!$D484,products!$A$1:$A$49,0),MATCH(orders!I$1,products!$A$1:$F$1,0))</f>
        <v>Exc</v>
      </c>
      <c r="J484" t="str">
        <f>INDEX(products!$A$1:$G$49,MATCH(orders!$D484,products!$A$1:$A$49,0),MATCH(orders!J$1,products!$A$1:$F$1,0))</f>
        <v>D</v>
      </c>
      <c r="K484" s="7">
        <f>INDEX(products!$A$1:$G$49,MATCH(orders!$D484,products!$A$1:$A$49,0),MATCH(orders!K$1,products!$A$1:$F$1,0))</f>
        <v>2.5</v>
      </c>
      <c r="L484" s="4">
        <f>INDEX(products!$A$1:$G$49,MATCH(orders!$D484,products!$A$1:$A$49,0),MATCH(orders!L$1,products!$A$1:$F$1,0))</f>
        <v>27.945</v>
      </c>
      <c r="M484" s="4">
        <f t="shared" si="7"/>
        <v>139.72499999999999</v>
      </c>
      <c r="N484" t="str" cm="1">
        <f t="array" ref="N484">_xlfn.IFS($I484="Rob","Robusta",$I484="Exc","Excelsa",$I484="Ara","Arabica",$I484="Lib","Liberica")</f>
        <v>Excelsa</v>
      </c>
      <c r="O484" t="str" cm="1">
        <f t="array" ref="O484">_xlfn.IFS($J484="M","Medium",$J484="L","Light",$J484="D","Dark")</f>
        <v>Dark</v>
      </c>
      <c r="P484" t="str">
        <f>_xlfn.XLOOKUP(Orders[[#This Row],[Customer ID]], customers!$A$1:$A$1001, customers!$I$1:$I$1001,,0)</f>
        <v>Yes</v>
      </c>
    </row>
    <row r="485" spans="1:16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_xlfn.XLOOKUP($C485, customers!$A$1:$A$1001,customers!$B$1:$B$1001)</f>
        <v>Orion Dyott</v>
      </c>
      <c r="G485" s="2" t="str">
        <f>IF(_xlfn.XLOOKUP($C485,customers!$A$1:$A$1001, customers!$C$1:$C$1001)=0, "", _xlfn.XLOOKUP($C485,customers!$A$1:$A$1001, customers!$C$1:$C$1001))</f>
        <v/>
      </c>
      <c r="H485" s="2" t="str">
        <f>_xlfn.XLOOKUP($C485, customers!$A$1:$A$1001, customers!$G$1:$G$1001)</f>
        <v>United States</v>
      </c>
      <c r="I485" t="str">
        <f>INDEX(products!$A$1:$G$49,MATCH(orders!$D485,products!$A$1:$A$49,0),MATCH(orders!I$1,products!$A$1:$F$1,0))</f>
        <v>Lib</v>
      </c>
      <c r="J485" t="str">
        <f>INDEX(products!$A$1:$G$49,MATCH(orders!$D485,products!$A$1:$A$49,0),MATCH(orders!J$1,products!$A$1:$F$1,0))</f>
        <v>D</v>
      </c>
      <c r="K485" s="7">
        <f>INDEX(products!$A$1:$G$49,MATCH(orders!$D485,products!$A$1:$A$49,0),MATCH(orders!K$1,products!$A$1:$F$1,0))</f>
        <v>2.5</v>
      </c>
      <c r="L485" s="4">
        <f>INDEX(products!$A$1:$G$49,MATCH(orders!$D485,products!$A$1:$A$49,0),MATCH(orders!L$1,products!$A$1:$F$1,0))</f>
        <v>29.784999999999997</v>
      </c>
      <c r="M485" s="4">
        <f t="shared" si="7"/>
        <v>59.569999999999993</v>
      </c>
      <c r="N485" t="str" cm="1">
        <f t="array" ref="N485">_xlfn.IFS($I485="Rob","Robusta",$I485="Exc","Excelsa",$I485="Ara","Arabica",$I485="Lib","Liberica")</f>
        <v>Liberica</v>
      </c>
      <c r="O485" t="str" cm="1">
        <f t="array" ref="O485">_xlfn.IFS($J485="M","Medium",$J485="L","Light",$J485="D","Dark")</f>
        <v>Dark</v>
      </c>
      <c r="P485" t="str">
        <f>_xlfn.XLOOKUP(Orders[[#This Row],[Customer ID]], customers!$A$1:$A$1001, customers!$I$1:$I$1001,,0)</f>
        <v>Yes</v>
      </c>
    </row>
    <row r="486" spans="1:16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_xlfn.XLOOKUP($C486, customers!$A$1:$A$1001,customers!$B$1:$B$1001)</f>
        <v>Keefer Cake</v>
      </c>
      <c r="G486" s="2" t="str">
        <f>IF(_xlfn.XLOOKUP($C486,customers!$A$1:$A$1001, customers!$C$1:$C$1001)=0, "", _xlfn.XLOOKUP($C486,customers!$A$1:$A$1001, customers!$C$1:$C$1001))</f>
        <v>kcakedg@huffingtonpost.com</v>
      </c>
      <c r="H486" s="2" t="str">
        <f>_xlfn.XLOOKUP($C486, customers!$A$1:$A$1001, customers!$G$1:$G$1001)</f>
        <v>United States</v>
      </c>
      <c r="I486" t="str">
        <f>INDEX(products!$A$1:$G$49,MATCH(orders!$D486,products!$A$1:$A$49,0),MATCH(orders!I$1,products!$A$1:$F$1,0))</f>
        <v>Lib</v>
      </c>
      <c r="J486" t="str">
        <f>INDEX(products!$A$1:$G$49,MATCH(orders!$D486,products!$A$1:$A$49,0),MATCH(orders!J$1,products!$A$1:$F$1,0))</f>
        <v>L</v>
      </c>
      <c r="K486" s="7">
        <f>INDEX(products!$A$1:$G$49,MATCH(orders!$D486,products!$A$1:$A$49,0),MATCH(orders!K$1,products!$A$1:$F$1,0))</f>
        <v>0.5</v>
      </c>
      <c r="L486" s="4">
        <f>INDEX(products!$A$1:$G$49,MATCH(orders!$D486,products!$A$1:$A$49,0),MATCH(orders!L$1,products!$A$1:$F$1,0))</f>
        <v>9.51</v>
      </c>
      <c r="M486" s="4">
        <f t="shared" si="7"/>
        <v>57.06</v>
      </c>
      <c r="N486" t="str" cm="1">
        <f t="array" ref="N486">_xlfn.IFS($I486="Rob","Robusta",$I486="Exc","Excelsa",$I486="Ara","Arabica",$I486="Lib","Liberica")</f>
        <v>Liberica</v>
      </c>
      <c r="O486" t="str" cm="1">
        <f t="array" ref="O486">_xlfn.IFS($J486="M","Medium",$J486="L","Light",$J486="D","Dark")</f>
        <v>Light</v>
      </c>
      <c r="P486" t="str">
        <f>_xlfn.XLOOKUP(Orders[[#This Row],[Customer ID]], customers!$A$1:$A$1001, customers!$I$1:$I$1001,,0)</f>
        <v>No</v>
      </c>
    </row>
    <row r="487" spans="1:16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_xlfn.XLOOKUP($C487, customers!$A$1:$A$1001,customers!$B$1:$B$1001)</f>
        <v>Morna Hansed</v>
      </c>
      <c r="G487" s="2" t="str">
        <f>IF(_xlfn.XLOOKUP($C487,customers!$A$1:$A$1001, customers!$C$1:$C$1001)=0, "", _xlfn.XLOOKUP($C487,customers!$A$1:$A$1001, customers!$C$1:$C$1001))</f>
        <v>mhanseddh@instagram.com</v>
      </c>
      <c r="H487" s="2" t="str">
        <f>_xlfn.XLOOKUP($C487, customers!$A$1:$A$1001, customers!$G$1:$G$1001)</f>
        <v>Ireland</v>
      </c>
      <c r="I487" t="str">
        <f>INDEX(products!$A$1:$G$49,MATCH(orders!$D487,products!$A$1:$A$49,0),MATCH(orders!I$1,products!$A$1:$F$1,0))</f>
        <v>Rob</v>
      </c>
      <c r="J487" t="str">
        <f>INDEX(products!$A$1:$G$49,MATCH(orders!$D487,products!$A$1:$A$49,0),MATCH(orders!J$1,products!$A$1:$F$1,0))</f>
        <v>L</v>
      </c>
      <c r="K487" s="7">
        <f>INDEX(products!$A$1:$G$49,MATCH(orders!$D487,products!$A$1:$A$49,0),MATCH(orders!K$1,products!$A$1:$F$1,0))</f>
        <v>0.2</v>
      </c>
      <c r="L487" s="4">
        <f>INDEX(products!$A$1:$G$49,MATCH(orders!$D487,products!$A$1:$A$49,0),MATCH(orders!L$1,products!$A$1:$F$1,0))</f>
        <v>3.5849999999999995</v>
      </c>
      <c r="M487" s="4">
        <f t="shared" si="7"/>
        <v>21.509999999999998</v>
      </c>
      <c r="N487" t="str" cm="1">
        <f t="array" ref="N487">_xlfn.IFS($I487="Rob","Robusta",$I487="Exc","Excelsa",$I487="Ara","Arabica",$I487="Lib","Liberica")</f>
        <v>Robusta</v>
      </c>
      <c r="O487" t="str" cm="1">
        <f t="array" ref="O487">_xlfn.IFS($J487="M","Medium",$J487="L","Light",$J487="D","Dark")</f>
        <v>Light</v>
      </c>
      <c r="P487" t="str">
        <f>_xlfn.XLOOKUP(Orders[[#This Row],[Customer ID]], customers!$A$1:$A$1001, customers!$I$1:$I$1001,,0)</f>
        <v>Yes</v>
      </c>
    </row>
    <row r="488" spans="1:16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_xlfn.XLOOKUP($C488, customers!$A$1:$A$1001,customers!$B$1:$B$1001)</f>
        <v>Franny Kienlein</v>
      </c>
      <c r="G488" s="2" t="str">
        <f>IF(_xlfn.XLOOKUP($C488,customers!$A$1:$A$1001, customers!$C$1:$C$1001)=0, "", _xlfn.XLOOKUP($C488,customers!$A$1:$A$1001, customers!$C$1:$C$1001))</f>
        <v>fkienleindi@trellian.com</v>
      </c>
      <c r="H488" s="2" t="str">
        <f>_xlfn.XLOOKUP($C488, customers!$A$1:$A$1001, customers!$G$1:$G$1001)</f>
        <v>Ireland</v>
      </c>
      <c r="I488" t="str">
        <f>INDEX(products!$A$1:$G$49,MATCH(orders!$D488,products!$A$1:$A$49,0),MATCH(orders!I$1,products!$A$1:$F$1,0))</f>
        <v>Lib</v>
      </c>
      <c r="J488" t="str">
        <f>INDEX(products!$A$1:$G$49,MATCH(orders!$D488,products!$A$1:$A$49,0),MATCH(orders!J$1,products!$A$1:$F$1,0))</f>
        <v>M</v>
      </c>
      <c r="K488" s="7">
        <f>INDEX(products!$A$1:$G$49,MATCH(orders!$D488,products!$A$1:$A$49,0),MATCH(orders!K$1,products!$A$1:$F$1,0))</f>
        <v>0.5</v>
      </c>
      <c r="L488" s="4">
        <f>INDEX(products!$A$1:$G$49,MATCH(orders!$D488,products!$A$1:$A$49,0),MATCH(orders!L$1,products!$A$1:$F$1,0))</f>
        <v>8.73</v>
      </c>
      <c r="M488" s="4">
        <f t="shared" si="7"/>
        <v>52.38</v>
      </c>
      <c r="N488" t="str" cm="1">
        <f t="array" ref="N488">_xlfn.IFS($I488="Rob","Robusta",$I488="Exc","Excelsa",$I488="Ara","Arabica",$I488="Lib","Liberica")</f>
        <v>Liberica</v>
      </c>
      <c r="O488" t="str" cm="1">
        <f t="array" ref="O488">_xlfn.IFS($J488="M","Medium",$J488="L","Light",$J488="D","Dark")</f>
        <v>Medium</v>
      </c>
      <c r="P488" t="str">
        <f>_xlfn.XLOOKUP(Orders[[#This Row],[Customer ID]], customers!$A$1:$A$1001, customers!$I$1:$I$1001,,0)</f>
        <v>Yes</v>
      </c>
    </row>
    <row r="489" spans="1:16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_xlfn.XLOOKUP($C489, customers!$A$1:$A$1001,customers!$B$1:$B$1001)</f>
        <v>Klarika Egglestone</v>
      </c>
      <c r="G489" s="2" t="str">
        <f>IF(_xlfn.XLOOKUP($C489,customers!$A$1:$A$1001, customers!$C$1:$C$1001)=0, "", _xlfn.XLOOKUP($C489,customers!$A$1:$A$1001, customers!$C$1:$C$1001))</f>
        <v>kegglestonedj@sphinn.com</v>
      </c>
      <c r="H489" s="2" t="str">
        <f>_xlfn.XLOOKUP($C489, customers!$A$1:$A$1001, customers!$G$1:$G$1001)</f>
        <v>Ireland</v>
      </c>
      <c r="I489" t="str">
        <f>INDEX(products!$A$1:$G$49,MATCH(orders!$D489,products!$A$1:$A$49,0),MATCH(orders!I$1,products!$A$1:$F$1,0))</f>
        <v>Exc</v>
      </c>
      <c r="J489" t="str">
        <f>INDEX(products!$A$1:$G$49,MATCH(orders!$D489,products!$A$1:$A$49,0),MATCH(orders!J$1,products!$A$1:$F$1,0))</f>
        <v>D</v>
      </c>
      <c r="K489" s="7">
        <f>INDEX(products!$A$1:$G$49,MATCH(orders!$D489,products!$A$1:$A$49,0),MATCH(orders!K$1,products!$A$1:$F$1,0))</f>
        <v>1</v>
      </c>
      <c r="L489" s="4">
        <f>INDEX(products!$A$1:$G$49,MATCH(orders!$D489,products!$A$1:$A$49,0),MATCH(orders!L$1,products!$A$1:$F$1,0))</f>
        <v>12.15</v>
      </c>
      <c r="M489" s="4">
        <f t="shared" si="7"/>
        <v>72.900000000000006</v>
      </c>
      <c r="N489" t="str" cm="1">
        <f t="array" ref="N489">_xlfn.IFS($I489="Rob","Robusta",$I489="Exc","Excelsa",$I489="Ara","Arabica",$I489="Lib","Liberica")</f>
        <v>Excelsa</v>
      </c>
      <c r="O489" t="str" cm="1">
        <f t="array" ref="O489">_xlfn.IFS($J489="M","Medium",$J489="L","Light",$J489="D","Dark")</f>
        <v>Dark</v>
      </c>
      <c r="P489" t="str">
        <f>_xlfn.XLOOKUP(Orders[[#This Row],[Customer ID]], customers!$A$1:$A$1001, customers!$I$1:$I$1001,,0)</f>
        <v>No</v>
      </c>
    </row>
    <row r="490" spans="1:16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_xlfn.XLOOKUP($C490, customers!$A$1:$A$1001,customers!$B$1:$B$1001)</f>
        <v>Becky Semkins</v>
      </c>
      <c r="G490" s="2" t="str">
        <f>IF(_xlfn.XLOOKUP($C490,customers!$A$1:$A$1001, customers!$C$1:$C$1001)=0, "", _xlfn.XLOOKUP($C490,customers!$A$1:$A$1001, customers!$C$1:$C$1001))</f>
        <v>bsemkinsdk@unc.edu</v>
      </c>
      <c r="H490" s="2" t="str">
        <f>_xlfn.XLOOKUP($C490, customers!$A$1:$A$1001, customers!$G$1:$G$1001)</f>
        <v>Ireland</v>
      </c>
      <c r="I490" t="str">
        <f>INDEX(products!$A$1:$G$49,MATCH(orders!$D490,products!$A$1:$A$49,0),MATCH(orders!I$1,products!$A$1:$F$1,0))</f>
        <v>Rob</v>
      </c>
      <c r="J490" t="str">
        <f>INDEX(products!$A$1:$G$49,MATCH(orders!$D490,products!$A$1:$A$49,0),MATCH(orders!J$1,products!$A$1:$F$1,0))</f>
        <v>M</v>
      </c>
      <c r="K490" s="7">
        <f>INDEX(products!$A$1:$G$49,MATCH(orders!$D490,products!$A$1:$A$49,0),MATCH(orders!K$1,products!$A$1:$F$1,0))</f>
        <v>0.2</v>
      </c>
      <c r="L490" s="4">
        <f>INDEX(products!$A$1:$G$49,MATCH(orders!$D490,products!$A$1:$A$49,0),MATCH(orders!L$1,products!$A$1:$F$1,0))</f>
        <v>2.9849999999999999</v>
      </c>
      <c r="M490" s="4">
        <f t="shared" si="7"/>
        <v>14.924999999999999</v>
      </c>
      <c r="N490" t="str" cm="1">
        <f t="array" ref="N490">_xlfn.IFS($I490="Rob","Robusta",$I490="Exc","Excelsa",$I490="Ara","Arabica",$I490="Lib","Liberica")</f>
        <v>Robusta</v>
      </c>
      <c r="O490" t="str" cm="1">
        <f t="array" ref="O490">_xlfn.IFS($J490="M","Medium",$J490="L","Light",$J490="D","Dark")</f>
        <v>Medium</v>
      </c>
      <c r="P490" t="str">
        <f>_xlfn.XLOOKUP(Orders[[#This Row],[Customer ID]], customers!$A$1:$A$1001, customers!$I$1:$I$1001,,0)</f>
        <v>Yes</v>
      </c>
    </row>
    <row r="491" spans="1:16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_xlfn.XLOOKUP($C491, customers!$A$1:$A$1001,customers!$B$1:$B$1001)</f>
        <v>Sean Lorenzetti</v>
      </c>
      <c r="G491" s="2" t="str">
        <f>IF(_xlfn.XLOOKUP($C491,customers!$A$1:$A$1001, customers!$C$1:$C$1001)=0, "", _xlfn.XLOOKUP($C491,customers!$A$1:$A$1001, customers!$C$1:$C$1001))</f>
        <v>slorenzettidl@is.gd</v>
      </c>
      <c r="H491" s="2" t="str">
        <f>_xlfn.XLOOKUP($C491, customers!$A$1:$A$1001, customers!$G$1:$G$1001)</f>
        <v>United States</v>
      </c>
      <c r="I491" t="str">
        <f>INDEX(products!$A$1:$G$49,MATCH(orders!$D491,products!$A$1:$A$49,0),MATCH(orders!I$1,products!$A$1:$F$1,0))</f>
        <v>Lib</v>
      </c>
      <c r="J491" t="str">
        <f>INDEX(products!$A$1:$G$49,MATCH(orders!$D491,products!$A$1:$A$49,0),MATCH(orders!J$1,products!$A$1:$F$1,0))</f>
        <v>L</v>
      </c>
      <c r="K491" s="7">
        <f>INDEX(products!$A$1:$G$49,MATCH(orders!$D491,products!$A$1:$A$49,0),MATCH(orders!K$1,products!$A$1:$F$1,0))</f>
        <v>1</v>
      </c>
      <c r="L491" s="4">
        <f>INDEX(products!$A$1:$G$49,MATCH(orders!$D491,products!$A$1:$A$49,0),MATCH(orders!L$1,products!$A$1:$F$1,0))</f>
        <v>15.85</v>
      </c>
      <c r="M491" s="4">
        <f t="shared" si="7"/>
        <v>95.1</v>
      </c>
      <c r="N491" t="str" cm="1">
        <f t="array" ref="N491">_xlfn.IFS($I491="Rob","Robusta",$I491="Exc","Excelsa",$I491="Ara","Arabica",$I491="Lib","Liberica")</f>
        <v>Liberica</v>
      </c>
      <c r="O491" t="str" cm="1">
        <f t="array" ref="O491">_xlfn.IFS($J491="M","Medium",$J491="L","Light",$J491="D","Dark")</f>
        <v>Light</v>
      </c>
      <c r="P491" t="str">
        <f>_xlfn.XLOOKUP(Orders[[#This Row],[Customer ID]], customers!$A$1:$A$1001, customers!$I$1:$I$1001,,0)</f>
        <v>No</v>
      </c>
    </row>
    <row r="492" spans="1:16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_xlfn.XLOOKUP($C492, customers!$A$1:$A$1001,customers!$B$1:$B$1001)</f>
        <v>Bob Giannazzi</v>
      </c>
      <c r="G492" s="2" t="str">
        <f>IF(_xlfn.XLOOKUP($C492,customers!$A$1:$A$1001, customers!$C$1:$C$1001)=0, "", _xlfn.XLOOKUP($C492,customers!$A$1:$A$1001, customers!$C$1:$C$1001))</f>
        <v>bgiannazzidm@apple.com</v>
      </c>
      <c r="H492" s="2" t="str">
        <f>_xlfn.XLOOKUP($C492, customers!$A$1:$A$1001, customers!$G$1:$G$1001)</f>
        <v>United States</v>
      </c>
      <c r="I492" t="str">
        <f>INDEX(products!$A$1:$G$49,MATCH(orders!$D492,products!$A$1:$A$49,0),MATCH(orders!I$1,products!$A$1:$F$1,0))</f>
        <v>Lib</v>
      </c>
      <c r="J492" t="str">
        <f>INDEX(products!$A$1:$G$49,MATCH(orders!$D492,products!$A$1:$A$49,0),MATCH(orders!J$1,products!$A$1:$F$1,0))</f>
        <v>D</v>
      </c>
      <c r="K492" s="7">
        <f>INDEX(products!$A$1:$G$49,MATCH(orders!$D492,products!$A$1:$A$49,0),MATCH(orders!K$1,products!$A$1:$F$1,0))</f>
        <v>0.5</v>
      </c>
      <c r="L492" s="4">
        <f>INDEX(products!$A$1:$G$49,MATCH(orders!$D492,products!$A$1:$A$49,0),MATCH(orders!L$1,products!$A$1:$F$1,0))</f>
        <v>7.77</v>
      </c>
      <c r="M492" s="4">
        <f t="shared" si="7"/>
        <v>15.54</v>
      </c>
      <c r="N492" t="str" cm="1">
        <f t="array" ref="N492">_xlfn.IFS($I492="Rob","Robusta",$I492="Exc","Excelsa",$I492="Ara","Arabica",$I492="Lib","Liberica")</f>
        <v>Liberica</v>
      </c>
      <c r="O492" t="str" cm="1">
        <f t="array" ref="O492">_xlfn.IFS($J492="M","Medium",$J492="L","Light",$J492="D","Dark")</f>
        <v>Dark</v>
      </c>
      <c r="P492" t="str">
        <f>_xlfn.XLOOKUP(Orders[[#This Row],[Customer ID]], customers!$A$1:$A$1001, customers!$I$1:$I$1001,,0)</f>
        <v>No</v>
      </c>
    </row>
    <row r="493" spans="1:16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_xlfn.XLOOKUP($C493, customers!$A$1:$A$1001,customers!$B$1:$B$1001)</f>
        <v>Kendra Backshell</v>
      </c>
      <c r="G493" s="2" t="str">
        <f>IF(_xlfn.XLOOKUP($C493,customers!$A$1:$A$1001, customers!$C$1:$C$1001)=0, "", _xlfn.XLOOKUP($C493,customers!$A$1:$A$1001, customers!$C$1:$C$1001))</f>
        <v/>
      </c>
      <c r="H493" s="2" t="str">
        <f>_xlfn.XLOOKUP($C493, customers!$A$1:$A$1001, customers!$G$1:$G$1001)</f>
        <v>United States</v>
      </c>
      <c r="I493" t="str">
        <f>INDEX(products!$A$1:$G$49,MATCH(orders!$D493,products!$A$1:$A$49,0),MATCH(orders!I$1,products!$A$1:$F$1,0))</f>
        <v>Lib</v>
      </c>
      <c r="J493" t="str">
        <f>INDEX(products!$A$1:$G$49,MATCH(orders!$D493,products!$A$1:$A$49,0),MATCH(orders!J$1,products!$A$1:$F$1,0))</f>
        <v>D</v>
      </c>
      <c r="K493" s="7">
        <f>INDEX(products!$A$1:$G$49,MATCH(orders!$D493,products!$A$1:$A$49,0),MATCH(orders!K$1,products!$A$1:$F$1,0))</f>
        <v>0.2</v>
      </c>
      <c r="L493" s="4">
        <f>INDEX(products!$A$1:$G$49,MATCH(orders!$D493,products!$A$1:$A$49,0),MATCH(orders!L$1,products!$A$1:$F$1,0))</f>
        <v>3.8849999999999998</v>
      </c>
      <c r="M493" s="4">
        <f t="shared" si="7"/>
        <v>23.31</v>
      </c>
      <c r="N493" t="str" cm="1">
        <f t="array" ref="N493">_xlfn.IFS($I493="Rob","Robusta",$I493="Exc","Excelsa",$I493="Ara","Arabica",$I493="Lib","Liberica")</f>
        <v>Liberica</v>
      </c>
      <c r="O493" t="str" cm="1">
        <f t="array" ref="O493">_xlfn.IFS($J493="M","Medium",$J493="L","Light",$J493="D","Dark")</f>
        <v>Dark</v>
      </c>
      <c r="P493" t="str">
        <f>_xlfn.XLOOKUP(Orders[[#This Row],[Customer ID]], customers!$A$1:$A$1001, customers!$I$1:$I$1001,,0)</f>
        <v>No</v>
      </c>
    </row>
    <row r="494" spans="1:16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_xlfn.XLOOKUP($C494, customers!$A$1:$A$1001,customers!$B$1:$B$1001)</f>
        <v>Uriah Lethbrig</v>
      </c>
      <c r="G494" s="2" t="str">
        <f>IF(_xlfn.XLOOKUP($C494,customers!$A$1:$A$1001, customers!$C$1:$C$1001)=0, "", _xlfn.XLOOKUP($C494,customers!$A$1:$A$1001, customers!$C$1:$C$1001))</f>
        <v>ulethbrigdo@hc360.com</v>
      </c>
      <c r="H494" s="2" t="str">
        <f>_xlfn.XLOOKUP($C494, customers!$A$1:$A$1001, customers!$G$1:$G$1001)</f>
        <v>United States</v>
      </c>
      <c r="I494" t="str">
        <f>INDEX(products!$A$1:$G$49,MATCH(orders!$D494,products!$A$1:$A$49,0),MATCH(orders!I$1,products!$A$1:$F$1,0))</f>
        <v>Exc</v>
      </c>
      <c r="J494" t="str">
        <f>INDEX(products!$A$1:$G$49,MATCH(orders!$D494,products!$A$1:$A$49,0),MATCH(orders!J$1,products!$A$1:$F$1,0))</f>
        <v>M</v>
      </c>
      <c r="K494" s="7">
        <f>INDEX(products!$A$1:$G$49,MATCH(orders!$D494,products!$A$1:$A$49,0),MATCH(orders!K$1,products!$A$1:$F$1,0))</f>
        <v>0.2</v>
      </c>
      <c r="L494" s="4">
        <f>INDEX(products!$A$1:$G$49,MATCH(orders!$D494,products!$A$1:$A$49,0),MATCH(orders!L$1,products!$A$1:$F$1,0))</f>
        <v>4.125</v>
      </c>
      <c r="M494" s="4">
        <f t="shared" si="7"/>
        <v>4.125</v>
      </c>
      <c r="N494" t="str" cm="1">
        <f t="array" ref="N494">_xlfn.IFS($I494="Rob","Robusta",$I494="Exc","Excelsa",$I494="Ara","Arabica",$I494="Lib","Liberica")</f>
        <v>Excelsa</v>
      </c>
      <c r="O494" t="str" cm="1">
        <f t="array" ref="O494">_xlfn.IFS($J494="M","Medium",$J494="L","Light",$J494="D","Dark")</f>
        <v>Medium</v>
      </c>
      <c r="P494" t="str">
        <f>_xlfn.XLOOKUP(Orders[[#This Row],[Customer ID]], customers!$A$1:$A$1001, customers!$I$1:$I$1001,,0)</f>
        <v>Yes</v>
      </c>
    </row>
    <row r="495" spans="1:16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_xlfn.XLOOKUP($C495, customers!$A$1:$A$1001,customers!$B$1:$B$1001)</f>
        <v>Sky Farnish</v>
      </c>
      <c r="G495" s="2" t="str">
        <f>IF(_xlfn.XLOOKUP($C495,customers!$A$1:$A$1001, customers!$C$1:$C$1001)=0, "", _xlfn.XLOOKUP($C495,customers!$A$1:$A$1001, customers!$C$1:$C$1001))</f>
        <v>sfarnishdp@dmoz.org</v>
      </c>
      <c r="H495" s="2" t="str">
        <f>_xlfn.XLOOKUP($C495, customers!$A$1:$A$1001, customers!$G$1:$G$1001)</f>
        <v>United Kingdom</v>
      </c>
      <c r="I495" t="str">
        <f>INDEX(products!$A$1:$G$49,MATCH(orders!$D495,products!$A$1:$A$49,0),MATCH(orders!I$1,products!$A$1:$F$1,0))</f>
        <v>Rob</v>
      </c>
      <c r="J495" t="str">
        <f>INDEX(products!$A$1:$G$49,MATCH(orders!$D495,products!$A$1:$A$49,0),MATCH(orders!J$1,products!$A$1:$F$1,0))</f>
        <v>M</v>
      </c>
      <c r="K495" s="7">
        <f>INDEX(products!$A$1:$G$49,MATCH(orders!$D495,products!$A$1:$A$49,0),MATCH(orders!K$1,products!$A$1:$F$1,0))</f>
        <v>0.5</v>
      </c>
      <c r="L495" s="4">
        <f>INDEX(products!$A$1:$G$49,MATCH(orders!$D495,products!$A$1:$A$49,0),MATCH(orders!L$1,products!$A$1:$F$1,0))</f>
        <v>5.97</v>
      </c>
      <c r="M495" s="4">
        <f t="shared" si="7"/>
        <v>35.82</v>
      </c>
      <c r="N495" t="str" cm="1">
        <f t="array" ref="N495">_xlfn.IFS($I495="Rob","Robusta",$I495="Exc","Excelsa",$I495="Ara","Arabica",$I495="Lib","Liberica")</f>
        <v>Robusta</v>
      </c>
      <c r="O495" t="str" cm="1">
        <f t="array" ref="O495">_xlfn.IFS($J495="M","Medium",$J495="L","Light",$J495="D","Dark")</f>
        <v>Medium</v>
      </c>
      <c r="P495" t="str">
        <f>_xlfn.XLOOKUP(Orders[[#This Row],[Customer ID]], customers!$A$1:$A$1001, customers!$I$1:$I$1001,,0)</f>
        <v>No</v>
      </c>
    </row>
    <row r="496" spans="1:16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_xlfn.XLOOKUP($C496, customers!$A$1:$A$1001,customers!$B$1:$B$1001)</f>
        <v>Felicia Jecock</v>
      </c>
      <c r="G496" s="2" t="str">
        <f>IF(_xlfn.XLOOKUP($C496,customers!$A$1:$A$1001, customers!$C$1:$C$1001)=0, "", _xlfn.XLOOKUP($C496,customers!$A$1:$A$1001, customers!$C$1:$C$1001))</f>
        <v>fjecockdq@unicef.org</v>
      </c>
      <c r="H496" s="2" t="str">
        <f>_xlfn.XLOOKUP($C496, customers!$A$1:$A$1001, customers!$G$1:$G$1001)</f>
        <v>United States</v>
      </c>
      <c r="I496" t="str">
        <f>INDEX(products!$A$1:$G$49,MATCH(orders!$D496,products!$A$1:$A$49,0),MATCH(orders!I$1,products!$A$1:$F$1,0))</f>
        <v>Lib</v>
      </c>
      <c r="J496" t="str">
        <f>INDEX(products!$A$1:$G$49,MATCH(orders!$D496,products!$A$1:$A$49,0),MATCH(orders!J$1,products!$A$1:$F$1,0))</f>
        <v>L</v>
      </c>
      <c r="K496" s="7">
        <f>INDEX(products!$A$1:$G$49,MATCH(orders!$D496,products!$A$1:$A$49,0),MATCH(orders!K$1,products!$A$1:$F$1,0))</f>
        <v>1</v>
      </c>
      <c r="L496" s="4">
        <f>INDEX(products!$A$1:$G$49,MATCH(orders!$D496,products!$A$1:$A$49,0),MATCH(orders!L$1,products!$A$1:$F$1,0))</f>
        <v>15.85</v>
      </c>
      <c r="M496" s="4">
        <f t="shared" si="7"/>
        <v>31.7</v>
      </c>
      <c r="N496" t="str" cm="1">
        <f t="array" ref="N496">_xlfn.IFS($I496="Rob","Robusta",$I496="Exc","Excelsa",$I496="Ara","Arabica",$I496="Lib","Liberica")</f>
        <v>Liberica</v>
      </c>
      <c r="O496" t="str" cm="1">
        <f t="array" ref="O496">_xlfn.IFS($J496="M","Medium",$J496="L","Light",$J496="D","Dark")</f>
        <v>Light</v>
      </c>
      <c r="P496" t="str">
        <f>_xlfn.XLOOKUP(Orders[[#This Row],[Customer ID]], customers!$A$1:$A$1001, customers!$I$1:$I$1001,,0)</f>
        <v>No</v>
      </c>
    </row>
    <row r="497" spans="1:16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_xlfn.XLOOKUP($C497, customers!$A$1:$A$1001,customers!$B$1:$B$1001)</f>
        <v>Currey MacAllister</v>
      </c>
      <c r="G497" s="2" t="str">
        <f>IF(_xlfn.XLOOKUP($C497,customers!$A$1:$A$1001, customers!$C$1:$C$1001)=0, "", _xlfn.XLOOKUP($C497,customers!$A$1:$A$1001, customers!$C$1:$C$1001))</f>
        <v/>
      </c>
      <c r="H497" s="2" t="str">
        <f>_xlfn.XLOOKUP($C497, customers!$A$1:$A$1001, customers!$G$1:$G$1001)</f>
        <v>United States</v>
      </c>
      <c r="I497" t="str">
        <f>INDEX(products!$A$1:$G$49,MATCH(orders!$D497,products!$A$1:$A$49,0),MATCH(orders!I$1,products!$A$1:$F$1,0))</f>
        <v>Lib</v>
      </c>
      <c r="J497" t="str">
        <f>INDEX(products!$A$1:$G$49,MATCH(orders!$D497,products!$A$1:$A$49,0),MATCH(orders!J$1,products!$A$1:$F$1,0))</f>
        <v>L</v>
      </c>
      <c r="K497" s="7">
        <f>INDEX(products!$A$1:$G$49,MATCH(orders!$D497,products!$A$1:$A$49,0),MATCH(orders!K$1,products!$A$1:$F$1,0))</f>
        <v>1</v>
      </c>
      <c r="L497" s="4">
        <f>INDEX(products!$A$1:$G$49,MATCH(orders!$D497,products!$A$1:$A$49,0),MATCH(orders!L$1,products!$A$1:$F$1,0))</f>
        <v>15.85</v>
      </c>
      <c r="M497" s="4">
        <f t="shared" si="7"/>
        <v>79.25</v>
      </c>
      <c r="N497" t="str" cm="1">
        <f t="array" ref="N497">_xlfn.IFS($I497="Rob","Robusta",$I497="Exc","Excelsa",$I497="Ara","Arabica",$I497="Lib","Liberica")</f>
        <v>Liberica</v>
      </c>
      <c r="O497" t="str" cm="1">
        <f t="array" ref="O497">_xlfn.IFS($J497="M","Medium",$J497="L","Light",$J497="D","Dark")</f>
        <v>Light</v>
      </c>
      <c r="P497" t="str">
        <f>_xlfn.XLOOKUP(Orders[[#This Row],[Customer ID]], customers!$A$1:$A$1001, customers!$I$1:$I$1001,,0)</f>
        <v>Yes</v>
      </c>
    </row>
    <row r="498" spans="1:16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_xlfn.XLOOKUP($C498, customers!$A$1:$A$1001,customers!$B$1:$B$1001)</f>
        <v>Hamlen Pallister</v>
      </c>
      <c r="G498" s="2" t="str">
        <f>IF(_xlfn.XLOOKUP($C498,customers!$A$1:$A$1001, customers!$C$1:$C$1001)=0, "", _xlfn.XLOOKUP($C498,customers!$A$1:$A$1001, customers!$C$1:$C$1001))</f>
        <v>hpallisterds@ning.com</v>
      </c>
      <c r="H498" s="2" t="str">
        <f>_xlfn.XLOOKUP($C498, customers!$A$1:$A$1001, customers!$G$1:$G$1001)</f>
        <v>United States</v>
      </c>
      <c r="I498" t="str">
        <f>INDEX(products!$A$1:$G$49,MATCH(orders!$D498,products!$A$1:$A$49,0),MATCH(orders!I$1,products!$A$1:$F$1,0))</f>
        <v>Exc</v>
      </c>
      <c r="J498" t="str">
        <f>INDEX(products!$A$1:$G$49,MATCH(orders!$D498,products!$A$1:$A$49,0),MATCH(orders!J$1,products!$A$1:$F$1,0))</f>
        <v>D</v>
      </c>
      <c r="K498" s="7">
        <f>INDEX(products!$A$1:$G$49,MATCH(orders!$D498,products!$A$1:$A$49,0),MATCH(orders!K$1,products!$A$1:$F$1,0))</f>
        <v>0.2</v>
      </c>
      <c r="L498" s="4">
        <f>INDEX(products!$A$1:$G$49,MATCH(orders!$D498,products!$A$1:$A$49,0),MATCH(orders!L$1,products!$A$1:$F$1,0))</f>
        <v>3.645</v>
      </c>
      <c r="M498" s="4">
        <f t="shared" si="7"/>
        <v>10.935</v>
      </c>
      <c r="N498" t="str" cm="1">
        <f t="array" ref="N498">_xlfn.IFS($I498="Rob","Robusta",$I498="Exc","Excelsa",$I498="Ara","Arabica",$I498="Lib","Liberica")</f>
        <v>Excelsa</v>
      </c>
      <c r="O498" t="str" cm="1">
        <f t="array" ref="O498">_xlfn.IFS($J498="M","Medium",$J498="L","Light",$J498="D","Dark")</f>
        <v>Dark</v>
      </c>
      <c r="P498" t="str">
        <f>_xlfn.XLOOKUP(Orders[[#This Row],[Customer ID]], customers!$A$1:$A$1001, customers!$I$1:$I$1001,,0)</f>
        <v>No</v>
      </c>
    </row>
    <row r="499" spans="1:16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_xlfn.XLOOKUP($C499, customers!$A$1:$A$1001,customers!$B$1:$B$1001)</f>
        <v>Chantal Mersh</v>
      </c>
      <c r="G499" s="2" t="str">
        <f>IF(_xlfn.XLOOKUP($C499,customers!$A$1:$A$1001, customers!$C$1:$C$1001)=0, "", _xlfn.XLOOKUP($C499,customers!$A$1:$A$1001, customers!$C$1:$C$1001))</f>
        <v>cmershdt@drupal.org</v>
      </c>
      <c r="H499" s="2" t="str">
        <f>_xlfn.XLOOKUP($C499, customers!$A$1:$A$1001, customers!$G$1:$G$1001)</f>
        <v>Ireland</v>
      </c>
      <c r="I499" t="str">
        <f>INDEX(products!$A$1:$G$49,MATCH(orders!$D499,products!$A$1:$A$49,0),MATCH(orders!I$1,products!$A$1:$F$1,0))</f>
        <v>Ara</v>
      </c>
      <c r="J499" t="str">
        <f>INDEX(products!$A$1:$G$49,MATCH(orders!$D499,products!$A$1:$A$49,0),MATCH(orders!J$1,products!$A$1:$F$1,0))</f>
        <v>D</v>
      </c>
      <c r="K499" s="7">
        <f>INDEX(products!$A$1:$G$49,MATCH(orders!$D499,products!$A$1:$A$49,0),MATCH(orders!K$1,products!$A$1:$F$1,0))</f>
        <v>1</v>
      </c>
      <c r="L499" s="4">
        <f>INDEX(products!$A$1:$G$49,MATCH(orders!$D499,products!$A$1:$A$49,0),MATCH(orders!L$1,products!$A$1:$F$1,0))</f>
        <v>9.9499999999999993</v>
      </c>
      <c r="M499" s="4">
        <f t="shared" si="7"/>
        <v>39.799999999999997</v>
      </c>
      <c r="N499" t="str" cm="1">
        <f t="array" ref="N499">_xlfn.IFS($I499="Rob","Robusta",$I499="Exc","Excelsa",$I499="Ara","Arabica",$I499="Lib","Liberica")</f>
        <v>Arabica</v>
      </c>
      <c r="O499" t="str" cm="1">
        <f t="array" ref="O499">_xlfn.IFS($J499="M","Medium",$J499="L","Light",$J499="D","Dark")</f>
        <v>Dark</v>
      </c>
      <c r="P499" t="str">
        <f>_xlfn.XLOOKUP(Orders[[#This Row],[Customer ID]], customers!$A$1:$A$1001, customers!$I$1:$I$1001,,0)</f>
        <v>No</v>
      </c>
    </row>
    <row r="500" spans="1:16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_xlfn.XLOOKUP($C500, customers!$A$1:$A$1001,customers!$B$1:$B$1001)</f>
        <v>Marja Urion</v>
      </c>
      <c r="G500" s="2" t="str">
        <f>IF(_xlfn.XLOOKUP($C500,customers!$A$1:$A$1001, customers!$C$1:$C$1001)=0, "", _xlfn.XLOOKUP($C500,customers!$A$1:$A$1001, customers!$C$1:$C$1001))</f>
        <v>murione5@alexa.com</v>
      </c>
      <c r="H500" s="2" t="str">
        <f>_xlfn.XLOOKUP($C500, customers!$A$1:$A$1001, customers!$G$1:$G$1001)</f>
        <v>Ireland</v>
      </c>
      <c r="I500" t="str">
        <f>INDEX(products!$A$1:$G$49,MATCH(orders!$D500,products!$A$1:$A$49,0),MATCH(orders!I$1,products!$A$1:$F$1,0))</f>
        <v>Rob</v>
      </c>
      <c r="J500" t="str">
        <f>INDEX(products!$A$1:$G$49,MATCH(orders!$D500,products!$A$1:$A$49,0),MATCH(orders!J$1,products!$A$1:$F$1,0))</f>
        <v>M</v>
      </c>
      <c r="K500" s="7">
        <f>INDEX(products!$A$1:$G$49,MATCH(orders!$D500,products!$A$1:$A$49,0),MATCH(orders!K$1,products!$A$1:$F$1,0))</f>
        <v>1</v>
      </c>
      <c r="L500" s="4">
        <f>INDEX(products!$A$1:$G$49,MATCH(orders!$D500,products!$A$1:$A$49,0),MATCH(orders!L$1,products!$A$1:$F$1,0))</f>
        <v>9.9499999999999993</v>
      </c>
      <c r="M500" s="4">
        <f t="shared" si="7"/>
        <v>49.75</v>
      </c>
      <c r="N500" t="str" cm="1">
        <f t="array" ref="N500">_xlfn.IFS($I500="Rob","Robusta",$I500="Exc","Excelsa",$I500="Ara","Arabica",$I500="Lib","Liberica")</f>
        <v>Robusta</v>
      </c>
      <c r="O500" t="str" cm="1">
        <f t="array" ref="O500">_xlfn.IFS($J500="M","Medium",$J500="L","Light",$J500="D","Dark")</f>
        <v>Medium</v>
      </c>
      <c r="P500" t="str">
        <f>_xlfn.XLOOKUP(Orders[[#This Row],[Customer ID]], customers!$A$1:$A$1001, customers!$I$1:$I$1001,,0)</f>
        <v>Yes</v>
      </c>
    </row>
    <row r="501" spans="1:16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_xlfn.XLOOKUP($C501, customers!$A$1:$A$1001,customers!$B$1:$B$1001)</f>
        <v>Malynda Purbrick</v>
      </c>
      <c r="G501" s="2" t="str">
        <f>IF(_xlfn.XLOOKUP($C501,customers!$A$1:$A$1001, customers!$C$1:$C$1001)=0, "", _xlfn.XLOOKUP($C501,customers!$A$1:$A$1001, customers!$C$1:$C$1001))</f>
        <v/>
      </c>
      <c r="H501" s="2" t="str">
        <f>_xlfn.XLOOKUP($C501, customers!$A$1:$A$1001, customers!$G$1:$G$1001)</f>
        <v>Ireland</v>
      </c>
      <c r="I501" t="str">
        <f>INDEX(products!$A$1:$G$49,MATCH(orders!$D501,products!$A$1:$A$49,0),MATCH(orders!I$1,products!$A$1:$F$1,0))</f>
        <v>Rob</v>
      </c>
      <c r="J501" t="str">
        <f>INDEX(products!$A$1:$G$49,MATCH(orders!$D501,products!$A$1:$A$49,0),MATCH(orders!J$1,products!$A$1:$F$1,0))</f>
        <v>D</v>
      </c>
      <c r="K501" s="7">
        <f>INDEX(products!$A$1:$G$49,MATCH(orders!$D501,products!$A$1:$A$49,0),MATCH(orders!K$1,products!$A$1:$F$1,0))</f>
        <v>0.2</v>
      </c>
      <c r="L501" s="4">
        <f>INDEX(products!$A$1:$G$49,MATCH(orders!$D501,products!$A$1:$A$49,0),MATCH(orders!L$1,products!$A$1:$F$1,0))</f>
        <v>2.6849999999999996</v>
      </c>
      <c r="M501" s="4">
        <f t="shared" si="7"/>
        <v>8.0549999999999997</v>
      </c>
      <c r="N501" t="str" cm="1">
        <f t="array" ref="N501">_xlfn.IFS($I501="Rob","Robusta",$I501="Exc","Excelsa",$I501="Ara","Arabica",$I501="Lib","Liberica")</f>
        <v>Robusta</v>
      </c>
      <c r="O501" t="str" cm="1">
        <f t="array" ref="O501">_xlfn.IFS($J501="M","Medium",$J501="L","Light",$J501="D","Dark")</f>
        <v>Dark</v>
      </c>
      <c r="P501" t="str">
        <f>_xlfn.XLOOKUP(Orders[[#This Row],[Customer ID]], customers!$A$1:$A$1001, customers!$I$1:$I$1001,,0)</f>
        <v>Yes</v>
      </c>
    </row>
    <row r="502" spans="1:16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_xlfn.XLOOKUP($C502, customers!$A$1:$A$1001,customers!$B$1:$B$1001)</f>
        <v>Alf Housaman</v>
      </c>
      <c r="G502" s="2" t="str">
        <f>IF(_xlfn.XLOOKUP($C502,customers!$A$1:$A$1001, customers!$C$1:$C$1001)=0, "", _xlfn.XLOOKUP($C502,customers!$A$1:$A$1001, customers!$C$1:$C$1001))</f>
        <v/>
      </c>
      <c r="H502" s="2" t="str">
        <f>_xlfn.XLOOKUP($C502, customers!$A$1:$A$1001, customers!$G$1:$G$1001)</f>
        <v>United States</v>
      </c>
      <c r="I502" t="str">
        <f>INDEX(products!$A$1:$G$49,MATCH(orders!$D502,products!$A$1:$A$49,0),MATCH(orders!I$1,products!$A$1:$F$1,0))</f>
        <v>Rob</v>
      </c>
      <c r="J502" t="str">
        <f>INDEX(products!$A$1:$G$49,MATCH(orders!$D502,products!$A$1:$A$49,0),MATCH(orders!J$1,products!$A$1:$F$1,0))</f>
        <v>L</v>
      </c>
      <c r="K502" s="7">
        <f>INDEX(products!$A$1:$G$49,MATCH(orders!$D502,products!$A$1:$A$49,0),MATCH(orders!K$1,products!$A$1:$F$1,0))</f>
        <v>1</v>
      </c>
      <c r="L502" s="4">
        <f>INDEX(products!$A$1:$G$49,MATCH(orders!$D502,products!$A$1:$A$49,0),MATCH(orders!L$1,products!$A$1:$F$1,0))</f>
        <v>11.95</v>
      </c>
      <c r="M502" s="4">
        <f t="shared" si="7"/>
        <v>47.8</v>
      </c>
      <c r="N502" t="str" cm="1">
        <f t="array" ref="N502">_xlfn.IFS($I502="Rob","Robusta",$I502="Exc","Excelsa",$I502="Ara","Arabica",$I502="Lib","Liberica")</f>
        <v>Robusta</v>
      </c>
      <c r="O502" t="str" cm="1">
        <f t="array" ref="O502">_xlfn.IFS($J502="M","Medium",$J502="L","Light",$J502="D","Dark")</f>
        <v>Light</v>
      </c>
      <c r="P502" t="str">
        <f>_xlfn.XLOOKUP(Orders[[#This Row],[Customer ID]], customers!$A$1:$A$1001, customers!$I$1:$I$1001,,0)</f>
        <v>No</v>
      </c>
    </row>
    <row r="503" spans="1:16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_xlfn.XLOOKUP($C503, customers!$A$1:$A$1001,customers!$B$1:$B$1001)</f>
        <v>Gladi Ducker</v>
      </c>
      <c r="G503" s="2" t="str">
        <f>IF(_xlfn.XLOOKUP($C503,customers!$A$1:$A$1001, customers!$C$1:$C$1001)=0, "", _xlfn.XLOOKUP($C503,customers!$A$1:$A$1001, customers!$C$1:$C$1001))</f>
        <v>gduckerdx@patch.com</v>
      </c>
      <c r="H503" s="2" t="str">
        <f>_xlfn.XLOOKUP($C503, customers!$A$1:$A$1001, customers!$G$1:$G$1001)</f>
        <v>United Kingdom</v>
      </c>
      <c r="I503" t="str">
        <f>INDEX(products!$A$1:$G$49,MATCH(orders!$D503,products!$A$1:$A$49,0),MATCH(orders!I$1,products!$A$1:$F$1,0))</f>
        <v>Rob</v>
      </c>
      <c r="J503" t="str">
        <f>INDEX(products!$A$1:$G$49,MATCH(orders!$D503,products!$A$1:$A$49,0),MATCH(orders!J$1,products!$A$1:$F$1,0))</f>
        <v>M</v>
      </c>
      <c r="K503" s="7">
        <f>INDEX(products!$A$1:$G$49,MATCH(orders!$D503,products!$A$1:$A$49,0),MATCH(orders!K$1,products!$A$1:$F$1,0))</f>
        <v>0.2</v>
      </c>
      <c r="L503" s="4">
        <f>INDEX(products!$A$1:$G$49,MATCH(orders!$D503,products!$A$1:$A$49,0),MATCH(orders!L$1,products!$A$1:$F$1,0))</f>
        <v>2.9849999999999999</v>
      </c>
      <c r="M503" s="4">
        <f t="shared" si="7"/>
        <v>11.94</v>
      </c>
      <c r="N503" t="str" cm="1">
        <f t="array" ref="N503">_xlfn.IFS($I503="Rob","Robusta",$I503="Exc","Excelsa",$I503="Ara","Arabica",$I503="Lib","Liberica")</f>
        <v>Robusta</v>
      </c>
      <c r="O503" t="str" cm="1">
        <f t="array" ref="O503">_xlfn.IFS($J503="M","Medium",$J503="L","Light",$J503="D","Dark")</f>
        <v>Medium</v>
      </c>
      <c r="P503" t="str">
        <f>_xlfn.XLOOKUP(Orders[[#This Row],[Customer ID]], customers!$A$1:$A$1001, customers!$I$1:$I$1001,,0)</f>
        <v>No</v>
      </c>
    </row>
    <row r="504" spans="1:16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_xlfn.XLOOKUP($C504, customers!$A$1:$A$1001,customers!$B$1:$B$1001)</f>
        <v>Gladi Ducker</v>
      </c>
      <c r="G504" s="2" t="str">
        <f>IF(_xlfn.XLOOKUP($C504,customers!$A$1:$A$1001, customers!$C$1:$C$1001)=0, "", _xlfn.XLOOKUP($C504,customers!$A$1:$A$1001, customers!$C$1:$C$1001))</f>
        <v>gduckerdx@patch.com</v>
      </c>
      <c r="H504" s="2" t="str">
        <f>_xlfn.XLOOKUP($C504, customers!$A$1:$A$1001, customers!$G$1:$G$1001)</f>
        <v>United Kingdom</v>
      </c>
      <c r="I504" t="str">
        <f>INDEX(products!$A$1:$G$49,MATCH(orders!$D504,products!$A$1:$A$49,0),MATCH(orders!I$1,products!$A$1:$F$1,0))</f>
        <v>Exc</v>
      </c>
      <c r="J504" t="str">
        <f>INDEX(products!$A$1:$G$49,MATCH(orders!$D504,products!$A$1:$A$49,0),MATCH(orders!J$1,products!$A$1:$F$1,0))</f>
        <v>M</v>
      </c>
      <c r="K504" s="7">
        <f>INDEX(products!$A$1:$G$49,MATCH(orders!$D504,products!$A$1:$A$49,0),MATCH(orders!K$1,products!$A$1:$F$1,0))</f>
        <v>0.2</v>
      </c>
      <c r="L504" s="4">
        <f>INDEX(products!$A$1:$G$49,MATCH(orders!$D504,products!$A$1:$A$49,0),MATCH(orders!L$1,products!$A$1:$F$1,0))</f>
        <v>4.125</v>
      </c>
      <c r="M504" s="4">
        <f t="shared" si="7"/>
        <v>16.5</v>
      </c>
      <c r="N504" t="str" cm="1">
        <f t="array" ref="N504">_xlfn.IFS($I504="Rob","Robusta",$I504="Exc","Excelsa",$I504="Ara","Arabica",$I504="Lib","Liberica")</f>
        <v>Excelsa</v>
      </c>
      <c r="O504" t="str" cm="1">
        <f t="array" ref="O504">_xlfn.IFS($J504="M","Medium",$J504="L","Light",$J504="D","Dark")</f>
        <v>Medium</v>
      </c>
      <c r="P504" t="str">
        <f>_xlfn.XLOOKUP(Orders[[#This Row],[Customer ID]], customers!$A$1:$A$1001, customers!$I$1:$I$1001,,0)</f>
        <v>No</v>
      </c>
    </row>
    <row r="505" spans="1:16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_xlfn.XLOOKUP($C505, customers!$A$1:$A$1001,customers!$B$1:$B$1001)</f>
        <v>Gladi Ducker</v>
      </c>
      <c r="G505" s="2" t="str">
        <f>IF(_xlfn.XLOOKUP($C505,customers!$A$1:$A$1001, customers!$C$1:$C$1001)=0, "", _xlfn.XLOOKUP($C505,customers!$A$1:$A$1001, customers!$C$1:$C$1001))</f>
        <v>gduckerdx@patch.com</v>
      </c>
      <c r="H505" s="2" t="str">
        <f>_xlfn.XLOOKUP($C505, customers!$A$1:$A$1001, customers!$G$1:$G$1001)</f>
        <v>United Kingdom</v>
      </c>
      <c r="I505" t="str">
        <f>INDEX(products!$A$1:$G$49,MATCH(orders!$D505,products!$A$1:$A$49,0),MATCH(orders!I$1,products!$A$1:$F$1,0))</f>
        <v>Lib</v>
      </c>
      <c r="J505" t="str">
        <f>INDEX(products!$A$1:$G$49,MATCH(orders!$D505,products!$A$1:$A$49,0),MATCH(orders!J$1,products!$A$1:$F$1,0))</f>
        <v>D</v>
      </c>
      <c r="K505" s="7">
        <f>INDEX(products!$A$1:$G$49,MATCH(orders!$D505,products!$A$1:$A$49,0),MATCH(orders!K$1,products!$A$1:$F$1,0))</f>
        <v>1</v>
      </c>
      <c r="L505" s="4">
        <f>INDEX(products!$A$1:$G$49,MATCH(orders!$D505,products!$A$1:$A$49,0),MATCH(orders!L$1,products!$A$1:$F$1,0))</f>
        <v>12.95</v>
      </c>
      <c r="M505" s="4">
        <f t="shared" si="7"/>
        <v>51.8</v>
      </c>
      <c r="N505" t="str" cm="1">
        <f t="array" ref="N505">_xlfn.IFS($I505="Rob","Robusta",$I505="Exc","Excelsa",$I505="Ara","Arabica",$I505="Lib","Liberica")</f>
        <v>Liberica</v>
      </c>
      <c r="O505" t="str" cm="1">
        <f t="array" ref="O505">_xlfn.IFS($J505="M","Medium",$J505="L","Light",$J505="D","Dark")</f>
        <v>Dark</v>
      </c>
      <c r="P505" t="str">
        <f>_xlfn.XLOOKUP(Orders[[#This Row],[Customer ID]], customers!$A$1:$A$1001, customers!$I$1:$I$1001,,0)</f>
        <v>No</v>
      </c>
    </row>
    <row r="506" spans="1:16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_xlfn.XLOOKUP($C506, customers!$A$1:$A$1001,customers!$B$1:$B$1001)</f>
        <v>Gladi Ducker</v>
      </c>
      <c r="G506" s="2" t="str">
        <f>IF(_xlfn.XLOOKUP($C506,customers!$A$1:$A$1001, customers!$C$1:$C$1001)=0, "", _xlfn.XLOOKUP($C506,customers!$A$1:$A$1001, customers!$C$1:$C$1001))</f>
        <v>gduckerdx@patch.com</v>
      </c>
      <c r="H506" s="2" t="str">
        <f>_xlfn.XLOOKUP($C506, customers!$A$1:$A$1001, customers!$G$1:$G$1001)</f>
        <v>United Kingdom</v>
      </c>
      <c r="I506" t="str">
        <f>INDEX(products!$A$1:$G$49,MATCH(orders!$D506,products!$A$1:$A$49,0),MATCH(orders!I$1,products!$A$1:$F$1,0))</f>
        <v>Lib</v>
      </c>
      <c r="J506" t="str">
        <f>INDEX(products!$A$1:$G$49,MATCH(orders!$D506,products!$A$1:$A$49,0),MATCH(orders!J$1,products!$A$1:$F$1,0))</f>
        <v>L</v>
      </c>
      <c r="K506" s="7">
        <f>INDEX(products!$A$1:$G$49,MATCH(orders!$D506,products!$A$1:$A$49,0),MATCH(orders!K$1,products!$A$1:$F$1,0))</f>
        <v>0.2</v>
      </c>
      <c r="L506" s="4">
        <f>INDEX(products!$A$1:$G$49,MATCH(orders!$D506,products!$A$1:$A$49,0),MATCH(orders!L$1,products!$A$1:$F$1,0))</f>
        <v>4.7549999999999999</v>
      </c>
      <c r="M506" s="4">
        <f t="shared" si="7"/>
        <v>14.265000000000001</v>
      </c>
      <c r="N506" t="str" cm="1">
        <f t="array" ref="N506">_xlfn.IFS($I506="Rob","Robusta",$I506="Exc","Excelsa",$I506="Ara","Arabica",$I506="Lib","Liberica")</f>
        <v>Liberica</v>
      </c>
      <c r="O506" t="str" cm="1">
        <f t="array" ref="O506">_xlfn.IFS($J506="M","Medium",$J506="L","Light",$J506="D","Dark")</f>
        <v>Light</v>
      </c>
      <c r="P506" t="str">
        <f>_xlfn.XLOOKUP(Orders[[#This Row],[Customer ID]], customers!$A$1:$A$1001, customers!$I$1:$I$1001,,0)</f>
        <v>No</v>
      </c>
    </row>
    <row r="507" spans="1:16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_xlfn.XLOOKUP($C507, customers!$A$1:$A$1001,customers!$B$1:$B$1001)</f>
        <v>Wain Stearley</v>
      </c>
      <c r="G507" s="2" t="str">
        <f>IF(_xlfn.XLOOKUP($C507,customers!$A$1:$A$1001, customers!$C$1:$C$1001)=0, "", _xlfn.XLOOKUP($C507,customers!$A$1:$A$1001, customers!$C$1:$C$1001))</f>
        <v>wstearleye1@census.gov</v>
      </c>
      <c r="H507" s="2" t="str">
        <f>_xlfn.XLOOKUP($C507, customers!$A$1:$A$1001, customers!$G$1:$G$1001)</f>
        <v>United States</v>
      </c>
      <c r="I507" t="str">
        <f>INDEX(products!$A$1:$G$49,MATCH(orders!$D507,products!$A$1:$A$49,0),MATCH(orders!I$1,products!$A$1:$F$1,0))</f>
        <v>Lib</v>
      </c>
      <c r="J507" t="str">
        <f>INDEX(products!$A$1:$G$49,MATCH(orders!$D507,products!$A$1:$A$49,0),MATCH(orders!J$1,products!$A$1:$F$1,0))</f>
        <v>M</v>
      </c>
      <c r="K507" s="7">
        <f>INDEX(products!$A$1:$G$49,MATCH(orders!$D507,products!$A$1:$A$49,0),MATCH(orders!K$1,products!$A$1:$F$1,0))</f>
        <v>0.2</v>
      </c>
      <c r="L507" s="4">
        <f>INDEX(products!$A$1:$G$49,MATCH(orders!$D507,products!$A$1:$A$49,0),MATCH(orders!L$1,products!$A$1:$F$1,0))</f>
        <v>4.3650000000000002</v>
      </c>
      <c r="M507" s="4">
        <f t="shared" si="7"/>
        <v>26.19</v>
      </c>
      <c r="N507" t="str" cm="1">
        <f t="array" ref="N507">_xlfn.IFS($I507="Rob","Robusta",$I507="Exc","Excelsa",$I507="Ara","Arabica",$I507="Lib","Liberica")</f>
        <v>Liberica</v>
      </c>
      <c r="O507" t="str" cm="1">
        <f t="array" ref="O507">_xlfn.IFS($J507="M","Medium",$J507="L","Light",$J507="D","Dark")</f>
        <v>Medium</v>
      </c>
      <c r="P507" t="str">
        <f>_xlfn.XLOOKUP(Orders[[#This Row],[Customer ID]], customers!$A$1:$A$1001, customers!$I$1:$I$1001,,0)</f>
        <v>No</v>
      </c>
    </row>
    <row r="508" spans="1:16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_xlfn.XLOOKUP($C508, customers!$A$1:$A$1001,customers!$B$1:$B$1001)</f>
        <v>Diane-marie Wincer</v>
      </c>
      <c r="G508" s="2" t="str">
        <f>IF(_xlfn.XLOOKUP($C508,customers!$A$1:$A$1001, customers!$C$1:$C$1001)=0, "", _xlfn.XLOOKUP($C508,customers!$A$1:$A$1001, customers!$C$1:$C$1001))</f>
        <v>dwincere2@marriott.com</v>
      </c>
      <c r="H508" s="2" t="str">
        <f>_xlfn.XLOOKUP($C508, customers!$A$1:$A$1001, customers!$G$1:$G$1001)</f>
        <v>United States</v>
      </c>
      <c r="I508" t="str">
        <f>INDEX(products!$A$1:$G$49,MATCH(orders!$D508,products!$A$1:$A$49,0),MATCH(orders!I$1,products!$A$1:$F$1,0))</f>
        <v>Ara</v>
      </c>
      <c r="J508" t="str">
        <f>INDEX(products!$A$1:$G$49,MATCH(orders!$D508,products!$A$1:$A$49,0),MATCH(orders!J$1,products!$A$1:$F$1,0))</f>
        <v>L</v>
      </c>
      <c r="K508" s="7">
        <f>INDEX(products!$A$1:$G$49,MATCH(orders!$D508,products!$A$1:$A$49,0),MATCH(orders!K$1,products!$A$1:$F$1,0))</f>
        <v>1</v>
      </c>
      <c r="L508" s="4">
        <f>INDEX(products!$A$1:$G$49,MATCH(orders!$D508,products!$A$1:$A$49,0),MATCH(orders!L$1,products!$A$1:$F$1,0))</f>
        <v>12.95</v>
      </c>
      <c r="M508" s="4">
        <f t="shared" si="7"/>
        <v>25.9</v>
      </c>
      <c r="N508" t="str" cm="1">
        <f t="array" ref="N508">_xlfn.IFS($I508="Rob","Robusta",$I508="Exc","Excelsa",$I508="Ara","Arabica",$I508="Lib","Liberica")</f>
        <v>Arabica</v>
      </c>
      <c r="O508" t="str" cm="1">
        <f t="array" ref="O508">_xlfn.IFS($J508="M","Medium",$J508="L","Light",$J508="D","Dark")</f>
        <v>Light</v>
      </c>
      <c r="P508" t="str">
        <f>_xlfn.XLOOKUP(Orders[[#This Row],[Customer ID]], customers!$A$1:$A$1001, customers!$I$1:$I$1001,,0)</f>
        <v>Yes</v>
      </c>
    </row>
    <row r="509" spans="1:16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_xlfn.XLOOKUP($C509, customers!$A$1:$A$1001,customers!$B$1:$B$1001)</f>
        <v>Perry Lyfield</v>
      </c>
      <c r="G509" s="2" t="str">
        <f>IF(_xlfn.XLOOKUP($C509,customers!$A$1:$A$1001, customers!$C$1:$C$1001)=0, "", _xlfn.XLOOKUP($C509,customers!$A$1:$A$1001, customers!$C$1:$C$1001))</f>
        <v>plyfielde3@baidu.com</v>
      </c>
      <c r="H509" s="2" t="str">
        <f>_xlfn.XLOOKUP($C509, customers!$A$1:$A$1001, customers!$G$1:$G$1001)</f>
        <v>United States</v>
      </c>
      <c r="I509" t="str">
        <f>INDEX(products!$A$1:$G$49,MATCH(orders!$D509,products!$A$1:$A$49,0),MATCH(orders!I$1,products!$A$1:$F$1,0))</f>
        <v>Ara</v>
      </c>
      <c r="J509" t="str">
        <f>INDEX(products!$A$1:$G$49,MATCH(orders!$D509,products!$A$1:$A$49,0),MATCH(orders!J$1,products!$A$1:$F$1,0))</f>
        <v>L</v>
      </c>
      <c r="K509" s="7">
        <f>INDEX(products!$A$1:$G$49,MATCH(orders!$D509,products!$A$1:$A$49,0),MATCH(orders!K$1,products!$A$1:$F$1,0))</f>
        <v>2.5</v>
      </c>
      <c r="L509" s="4">
        <f>INDEX(products!$A$1:$G$49,MATCH(orders!$D509,products!$A$1:$A$49,0),MATCH(orders!L$1,products!$A$1:$F$1,0))</f>
        <v>29.784999999999997</v>
      </c>
      <c r="M509" s="4">
        <f t="shared" si="7"/>
        <v>89.35499999999999</v>
      </c>
      <c r="N509" t="str" cm="1">
        <f t="array" ref="N509">_xlfn.IFS($I509="Rob","Robusta",$I509="Exc","Excelsa",$I509="Ara","Arabica",$I509="Lib","Liberica")</f>
        <v>Arabica</v>
      </c>
      <c r="O509" t="str" cm="1">
        <f t="array" ref="O509">_xlfn.IFS($J509="M","Medium",$J509="L","Light",$J509="D","Dark")</f>
        <v>Light</v>
      </c>
      <c r="P509" t="str">
        <f>_xlfn.XLOOKUP(Orders[[#This Row],[Customer ID]], customers!$A$1:$A$1001, customers!$I$1:$I$1001,,0)</f>
        <v>Yes</v>
      </c>
    </row>
    <row r="510" spans="1:16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_xlfn.XLOOKUP($C510, customers!$A$1:$A$1001,customers!$B$1:$B$1001)</f>
        <v>Heall Perris</v>
      </c>
      <c r="G510" s="2" t="str">
        <f>IF(_xlfn.XLOOKUP($C510,customers!$A$1:$A$1001, customers!$C$1:$C$1001)=0, "", _xlfn.XLOOKUP($C510,customers!$A$1:$A$1001, customers!$C$1:$C$1001))</f>
        <v>hperrise4@studiopress.com</v>
      </c>
      <c r="H510" s="2" t="str">
        <f>_xlfn.XLOOKUP($C510, customers!$A$1:$A$1001, customers!$G$1:$G$1001)</f>
        <v>Ireland</v>
      </c>
      <c r="I510" t="str">
        <f>INDEX(products!$A$1:$G$49,MATCH(orders!$D510,products!$A$1:$A$49,0),MATCH(orders!I$1,products!$A$1:$F$1,0))</f>
        <v>Lib</v>
      </c>
      <c r="J510" t="str">
        <f>INDEX(products!$A$1:$G$49,MATCH(orders!$D510,products!$A$1:$A$49,0),MATCH(orders!J$1,products!$A$1:$F$1,0))</f>
        <v>D</v>
      </c>
      <c r="K510" s="7">
        <f>INDEX(products!$A$1:$G$49,MATCH(orders!$D510,products!$A$1:$A$49,0),MATCH(orders!K$1,products!$A$1:$F$1,0))</f>
        <v>0.5</v>
      </c>
      <c r="L510" s="4">
        <f>INDEX(products!$A$1:$G$49,MATCH(orders!$D510,products!$A$1:$A$49,0),MATCH(orders!L$1,products!$A$1:$F$1,0))</f>
        <v>7.77</v>
      </c>
      <c r="M510" s="4">
        <f t="shared" si="7"/>
        <v>46.62</v>
      </c>
      <c r="N510" t="str" cm="1">
        <f t="array" ref="N510">_xlfn.IFS($I510="Rob","Robusta",$I510="Exc","Excelsa",$I510="Ara","Arabica",$I510="Lib","Liberica")</f>
        <v>Liberica</v>
      </c>
      <c r="O510" t="str" cm="1">
        <f t="array" ref="O510">_xlfn.IFS($J510="M","Medium",$J510="L","Light",$J510="D","Dark")</f>
        <v>Dark</v>
      </c>
      <c r="P510" t="str">
        <f>_xlfn.XLOOKUP(Orders[[#This Row],[Customer ID]], customers!$A$1:$A$1001, customers!$I$1:$I$1001,,0)</f>
        <v>No</v>
      </c>
    </row>
    <row r="511" spans="1:16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_xlfn.XLOOKUP($C511, customers!$A$1:$A$1001,customers!$B$1:$B$1001)</f>
        <v>Marja Urion</v>
      </c>
      <c r="G511" s="2" t="str">
        <f>IF(_xlfn.XLOOKUP($C511,customers!$A$1:$A$1001, customers!$C$1:$C$1001)=0, "", _xlfn.XLOOKUP($C511,customers!$A$1:$A$1001, customers!$C$1:$C$1001))</f>
        <v>murione5@alexa.com</v>
      </c>
      <c r="H511" s="2" t="str">
        <f>_xlfn.XLOOKUP($C511, customers!$A$1:$A$1001, customers!$G$1:$G$1001)</f>
        <v>Ireland</v>
      </c>
      <c r="I511" t="str">
        <f>INDEX(products!$A$1:$G$49,MATCH(orders!$D511,products!$A$1:$A$49,0),MATCH(orders!I$1,products!$A$1:$F$1,0))</f>
        <v>Ara</v>
      </c>
      <c r="J511" t="str">
        <f>INDEX(products!$A$1:$G$49,MATCH(orders!$D511,products!$A$1:$A$49,0),MATCH(orders!J$1,products!$A$1:$F$1,0))</f>
        <v>D</v>
      </c>
      <c r="K511" s="7">
        <f>INDEX(products!$A$1:$G$49,MATCH(orders!$D511,products!$A$1:$A$49,0),MATCH(orders!K$1,products!$A$1:$F$1,0))</f>
        <v>1</v>
      </c>
      <c r="L511" s="4">
        <f>INDEX(products!$A$1:$G$49,MATCH(orders!$D511,products!$A$1:$A$49,0),MATCH(orders!L$1,products!$A$1:$F$1,0))</f>
        <v>9.9499999999999993</v>
      </c>
      <c r="M511" s="4">
        <f t="shared" si="7"/>
        <v>29.849999999999998</v>
      </c>
      <c r="N511" t="str" cm="1">
        <f t="array" ref="N511">_xlfn.IFS($I511="Rob","Robusta",$I511="Exc","Excelsa",$I511="Ara","Arabica",$I511="Lib","Liberica")</f>
        <v>Arabica</v>
      </c>
      <c r="O511" t="str" cm="1">
        <f t="array" ref="O511">_xlfn.IFS($J511="M","Medium",$J511="L","Light",$J511="D","Dark")</f>
        <v>Dark</v>
      </c>
      <c r="P511" t="str">
        <f>_xlfn.XLOOKUP(Orders[[#This Row],[Customer ID]], customers!$A$1:$A$1001, customers!$I$1:$I$1001,,0)</f>
        <v>Yes</v>
      </c>
    </row>
    <row r="512" spans="1:16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_xlfn.XLOOKUP($C512, customers!$A$1:$A$1001,customers!$B$1:$B$1001)</f>
        <v>Camellia Kid</v>
      </c>
      <c r="G512" s="2" t="str">
        <f>IF(_xlfn.XLOOKUP($C512,customers!$A$1:$A$1001, customers!$C$1:$C$1001)=0, "", _xlfn.XLOOKUP($C512,customers!$A$1:$A$1001, customers!$C$1:$C$1001))</f>
        <v>ckide6@narod.ru</v>
      </c>
      <c r="H512" s="2" t="str">
        <f>_xlfn.XLOOKUP($C512, customers!$A$1:$A$1001, customers!$G$1:$G$1001)</f>
        <v>Ireland</v>
      </c>
      <c r="I512" t="str">
        <f>INDEX(products!$A$1:$G$49,MATCH(orders!$D512,products!$A$1:$A$49,0),MATCH(orders!I$1,products!$A$1:$F$1,0))</f>
        <v>Rob</v>
      </c>
      <c r="J512" t="str">
        <f>INDEX(products!$A$1:$G$49,MATCH(orders!$D512,products!$A$1:$A$49,0),MATCH(orders!J$1,products!$A$1:$F$1,0))</f>
        <v>L</v>
      </c>
      <c r="K512" s="7">
        <f>INDEX(products!$A$1:$G$49,MATCH(orders!$D512,products!$A$1:$A$49,0),MATCH(orders!K$1,products!$A$1:$F$1,0))</f>
        <v>0.2</v>
      </c>
      <c r="L512" s="4">
        <f>INDEX(products!$A$1:$G$49,MATCH(orders!$D512,products!$A$1:$A$49,0),MATCH(orders!L$1,products!$A$1:$F$1,0))</f>
        <v>3.5849999999999995</v>
      </c>
      <c r="M512" s="4">
        <f t="shared" si="7"/>
        <v>10.754999999999999</v>
      </c>
      <c r="N512" t="str" cm="1">
        <f t="array" ref="N512">_xlfn.IFS($I512="Rob","Robusta",$I512="Exc","Excelsa",$I512="Ara","Arabica",$I512="Lib","Liberica")</f>
        <v>Robusta</v>
      </c>
      <c r="O512" t="str" cm="1">
        <f t="array" ref="O512">_xlfn.IFS($J512="M","Medium",$J512="L","Light",$J512="D","Dark")</f>
        <v>Light</v>
      </c>
      <c r="P512" t="str">
        <f>_xlfn.XLOOKUP(Orders[[#This Row],[Customer ID]], customers!$A$1:$A$1001, customers!$I$1:$I$1001,,0)</f>
        <v>Yes</v>
      </c>
    </row>
    <row r="513" spans="1:16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_xlfn.XLOOKUP($C513, customers!$A$1:$A$1001,customers!$B$1:$B$1001)</f>
        <v>Carolann Beine</v>
      </c>
      <c r="G513" s="2" t="str">
        <f>IF(_xlfn.XLOOKUP($C513,customers!$A$1:$A$1001, customers!$C$1:$C$1001)=0, "", _xlfn.XLOOKUP($C513,customers!$A$1:$A$1001, customers!$C$1:$C$1001))</f>
        <v>cbeinee7@xinhuanet.com</v>
      </c>
      <c r="H513" s="2" t="str">
        <f>_xlfn.XLOOKUP($C513, customers!$A$1:$A$1001, customers!$G$1:$G$1001)</f>
        <v>United States</v>
      </c>
      <c r="I513" t="str">
        <f>INDEX(products!$A$1:$G$49,MATCH(orders!$D513,products!$A$1:$A$49,0),MATCH(orders!I$1,products!$A$1:$F$1,0))</f>
        <v>Ara</v>
      </c>
      <c r="J513" t="str">
        <f>INDEX(products!$A$1:$G$49,MATCH(orders!$D513,products!$A$1:$A$49,0),MATCH(orders!J$1,products!$A$1:$F$1,0))</f>
        <v>M</v>
      </c>
      <c r="K513" s="7">
        <f>INDEX(products!$A$1:$G$49,MATCH(orders!$D513,products!$A$1:$A$49,0),MATCH(orders!K$1,products!$A$1:$F$1,0))</f>
        <v>0.2</v>
      </c>
      <c r="L513" s="4">
        <f>INDEX(products!$A$1:$G$49,MATCH(orders!$D513,products!$A$1:$A$49,0),MATCH(orders!L$1,products!$A$1:$F$1,0))</f>
        <v>3.375</v>
      </c>
      <c r="M513" s="4">
        <f t="shared" si="7"/>
        <v>13.5</v>
      </c>
      <c r="N513" t="str" cm="1">
        <f t="array" ref="N513">_xlfn.IFS($I513="Rob","Robusta",$I513="Exc","Excelsa",$I513="Ara","Arabica",$I513="Lib","Liberica")</f>
        <v>Arabica</v>
      </c>
      <c r="O513" t="str" cm="1">
        <f t="array" ref="O513">_xlfn.IFS($J513="M","Medium",$J513="L","Light",$J513="D","Dark")</f>
        <v>Medium</v>
      </c>
      <c r="P513" t="str">
        <f>_xlfn.XLOOKUP(Orders[[#This Row],[Customer ID]], customers!$A$1:$A$1001, customers!$I$1:$I$1001,,0)</f>
        <v>Yes</v>
      </c>
    </row>
    <row r="514" spans="1:16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_xlfn.XLOOKUP($C514, customers!$A$1:$A$1001,customers!$B$1:$B$1001)</f>
        <v>Celia Bakeup</v>
      </c>
      <c r="G514" s="2" t="str">
        <f>IF(_xlfn.XLOOKUP($C514,customers!$A$1:$A$1001, customers!$C$1:$C$1001)=0, "", _xlfn.XLOOKUP($C514,customers!$A$1:$A$1001, customers!$C$1:$C$1001))</f>
        <v>cbakeupe8@globo.com</v>
      </c>
      <c r="H514" s="2" t="str">
        <f>_xlfn.XLOOKUP($C514, customers!$A$1:$A$1001, customers!$G$1:$G$1001)</f>
        <v>United States</v>
      </c>
      <c r="I514" t="str">
        <f>INDEX(products!$A$1:$G$49,MATCH(orders!$D514,products!$A$1:$A$49,0),MATCH(orders!I$1,products!$A$1:$F$1,0))</f>
        <v>Lib</v>
      </c>
      <c r="J514" t="str">
        <f>INDEX(products!$A$1:$G$49,MATCH(orders!$D514,products!$A$1:$A$49,0),MATCH(orders!J$1,products!$A$1:$F$1,0))</f>
        <v>L</v>
      </c>
      <c r="K514" s="7">
        <f>INDEX(products!$A$1:$G$49,MATCH(orders!$D514,products!$A$1:$A$49,0),MATCH(orders!K$1,products!$A$1:$F$1,0))</f>
        <v>1</v>
      </c>
      <c r="L514" s="4">
        <f>INDEX(products!$A$1:$G$49,MATCH(orders!$D514,products!$A$1:$A$49,0),MATCH(orders!L$1,products!$A$1:$F$1,0))</f>
        <v>15.85</v>
      </c>
      <c r="M514" s="4">
        <f t="shared" si="7"/>
        <v>47.55</v>
      </c>
      <c r="N514" t="str" cm="1">
        <f t="array" ref="N514">_xlfn.IFS($I514="Rob","Robusta",$I514="Exc","Excelsa",$I514="Ara","Arabica",$I514="Lib","Liberica")</f>
        <v>Liberica</v>
      </c>
      <c r="O514" t="str" cm="1">
        <f t="array" ref="O514">_xlfn.IFS($J514="M","Medium",$J514="L","Light",$J514="D","Dark")</f>
        <v>Light</v>
      </c>
      <c r="P514" t="str">
        <f>_xlfn.XLOOKUP(Orders[[#This Row],[Customer ID]], customers!$A$1:$A$1001, customers!$I$1:$I$1001,,0)</f>
        <v>No</v>
      </c>
    </row>
    <row r="515" spans="1:16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_xlfn.XLOOKUP($C515, customers!$A$1:$A$1001,customers!$B$1:$B$1001)</f>
        <v>Nataniel Helkin</v>
      </c>
      <c r="G515" s="2" t="str">
        <f>IF(_xlfn.XLOOKUP($C515,customers!$A$1:$A$1001, customers!$C$1:$C$1001)=0, "", _xlfn.XLOOKUP($C515,customers!$A$1:$A$1001, customers!$C$1:$C$1001))</f>
        <v>nhelkine9@example.com</v>
      </c>
      <c r="H515" s="2" t="str">
        <f>_xlfn.XLOOKUP($C515, customers!$A$1:$A$1001, customers!$G$1:$G$1001)</f>
        <v>United States</v>
      </c>
      <c r="I515" t="str">
        <f>INDEX(products!$A$1:$G$49,MATCH(orders!$D515,products!$A$1:$A$49,0),MATCH(orders!I$1,products!$A$1:$F$1,0))</f>
        <v>Lib</v>
      </c>
      <c r="J515" t="str">
        <f>INDEX(products!$A$1:$G$49,MATCH(orders!$D515,products!$A$1:$A$49,0),MATCH(orders!J$1,products!$A$1:$F$1,0))</f>
        <v>L</v>
      </c>
      <c r="K515" s="7">
        <f>INDEX(products!$A$1:$G$49,MATCH(orders!$D515,products!$A$1:$A$49,0),MATCH(orders!K$1,products!$A$1:$F$1,0))</f>
        <v>1</v>
      </c>
      <c r="L515" s="4">
        <f>INDEX(products!$A$1:$G$49,MATCH(orders!$D515,products!$A$1:$A$49,0),MATCH(orders!L$1,products!$A$1:$F$1,0))</f>
        <v>15.85</v>
      </c>
      <c r="M515" s="4">
        <f t="shared" ref="M515:M578" si="8">L515*E515</f>
        <v>79.25</v>
      </c>
      <c r="N515" t="str" cm="1">
        <f t="array" ref="N515">_xlfn.IFS($I515="Rob","Robusta",$I515="Exc","Excelsa",$I515="Ara","Arabica",$I515="Lib","Liberica")</f>
        <v>Liberica</v>
      </c>
      <c r="O515" t="str" cm="1">
        <f t="array" ref="O515">_xlfn.IFS($J515="M","Medium",$J515="L","Light",$J515="D","Dark")</f>
        <v>Light</v>
      </c>
      <c r="P515" t="str">
        <f>_xlfn.XLOOKUP(Orders[[#This Row],[Customer ID]], customers!$A$1:$A$1001, customers!$I$1:$I$1001,,0)</f>
        <v>No</v>
      </c>
    </row>
    <row r="516" spans="1:16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_xlfn.XLOOKUP($C516, customers!$A$1:$A$1001,customers!$B$1:$B$1001)</f>
        <v>Pippo Witherington</v>
      </c>
      <c r="G516" s="2" t="str">
        <f>IF(_xlfn.XLOOKUP($C516,customers!$A$1:$A$1001, customers!$C$1:$C$1001)=0, "", _xlfn.XLOOKUP($C516,customers!$A$1:$A$1001, customers!$C$1:$C$1001))</f>
        <v>pwitheringtonea@networkadvertising.org</v>
      </c>
      <c r="H516" s="2" t="str">
        <f>_xlfn.XLOOKUP($C516, customers!$A$1:$A$1001, customers!$G$1:$G$1001)</f>
        <v>United States</v>
      </c>
      <c r="I516" t="str">
        <f>INDEX(products!$A$1:$G$49,MATCH(orders!$D516,products!$A$1:$A$49,0),MATCH(orders!I$1,products!$A$1:$F$1,0))</f>
        <v>Lib</v>
      </c>
      <c r="J516" t="str">
        <f>INDEX(products!$A$1:$G$49,MATCH(orders!$D516,products!$A$1:$A$49,0),MATCH(orders!J$1,products!$A$1:$F$1,0))</f>
        <v>M</v>
      </c>
      <c r="K516" s="7">
        <f>INDEX(products!$A$1:$G$49,MATCH(orders!$D516,products!$A$1:$A$49,0),MATCH(orders!K$1,products!$A$1:$F$1,0))</f>
        <v>0.2</v>
      </c>
      <c r="L516" s="4">
        <f>INDEX(products!$A$1:$G$49,MATCH(orders!$D516,products!$A$1:$A$49,0),MATCH(orders!L$1,products!$A$1:$F$1,0))</f>
        <v>4.3650000000000002</v>
      </c>
      <c r="M516" s="4">
        <f t="shared" si="8"/>
        <v>26.19</v>
      </c>
      <c r="N516" t="str" cm="1">
        <f t="array" ref="N516">_xlfn.IFS($I516="Rob","Robusta",$I516="Exc","Excelsa",$I516="Ara","Arabica",$I516="Lib","Liberica")</f>
        <v>Liberica</v>
      </c>
      <c r="O516" t="str" cm="1">
        <f t="array" ref="O516">_xlfn.IFS($J516="M","Medium",$J516="L","Light",$J516="D","Dark")</f>
        <v>Medium</v>
      </c>
      <c r="P516" t="str">
        <f>_xlfn.XLOOKUP(Orders[[#This Row],[Customer ID]], customers!$A$1:$A$1001, customers!$I$1:$I$1001,,0)</f>
        <v>Yes</v>
      </c>
    </row>
    <row r="517" spans="1:16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_xlfn.XLOOKUP($C517, customers!$A$1:$A$1001,customers!$B$1:$B$1001)</f>
        <v>Tildie Tilzey</v>
      </c>
      <c r="G517" s="2" t="str">
        <f>IF(_xlfn.XLOOKUP($C517,customers!$A$1:$A$1001, customers!$C$1:$C$1001)=0, "", _xlfn.XLOOKUP($C517,customers!$A$1:$A$1001, customers!$C$1:$C$1001))</f>
        <v>ttilzeyeb@hostgator.com</v>
      </c>
      <c r="H517" s="2" t="str">
        <f>_xlfn.XLOOKUP($C517, customers!$A$1:$A$1001, customers!$G$1:$G$1001)</f>
        <v>United States</v>
      </c>
      <c r="I517" t="str">
        <f>INDEX(products!$A$1:$G$49,MATCH(orders!$D517,products!$A$1:$A$49,0),MATCH(orders!I$1,products!$A$1:$F$1,0))</f>
        <v>Rob</v>
      </c>
      <c r="J517" t="str">
        <f>INDEX(products!$A$1:$G$49,MATCH(orders!$D517,products!$A$1:$A$49,0),MATCH(orders!J$1,products!$A$1:$F$1,0))</f>
        <v>L</v>
      </c>
      <c r="K517" s="7">
        <f>INDEX(products!$A$1:$G$49,MATCH(orders!$D517,products!$A$1:$A$49,0),MATCH(orders!K$1,products!$A$1:$F$1,0))</f>
        <v>0.5</v>
      </c>
      <c r="L517" s="4">
        <f>INDEX(products!$A$1:$G$49,MATCH(orders!$D517,products!$A$1:$A$49,0),MATCH(orders!L$1,products!$A$1:$F$1,0))</f>
        <v>7.169999999999999</v>
      </c>
      <c r="M517" s="4">
        <f t="shared" si="8"/>
        <v>21.509999999999998</v>
      </c>
      <c r="N517" t="str" cm="1">
        <f t="array" ref="N517">_xlfn.IFS($I517="Rob","Robusta",$I517="Exc","Excelsa",$I517="Ara","Arabica",$I517="Lib","Liberica")</f>
        <v>Robusta</v>
      </c>
      <c r="O517" t="str" cm="1">
        <f t="array" ref="O517">_xlfn.IFS($J517="M","Medium",$J517="L","Light",$J517="D","Dark")</f>
        <v>Light</v>
      </c>
      <c r="P517" t="str">
        <f>_xlfn.XLOOKUP(Orders[[#This Row],[Customer ID]], customers!$A$1:$A$1001, customers!$I$1:$I$1001,,0)</f>
        <v>No</v>
      </c>
    </row>
    <row r="518" spans="1:16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_xlfn.XLOOKUP($C518, customers!$A$1:$A$1001,customers!$B$1:$B$1001)</f>
        <v>Cindra Burling</v>
      </c>
      <c r="G518" s="2" t="str">
        <f>IF(_xlfn.XLOOKUP($C518,customers!$A$1:$A$1001, customers!$C$1:$C$1001)=0, "", _xlfn.XLOOKUP($C518,customers!$A$1:$A$1001, customers!$C$1:$C$1001))</f>
        <v/>
      </c>
      <c r="H518" s="2" t="str">
        <f>_xlfn.XLOOKUP($C518, customers!$A$1:$A$1001, customers!$G$1:$G$1001)</f>
        <v>United States</v>
      </c>
      <c r="I518" t="str">
        <f>INDEX(products!$A$1:$G$49,MATCH(orders!$D518,products!$A$1:$A$49,0),MATCH(orders!I$1,products!$A$1:$F$1,0))</f>
        <v>Rob</v>
      </c>
      <c r="J518" t="str">
        <f>INDEX(products!$A$1:$G$49,MATCH(orders!$D518,products!$A$1:$A$49,0),MATCH(orders!J$1,products!$A$1:$F$1,0))</f>
        <v>D</v>
      </c>
      <c r="K518" s="7">
        <f>INDEX(products!$A$1:$G$49,MATCH(orders!$D518,products!$A$1:$A$49,0),MATCH(orders!K$1,products!$A$1:$F$1,0))</f>
        <v>2.5</v>
      </c>
      <c r="L518" s="4">
        <f>INDEX(products!$A$1:$G$49,MATCH(orders!$D518,products!$A$1:$A$49,0),MATCH(orders!L$1,products!$A$1:$F$1,0))</f>
        <v>20.584999999999997</v>
      </c>
      <c r="M518" s="4">
        <f t="shared" si="8"/>
        <v>102.92499999999998</v>
      </c>
      <c r="N518" t="str" cm="1">
        <f t="array" ref="N518">_xlfn.IFS($I518="Rob","Robusta",$I518="Exc","Excelsa",$I518="Ara","Arabica",$I518="Lib","Liberica")</f>
        <v>Robusta</v>
      </c>
      <c r="O518" t="str" cm="1">
        <f t="array" ref="O518">_xlfn.IFS($J518="M","Medium",$J518="L","Light",$J518="D","Dark")</f>
        <v>Dark</v>
      </c>
      <c r="P518" t="str">
        <f>_xlfn.XLOOKUP(Orders[[#This Row],[Customer ID]], customers!$A$1:$A$1001, customers!$I$1:$I$1001,,0)</f>
        <v>Yes</v>
      </c>
    </row>
    <row r="519" spans="1:16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_xlfn.XLOOKUP($C519, customers!$A$1:$A$1001,customers!$B$1:$B$1001)</f>
        <v>Channa Belamy</v>
      </c>
      <c r="G519" s="2" t="str">
        <f>IF(_xlfn.XLOOKUP($C519,customers!$A$1:$A$1001, customers!$C$1:$C$1001)=0, "", _xlfn.XLOOKUP($C519,customers!$A$1:$A$1001, customers!$C$1:$C$1001))</f>
        <v/>
      </c>
      <c r="H519" s="2" t="str">
        <f>_xlfn.XLOOKUP($C519, customers!$A$1:$A$1001, customers!$G$1:$G$1001)</f>
        <v>United States</v>
      </c>
      <c r="I519" t="str">
        <f>INDEX(products!$A$1:$G$49,MATCH(orders!$D519,products!$A$1:$A$49,0),MATCH(orders!I$1,products!$A$1:$F$1,0))</f>
        <v>Lib</v>
      </c>
      <c r="J519" t="str">
        <f>INDEX(products!$A$1:$G$49,MATCH(orders!$D519,products!$A$1:$A$49,0),MATCH(orders!J$1,products!$A$1:$F$1,0))</f>
        <v>D</v>
      </c>
      <c r="K519" s="7">
        <f>INDEX(products!$A$1:$G$49,MATCH(orders!$D519,products!$A$1:$A$49,0),MATCH(orders!K$1,products!$A$1:$F$1,0))</f>
        <v>0.2</v>
      </c>
      <c r="L519" s="4">
        <f>INDEX(products!$A$1:$G$49,MATCH(orders!$D519,products!$A$1:$A$49,0),MATCH(orders!L$1,products!$A$1:$F$1,0))</f>
        <v>3.8849999999999998</v>
      </c>
      <c r="M519" s="4">
        <f t="shared" si="8"/>
        <v>7.77</v>
      </c>
      <c r="N519" t="str" cm="1">
        <f t="array" ref="N519">_xlfn.IFS($I519="Rob","Robusta",$I519="Exc","Excelsa",$I519="Ara","Arabica",$I519="Lib","Liberica")</f>
        <v>Liberica</v>
      </c>
      <c r="O519" t="str" cm="1">
        <f t="array" ref="O519">_xlfn.IFS($J519="M","Medium",$J519="L","Light",$J519="D","Dark")</f>
        <v>Dark</v>
      </c>
      <c r="P519" t="str">
        <f>_xlfn.XLOOKUP(Orders[[#This Row],[Customer ID]], customers!$A$1:$A$1001, customers!$I$1:$I$1001,,0)</f>
        <v>No</v>
      </c>
    </row>
    <row r="520" spans="1:16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_xlfn.XLOOKUP($C520, customers!$A$1:$A$1001,customers!$B$1:$B$1001)</f>
        <v>Karl Imorts</v>
      </c>
      <c r="G520" s="2" t="str">
        <f>IF(_xlfn.XLOOKUP($C520,customers!$A$1:$A$1001, customers!$C$1:$C$1001)=0, "", _xlfn.XLOOKUP($C520,customers!$A$1:$A$1001, customers!$C$1:$C$1001))</f>
        <v>kimortsee@alexa.com</v>
      </c>
      <c r="H520" s="2" t="str">
        <f>_xlfn.XLOOKUP($C520, customers!$A$1:$A$1001, customers!$G$1:$G$1001)</f>
        <v>United States</v>
      </c>
      <c r="I520" t="str">
        <f>INDEX(products!$A$1:$G$49,MATCH(orders!$D520,products!$A$1:$A$49,0),MATCH(orders!I$1,products!$A$1:$F$1,0))</f>
        <v>Exc</v>
      </c>
      <c r="J520" t="str">
        <f>INDEX(products!$A$1:$G$49,MATCH(orders!$D520,products!$A$1:$A$49,0),MATCH(orders!J$1,products!$A$1:$F$1,0))</f>
        <v>D</v>
      </c>
      <c r="K520" s="7">
        <f>INDEX(products!$A$1:$G$49,MATCH(orders!$D520,products!$A$1:$A$49,0),MATCH(orders!K$1,products!$A$1:$F$1,0))</f>
        <v>2.5</v>
      </c>
      <c r="L520" s="4">
        <f>INDEX(products!$A$1:$G$49,MATCH(orders!$D520,products!$A$1:$A$49,0),MATCH(orders!L$1,products!$A$1:$F$1,0))</f>
        <v>27.945</v>
      </c>
      <c r="M520" s="4">
        <f t="shared" si="8"/>
        <v>139.72499999999999</v>
      </c>
      <c r="N520" t="str" cm="1">
        <f t="array" ref="N520">_xlfn.IFS($I520="Rob","Robusta",$I520="Exc","Excelsa",$I520="Ara","Arabica",$I520="Lib","Liberica")</f>
        <v>Excelsa</v>
      </c>
      <c r="O520" t="str" cm="1">
        <f t="array" ref="O520">_xlfn.IFS($J520="M","Medium",$J520="L","Light",$J520="D","Dark")</f>
        <v>Dark</v>
      </c>
      <c r="P520" t="str">
        <f>_xlfn.XLOOKUP(Orders[[#This Row],[Customer ID]], customers!$A$1:$A$1001, customers!$I$1:$I$1001,,0)</f>
        <v>No</v>
      </c>
    </row>
    <row r="521" spans="1:16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_xlfn.XLOOKUP($C521, customers!$A$1:$A$1001,customers!$B$1:$B$1001)</f>
        <v>Marja Urion</v>
      </c>
      <c r="G521" s="2" t="str">
        <f>IF(_xlfn.XLOOKUP($C521,customers!$A$1:$A$1001, customers!$C$1:$C$1001)=0, "", _xlfn.XLOOKUP($C521,customers!$A$1:$A$1001, customers!$C$1:$C$1001))</f>
        <v>murione5@alexa.com</v>
      </c>
      <c r="H521" s="2" t="str">
        <f>_xlfn.XLOOKUP($C521, customers!$A$1:$A$1001, customers!$G$1:$G$1001)</f>
        <v>Ireland</v>
      </c>
      <c r="I521" t="str">
        <f>INDEX(products!$A$1:$G$49,MATCH(orders!$D521,products!$A$1:$A$49,0),MATCH(orders!I$1,products!$A$1:$F$1,0))</f>
        <v>Ara</v>
      </c>
      <c r="J521" t="str">
        <f>INDEX(products!$A$1:$G$49,MATCH(orders!$D521,products!$A$1:$A$49,0),MATCH(orders!J$1,products!$A$1:$F$1,0))</f>
        <v>D</v>
      </c>
      <c r="K521" s="7">
        <f>INDEX(products!$A$1:$G$49,MATCH(orders!$D521,products!$A$1:$A$49,0),MATCH(orders!K$1,products!$A$1:$F$1,0))</f>
        <v>0.5</v>
      </c>
      <c r="L521" s="4">
        <f>INDEX(products!$A$1:$G$49,MATCH(orders!$D521,products!$A$1:$A$49,0),MATCH(orders!L$1,products!$A$1:$F$1,0))</f>
        <v>5.97</v>
      </c>
      <c r="M521" s="4">
        <f t="shared" si="8"/>
        <v>11.94</v>
      </c>
      <c r="N521" t="str" cm="1">
        <f t="array" ref="N521">_xlfn.IFS($I521="Rob","Robusta",$I521="Exc","Excelsa",$I521="Ara","Arabica",$I521="Lib","Liberica")</f>
        <v>Arabica</v>
      </c>
      <c r="O521" t="str" cm="1">
        <f t="array" ref="O521">_xlfn.IFS($J521="M","Medium",$J521="L","Light",$J521="D","Dark")</f>
        <v>Dark</v>
      </c>
      <c r="P521" t="str">
        <f>_xlfn.XLOOKUP(Orders[[#This Row],[Customer ID]], customers!$A$1:$A$1001, customers!$I$1:$I$1001,,0)</f>
        <v>Yes</v>
      </c>
    </row>
    <row r="522" spans="1:16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_xlfn.XLOOKUP($C522, customers!$A$1:$A$1001,customers!$B$1:$B$1001)</f>
        <v>Mag Armistead</v>
      </c>
      <c r="G522" s="2" t="str">
        <f>IF(_xlfn.XLOOKUP($C522,customers!$A$1:$A$1001, customers!$C$1:$C$1001)=0, "", _xlfn.XLOOKUP($C522,customers!$A$1:$A$1001, customers!$C$1:$C$1001))</f>
        <v>marmisteadeg@blogtalkradio.com</v>
      </c>
      <c r="H522" s="2" t="str">
        <f>_xlfn.XLOOKUP($C522, customers!$A$1:$A$1001, customers!$G$1:$G$1001)</f>
        <v>United States</v>
      </c>
      <c r="I522" t="str">
        <f>INDEX(products!$A$1:$G$49,MATCH(orders!$D522,products!$A$1:$A$49,0),MATCH(orders!I$1,products!$A$1:$F$1,0))</f>
        <v>Lib</v>
      </c>
      <c r="J522" t="str">
        <f>INDEX(products!$A$1:$G$49,MATCH(orders!$D522,products!$A$1:$A$49,0),MATCH(orders!J$1,products!$A$1:$F$1,0))</f>
        <v>D</v>
      </c>
      <c r="K522" s="7">
        <f>INDEX(products!$A$1:$G$49,MATCH(orders!$D522,products!$A$1:$A$49,0),MATCH(orders!K$1,products!$A$1:$F$1,0))</f>
        <v>0.2</v>
      </c>
      <c r="L522" s="4">
        <f>INDEX(products!$A$1:$G$49,MATCH(orders!$D522,products!$A$1:$A$49,0),MATCH(orders!L$1,products!$A$1:$F$1,0))</f>
        <v>3.8849999999999998</v>
      </c>
      <c r="M522" s="4">
        <f t="shared" si="8"/>
        <v>3.8849999999999998</v>
      </c>
      <c r="N522" t="str" cm="1">
        <f t="array" ref="N522">_xlfn.IFS($I522="Rob","Robusta",$I522="Exc","Excelsa",$I522="Ara","Arabica",$I522="Lib","Liberica")</f>
        <v>Liberica</v>
      </c>
      <c r="O522" t="str" cm="1">
        <f t="array" ref="O522">_xlfn.IFS($J522="M","Medium",$J522="L","Light",$J522="D","Dark")</f>
        <v>Dark</v>
      </c>
      <c r="P522" t="str">
        <f>_xlfn.XLOOKUP(Orders[[#This Row],[Customer ID]], customers!$A$1:$A$1001, customers!$I$1:$I$1001,,0)</f>
        <v>No</v>
      </c>
    </row>
    <row r="523" spans="1:16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_xlfn.XLOOKUP($C523, customers!$A$1:$A$1001,customers!$B$1:$B$1001)</f>
        <v>Mag Armistead</v>
      </c>
      <c r="G523" s="2" t="str">
        <f>IF(_xlfn.XLOOKUP($C523,customers!$A$1:$A$1001, customers!$C$1:$C$1001)=0, "", _xlfn.XLOOKUP($C523,customers!$A$1:$A$1001, customers!$C$1:$C$1001))</f>
        <v>marmisteadeg@blogtalkradio.com</v>
      </c>
      <c r="H523" s="2" t="str">
        <f>_xlfn.XLOOKUP($C523, customers!$A$1:$A$1001, customers!$G$1:$G$1001)</f>
        <v>United States</v>
      </c>
      <c r="I523" t="str">
        <f>INDEX(products!$A$1:$G$49,MATCH(orders!$D523,products!$A$1:$A$49,0),MATCH(orders!I$1,products!$A$1:$F$1,0))</f>
        <v>Rob</v>
      </c>
      <c r="J523" t="str">
        <f>INDEX(products!$A$1:$G$49,MATCH(orders!$D523,products!$A$1:$A$49,0),MATCH(orders!J$1,products!$A$1:$F$1,0))</f>
        <v>M</v>
      </c>
      <c r="K523" s="7">
        <f>INDEX(products!$A$1:$G$49,MATCH(orders!$D523,products!$A$1:$A$49,0),MATCH(orders!K$1,products!$A$1:$F$1,0))</f>
        <v>1</v>
      </c>
      <c r="L523" s="4">
        <f>INDEX(products!$A$1:$G$49,MATCH(orders!$D523,products!$A$1:$A$49,0),MATCH(orders!L$1,products!$A$1:$F$1,0))</f>
        <v>9.9499999999999993</v>
      </c>
      <c r="M523" s="4">
        <f t="shared" si="8"/>
        <v>39.799999999999997</v>
      </c>
      <c r="N523" t="str" cm="1">
        <f t="array" ref="N523">_xlfn.IFS($I523="Rob","Robusta",$I523="Exc","Excelsa",$I523="Ara","Arabica",$I523="Lib","Liberica")</f>
        <v>Robusta</v>
      </c>
      <c r="O523" t="str" cm="1">
        <f t="array" ref="O523">_xlfn.IFS($J523="M","Medium",$J523="L","Light",$J523="D","Dark")</f>
        <v>Medium</v>
      </c>
      <c r="P523" t="str">
        <f>_xlfn.XLOOKUP(Orders[[#This Row],[Customer ID]], customers!$A$1:$A$1001, customers!$I$1:$I$1001,,0)</f>
        <v>No</v>
      </c>
    </row>
    <row r="524" spans="1:16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_xlfn.XLOOKUP($C524, customers!$A$1:$A$1001,customers!$B$1:$B$1001)</f>
        <v>Vasili Upstone</v>
      </c>
      <c r="G524" s="2" t="str">
        <f>IF(_xlfn.XLOOKUP($C524,customers!$A$1:$A$1001, customers!$C$1:$C$1001)=0, "", _xlfn.XLOOKUP($C524,customers!$A$1:$A$1001, customers!$C$1:$C$1001))</f>
        <v>vupstoneei@google.pl</v>
      </c>
      <c r="H524" s="2" t="str">
        <f>_xlfn.XLOOKUP($C524, customers!$A$1:$A$1001, customers!$G$1:$G$1001)</f>
        <v>United States</v>
      </c>
      <c r="I524" t="str">
        <f>INDEX(products!$A$1:$G$49,MATCH(orders!$D524,products!$A$1:$A$49,0),MATCH(orders!I$1,products!$A$1:$F$1,0))</f>
        <v>Rob</v>
      </c>
      <c r="J524" t="str">
        <f>INDEX(products!$A$1:$G$49,MATCH(orders!$D524,products!$A$1:$A$49,0),MATCH(orders!J$1,products!$A$1:$F$1,0))</f>
        <v>M</v>
      </c>
      <c r="K524" s="7">
        <f>INDEX(products!$A$1:$G$49,MATCH(orders!$D524,products!$A$1:$A$49,0),MATCH(orders!K$1,products!$A$1:$F$1,0))</f>
        <v>0.5</v>
      </c>
      <c r="L524" s="4">
        <f>INDEX(products!$A$1:$G$49,MATCH(orders!$D524,products!$A$1:$A$49,0),MATCH(orders!L$1,products!$A$1:$F$1,0))</f>
        <v>5.97</v>
      </c>
      <c r="M524" s="4">
        <f t="shared" si="8"/>
        <v>29.849999999999998</v>
      </c>
      <c r="N524" t="str" cm="1">
        <f t="array" ref="N524">_xlfn.IFS($I524="Rob","Robusta",$I524="Exc","Excelsa",$I524="Ara","Arabica",$I524="Lib","Liberica")</f>
        <v>Robusta</v>
      </c>
      <c r="O524" t="str" cm="1">
        <f t="array" ref="O524">_xlfn.IFS($J524="M","Medium",$J524="L","Light",$J524="D","Dark")</f>
        <v>Medium</v>
      </c>
      <c r="P524" t="str">
        <f>_xlfn.XLOOKUP(Orders[[#This Row],[Customer ID]], customers!$A$1:$A$1001, customers!$I$1:$I$1001,,0)</f>
        <v>No</v>
      </c>
    </row>
    <row r="525" spans="1:16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_xlfn.XLOOKUP($C525, customers!$A$1:$A$1001,customers!$B$1:$B$1001)</f>
        <v>Berty Beelby</v>
      </c>
      <c r="G525" s="2" t="str">
        <f>IF(_xlfn.XLOOKUP($C525,customers!$A$1:$A$1001, customers!$C$1:$C$1001)=0, "", _xlfn.XLOOKUP($C525,customers!$A$1:$A$1001, customers!$C$1:$C$1001))</f>
        <v>bbeelbyej@rediff.com</v>
      </c>
      <c r="H525" s="2" t="str">
        <f>_xlfn.XLOOKUP($C525, customers!$A$1:$A$1001, customers!$G$1:$G$1001)</f>
        <v>Ireland</v>
      </c>
      <c r="I525" t="str">
        <f>INDEX(products!$A$1:$G$49,MATCH(orders!$D525,products!$A$1:$A$49,0),MATCH(orders!I$1,products!$A$1:$F$1,0))</f>
        <v>Lib</v>
      </c>
      <c r="J525" t="str">
        <f>INDEX(products!$A$1:$G$49,MATCH(orders!$D525,products!$A$1:$A$49,0),MATCH(orders!J$1,products!$A$1:$F$1,0))</f>
        <v>D</v>
      </c>
      <c r="K525" s="7">
        <f>INDEX(products!$A$1:$G$49,MATCH(orders!$D525,products!$A$1:$A$49,0),MATCH(orders!K$1,products!$A$1:$F$1,0))</f>
        <v>2.5</v>
      </c>
      <c r="L525" s="4">
        <f>INDEX(products!$A$1:$G$49,MATCH(orders!$D525,products!$A$1:$A$49,0),MATCH(orders!L$1,products!$A$1:$F$1,0))</f>
        <v>29.784999999999997</v>
      </c>
      <c r="M525" s="4">
        <f t="shared" si="8"/>
        <v>29.784999999999997</v>
      </c>
      <c r="N525" t="str" cm="1">
        <f t="array" ref="N525">_xlfn.IFS($I525="Rob","Robusta",$I525="Exc","Excelsa",$I525="Ara","Arabica",$I525="Lib","Liberica")</f>
        <v>Liberica</v>
      </c>
      <c r="O525" t="str" cm="1">
        <f t="array" ref="O525">_xlfn.IFS($J525="M","Medium",$J525="L","Light",$J525="D","Dark")</f>
        <v>Dark</v>
      </c>
      <c r="P525" t="str">
        <f>_xlfn.XLOOKUP(Orders[[#This Row],[Customer ID]], customers!$A$1:$A$1001, customers!$I$1:$I$1001,,0)</f>
        <v>No</v>
      </c>
    </row>
    <row r="526" spans="1:16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_xlfn.XLOOKUP($C526, customers!$A$1:$A$1001,customers!$B$1:$B$1001)</f>
        <v>Erny Stenyng</v>
      </c>
      <c r="G526" s="2" t="str">
        <f>IF(_xlfn.XLOOKUP($C526,customers!$A$1:$A$1001, customers!$C$1:$C$1001)=0, "", _xlfn.XLOOKUP($C526,customers!$A$1:$A$1001, customers!$C$1:$C$1001))</f>
        <v/>
      </c>
      <c r="H526" s="2" t="str">
        <f>_xlfn.XLOOKUP($C526, customers!$A$1:$A$1001, customers!$G$1:$G$1001)</f>
        <v>United States</v>
      </c>
      <c r="I526" t="str">
        <f>INDEX(products!$A$1:$G$49,MATCH(orders!$D526,products!$A$1:$A$49,0),MATCH(orders!I$1,products!$A$1:$F$1,0))</f>
        <v>Lib</v>
      </c>
      <c r="J526" t="str">
        <f>INDEX(products!$A$1:$G$49,MATCH(orders!$D526,products!$A$1:$A$49,0),MATCH(orders!J$1,products!$A$1:$F$1,0))</f>
        <v>L</v>
      </c>
      <c r="K526" s="7">
        <f>INDEX(products!$A$1:$G$49,MATCH(orders!$D526,products!$A$1:$A$49,0),MATCH(orders!K$1,products!$A$1:$F$1,0))</f>
        <v>2.5</v>
      </c>
      <c r="L526" s="4">
        <f>INDEX(products!$A$1:$G$49,MATCH(orders!$D526,products!$A$1:$A$49,0),MATCH(orders!L$1,products!$A$1:$F$1,0))</f>
        <v>36.454999999999998</v>
      </c>
      <c r="M526" s="4">
        <f t="shared" si="8"/>
        <v>72.91</v>
      </c>
      <c r="N526" t="str" cm="1">
        <f t="array" ref="N526">_xlfn.IFS($I526="Rob","Robusta",$I526="Exc","Excelsa",$I526="Ara","Arabica",$I526="Lib","Liberica")</f>
        <v>Liberica</v>
      </c>
      <c r="O526" t="str" cm="1">
        <f t="array" ref="O526">_xlfn.IFS($J526="M","Medium",$J526="L","Light",$J526="D","Dark")</f>
        <v>Light</v>
      </c>
      <c r="P526" t="str">
        <f>_xlfn.XLOOKUP(Orders[[#This Row],[Customer ID]], customers!$A$1:$A$1001, customers!$I$1:$I$1001,,0)</f>
        <v>No</v>
      </c>
    </row>
    <row r="527" spans="1:16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_xlfn.XLOOKUP($C527, customers!$A$1:$A$1001,customers!$B$1:$B$1001)</f>
        <v>Edin Yantsurev</v>
      </c>
      <c r="G527" s="2" t="str">
        <f>IF(_xlfn.XLOOKUP($C527,customers!$A$1:$A$1001, customers!$C$1:$C$1001)=0, "", _xlfn.XLOOKUP($C527,customers!$A$1:$A$1001, customers!$C$1:$C$1001))</f>
        <v/>
      </c>
      <c r="H527" s="2" t="str">
        <f>_xlfn.XLOOKUP($C527, customers!$A$1:$A$1001, customers!$G$1:$G$1001)</f>
        <v>United States</v>
      </c>
      <c r="I527" t="str">
        <f>INDEX(products!$A$1:$G$49,MATCH(orders!$D527,products!$A$1:$A$49,0),MATCH(orders!I$1,products!$A$1:$F$1,0))</f>
        <v>Rob</v>
      </c>
      <c r="J527" t="str">
        <f>INDEX(products!$A$1:$G$49,MATCH(orders!$D527,products!$A$1:$A$49,0),MATCH(orders!J$1,products!$A$1:$F$1,0))</f>
        <v>D</v>
      </c>
      <c r="K527" s="7">
        <f>INDEX(products!$A$1:$G$49,MATCH(orders!$D527,products!$A$1:$A$49,0),MATCH(orders!K$1,products!$A$1:$F$1,0))</f>
        <v>0.2</v>
      </c>
      <c r="L527" s="4">
        <f>INDEX(products!$A$1:$G$49,MATCH(orders!$D527,products!$A$1:$A$49,0),MATCH(orders!L$1,products!$A$1:$F$1,0))</f>
        <v>2.6849999999999996</v>
      </c>
      <c r="M527" s="4">
        <f t="shared" si="8"/>
        <v>13.424999999999997</v>
      </c>
      <c r="N527" t="str" cm="1">
        <f t="array" ref="N527">_xlfn.IFS($I527="Rob","Robusta",$I527="Exc","Excelsa",$I527="Ara","Arabica",$I527="Lib","Liberica")</f>
        <v>Robusta</v>
      </c>
      <c r="O527" t="str" cm="1">
        <f t="array" ref="O527">_xlfn.IFS($J527="M","Medium",$J527="L","Light",$J527="D","Dark")</f>
        <v>Dark</v>
      </c>
      <c r="P527" t="str">
        <f>_xlfn.XLOOKUP(Orders[[#This Row],[Customer ID]], customers!$A$1:$A$1001, customers!$I$1:$I$1001,,0)</f>
        <v>Yes</v>
      </c>
    </row>
    <row r="528" spans="1:16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_xlfn.XLOOKUP($C528, customers!$A$1:$A$1001,customers!$B$1:$B$1001)</f>
        <v>Webb Speechly</v>
      </c>
      <c r="G528" s="2" t="str">
        <f>IF(_xlfn.XLOOKUP($C528,customers!$A$1:$A$1001, customers!$C$1:$C$1001)=0, "", _xlfn.XLOOKUP($C528,customers!$A$1:$A$1001, customers!$C$1:$C$1001))</f>
        <v>wspeechlyem@amazon.com</v>
      </c>
      <c r="H528" s="2" t="str">
        <f>_xlfn.XLOOKUP($C528, customers!$A$1:$A$1001, customers!$G$1:$G$1001)</f>
        <v>United States</v>
      </c>
      <c r="I528" t="str">
        <f>INDEX(products!$A$1:$G$49,MATCH(orders!$D528,products!$A$1:$A$49,0),MATCH(orders!I$1,products!$A$1:$F$1,0))</f>
        <v>Exc</v>
      </c>
      <c r="J528" t="str">
        <f>INDEX(products!$A$1:$G$49,MATCH(orders!$D528,products!$A$1:$A$49,0),MATCH(orders!J$1,products!$A$1:$F$1,0))</f>
        <v>M</v>
      </c>
      <c r="K528" s="7">
        <f>INDEX(products!$A$1:$G$49,MATCH(orders!$D528,products!$A$1:$A$49,0),MATCH(orders!K$1,products!$A$1:$F$1,0))</f>
        <v>2.5</v>
      </c>
      <c r="L528" s="4">
        <f>INDEX(products!$A$1:$G$49,MATCH(orders!$D528,products!$A$1:$A$49,0),MATCH(orders!L$1,products!$A$1:$F$1,0))</f>
        <v>31.624999999999996</v>
      </c>
      <c r="M528" s="4">
        <f t="shared" si="8"/>
        <v>126.49999999999999</v>
      </c>
      <c r="N528" t="str" cm="1">
        <f t="array" ref="N528">_xlfn.IFS($I528="Rob","Robusta",$I528="Exc","Excelsa",$I528="Ara","Arabica",$I528="Lib","Liberica")</f>
        <v>Excelsa</v>
      </c>
      <c r="O528" t="str" cm="1">
        <f t="array" ref="O528">_xlfn.IFS($J528="M","Medium",$J528="L","Light",$J528="D","Dark")</f>
        <v>Medium</v>
      </c>
      <c r="P528" t="str">
        <f>_xlfn.XLOOKUP(Orders[[#This Row],[Customer ID]], customers!$A$1:$A$1001, customers!$I$1:$I$1001,,0)</f>
        <v>Yes</v>
      </c>
    </row>
    <row r="529" spans="1:16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_xlfn.XLOOKUP($C529, customers!$A$1:$A$1001,customers!$B$1:$B$1001)</f>
        <v>Irvine Phillpot</v>
      </c>
      <c r="G529" s="2" t="str">
        <f>IF(_xlfn.XLOOKUP($C529,customers!$A$1:$A$1001, customers!$C$1:$C$1001)=0, "", _xlfn.XLOOKUP($C529,customers!$A$1:$A$1001, customers!$C$1:$C$1001))</f>
        <v>iphillpoten@buzzfeed.com</v>
      </c>
      <c r="H529" s="2" t="str">
        <f>_xlfn.XLOOKUP($C529, customers!$A$1:$A$1001, customers!$G$1:$G$1001)</f>
        <v>United Kingdom</v>
      </c>
      <c r="I529" t="str">
        <f>INDEX(products!$A$1:$G$49,MATCH(orders!$D529,products!$A$1:$A$49,0),MATCH(orders!I$1,products!$A$1:$F$1,0))</f>
        <v>Exc</v>
      </c>
      <c r="J529" t="str">
        <f>INDEX(products!$A$1:$G$49,MATCH(orders!$D529,products!$A$1:$A$49,0),MATCH(orders!J$1,products!$A$1:$F$1,0))</f>
        <v>M</v>
      </c>
      <c r="K529" s="7">
        <f>INDEX(products!$A$1:$G$49,MATCH(orders!$D529,products!$A$1:$A$49,0),MATCH(orders!K$1,products!$A$1:$F$1,0))</f>
        <v>0.5</v>
      </c>
      <c r="L529" s="4">
        <f>INDEX(products!$A$1:$G$49,MATCH(orders!$D529,products!$A$1:$A$49,0),MATCH(orders!L$1,products!$A$1:$F$1,0))</f>
        <v>8.25</v>
      </c>
      <c r="M529" s="4">
        <f t="shared" si="8"/>
        <v>41.25</v>
      </c>
      <c r="N529" t="str" cm="1">
        <f t="array" ref="N529">_xlfn.IFS($I529="Rob","Robusta",$I529="Exc","Excelsa",$I529="Ara","Arabica",$I529="Lib","Liberica")</f>
        <v>Excelsa</v>
      </c>
      <c r="O529" t="str" cm="1">
        <f t="array" ref="O529">_xlfn.IFS($J529="M","Medium",$J529="L","Light",$J529="D","Dark")</f>
        <v>Medium</v>
      </c>
      <c r="P529" t="str">
        <f>_xlfn.XLOOKUP(Orders[[#This Row],[Customer ID]], customers!$A$1:$A$1001, customers!$I$1:$I$1001,,0)</f>
        <v>No</v>
      </c>
    </row>
    <row r="530" spans="1:16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_xlfn.XLOOKUP($C530, customers!$A$1:$A$1001,customers!$B$1:$B$1001)</f>
        <v>Lem Pennacci</v>
      </c>
      <c r="G530" s="2" t="str">
        <f>IF(_xlfn.XLOOKUP($C530,customers!$A$1:$A$1001, customers!$C$1:$C$1001)=0, "", _xlfn.XLOOKUP($C530,customers!$A$1:$A$1001, customers!$C$1:$C$1001))</f>
        <v>lpennaccieo@statcounter.com</v>
      </c>
      <c r="H530" s="2" t="str">
        <f>_xlfn.XLOOKUP($C530, customers!$A$1:$A$1001, customers!$G$1:$G$1001)</f>
        <v>United States</v>
      </c>
      <c r="I530" t="str">
        <f>INDEX(products!$A$1:$G$49,MATCH(orders!$D530,products!$A$1:$A$49,0),MATCH(orders!I$1,products!$A$1:$F$1,0))</f>
        <v>Exc</v>
      </c>
      <c r="J530" t="str">
        <f>INDEX(products!$A$1:$G$49,MATCH(orders!$D530,products!$A$1:$A$49,0),MATCH(orders!J$1,products!$A$1:$F$1,0))</f>
        <v>L</v>
      </c>
      <c r="K530" s="7">
        <f>INDEX(products!$A$1:$G$49,MATCH(orders!$D530,products!$A$1:$A$49,0),MATCH(orders!K$1,products!$A$1:$F$1,0))</f>
        <v>0.5</v>
      </c>
      <c r="L530" s="4">
        <f>INDEX(products!$A$1:$G$49,MATCH(orders!$D530,products!$A$1:$A$49,0),MATCH(orders!L$1,products!$A$1:$F$1,0))</f>
        <v>8.91</v>
      </c>
      <c r="M530" s="4">
        <f t="shared" si="8"/>
        <v>53.46</v>
      </c>
      <c r="N530" t="str" cm="1">
        <f t="array" ref="N530">_xlfn.IFS($I530="Rob","Robusta",$I530="Exc","Excelsa",$I530="Ara","Arabica",$I530="Lib","Liberica")</f>
        <v>Excelsa</v>
      </c>
      <c r="O530" t="str" cm="1">
        <f t="array" ref="O530">_xlfn.IFS($J530="M","Medium",$J530="L","Light",$J530="D","Dark")</f>
        <v>Light</v>
      </c>
      <c r="P530" t="str">
        <f>_xlfn.XLOOKUP(Orders[[#This Row],[Customer ID]], customers!$A$1:$A$1001, customers!$I$1:$I$1001,,0)</f>
        <v>No</v>
      </c>
    </row>
    <row r="531" spans="1:16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_xlfn.XLOOKUP($C531, customers!$A$1:$A$1001,customers!$B$1:$B$1001)</f>
        <v>Starr Arpin</v>
      </c>
      <c r="G531" s="2" t="str">
        <f>IF(_xlfn.XLOOKUP($C531,customers!$A$1:$A$1001, customers!$C$1:$C$1001)=0, "", _xlfn.XLOOKUP($C531,customers!$A$1:$A$1001, customers!$C$1:$C$1001))</f>
        <v>sarpinep@moonfruit.com</v>
      </c>
      <c r="H531" s="2" t="str">
        <f>_xlfn.XLOOKUP($C531, customers!$A$1:$A$1001, customers!$G$1:$G$1001)</f>
        <v>United States</v>
      </c>
      <c r="I531" t="str">
        <f>INDEX(products!$A$1:$G$49,MATCH(orders!$D531,products!$A$1:$A$49,0),MATCH(orders!I$1,products!$A$1:$F$1,0))</f>
        <v>Rob</v>
      </c>
      <c r="J531" t="str">
        <f>INDEX(products!$A$1:$G$49,MATCH(orders!$D531,products!$A$1:$A$49,0),MATCH(orders!J$1,products!$A$1:$F$1,0))</f>
        <v>M</v>
      </c>
      <c r="K531" s="7">
        <f>INDEX(products!$A$1:$G$49,MATCH(orders!$D531,products!$A$1:$A$49,0),MATCH(orders!K$1,products!$A$1:$F$1,0))</f>
        <v>1</v>
      </c>
      <c r="L531" s="4">
        <f>INDEX(products!$A$1:$G$49,MATCH(orders!$D531,products!$A$1:$A$49,0),MATCH(orders!L$1,products!$A$1:$F$1,0))</f>
        <v>9.9499999999999993</v>
      </c>
      <c r="M531" s="4">
        <f t="shared" si="8"/>
        <v>59.699999999999996</v>
      </c>
      <c r="N531" t="str" cm="1">
        <f t="array" ref="N531">_xlfn.IFS($I531="Rob","Robusta",$I531="Exc","Excelsa",$I531="Ara","Arabica",$I531="Lib","Liberica")</f>
        <v>Robusta</v>
      </c>
      <c r="O531" t="str" cm="1">
        <f t="array" ref="O531">_xlfn.IFS($J531="M","Medium",$J531="L","Light",$J531="D","Dark")</f>
        <v>Medium</v>
      </c>
      <c r="P531" t="str">
        <f>_xlfn.XLOOKUP(Orders[[#This Row],[Customer ID]], customers!$A$1:$A$1001, customers!$I$1:$I$1001,,0)</f>
        <v>No</v>
      </c>
    </row>
    <row r="532" spans="1:16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_xlfn.XLOOKUP($C532, customers!$A$1:$A$1001,customers!$B$1:$B$1001)</f>
        <v>Donny Fries</v>
      </c>
      <c r="G532" s="2" t="str">
        <f>IF(_xlfn.XLOOKUP($C532,customers!$A$1:$A$1001, customers!$C$1:$C$1001)=0, "", _xlfn.XLOOKUP($C532,customers!$A$1:$A$1001, customers!$C$1:$C$1001))</f>
        <v>dfrieseq@cargocollective.com</v>
      </c>
      <c r="H532" s="2" t="str">
        <f>_xlfn.XLOOKUP($C532, customers!$A$1:$A$1001, customers!$G$1:$G$1001)</f>
        <v>United States</v>
      </c>
      <c r="I532" t="str">
        <f>INDEX(products!$A$1:$G$49,MATCH(orders!$D532,products!$A$1:$A$49,0),MATCH(orders!I$1,products!$A$1:$F$1,0))</f>
        <v>Rob</v>
      </c>
      <c r="J532" t="str">
        <f>INDEX(products!$A$1:$G$49,MATCH(orders!$D532,products!$A$1:$A$49,0),MATCH(orders!J$1,products!$A$1:$F$1,0))</f>
        <v>M</v>
      </c>
      <c r="K532" s="7">
        <f>INDEX(products!$A$1:$G$49,MATCH(orders!$D532,products!$A$1:$A$49,0),MATCH(orders!K$1,products!$A$1:$F$1,0))</f>
        <v>1</v>
      </c>
      <c r="L532" s="4">
        <f>INDEX(products!$A$1:$G$49,MATCH(orders!$D532,products!$A$1:$A$49,0),MATCH(orders!L$1,products!$A$1:$F$1,0))</f>
        <v>9.9499999999999993</v>
      </c>
      <c r="M532" s="4">
        <f t="shared" si="8"/>
        <v>59.699999999999996</v>
      </c>
      <c r="N532" t="str" cm="1">
        <f t="array" ref="N532">_xlfn.IFS($I532="Rob","Robusta",$I532="Exc","Excelsa",$I532="Ara","Arabica",$I532="Lib","Liberica")</f>
        <v>Robusta</v>
      </c>
      <c r="O532" t="str" cm="1">
        <f t="array" ref="O532">_xlfn.IFS($J532="M","Medium",$J532="L","Light",$J532="D","Dark")</f>
        <v>Medium</v>
      </c>
      <c r="P532" t="str">
        <f>_xlfn.XLOOKUP(Orders[[#This Row],[Customer ID]], customers!$A$1:$A$1001, customers!$I$1:$I$1001,,0)</f>
        <v>No</v>
      </c>
    </row>
    <row r="533" spans="1:16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_xlfn.XLOOKUP($C533, customers!$A$1:$A$1001,customers!$B$1:$B$1001)</f>
        <v>Rana Sharer</v>
      </c>
      <c r="G533" s="2" t="str">
        <f>IF(_xlfn.XLOOKUP($C533,customers!$A$1:$A$1001, customers!$C$1:$C$1001)=0, "", _xlfn.XLOOKUP($C533,customers!$A$1:$A$1001, customers!$C$1:$C$1001))</f>
        <v>rsharerer@flavors.me</v>
      </c>
      <c r="H533" s="2" t="str">
        <f>_xlfn.XLOOKUP($C533, customers!$A$1:$A$1001, customers!$G$1:$G$1001)</f>
        <v>United States</v>
      </c>
      <c r="I533" t="str">
        <f>INDEX(products!$A$1:$G$49,MATCH(orders!$D533,products!$A$1:$A$49,0),MATCH(orders!I$1,products!$A$1:$F$1,0))</f>
        <v>Rob</v>
      </c>
      <c r="J533" t="str">
        <f>INDEX(products!$A$1:$G$49,MATCH(orders!$D533,products!$A$1:$A$49,0),MATCH(orders!J$1,products!$A$1:$F$1,0))</f>
        <v>D</v>
      </c>
      <c r="K533" s="7">
        <f>INDEX(products!$A$1:$G$49,MATCH(orders!$D533,products!$A$1:$A$49,0),MATCH(orders!K$1,products!$A$1:$F$1,0))</f>
        <v>1</v>
      </c>
      <c r="L533" s="4">
        <f>INDEX(products!$A$1:$G$49,MATCH(orders!$D533,products!$A$1:$A$49,0),MATCH(orders!L$1,products!$A$1:$F$1,0))</f>
        <v>8.9499999999999993</v>
      </c>
      <c r="M533" s="4">
        <f t="shared" si="8"/>
        <v>44.75</v>
      </c>
      <c r="N533" t="str" cm="1">
        <f t="array" ref="N533">_xlfn.IFS($I533="Rob","Robusta",$I533="Exc","Excelsa",$I533="Ara","Arabica",$I533="Lib","Liberica")</f>
        <v>Robusta</v>
      </c>
      <c r="O533" t="str" cm="1">
        <f t="array" ref="O533">_xlfn.IFS($J533="M","Medium",$J533="L","Light",$J533="D","Dark")</f>
        <v>Dark</v>
      </c>
      <c r="P533" t="str">
        <f>_xlfn.XLOOKUP(Orders[[#This Row],[Customer ID]], customers!$A$1:$A$1001, customers!$I$1:$I$1001,,0)</f>
        <v>No</v>
      </c>
    </row>
    <row r="534" spans="1:16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_xlfn.XLOOKUP($C534, customers!$A$1:$A$1001,customers!$B$1:$B$1001)</f>
        <v>Nannie Naseby</v>
      </c>
      <c r="G534" s="2" t="str">
        <f>IF(_xlfn.XLOOKUP($C534,customers!$A$1:$A$1001, customers!$C$1:$C$1001)=0, "", _xlfn.XLOOKUP($C534,customers!$A$1:$A$1001, customers!$C$1:$C$1001))</f>
        <v>nnasebyes@umich.edu</v>
      </c>
      <c r="H534" s="2" t="str">
        <f>_xlfn.XLOOKUP($C534, customers!$A$1:$A$1001, customers!$G$1:$G$1001)</f>
        <v>United States</v>
      </c>
      <c r="I534" t="str">
        <f>INDEX(products!$A$1:$G$49,MATCH(orders!$D534,products!$A$1:$A$49,0),MATCH(orders!I$1,products!$A$1:$F$1,0))</f>
        <v>Exc</v>
      </c>
      <c r="J534" t="str">
        <f>INDEX(products!$A$1:$G$49,MATCH(orders!$D534,products!$A$1:$A$49,0),MATCH(orders!J$1,products!$A$1:$F$1,0))</f>
        <v>M</v>
      </c>
      <c r="K534" s="7">
        <f>INDEX(products!$A$1:$G$49,MATCH(orders!$D534,products!$A$1:$A$49,0),MATCH(orders!K$1,products!$A$1:$F$1,0))</f>
        <v>0.5</v>
      </c>
      <c r="L534" s="4">
        <f>INDEX(products!$A$1:$G$49,MATCH(orders!$D534,products!$A$1:$A$49,0),MATCH(orders!L$1,products!$A$1:$F$1,0))</f>
        <v>8.25</v>
      </c>
      <c r="M534" s="4">
        <f t="shared" si="8"/>
        <v>16.5</v>
      </c>
      <c r="N534" t="str" cm="1">
        <f t="array" ref="N534">_xlfn.IFS($I534="Rob","Robusta",$I534="Exc","Excelsa",$I534="Ara","Arabica",$I534="Lib","Liberica")</f>
        <v>Excelsa</v>
      </c>
      <c r="O534" t="str" cm="1">
        <f t="array" ref="O534">_xlfn.IFS($J534="M","Medium",$J534="L","Light",$J534="D","Dark")</f>
        <v>Medium</v>
      </c>
      <c r="P534" t="str">
        <f>_xlfn.XLOOKUP(Orders[[#This Row],[Customer ID]], customers!$A$1:$A$1001, customers!$I$1:$I$1001,,0)</f>
        <v>Yes</v>
      </c>
    </row>
    <row r="535" spans="1:16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_xlfn.XLOOKUP($C535, customers!$A$1:$A$1001,customers!$B$1:$B$1001)</f>
        <v>Rea Offell</v>
      </c>
      <c r="G535" s="2" t="str">
        <f>IF(_xlfn.XLOOKUP($C535,customers!$A$1:$A$1001, customers!$C$1:$C$1001)=0, "", _xlfn.XLOOKUP($C535,customers!$A$1:$A$1001, customers!$C$1:$C$1001))</f>
        <v/>
      </c>
      <c r="H535" s="2" t="str">
        <f>_xlfn.XLOOKUP($C535, customers!$A$1:$A$1001, customers!$G$1:$G$1001)</f>
        <v>United States</v>
      </c>
      <c r="I535" t="str">
        <f>INDEX(products!$A$1:$G$49,MATCH(orders!$D535,products!$A$1:$A$49,0),MATCH(orders!I$1,products!$A$1:$F$1,0))</f>
        <v>Rob</v>
      </c>
      <c r="J535" t="str">
        <f>INDEX(products!$A$1:$G$49,MATCH(orders!$D535,products!$A$1:$A$49,0),MATCH(orders!J$1,products!$A$1:$F$1,0))</f>
        <v>D</v>
      </c>
      <c r="K535" s="7">
        <f>INDEX(products!$A$1:$G$49,MATCH(orders!$D535,products!$A$1:$A$49,0),MATCH(orders!K$1,products!$A$1:$F$1,0))</f>
        <v>0.5</v>
      </c>
      <c r="L535" s="4">
        <f>INDEX(products!$A$1:$G$49,MATCH(orders!$D535,products!$A$1:$A$49,0),MATCH(orders!L$1,products!$A$1:$F$1,0))</f>
        <v>5.3699999999999992</v>
      </c>
      <c r="M535" s="4">
        <f t="shared" si="8"/>
        <v>21.479999999999997</v>
      </c>
      <c r="N535" t="str" cm="1">
        <f t="array" ref="N535">_xlfn.IFS($I535="Rob","Robusta",$I535="Exc","Excelsa",$I535="Ara","Arabica",$I535="Lib","Liberica")</f>
        <v>Robusta</v>
      </c>
      <c r="O535" t="str" cm="1">
        <f t="array" ref="O535">_xlfn.IFS($J535="M","Medium",$J535="L","Light",$J535="D","Dark")</f>
        <v>Dark</v>
      </c>
      <c r="P535" t="str">
        <f>_xlfn.XLOOKUP(Orders[[#This Row],[Customer ID]], customers!$A$1:$A$1001, customers!$I$1:$I$1001,,0)</f>
        <v>No</v>
      </c>
    </row>
    <row r="536" spans="1:16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_xlfn.XLOOKUP($C536, customers!$A$1:$A$1001,customers!$B$1:$B$1001)</f>
        <v>Kris O'Cullen</v>
      </c>
      <c r="G536" s="2" t="str">
        <f>IF(_xlfn.XLOOKUP($C536,customers!$A$1:$A$1001, customers!$C$1:$C$1001)=0, "", _xlfn.XLOOKUP($C536,customers!$A$1:$A$1001, customers!$C$1:$C$1001))</f>
        <v>koculleneu@ca.gov</v>
      </c>
      <c r="H536" s="2" t="str">
        <f>_xlfn.XLOOKUP($C536, customers!$A$1:$A$1001, customers!$G$1:$G$1001)</f>
        <v>Ireland</v>
      </c>
      <c r="I536" t="str">
        <f>INDEX(products!$A$1:$G$49,MATCH(orders!$D536,products!$A$1:$A$49,0),MATCH(orders!I$1,products!$A$1:$F$1,0))</f>
        <v>Rob</v>
      </c>
      <c r="J536" t="str">
        <f>INDEX(products!$A$1:$G$49,MATCH(orders!$D536,products!$A$1:$A$49,0),MATCH(orders!J$1,products!$A$1:$F$1,0))</f>
        <v>M</v>
      </c>
      <c r="K536" s="7">
        <f>INDEX(products!$A$1:$G$49,MATCH(orders!$D536,products!$A$1:$A$49,0),MATCH(orders!K$1,products!$A$1:$F$1,0))</f>
        <v>2.5</v>
      </c>
      <c r="L536" s="4">
        <f>INDEX(products!$A$1:$G$49,MATCH(orders!$D536,products!$A$1:$A$49,0),MATCH(orders!L$1,products!$A$1:$F$1,0))</f>
        <v>22.884999999999998</v>
      </c>
      <c r="M536" s="4">
        <f t="shared" si="8"/>
        <v>45.769999999999996</v>
      </c>
      <c r="N536" t="str" cm="1">
        <f t="array" ref="N536">_xlfn.IFS($I536="Rob","Robusta",$I536="Exc","Excelsa",$I536="Ara","Arabica",$I536="Lib","Liberica")</f>
        <v>Robusta</v>
      </c>
      <c r="O536" t="str" cm="1">
        <f t="array" ref="O536">_xlfn.IFS($J536="M","Medium",$J536="L","Light",$J536="D","Dark")</f>
        <v>Medium</v>
      </c>
      <c r="P536" t="str">
        <f>_xlfn.XLOOKUP(Orders[[#This Row],[Customer ID]], customers!$A$1:$A$1001, customers!$I$1:$I$1001,,0)</f>
        <v>Yes</v>
      </c>
    </row>
    <row r="537" spans="1:16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_xlfn.XLOOKUP($C537, customers!$A$1:$A$1001,customers!$B$1:$B$1001)</f>
        <v>Timoteo Glisane</v>
      </c>
      <c r="G537" s="2" t="str">
        <f>IF(_xlfn.XLOOKUP($C537,customers!$A$1:$A$1001, customers!$C$1:$C$1001)=0, "", _xlfn.XLOOKUP($C537,customers!$A$1:$A$1001, customers!$C$1:$C$1001))</f>
        <v/>
      </c>
      <c r="H537" s="2" t="str">
        <f>_xlfn.XLOOKUP($C537, customers!$A$1:$A$1001, customers!$G$1:$G$1001)</f>
        <v>Ireland</v>
      </c>
      <c r="I537" t="str">
        <f>INDEX(products!$A$1:$G$49,MATCH(orders!$D537,products!$A$1:$A$49,0),MATCH(orders!I$1,products!$A$1:$F$1,0))</f>
        <v>Lib</v>
      </c>
      <c r="J537" t="str">
        <f>INDEX(products!$A$1:$G$49,MATCH(orders!$D537,products!$A$1:$A$49,0),MATCH(orders!J$1,products!$A$1:$F$1,0))</f>
        <v>L</v>
      </c>
      <c r="K537" s="7">
        <f>INDEX(products!$A$1:$G$49,MATCH(orders!$D537,products!$A$1:$A$49,0),MATCH(orders!K$1,products!$A$1:$F$1,0))</f>
        <v>0.2</v>
      </c>
      <c r="L537" s="4">
        <f>INDEX(products!$A$1:$G$49,MATCH(orders!$D537,products!$A$1:$A$49,0),MATCH(orders!L$1,products!$A$1:$F$1,0))</f>
        <v>4.7549999999999999</v>
      </c>
      <c r="M537" s="4">
        <f t="shared" si="8"/>
        <v>9.51</v>
      </c>
      <c r="N537" t="str" cm="1">
        <f t="array" ref="N537">_xlfn.IFS($I537="Rob","Robusta",$I537="Exc","Excelsa",$I537="Ara","Arabica",$I537="Lib","Liberica")</f>
        <v>Liberica</v>
      </c>
      <c r="O537" t="str" cm="1">
        <f t="array" ref="O537">_xlfn.IFS($J537="M","Medium",$J537="L","Light",$J537="D","Dark")</f>
        <v>Light</v>
      </c>
      <c r="P537" t="str">
        <f>_xlfn.XLOOKUP(Orders[[#This Row],[Customer ID]], customers!$A$1:$A$1001, customers!$I$1:$I$1001,,0)</f>
        <v>No</v>
      </c>
    </row>
    <row r="538" spans="1:16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_xlfn.XLOOKUP($C538, customers!$A$1:$A$1001,customers!$B$1:$B$1001)</f>
        <v>Marja Urion</v>
      </c>
      <c r="G538" s="2" t="str">
        <f>IF(_xlfn.XLOOKUP($C538,customers!$A$1:$A$1001, customers!$C$1:$C$1001)=0, "", _xlfn.XLOOKUP($C538,customers!$A$1:$A$1001, customers!$C$1:$C$1001))</f>
        <v>murione5@alexa.com</v>
      </c>
      <c r="H538" s="2" t="str">
        <f>_xlfn.XLOOKUP($C538, customers!$A$1:$A$1001, customers!$G$1:$G$1001)</f>
        <v>Ireland</v>
      </c>
      <c r="I538" t="str">
        <f>INDEX(products!$A$1:$G$49,MATCH(orders!$D538,products!$A$1:$A$49,0),MATCH(orders!I$1,products!$A$1:$F$1,0))</f>
        <v>Rob</v>
      </c>
      <c r="J538" t="str">
        <f>INDEX(products!$A$1:$G$49,MATCH(orders!$D538,products!$A$1:$A$49,0),MATCH(orders!J$1,products!$A$1:$F$1,0))</f>
        <v>D</v>
      </c>
      <c r="K538" s="7">
        <f>INDEX(products!$A$1:$G$49,MATCH(orders!$D538,products!$A$1:$A$49,0),MATCH(orders!K$1,products!$A$1:$F$1,0))</f>
        <v>0.2</v>
      </c>
      <c r="L538" s="4">
        <f>INDEX(products!$A$1:$G$49,MATCH(orders!$D538,products!$A$1:$A$49,0),MATCH(orders!L$1,products!$A$1:$F$1,0))</f>
        <v>2.6849999999999996</v>
      </c>
      <c r="M538" s="4">
        <f t="shared" si="8"/>
        <v>8.0549999999999997</v>
      </c>
      <c r="N538" t="str" cm="1">
        <f t="array" ref="N538">_xlfn.IFS($I538="Rob","Robusta",$I538="Exc","Excelsa",$I538="Ara","Arabica",$I538="Lib","Liberica")</f>
        <v>Robusta</v>
      </c>
      <c r="O538" t="str" cm="1">
        <f t="array" ref="O538">_xlfn.IFS($J538="M","Medium",$J538="L","Light",$J538="D","Dark")</f>
        <v>Dark</v>
      </c>
      <c r="P538" t="str">
        <f>_xlfn.XLOOKUP(Orders[[#This Row],[Customer ID]], customers!$A$1:$A$1001, customers!$I$1:$I$1001,,0)</f>
        <v>Yes</v>
      </c>
    </row>
    <row r="539" spans="1:16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_xlfn.XLOOKUP($C539, customers!$A$1:$A$1001,customers!$B$1:$B$1001)</f>
        <v>Hildegarde Brangan</v>
      </c>
      <c r="G539" s="2" t="str">
        <f>IF(_xlfn.XLOOKUP($C539,customers!$A$1:$A$1001, customers!$C$1:$C$1001)=0, "", _xlfn.XLOOKUP($C539,customers!$A$1:$A$1001, customers!$C$1:$C$1001))</f>
        <v>hbranganex@woothemes.com</v>
      </c>
      <c r="H539" s="2" t="str">
        <f>_xlfn.XLOOKUP($C539, customers!$A$1:$A$1001, customers!$G$1:$G$1001)</f>
        <v>United States</v>
      </c>
      <c r="I539" t="str">
        <f>INDEX(products!$A$1:$G$49,MATCH(orders!$D539,products!$A$1:$A$49,0),MATCH(orders!I$1,products!$A$1:$F$1,0))</f>
        <v>Exc</v>
      </c>
      <c r="J539" t="str">
        <f>INDEX(products!$A$1:$G$49,MATCH(orders!$D539,products!$A$1:$A$49,0),MATCH(orders!J$1,products!$A$1:$F$1,0))</f>
        <v>D</v>
      </c>
      <c r="K539" s="7">
        <f>INDEX(products!$A$1:$G$49,MATCH(orders!$D539,products!$A$1:$A$49,0),MATCH(orders!K$1,products!$A$1:$F$1,0))</f>
        <v>2.5</v>
      </c>
      <c r="L539" s="4">
        <f>INDEX(products!$A$1:$G$49,MATCH(orders!$D539,products!$A$1:$A$49,0),MATCH(orders!L$1,products!$A$1:$F$1,0))</f>
        <v>27.945</v>
      </c>
      <c r="M539" s="4">
        <f t="shared" si="8"/>
        <v>111.78</v>
      </c>
      <c r="N539" t="str" cm="1">
        <f t="array" ref="N539">_xlfn.IFS($I539="Rob","Robusta",$I539="Exc","Excelsa",$I539="Ara","Arabica",$I539="Lib","Liberica")</f>
        <v>Excelsa</v>
      </c>
      <c r="O539" t="str" cm="1">
        <f t="array" ref="O539">_xlfn.IFS($J539="M","Medium",$J539="L","Light",$J539="D","Dark")</f>
        <v>Dark</v>
      </c>
      <c r="P539" t="str">
        <f>_xlfn.XLOOKUP(Orders[[#This Row],[Customer ID]], customers!$A$1:$A$1001, customers!$I$1:$I$1001,,0)</f>
        <v>Yes</v>
      </c>
    </row>
    <row r="540" spans="1:16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_xlfn.XLOOKUP($C540, customers!$A$1:$A$1001,customers!$B$1:$B$1001)</f>
        <v>Amii Gallyon</v>
      </c>
      <c r="G540" s="2" t="str">
        <f>IF(_xlfn.XLOOKUP($C540,customers!$A$1:$A$1001, customers!$C$1:$C$1001)=0, "", _xlfn.XLOOKUP($C540,customers!$A$1:$A$1001, customers!$C$1:$C$1001))</f>
        <v>agallyoney@engadget.com</v>
      </c>
      <c r="H540" s="2" t="str">
        <f>_xlfn.XLOOKUP($C540, customers!$A$1:$A$1001, customers!$G$1:$G$1001)</f>
        <v>United States</v>
      </c>
      <c r="I540" t="str">
        <f>INDEX(products!$A$1:$G$49,MATCH(orders!$D540,products!$A$1:$A$49,0),MATCH(orders!I$1,products!$A$1:$F$1,0))</f>
        <v>Rob</v>
      </c>
      <c r="J540" t="str">
        <f>INDEX(products!$A$1:$G$49,MATCH(orders!$D540,products!$A$1:$A$49,0),MATCH(orders!J$1,products!$A$1:$F$1,0))</f>
        <v>D</v>
      </c>
      <c r="K540" s="7">
        <f>INDEX(products!$A$1:$G$49,MATCH(orders!$D540,products!$A$1:$A$49,0),MATCH(orders!K$1,products!$A$1:$F$1,0))</f>
        <v>0.2</v>
      </c>
      <c r="L540" s="4">
        <f>INDEX(products!$A$1:$G$49,MATCH(orders!$D540,products!$A$1:$A$49,0),MATCH(orders!L$1,products!$A$1:$F$1,0))</f>
        <v>2.6849999999999996</v>
      </c>
      <c r="M540" s="4">
        <f t="shared" si="8"/>
        <v>10.739999999999998</v>
      </c>
      <c r="N540" t="str" cm="1">
        <f t="array" ref="N540">_xlfn.IFS($I540="Rob","Robusta",$I540="Exc","Excelsa",$I540="Ara","Arabica",$I540="Lib","Liberica")</f>
        <v>Robusta</v>
      </c>
      <c r="O540" t="str" cm="1">
        <f t="array" ref="O540">_xlfn.IFS($J540="M","Medium",$J540="L","Light",$J540="D","Dark")</f>
        <v>Dark</v>
      </c>
      <c r="P540" t="str">
        <f>_xlfn.XLOOKUP(Orders[[#This Row],[Customer ID]], customers!$A$1:$A$1001, customers!$I$1:$I$1001,,0)</f>
        <v>Yes</v>
      </c>
    </row>
    <row r="541" spans="1:16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_xlfn.XLOOKUP($C541, customers!$A$1:$A$1001,customers!$B$1:$B$1001)</f>
        <v>Birgit Domange</v>
      </c>
      <c r="G541" s="2" t="str">
        <f>IF(_xlfn.XLOOKUP($C541,customers!$A$1:$A$1001, customers!$C$1:$C$1001)=0, "", _xlfn.XLOOKUP($C541,customers!$A$1:$A$1001, customers!$C$1:$C$1001))</f>
        <v>bdomangeez@yahoo.co.jp</v>
      </c>
      <c r="H541" s="2" t="str">
        <f>_xlfn.XLOOKUP($C541, customers!$A$1:$A$1001, customers!$G$1:$G$1001)</f>
        <v>United States</v>
      </c>
      <c r="I541" t="str">
        <f>INDEX(products!$A$1:$G$49,MATCH(orders!$D541,products!$A$1:$A$49,0),MATCH(orders!I$1,products!$A$1:$F$1,0))</f>
        <v>Rob</v>
      </c>
      <c r="J541" t="str">
        <f>INDEX(products!$A$1:$G$49,MATCH(orders!$D541,products!$A$1:$A$49,0),MATCH(orders!J$1,products!$A$1:$F$1,0))</f>
        <v>D</v>
      </c>
      <c r="K541" s="7">
        <f>INDEX(products!$A$1:$G$49,MATCH(orders!$D541,products!$A$1:$A$49,0),MATCH(orders!K$1,products!$A$1:$F$1,0))</f>
        <v>0.5</v>
      </c>
      <c r="L541" s="4">
        <f>INDEX(products!$A$1:$G$49,MATCH(orders!$D541,products!$A$1:$A$49,0),MATCH(orders!L$1,products!$A$1:$F$1,0))</f>
        <v>5.3699999999999992</v>
      </c>
      <c r="M541" s="4">
        <f t="shared" si="8"/>
        <v>26.849999999999994</v>
      </c>
      <c r="N541" t="str" cm="1">
        <f t="array" ref="N541">_xlfn.IFS($I541="Rob","Robusta",$I541="Exc","Excelsa",$I541="Ara","Arabica",$I541="Lib","Liberica")</f>
        <v>Robusta</v>
      </c>
      <c r="O541" t="str" cm="1">
        <f t="array" ref="O541">_xlfn.IFS($J541="M","Medium",$J541="L","Light",$J541="D","Dark")</f>
        <v>Dark</v>
      </c>
      <c r="P541" t="str">
        <f>_xlfn.XLOOKUP(Orders[[#This Row],[Customer ID]], customers!$A$1:$A$1001, customers!$I$1:$I$1001,,0)</f>
        <v>No</v>
      </c>
    </row>
    <row r="542" spans="1:16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_xlfn.XLOOKUP($C542, customers!$A$1:$A$1001,customers!$B$1:$B$1001)</f>
        <v>Killian Osler</v>
      </c>
      <c r="G542" s="2" t="str">
        <f>IF(_xlfn.XLOOKUP($C542,customers!$A$1:$A$1001, customers!$C$1:$C$1001)=0, "", _xlfn.XLOOKUP($C542,customers!$A$1:$A$1001, customers!$C$1:$C$1001))</f>
        <v>koslerf0@gmpg.org</v>
      </c>
      <c r="H542" s="2" t="str">
        <f>_xlfn.XLOOKUP($C542, customers!$A$1:$A$1001, customers!$G$1:$G$1001)</f>
        <v>United States</v>
      </c>
      <c r="I542" t="str">
        <f>INDEX(products!$A$1:$G$49,MATCH(orders!$D542,products!$A$1:$A$49,0),MATCH(orders!I$1,products!$A$1:$F$1,0))</f>
        <v>Lib</v>
      </c>
      <c r="J542" t="str">
        <f>INDEX(products!$A$1:$G$49,MATCH(orders!$D542,products!$A$1:$A$49,0),MATCH(orders!J$1,products!$A$1:$F$1,0))</f>
        <v>L</v>
      </c>
      <c r="K542" s="7">
        <f>INDEX(products!$A$1:$G$49,MATCH(orders!$D542,products!$A$1:$A$49,0),MATCH(orders!K$1,products!$A$1:$F$1,0))</f>
        <v>1</v>
      </c>
      <c r="L542" s="4">
        <f>INDEX(products!$A$1:$G$49,MATCH(orders!$D542,products!$A$1:$A$49,0),MATCH(orders!L$1,products!$A$1:$F$1,0))</f>
        <v>15.85</v>
      </c>
      <c r="M542" s="4">
        <f t="shared" si="8"/>
        <v>63.4</v>
      </c>
      <c r="N542" t="str" cm="1">
        <f t="array" ref="N542">_xlfn.IFS($I542="Rob","Robusta",$I542="Exc","Excelsa",$I542="Ara","Arabica",$I542="Lib","Liberica")</f>
        <v>Liberica</v>
      </c>
      <c r="O542" t="str" cm="1">
        <f t="array" ref="O542">_xlfn.IFS($J542="M","Medium",$J542="L","Light",$J542="D","Dark")</f>
        <v>Light</v>
      </c>
      <c r="P542" t="str">
        <f>_xlfn.XLOOKUP(Orders[[#This Row],[Customer ID]], customers!$A$1:$A$1001, customers!$I$1:$I$1001,,0)</f>
        <v>Yes</v>
      </c>
    </row>
    <row r="543" spans="1:16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_xlfn.XLOOKUP($C543, customers!$A$1:$A$1001,customers!$B$1:$B$1001)</f>
        <v>Lora Dukes</v>
      </c>
      <c r="G543" s="2" t="str">
        <f>IF(_xlfn.XLOOKUP($C543,customers!$A$1:$A$1001, customers!$C$1:$C$1001)=0, "", _xlfn.XLOOKUP($C543,customers!$A$1:$A$1001, customers!$C$1:$C$1001))</f>
        <v/>
      </c>
      <c r="H543" s="2" t="str">
        <f>_xlfn.XLOOKUP($C543, customers!$A$1:$A$1001, customers!$G$1:$G$1001)</f>
        <v>Ireland</v>
      </c>
      <c r="I543" t="str">
        <f>INDEX(products!$A$1:$G$49,MATCH(orders!$D543,products!$A$1:$A$49,0),MATCH(orders!I$1,products!$A$1:$F$1,0))</f>
        <v>Ara</v>
      </c>
      <c r="J543" t="str">
        <f>INDEX(products!$A$1:$G$49,MATCH(orders!$D543,products!$A$1:$A$49,0),MATCH(orders!J$1,products!$A$1:$F$1,0))</f>
        <v>D</v>
      </c>
      <c r="K543" s="7">
        <f>INDEX(products!$A$1:$G$49,MATCH(orders!$D543,products!$A$1:$A$49,0),MATCH(orders!K$1,products!$A$1:$F$1,0))</f>
        <v>2.5</v>
      </c>
      <c r="L543" s="4">
        <f>INDEX(products!$A$1:$G$49,MATCH(orders!$D543,products!$A$1:$A$49,0),MATCH(orders!L$1,products!$A$1:$F$1,0))</f>
        <v>22.884999999999998</v>
      </c>
      <c r="M543" s="4">
        <f t="shared" si="8"/>
        <v>22.884999999999998</v>
      </c>
      <c r="N543" t="str" cm="1">
        <f t="array" ref="N543">_xlfn.IFS($I543="Rob","Robusta",$I543="Exc","Excelsa",$I543="Ara","Arabica",$I543="Lib","Liberica")</f>
        <v>Arabica</v>
      </c>
      <c r="O543" t="str" cm="1">
        <f t="array" ref="O543">_xlfn.IFS($J543="M","Medium",$J543="L","Light",$J543="D","Dark")</f>
        <v>Dark</v>
      </c>
      <c r="P543" t="str">
        <f>_xlfn.XLOOKUP(Orders[[#This Row],[Customer ID]], customers!$A$1:$A$1001, customers!$I$1:$I$1001,,0)</f>
        <v>Yes</v>
      </c>
    </row>
    <row r="544" spans="1:16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_xlfn.XLOOKUP($C544, customers!$A$1:$A$1001,customers!$B$1:$B$1001)</f>
        <v>Zack Pellett</v>
      </c>
      <c r="G544" s="2" t="str">
        <f>IF(_xlfn.XLOOKUP($C544,customers!$A$1:$A$1001, customers!$C$1:$C$1001)=0, "", _xlfn.XLOOKUP($C544,customers!$A$1:$A$1001, customers!$C$1:$C$1001))</f>
        <v>zpellettf2@dailymotion.com</v>
      </c>
      <c r="H544" s="2" t="str">
        <f>_xlfn.XLOOKUP($C544, customers!$A$1:$A$1001, customers!$G$1:$G$1001)</f>
        <v>United States</v>
      </c>
      <c r="I544" t="str">
        <f>INDEX(products!$A$1:$G$49,MATCH(orders!$D544,products!$A$1:$A$49,0),MATCH(orders!I$1,products!$A$1:$F$1,0))</f>
        <v>Ara</v>
      </c>
      <c r="J544" t="str">
        <f>INDEX(products!$A$1:$G$49,MATCH(orders!$D544,products!$A$1:$A$49,0),MATCH(orders!J$1,products!$A$1:$F$1,0))</f>
        <v>M</v>
      </c>
      <c r="K544" s="7">
        <f>INDEX(products!$A$1:$G$49,MATCH(orders!$D544,products!$A$1:$A$49,0),MATCH(orders!K$1,products!$A$1:$F$1,0))</f>
        <v>2.5</v>
      </c>
      <c r="L544" s="4">
        <f>INDEX(products!$A$1:$G$49,MATCH(orders!$D544,products!$A$1:$A$49,0),MATCH(orders!L$1,products!$A$1:$F$1,0))</f>
        <v>25.874999999999996</v>
      </c>
      <c r="M544" s="4">
        <f t="shared" si="8"/>
        <v>103.49999999999999</v>
      </c>
      <c r="N544" t="str" cm="1">
        <f t="array" ref="N544">_xlfn.IFS($I544="Rob","Robusta",$I544="Exc","Excelsa",$I544="Ara","Arabica",$I544="Lib","Liberica")</f>
        <v>Arabica</v>
      </c>
      <c r="O544" t="str" cm="1">
        <f t="array" ref="O544">_xlfn.IFS($J544="M","Medium",$J544="L","Light",$J544="D","Dark")</f>
        <v>Medium</v>
      </c>
      <c r="P544" t="str">
        <f>_xlfn.XLOOKUP(Orders[[#This Row],[Customer ID]], customers!$A$1:$A$1001, customers!$I$1:$I$1001,,0)</f>
        <v>No</v>
      </c>
    </row>
    <row r="545" spans="1:16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_xlfn.XLOOKUP($C545, customers!$A$1:$A$1001,customers!$B$1:$B$1001)</f>
        <v>Ilaire Sprakes</v>
      </c>
      <c r="G545" s="2" t="str">
        <f>IF(_xlfn.XLOOKUP($C545,customers!$A$1:$A$1001, customers!$C$1:$C$1001)=0, "", _xlfn.XLOOKUP($C545,customers!$A$1:$A$1001, customers!$C$1:$C$1001))</f>
        <v>isprakesf3@spiegel.de</v>
      </c>
      <c r="H545" s="2" t="str">
        <f>_xlfn.XLOOKUP($C545, customers!$A$1:$A$1001, customers!$G$1:$G$1001)</f>
        <v>United States</v>
      </c>
      <c r="I545" t="str">
        <f>INDEX(products!$A$1:$G$49,MATCH(orders!$D545,products!$A$1:$A$49,0),MATCH(orders!I$1,products!$A$1:$F$1,0))</f>
        <v>Rob</v>
      </c>
      <c r="J545" t="str">
        <f>INDEX(products!$A$1:$G$49,MATCH(orders!$D545,products!$A$1:$A$49,0),MATCH(orders!J$1,products!$A$1:$F$1,0))</f>
        <v>L</v>
      </c>
      <c r="K545" s="7">
        <f>INDEX(products!$A$1:$G$49,MATCH(orders!$D545,products!$A$1:$A$49,0),MATCH(orders!K$1,products!$A$1:$F$1,0))</f>
        <v>2.5</v>
      </c>
      <c r="L545" s="4">
        <f>INDEX(products!$A$1:$G$49,MATCH(orders!$D545,products!$A$1:$A$49,0),MATCH(orders!L$1,products!$A$1:$F$1,0))</f>
        <v>27.484999999999996</v>
      </c>
      <c r="M545" s="4">
        <f t="shared" si="8"/>
        <v>54.969999999999992</v>
      </c>
      <c r="N545" t="str" cm="1">
        <f t="array" ref="N545">_xlfn.IFS($I545="Rob","Robusta",$I545="Exc","Excelsa",$I545="Ara","Arabica",$I545="Lib","Liberica")</f>
        <v>Robusta</v>
      </c>
      <c r="O545" t="str" cm="1">
        <f t="array" ref="O545">_xlfn.IFS($J545="M","Medium",$J545="L","Light",$J545="D","Dark")</f>
        <v>Light</v>
      </c>
      <c r="P545" t="str">
        <f>_xlfn.XLOOKUP(Orders[[#This Row],[Customer ID]], customers!$A$1:$A$1001, customers!$I$1:$I$1001,,0)</f>
        <v>No</v>
      </c>
    </row>
    <row r="546" spans="1:16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_xlfn.XLOOKUP($C546, customers!$A$1:$A$1001,customers!$B$1:$B$1001)</f>
        <v>Heda Fromant</v>
      </c>
      <c r="G546" s="2" t="str">
        <f>IF(_xlfn.XLOOKUP($C546,customers!$A$1:$A$1001, customers!$C$1:$C$1001)=0, "", _xlfn.XLOOKUP($C546,customers!$A$1:$A$1001, customers!$C$1:$C$1001))</f>
        <v>hfromantf4@ucsd.edu</v>
      </c>
      <c r="H546" s="2" t="str">
        <f>_xlfn.XLOOKUP($C546, customers!$A$1:$A$1001, customers!$G$1:$G$1001)</f>
        <v>United States</v>
      </c>
      <c r="I546" t="str">
        <f>INDEX(products!$A$1:$G$49,MATCH(orders!$D546,products!$A$1:$A$49,0),MATCH(orders!I$1,products!$A$1:$F$1,0))</f>
        <v>Ara</v>
      </c>
      <c r="J546" t="str">
        <f>INDEX(products!$A$1:$G$49,MATCH(orders!$D546,products!$A$1:$A$49,0),MATCH(orders!J$1,products!$A$1:$F$1,0))</f>
        <v>L</v>
      </c>
      <c r="K546" s="7">
        <f>INDEX(products!$A$1:$G$49,MATCH(orders!$D546,products!$A$1:$A$49,0),MATCH(orders!K$1,products!$A$1:$F$1,0))</f>
        <v>0.5</v>
      </c>
      <c r="L546" s="4">
        <f>INDEX(products!$A$1:$G$49,MATCH(orders!$D546,products!$A$1:$A$49,0),MATCH(orders!L$1,products!$A$1:$F$1,0))</f>
        <v>7.77</v>
      </c>
      <c r="M546" s="4">
        <f t="shared" si="8"/>
        <v>15.54</v>
      </c>
      <c r="N546" t="str" cm="1">
        <f t="array" ref="N546">_xlfn.IFS($I546="Rob","Robusta",$I546="Exc","Excelsa",$I546="Ara","Arabica",$I546="Lib","Liberica")</f>
        <v>Arabica</v>
      </c>
      <c r="O546" t="str" cm="1">
        <f t="array" ref="O546">_xlfn.IFS($J546="M","Medium",$J546="L","Light",$J546="D","Dark")</f>
        <v>Light</v>
      </c>
      <c r="P546" t="str">
        <f>_xlfn.XLOOKUP(Orders[[#This Row],[Customer ID]], customers!$A$1:$A$1001, customers!$I$1:$I$1001,,0)</f>
        <v>No</v>
      </c>
    </row>
    <row r="547" spans="1:16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_xlfn.XLOOKUP($C547, customers!$A$1:$A$1001,customers!$B$1:$B$1001)</f>
        <v>Rufus Flear</v>
      </c>
      <c r="G547" s="2" t="str">
        <f>IF(_xlfn.XLOOKUP($C547,customers!$A$1:$A$1001, customers!$C$1:$C$1001)=0, "", _xlfn.XLOOKUP($C547,customers!$A$1:$A$1001, customers!$C$1:$C$1001))</f>
        <v>rflearf5@artisteer.com</v>
      </c>
      <c r="H547" s="2" t="str">
        <f>_xlfn.XLOOKUP($C547, customers!$A$1:$A$1001, customers!$G$1:$G$1001)</f>
        <v>United Kingdom</v>
      </c>
      <c r="I547" t="str">
        <f>INDEX(products!$A$1:$G$49,MATCH(orders!$D547,products!$A$1:$A$49,0),MATCH(orders!I$1,products!$A$1:$F$1,0))</f>
        <v>Lib</v>
      </c>
      <c r="J547" t="str">
        <f>INDEX(products!$A$1:$G$49,MATCH(orders!$D547,products!$A$1:$A$49,0),MATCH(orders!J$1,products!$A$1:$F$1,0))</f>
        <v>D</v>
      </c>
      <c r="K547" s="7">
        <f>INDEX(products!$A$1:$G$49,MATCH(orders!$D547,products!$A$1:$A$49,0),MATCH(orders!K$1,products!$A$1:$F$1,0))</f>
        <v>0.2</v>
      </c>
      <c r="L547" s="4">
        <f>INDEX(products!$A$1:$G$49,MATCH(orders!$D547,products!$A$1:$A$49,0),MATCH(orders!L$1,products!$A$1:$F$1,0))</f>
        <v>3.8849999999999998</v>
      </c>
      <c r="M547" s="4">
        <f t="shared" si="8"/>
        <v>15.54</v>
      </c>
      <c r="N547" t="str" cm="1">
        <f t="array" ref="N547">_xlfn.IFS($I547="Rob","Robusta",$I547="Exc","Excelsa",$I547="Ara","Arabica",$I547="Lib","Liberica")</f>
        <v>Liberica</v>
      </c>
      <c r="O547" t="str" cm="1">
        <f t="array" ref="O547">_xlfn.IFS($J547="M","Medium",$J547="L","Light",$J547="D","Dark")</f>
        <v>Dark</v>
      </c>
      <c r="P547" t="str">
        <f>_xlfn.XLOOKUP(Orders[[#This Row],[Customer ID]], customers!$A$1:$A$1001, customers!$I$1:$I$1001,,0)</f>
        <v>No</v>
      </c>
    </row>
    <row r="548" spans="1:16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_xlfn.XLOOKUP($C548, customers!$A$1:$A$1001,customers!$B$1:$B$1001)</f>
        <v>Dom Milella</v>
      </c>
      <c r="G548" s="2" t="str">
        <f>IF(_xlfn.XLOOKUP($C548,customers!$A$1:$A$1001, customers!$C$1:$C$1001)=0, "", _xlfn.XLOOKUP($C548,customers!$A$1:$A$1001, customers!$C$1:$C$1001))</f>
        <v/>
      </c>
      <c r="H548" s="2" t="str">
        <f>_xlfn.XLOOKUP($C548, customers!$A$1:$A$1001, customers!$G$1:$G$1001)</f>
        <v>Ireland</v>
      </c>
      <c r="I548" t="str">
        <f>INDEX(products!$A$1:$G$49,MATCH(orders!$D548,products!$A$1:$A$49,0),MATCH(orders!I$1,products!$A$1:$F$1,0))</f>
        <v>Exc</v>
      </c>
      <c r="J548" t="str">
        <f>INDEX(products!$A$1:$G$49,MATCH(orders!$D548,products!$A$1:$A$49,0),MATCH(orders!J$1,products!$A$1:$F$1,0))</f>
        <v>D</v>
      </c>
      <c r="K548" s="7">
        <f>INDEX(products!$A$1:$G$49,MATCH(orders!$D548,products!$A$1:$A$49,0),MATCH(orders!K$1,products!$A$1:$F$1,0))</f>
        <v>2.5</v>
      </c>
      <c r="L548" s="4">
        <f>INDEX(products!$A$1:$G$49,MATCH(orders!$D548,products!$A$1:$A$49,0),MATCH(orders!L$1,products!$A$1:$F$1,0))</f>
        <v>27.945</v>
      </c>
      <c r="M548" s="4">
        <f t="shared" si="8"/>
        <v>83.835000000000008</v>
      </c>
      <c r="N548" t="str" cm="1">
        <f t="array" ref="N548">_xlfn.IFS($I548="Rob","Robusta",$I548="Exc","Excelsa",$I548="Ara","Arabica",$I548="Lib","Liberica")</f>
        <v>Excelsa</v>
      </c>
      <c r="O548" t="str" cm="1">
        <f t="array" ref="O548">_xlfn.IFS($J548="M","Medium",$J548="L","Light",$J548="D","Dark")</f>
        <v>Dark</v>
      </c>
      <c r="P548" t="str">
        <f>_xlfn.XLOOKUP(Orders[[#This Row],[Customer ID]], customers!$A$1:$A$1001, customers!$I$1:$I$1001,,0)</f>
        <v>No</v>
      </c>
    </row>
    <row r="549" spans="1:16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_xlfn.XLOOKUP($C549, customers!$A$1:$A$1001,customers!$B$1:$B$1001)</f>
        <v>Wilek Lightollers</v>
      </c>
      <c r="G549" s="2" t="str">
        <f>IF(_xlfn.XLOOKUP($C549,customers!$A$1:$A$1001, customers!$C$1:$C$1001)=0, "", _xlfn.XLOOKUP($C549,customers!$A$1:$A$1001, customers!$C$1:$C$1001))</f>
        <v>wlightollersf9@baidu.com</v>
      </c>
      <c r="H549" s="2" t="str">
        <f>_xlfn.XLOOKUP($C549, customers!$A$1:$A$1001, customers!$G$1:$G$1001)</f>
        <v>United States</v>
      </c>
      <c r="I549" t="str">
        <f>INDEX(products!$A$1:$G$49,MATCH(orders!$D549,products!$A$1:$A$49,0),MATCH(orders!I$1,products!$A$1:$F$1,0))</f>
        <v>Rob</v>
      </c>
      <c r="J549" t="str">
        <f>INDEX(products!$A$1:$G$49,MATCH(orders!$D549,products!$A$1:$A$49,0),MATCH(orders!J$1,products!$A$1:$F$1,0))</f>
        <v>L</v>
      </c>
      <c r="K549" s="7">
        <f>INDEX(products!$A$1:$G$49,MATCH(orders!$D549,products!$A$1:$A$49,0),MATCH(orders!K$1,products!$A$1:$F$1,0))</f>
        <v>0.2</v>
      </c>
      <c r="L549" s="4">
        <f>INDEX(products!$A$1:$G$49,MATCH(orders!$D549,products!$A$1:$A$49,0),MATCH(orders!L$1,products!$A$1:$F$1,0))</f>
        <v>3.5849999999999995</v>
      </c>
      <c r="M549" s="4">
        <f t="shared" si="8"/>
        <v>10.754999999999999</v>
      </c>
      <c r="N549" t="str" cm="1">
        <f t="array" ref="N549">_xlfn.IFS($I549="Rob","Robusta",$I549="Exc","Excelsa",$I549="Ara","Arabica",$I549="Lib","Liberica")</f>
        <v>Robusta</v>
      </c>
      <c r="O549" t="str" cm="1">
        <f t="array" ref="O549">_xlfn.IFS($J549="M","Medium",$J549="L","Light",$J549="D","Dark")</f>
        <v>Light</v>
      </c>
      <c r="P549" t="str">
        <f>_xlfn.XLOOKUP(Orders[[#This Row],[Customer ID]], customers!$A$1:$A$1001, customers!$I$1:$I$1001,,0)</f>
        <v>Yes</v>
      </c>
    </row>
    <row r="550" spans="1:16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_xlfn.XLOOKUP($C550, customers!$A$1:$A$1001,customers!$B$1:$B$1001)</f>
        <v>Bette-ann Munden</v>
      </c>
      <c r="G550" s="2" t="str">
        <f>IF(_xlfn.XLOOKUP($C550,customers!$A$1:$A$1001, customers!$C$1:$C$1001)=0, "", _xlfn.XLOOKUP($C550,customers!$A$1:$A$1001, customers!$C$1:$C$1001))</f>
        <v>bmundenf8@elpais.com</v>
      </c>
      <c r="H550" s="2" t="str">
        <f>_xlfn.XLOOKUP($C550, customers!$A$1:$A$1001, customers!$G$1:$G$1001)</f>
        <v>United States</v>
      </c>
      <c r="I550" t="str">
        <f>INDEX(products!$A$1:$G$49,MATCH(orders!$D550,products!$A$1:$A$49,0),MATCH(orders!I$1,products!$A$1:$F$1,0))</f>
        <v>Exc</v>
      </c>
      <c r="J550" t="str">
        <f>INDEX(products!$A$1:$G$49,MATCH(orders!$D550,products!$A$1:$A$49,0),MATCH(orders!J$1,products!$A$1:$F$1,0))</f>
        <v>L</v>
      </c>
      <c r="K550" s="7">
        <f>INDEX(products!$A$1:$G$49,MATCH(orders!$D550,products!$A$1:$A$49,0),MATCH(orders!K$1,products!$A$1:$F$1,0))</f>
        <v>0.2</v>
      </c>
      <c r="L550" s="4">
        <f>INDEX(products!$A$1:$G$49,MATCH(orders!$D550,products!$A$1:$A$49,0),MATCH(orders!L$1,products!$A$1:$F$1,0))</f>
        <v>4.4550000000000001</v>
      </c>
      <c r="M550" s="4">
        <f t="shared" si="8"/>
        <v>13.365</v>
      </c>
      <c r="N550" t="str" cm="1">
        <f t="array" ref="N550">_xlfn.IFS($I550="Rob","Robusta",$I550="Exc","Excelsa",$I550="Ara","Arabica",$I550="Lib","Liberica")</f>
        <v>Excelsa</v>
      </c>
      <c r="O550" t="str" cm="1">
        <f t="array" ref="O550">_xlfn.IFS($J550="M","Medium",$J550="L","Light",$J550="D","Dark")</f>
        <v>Light</v>
      </c>
      <c r="P550" t="str">
        <f>_xlfn.XLOOKUP(Orders[[#This Row],[Customer ID]], customers!$A$1:$A$1001, customers!$I$1:$I$1001,,0)</f>
        <v>Yes</v>
      </c>
    </row>
    <row r="551" spans="1:16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_xlfn.XLOOKUP($C551, customers!$A$1:$A$1001,customers!$B$1:$B$1001)</f>
        <v>Wilek Lightollers</v>
      </c>
      <c r="G551" s="2" t="str">
        <f>IF(_xlfn.XLOOKUP($C551,customers!$A$1:$A$1001, customers!$C$1:$C$1001)=0, "", _xlfn.XLOOKUP($C551,customers!$A$1:$A$1001, customers!$C$1:$C$1001))</f>
        <v>wlightollersf9@baidu.com</v>
      </c>
      <c r="H551" s="2" t="str">
        <f>_xlfn.XLOOKUP($C551, customers!$A$1:$A$1001, customers!$G$1:$G$1001)</f>
        <v>United States</v>
      </c>
      <c r="I551" t="str">
        <f>INDEX(products!$A$1:$G$49,MATCH(orders!$D551,products!$A$1:$A$49,0),MATCH(orders!I$1,products!$A$1:$F$1,0))</f>
        <v>Exc</v>
      </c>
      <c r="J551" t="str">
        <f>INDEX(products!$A$1:$G$49,MATCH(orders!$D551,products!$A$1:$A$49,0),MATCH(orders!J$1,products!$A$1:$F$1,0))</f>
        <v>L</v>
      </c>
      <c r="K551" s="7">
        <f>INDEX(products!$A$1:$G$49,MATCH(orders!$D551,products!$A$1:$A$49,0),MATCH(orders!K$1,products!$A$1:$F$1,0))</f>
        <v>0.2</v>
      </c>
      <c r="L551" s="4">
        <f>INDEX(products!$A$1:$G$49,MATCH(orders!$D551,products!$A$1:$A$49,0),MATCH(orders!L$1,products!$A$1:$F$1,0))</f>
        <v>4.4550000000000001</v>
      </c>
      <c r="M551" s="4">
        <f t="shared" si="8"/>
        <v>17.82</v>
      </c>
      <c r="N551" t="str" cm="1">
        <f t="array" ref="N551">_xlfn.IFS($I551="Rob","Robusta",$I551="Exc","Excelsa",$I551="Ara","Arabica",$I551="Lib","Liberica")</f>
        <v>Excelsa</v>
      </c>
      <c r="O551" t="str" cm="1">
        <f t="array" ref="O551">_xlfn.IFS($J551="M","Medium",$J551="L","Light",$J551="D","Dark")</f>
        <v>Light</v>
      </c>
      <c r="P551" t="str">
        <f>_xlfn.XLOOKUP(Orders[[#This Row],[Customer ID]], customers!$A$1:$A$1001, customers!$I$1:$I$1001,,0)</f>
        <v>Yes</v>
      </c>
    </row>
    <row r="552" spans="1:16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_xlfn.XLOOKUP($C552, customers!$A$1:$A$1001,customers!$B$1:$B$1001)</f>
        <v>Nick Brakespear</v>
      </c>
      <c r="G552" s="2" t="str">
        <f>IF(_xlfn.XLOOKUP($C552,customers!$A$1:$A$1001, customers!$C$1:$C$1001)=0, "", _xlfn.XLOOKUP($C552,customers!$A$1:$A$1001, customers!$C$1:$C$1001))</f>
        <v>nbrakespearfa@rediff.com</v>
      </c>
      <c r="H552" s="2" t="str">
        <f>_xlfn.XLOOKUP($C552, customers!$A$1:$A$1001, customers!$G$1:$G$1001)</f>
        <v>United States</v>
      </c>
      <c r="I552" t="str">
        <f>INDEX(products!$A$1:$G$49,MATCH(orders!$D552,products!$A$1:$A$49,0),MATCH(orders!I$1,products!$A$1:$F$1,0))</f>
        <v>Lib</v>
      </c>
      <c r="J552" t="str">
        <f>INDEX(products!$A$1:$G$49,MATCH(orders!$D552,products!$A$1:$A$49,0),MATCH(orders!J$1,products!$A$1:$F$1,0))</f>
        <v>D</v>
      </c>
      <c r="K552" s="7">
        <f>INDEX(products!$A$1:$G$49,MATCH(orders!$D552,products!$A$1:$A$49,0),MATCH(orders!K$1,products!$A$1:$F$1,0))</f>
        <v>0.2</v>
      </c>
      <c r="L552" s="4">
        <f>INDEX(products!$A$1:$G$49,MATCH(orders!$D552,products!$A$1:$A$49,0),MATCH(orders!L$1,products!$A$1:$F$1,0))</f>
        <v>3.8849999999999998</v>
      </c>
      <c r="M552" s="4">
        <f t="shared" si="8"/>
        <v>23.31</v>
      </c>
      <c r="N552" t="str" cm="1">
        <f t="array" ref="N552">_xlfn.IFS($I552="Rob","Robusta",$I552="Exc","Excelsa",$I552="Ara","Arabica",$I552="Lib","Liberica")</f>
        <v>Liberica</v>
      </c>
      <c r="O552" t="str" cm="1">
        <f t="array" ref="O552">_xlfn.IFS($J552="M","Medium",$J552="L","Light",$J552="D","Dark")</f>
        <v>Dark</v>
      </c>
      <c r="P552" t="str">
        <f>_xlfn.XLOOKUP(Orders[[#This Row],[Customer ID]], customers!$A$1:$A$1001, customers!$I$1:$I$1001,,0)</f>
        <v>Yes</v>
      </c>
    </row>
    <row r="553" spans="1:16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_xlfn.XLOOKUP($C553, customers!$A$1:$A$1001,customers!$B$1:$B$1001)</f>
        <v>Malynda Glawsop</v>
      </c>
      <c r="G553" s="2" t="str">
        <f>IF(_xlfn.XLOOKUP($C553,customers!$A$1:$A$1001, customers!$C$1:$C$1001)=0, "", _xlfn.XLOOKUP($C553,customers!$A$1:$A$1001, customers!$C$1:$C$1001))</f>
        <v>mglawsopfb@reverbnation.com</v>
      </c>
      <c r="H553" s="2" t="str">
        <f>_xlfn.XLOOKUP($C553, customers!$A$1:$A$1001, customers!$G$1:$G$1001)</f>
        <v>United States</v>
      </c>
      <c r="I553" t="str">
        <f>INDEX(products!$A$1:$G$49,MATCH(orders!$D553,products!$A$1:$A$49,0),MATCH(orders!I$1,products!$A$1:$F$1,0))</f>
        <v>Exc</v>
      </c>
      <c r="J553" t="str">
        <f>INDEX(products!$A$1:$G$49,MATCH(orders!$D553,products!$A$1:$A$49,0),MATCH(orders!J$1,products!$A$1:$F$1,0))</f>
        <v>D</v>
      </c>
      <c r="K553" s="7">
        <f>INDEX(products!$A$1:$G$49,MATCH(orders!$D553,products!$A$1:$A$49,0),MATCH(orders!K$1,products!$A$1:$F$1,0))</f>
        <v>0.2</v>
      </c>
      <c r="L553" s="4">
        <f>INDEX(products!$A$1:$G$49,MATCH(orders!$D553,products!$A$1:$A$49,0),MATCH(orders!L$1,products!$A$1:$F$1,0))</f>
        <v>3.645</v>
      </c>
      <c r="M553" s="4">
        <f t="shared" si="8"/>
        <v>7.29</v>
      </c>
      <c r="N553" t="str" cm="1">
        <f t="array" ref="N553">_xlfn.IFS($I553="Rob","Robusta",$I553="Exc","Excelsa",$I553="Ara","Arabica",$I553="Lib","Liberica")</f>
        <v>Excelsa</v>
      </c>
      <c r="O553" t="str" cm="1">
        <f t="array" ref="O553">_xlfn.IFS($J553="M","Medium",$J553="L","Light",$J553="D","Dark")</f>
        <v>Dark</v>
      </c>
      <c r="P553" t="str">
        <f>_xlfn.XLOOKUP(Orders[[#This Row],[Customer ID]], customers!$A$1:$A$1001, customers!$I$1:$I$1001,,0)</f>
        <v>No</v>
      </c>
    </row>
    <row r="554" spans="1:16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_xlfn.XLOOKUP($C554, customers!$A$1:$A$1001,customers!$B$1:$B$1001)</f>
        <v>Granville Alberts</v>
      </c>
      <c r="G554" s="2" t="str">
        <f>IF(_xlfn.XLOOKUP($C554,customers!$A$1:$A$1001, customers!$C$1:$C$1001)=0, "", _xlfn.XLOOKUP($C554,customers!$A$1:$A$1001, customers!$C$1:$C$1001))</f>
        <v>galbertsfc@etsy.com</v>
      </c>
      <c r="H554" s="2" t="str">
        <f>_xlfn.XLOOKUP($C554, customers!$A$1:$A$1001, customers!$G$1:$G$1001)</f>
        <v>United Kingdom</v>
      </c>
      <c r="I554" t="str">
        <f>INDEX(products!$A$1:$G$49,MATCH(orders!$D554,products!$A$1:$A$49,0),MATCH(orders!I$1,products!$A$1:$F$1,0))</f>
        <v>Exc</v>
      </c>
      <c r="J554" t="str">
        <f>INDEX(products!$A$1:$G$49,MATCH(orders!$D554,products!$A$1:$A$49,0),MATCH(orders!J$1,products!$A$1:$F$1,0))</f>
        <v>L</v>
      </c>
      <c r="K554" s="7">
        <f>INDEX(products!$A$1:$G$49,MATCH(orders!$D554,products!$A$1:$A$49,0),MATCH(orders!K$1,products!$A$1:$F$1,0))</f>
        <v>0.2</v>
      </c>
      <c r="L554" s="4">
        <f>INDEX(products!$A$1:$G$49,MATCH(orders!$D554,products!$A$1:$A$49,0),MATCH(orders!L$1,products!$A$1:$F$1,0))</f>
        <v>4.4550000000000001</v>
      </c>
      <c r="M554" s="4">
        <f t="shared" si="8"/>
        <v>17.82</v>
      </c>
      <c r="N554" t="str" cm="1">
        <f t="array" ref="N554">_xlfn.IFS($I554="Rob","Robusta",$I554="Exc","Excelsa",$I554="Ara","Arabica",$I554="Lib","Liberica")</f>
        <v>Excelsa</v>
      </c>
      <c r="O554" t="str" cm="1">
        <f t="array" ref="O554">_xlfn.IFS($J554="M","Medium",$J554="L","Light",$J554="D","Dark")</f>
        <v>Light</v>
      </c>
      <c r="P554" t="str">
        <f>_xlfn.XLOOKUP(Orders[[#This Row],[Customer ID]], customers!$A$1:$A$1001, customers!$I$1:$I$1001,,0)</f>
        <v>Yes</v>
      </c>
    </row>
    <row r="555" spans="1:16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_xlfn.XLOOKUP($C555, customers!$A$1:$A$1001,customers!$B$1:$B$1001)</f>
        <v>Vasily Polglase</v>
      </c>
      <c r="G555" s="2" t="str">
        <f>IF(_xlfn.XLOOKUP($C555,customers!$A$1:$A$1001, customers!$C$1:$C$1001)=0, "", _xlfn.XLOOKUP($C555,customers!$A$1:$A$1001, customers!$C$1:$C$1001))</f>
        <v>vpolglasefd@about.me</v>
      </c>
      <c r="H555" s="2" t="str">
        <f>_xlfn.XLOOKUP($C555, customers!$A$1:$A$1001, customers!$G$1:$G$1001)</f>
        <v>United States</v>
      </c>
      <c r="I555" t="str">
        <f>INDEX(products!$A$1:$G$49,MATCH(orders!$D555,products!$A$1:$A$49,0),MATCH(orders!I$1,products!$A$1:$F$1,0))</f>
        <v>Exc</v>
      </c>
      <c r="J555" t="str">
        <f>INDEX(products!$A$1:$G$49,MATCH(orders!$D555,products!$A$1:$A$49,0),MATCH(orders!J$1,products!$A$1:$F$1,0))</f>
        <v>M</v>
      </c>
      <c r="K555" s="7">
        <f>INDEX(products!$A$1:$G$49,MATCH(orders!$D555,products!$A$1:$A$49,0),MATCH(orders!K$1,products!$A$1:$F$1,0))</f>
        <v>1</v>
      </c>
      <c r="L555" s="4">
        <f>INDEX(products!$A$1:$G$49,MATCH(orders!$D555,products!$A$1:$A$49,0),MATCH(orders!L$1,products!$A$1:$F$1,0))</f>
        <v>13.75</v>
      </c>
      <c r="M555" s="4">
        <f t="shared" si="8"/>
        <v>68.75</v>
      </c>
      <c r="N555" t="str" cm="1">
        <f t="array" ref="N555">_xlfn.IFS($I555="Rob","Robusta",$I555="Exc","Excelsa",$I555="Ara","Arabica",$I555="Lib","Liberica")</f>
        <v>Excelsa</v>
      </c>
      <c r="O555" t="str" cm="1">
        <f t="array" ref="O555">_xlfn.IFS($J555="M","Medium",$J555="L","Light",$J555="D","Dark")</f>
        <v>Medium</v>
      </c>
      <c r="P555" t="str">
        <f>_xlfn.XLOOKUP(Orders[[#This Row],[Customer ID]], customers!$A$1:$A$1001, customers!$I$1:$I$1001,,0)</f>
        <v>No</v>
      </c>
    </row>
    <row r="556" spans="1:16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_xlfn.XLOOKUP($C556, customers!$A$1:$A$1001,customers!$B$1:$B$1001)</f>
        <v>Madelaine Sharples</v>
      </c>
      <c r="G556" s="2" t="str">
        <f>IF(_xlfn.XLOOKUP($C556,customers!$A$1:$A$1001, customers!$C$1:$C$1001)=0, "", _xlfn.XLOOKUP($C556,customers!$A$1:$A$1001, customers!$C$1:$C$1001))</f>
        <v/>
      </c>
      <c r="H556" s="2" t="str">
        <f>_xlfn.XLOOKUP($C556, customers!$A$1:$A$1001, customers!$G$1:$G$1001)</f>
        <v>United Kingdom</v>
      </c>
      <c r="I556" t="str">
        <f>INDEX(products!$A$1:$G$49,MATCH(orders!$D556,products!$A$1:$A$49,0),MATCH(orders!I$1,products!$A$1:$F$1,0))</f>
        <v>Rob</v>
      </c>
      <c r="J556" t="str">
        <f>INDEX(products!$A$1:$G$49,MATCH(orders!$D556,products!$A$1:$A$49,0),MATCH(orders!J$1,products!$A$1:$F$1,0))</f>
        <v>L</v>
      </c>
      <c r="K556" s="7">
        <f>INDEX(products!$A$1:$G$49,MATCH(orders!$D556,products!$A$1:$A$49,0),MATCH(orders!K$1,products!$A$1:$F$1,0))</f>
        <v>2.5</v>
      </c>
      <c r="L556" s="4">
        <f>INDEX(products!$A$1:$G$49,MATCH(orders!$D556,products!$A$1:$A$49,0),MATCH(orders!L$1,products!$A$1:$F$1,0))</f>
        <v>27.484999999999996</v>
      </c>
      <c r="M556" s="4">
        <f t="shared" si="8"/>
        <v>54.969999999999992</v>
      </c>
      <c r="N556" t="str" cm="1">
        <f t="array" ref="N556">_xlfn.IFS($I556="Rob","Robusta",$I556="Exc","Excelsa",$I556="Ara","Arabica",$I556="Lib","Liberica")</f>
        <v>Robusta</v>
      </c>
      <c r="O556" t="str" cm="1">
        <f t="array" ref="O556">_xlfn.IFS($J556="M","Medium",$J556="L","Light",$J556="D","Dark")</f>
        <v>Light</v>
      </c>
      <c r="P556" t="str">
        <f>_xlfn.XLOOKUP(Orders[[#This Row],[Customer ID]], customers!$A$1:$A$1001, customers!$I$1:$I$1001,,0)</f>
        <v>Yes</v>
      </c>
    </row>
    <row r="557" spans="1:16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_xlfn.XLOOKUP($C557, customers!$A$1:$A$1001,customers!$B$1:$B$1001)</f>
        <v>Sigfrid Busch</v>
      </c>
      <c r="G557" s="2" t="str">
        <f>IF(_xlfn.XLOOKUP($C557,customers!$A$1:$A$1001, customers!$C$1:$C$1001)=0, "", _xlfn.XLOOKUP($C557,customers!$A$1:$A$1001, customers!$C$1:$C$1001))</f>
        <v>sbuschff@so-net.ne.jp</v>
      </c>
      <c r="H557" s="2" t="str">
        <f>_xlfn.XLOOKUP($C557, customers!$A$1:$A$1001, customers!$G$1:$G$1001)</f>
        <v>Ireland</v>
      </c>
      <c r="I557" t="str">
        <f>INDEX(products!$A$1:$G$49,MATCH(orders!$D557,products!$A$1:$A$49,0),MATCH(orders!I$1,products!$A$1:$F$1,0))</f>
        <v>Exc</v>
      </c>
      <c r="J557" t="str">
        <f>INDEX(products!$A$1:$G$49,MATCH(orders!$D557,products!$A$1:$A$49,0),MATCH(orders!J$1,products!$A$1:$F$1,0))</f>
        <v>M</v>
      </c>
      <c r="K557" s="7">
        <f>INDEX(products!$A$1:$G$49,MATCH(orders!$D557,products!$A$1:$A$49,0),MATCH(orders!K$1,products!$A$1:$F$1,0))</f>
        <v>1</v>
      </c>
      <c r="L557" s="4">
        <f>INDEX(products!$A$1:$G$49,MATCH(orders!$D557,products!$A$1:$A$49,0),MATCH(orders!L$1,products!$A$1:$F$1,0))</f>
        <v>13.75</v>
      </c>
      <c r="M557" s="4">
        <f t="shared" si="8"/>
        <v>82.5</v>
      </c>
      <c r="N557" t="str" cm="1">
        <f t="array" ref="N557">_xlfn.IFS($I557="Rob","Robusta",$I557="Exc","Excelsa",$I557="Ara","Arabica",$I557="Lib","Liberica")</f>
        <v>Excelsa</v>
      </c>
      <c r="O557" t="str" cm="1">
        <f t="array" ref="O557">_xlfn.IFS($J557="M","Medium",$J557="L","Light",$J557="D","Dark")</f>
        <v>Medium</v>
      </c>
      <c r="P557" t="str">
        <f>_xlfn.XLOOKUP(Orders[[#This Row],[Customer ID]], customers!$A$1:$A$1001, customers!$I$1:$I$1001,,0)</f>
        <v>No</v>
      </c>
    </row>
    <row r="558" spans="1:16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_xlfn.XLOOKUP($C558, customers!$A$1:$A$1001,customers!$B$1:$B$1001)</f>
        <v>Cissiee Raisbeck</v>
      </c>
      <c r="G558" s="2" t="str">
        <f>IF(_xlfn.XLOOKUP($C558,customers!$A$1:$A$1001, customers!$C$1:$C$1001)=0, "", _xlfn.XLOOKUP($C558,customers!$A$1:$A$1001, customers!$C$1:$C$1001))</f>
        <v>craisbeckfg@webnode.com</v>
      </c>
      <c r="H558" s="2" t="str">
        <f>_xlfn.XLOOKUP($C558, customers!$A$1:$A$1001, customers!$G$1:$G$1001)</f>
        <v>United States</v>
      </c>
      <c r="I558" t="str">
        <f>INDEX(products!$A$1:$G$49,MATCH(orders!$D558,products!$A$1:$A$49,0),MATCH(orders!I$1,products!$A$1:$F$1,0))</f>
        <v>Lib</v>
      </c>
      <c r="J558" t="str">
        <f>INDEX(products!$A$1:$G$49,MATCH(orders!$D558,products!$A$1:$A$49,0),MATCH(orders!J$1,products!$A$1:$F$1,0))</f>
        <v>M</v>
      </c>
      <c r="K558" s="7">
        <f>INDEX(products!$A$1:$G$49,MATCH(orders!$D558,products!$A$1:$A$49,0),MATCH(orders!K$1,products!$A$1:$F$1,0))</f>
        <v>0.2</v>
      </c>
      <c r="L558" s="4">
        <f>INDEX(products!$A$1:$G$49,MATCH(orders!$D558,products!$A$1:$A$49,0),MATCH(orders!L$1,products!$A$1:$F$1,0))</f>
        <v>4.3650000000000002</v>
      </c>
      <c r="M558" s="4">
        <f t="shared" si="8"/>
        <v>8.73</v>
      </c>
      <c r="N558" t="str" cm="1">
        <f t="array" ref="N558">_xlfn.IFS($I558="Rob","Robusta",$I558="Exc","Excelsa",$I558="Ara","Arabica",$I558="Lib","Liberica")</f>
        <v>Liberica</v>
      </c>
      <c r="O558" t="str" cm="1">
        <f t="array" ref="O558">_xlfn.IFS($J558="M","Medium",$J558="L","Light",$J558="D","Dark")</f>
        <v>Medium</v>
      </c>
      <c r="P558" t="str">
        <f>_xlfn.XLOOKUP(Orders[[#This Row],[Customer ID]], customers!$A$1:$A$1001, customers!$I$1:$I$1001,,0)</f>
        <v>Yes</v>
      </c>
    </row>
    <row r="559" spans="1:16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_xlfn.XLOOKUP($C559, customers!$A$1:$A$1001,customers!$B$1:$B$1001)</f>
        <v>Marja Urion</v>
      </c>
      <c r="G559" s="2" t="str">
        <f>IF(_xlfn.XLOOKUP($C559,customers!$A$1:$A$1001, customers!$C$1:$C$1001)=0, "", _xlfn.XLOOKUP($C559,customers!$A$1:$A$1001, customers!$C$1:$C$1001))</f>
        <v>murione5@alexa.com</v>
      </c>
      <c r="H559" s="2" t="str">
        <f>_xlfn.XLOOKUP($C559, customers!$A$1:$A$1001, customers!$G$1:$G$1001)</f>
        <v>Ireland</v>
      </c>
      <c r="I559" t="str">
        <f>INDEX(products!$A$1:$G$49,MATCH(orders!$D559,products!$A$1:$A$49,0),MATCH(orders!I$1,products!$A$1:$F$1,0))</f>
        <v>Exc</v>
      </c>
      <c r="J559" t="str">
        <f>INDEX(products!$A$1:$G$49,MATCH(orders!$D559,products!$A$1:$A$49,0),MATCH(orders!J$1,products!$A$1:$F$1,0))</f>
        <v>L</v>
      </c>
      <c r="K559" s="7">
        <f>INDEX(products!$A$1:$G$49,MATCH(orders!$D559,products!$A$1:$A$49,0),MATCH(orders!K$1,products!$A$1:$F$1,0))</f>
        <v>1</v>
      </c>
      <c r="L559" s="4">
        <f>INDEX(products!$A$1:$G$49,MATCH(orders!$D559,products!$A$1:$A$49,0),MATCH(orders!L$1,products!$A$1:$F$1,0))</f>
        <v>14.85</v>
      </c>
      <c r="M559" s="4">
        <f t="shared" si="8"/>
        <v>59.4</v>
      </c>
      <c r="N559" t="str" cm="1">
        <f t="array" ref="N559">_xlfn.IFS($I559="Rob","Robusta",$I559="Exc","Excelsa",$I559="Ara","Arabica",$I559="Lib","Liberica")</f>
        <v>Excelsa</v>
      </c>
      <c r="O559" t="str" cm="1">
        <f t="array" ref="O559">_xlfn.IFS($J559="M","Medium",$J559="L","Light",$J559="D","Dark")</f>
        <v>Light</v>
      </c>
      <c r="P559" t="str">
        <f>_xlfn.XLOOKUP(Orders[[#This Row],[Customer ID]], customers!$A$1:$A$1001, customers!$I$1:$I$1001,,0)</f>
        <v>Yes</v>
      </c>
    </row>
    <row r="560" spans="1:16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_xlfn.XLOOKUP($C560, customers!$A$1:$A$1001,customers!$B$1:$B$1001)</f>
        <v>Kenton Wetherick</v>
      </c>
      <c r="G560" s="2" t="str">
        <f>IF(_xlfn.XLOOKUP($C560,customers!$A$1:$A$1001, customers!$C$1:$C$1001)=0, "", _xlfn.XLOOKUP($C560,customers!$A$1:$A$1001, customers!$C$1:$C$1001))</f>
        <v/>
      </c>
      <c r="H560" s="2" t="str">
        <f>_xlfn.XLOOKUP($C560, customers!$A$1:$A$1001, customers!$G$1:$G$1001)</f>
        <v>United States</v>
      </c>
      <c r="I560" t="str">
        <f>INDEX(products!$A$1:$G$49,MATCH(orders!$D560,products!$A$1:$A$49,0),MATCH(orders!I$1,products!$A$1:$F$1,0))</f>
        <v>Lib</v>
      </c>
      <c r="J560" t="str">
        <f>INDEX(products!$A$1:$G$49,MATCH(orders!$D560,products!$A$1:$A$49,0),MATCH(orders!J$1,products!$A$1:$F$1,0))</f>
        <v>D</v>
      </c>
      <c r="K560" s="7">
        <f>INDEX(products!$A$1:$G$49,MATCH(orders!$D560,products!$A$1:$A$49,0),MATCH(orders!K$1,products!$A$1:$F$1,0))</f>
        <v>0.2</v>
      </c>
      <c r="L560" s="4">
        <f>INDEX(products!$A$1:$G$49,MATCH(orders!$D560,products!$A$1:$A$49,0),MATCH(orders!L$1,products!$A$1:$F$1,0))</f>
        <v>3.8849999999999998</v>
      </c>
      <c r="M560" s="4">
        <f t="shared" si="8"/>
        <v>15.54</v>
      </c>
      <c r="N560" t="str" cm="1">
        <f t="array" ref="N560">_xlfn.IFS($I560="Rob","Robusta",$I560="Exc","Excelsa",$I560="Ara","Arabica",$I560="Lib","Liberica")</f>
        <v>Liberica</v>
      </c>
      <c r="O560" t="str" cm="1">
        <f t="array" ref="O560">_xlfn.IFS($J560="M","Medium",$J560="L","Light",$J560="D","Dark")</f>
        <v>Dark</v>
      </c>
      <c r="P560" t="str">
        <f>_xlfn.XLOOKUP(Orders[[#This Row],[Customer ID]], customers!$A$1:$A$1001, customers!$I$1:$I$1001,,0)</f>
        <v>Yes</v>
      </c>
    </row>
    <row r="561" spans="1:16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_xlfn.XLOOKUP($C561, customers!$A$1:$A$1001,customers!$B$1:$B$1001)</f>
        <v>Reamonn Aynold</v>
      </c>
      <c r="G561" s="2" t="str">
        <f>IF(_xlfn.XLOOKUP($C561,customers!$A$1:$A$1001, customers!$C$1:$C$1001)=0, "", _xlfn.XLOOKUP($C561,customers!$A$1:$A$1001, customers!$C$1:$C$1001))</f>
        <v>raynoldfj@ustream.tv</v>
      </c>
      <c r="H561" s="2" t="str">
        <f>_xlfn.XLOOKUP($C561, customers!$A$1:$A$1001, customers!$G$1:$G$1001)</f>
        <v>United States</v>
      </c>
      <c r="I561" t="str">
        <f>INDEX(products!$A$1:$G$49,MATCH(orders!$D561,products!$A$1:$A$49,0),MATCH(orders!I$1,products!$A$1:$F$1,0))</f>
        <v>Ara</v>
      </c>
      <c r="J561" t="str">
        <f>INDEX(products!$A$1:$G$49,MATCH(orders!$D561,products!$A$1:$A$49,0),MATCH(orders!J$1,products!$A$1:$F$1,0))</f>
        <v>L</v>
      </c>
      <c r="K561" s="7">
        <f>INDEX(products!$A$1:$G$49,MATCH(orders!$D561,products!$A$1:$A$49,0),MATCH(orders!K$1,products!$A$1:$F$1,0))</f>
        <v>1</v>
      </c>
      <c r="L561" s="4">
        <f>INDEX(products!$A$1:$G$49,MATCH(orders!$D561,products!$A$1:$A$49,0),MATCH(orders!L$1,products!$A$1:$F$1,0))</f>
        <v>12.95</v>
      </c>
      <c r="M561" s="4">
        <f t="shared" si="8"/>
        <v>38.849999999999994</v>
      </c>
      <c r="N561" t="str" cm="1">
        <f t="array" ref="N561">_xlfn.IFS($I561="Rob","Robusta",$I561="Exc","Excelsa",$I561="Ara","Arabica",$I561="Lib","Liberica")</f>
        <v>Arabica</v>
      </c>
      <c r="O561" t="str" cm="1">
        <f t="array" ref="O561">_xlfn.IFS($J561="M","Medium",$J561="L","Light",$J561="D","Dark")</f>
        <v>Light</v>
      </c>
      <c r="P561" t="str">
        <f>_xlfn.XLOOKUP(Orders[[#This Row],[Customer ID]], customers!$A$1:$A$1001, customers!$I$1:$I$1001,,0)</f>
        <v>Yes</v>
      </c>
    </row>
    <row r="562" spans="1:16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_xlfn.XLOOKUP($C562, customers!$A$1:$A$1001,customers!$B$1:$B$1001)</f>
        <v>Hatty Dovydenas</v>
      </c>
      <c r="G562" s="2" t="str">
        <f>IF(_xlfn.XLOOKUP($C562,customers!$A$1:$A$1001, customers!$C$1:$C$1001)=0, "", _xlfn.XLOOKUP($C562,customers!$A$1:$A$1001, customers!$C$1:$C$1001))</f>
        <v/>
      </c>
      <c r="H562" s="2" t="str">
        <f>_xlfn.XLOOKUP($C562, customers!$A$1:$A$1001, customers!$G$1:$G$1001)</f>
        <v>United States</v>
      </c>
      <c r="I562" t="str">
        <f>INDEX(products!$A$1:$G$49,MATCH(orders!$D562,products!$A$1:$A$49,0),MATCH(orders!I$1,products!$A$1:$F$1,0))</f>
        <v>Exc</v>
      </c>
      <c r="J562" t="str">
        <f>INDEX(products!$A$1:$G$49,MATCH(orders!$D562,products!$A$1:$A$49,0),MATCH(orders!J$1,products!$A$1:$F$1,0))</f>
        <v>M</v>
      </c>
      <c r="K562" s="7">
        <f>INDEX(products!$A$1:$G$49,MATCH(orders!$D562,products!$A$1:$A$49,0),MATCH(orders!K$1,products!$A$1:$F$1,0))</f>
        <v>2.5</v>
      </c>
      <c r="L562" s="4">
        <f>INDEX(products!$A$1:$G$49,MATCH(orders!$D562,products!$A$1:$A$49,0),MATCH(orders!L$1,products!$A$1:$F$1,0))</f>
        <v>31.624999999999996</v>
      </c>
      <c r="M562" s="4">
        <f t="shared" si="8"/>
        <v>189.74999999999997</v>
      </c>
      <c r="N562" t="str" cm="1">
        <f t="array" ref="N562">_xlfn.IFS($I562="Rob","Robusta",$I562="Exc","Excelsa",$I562="Ara","Arabica",$I562="Lib","Liberica")</f>
        <v>Excelsa</v>
      </c>
      <c r="O562" t="str" cm="1">
        <f t="array" ref="O562">_xlfn.IFS($J562="M","Medium",$J562="L","Light",$J562="D","Dark")</f>
        <v>Medium</v>
      </c>
      <c r="P562" t="str">
        <f>_xlfn.XLOOKUP(Orders[[#This Row],[Customer ID]], customers!$A$1:$A$1001, customers!$I$1:$I$1001,,0)</f>
        <v>Yes</v>
      </c>
    </row>
    <row r="563" spans="1:16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_xlfn.XLOOKUP($C563, customers!$A$1:$A$1001,customers!$B$1:$B$1001)</f>
        <v>Nathaniel Bloxland</v>
      </c>
      <c r="G563" s="2" t="str">
        <f>IF(_xlfn.XLOOKUP($C563,customers!$A$1:$A$1001, customers!$C$1:$C$1001)=0, "", _xlfn.XLOOKUP($C563,customers!$A$1:$A$1001, customers!$C$1:$C$1001))</f>
        <v/>
      </c>
      <c r="H563" s="2" t="str">
        <f>_xlfn.XLOOKUP($C563, customers!$A$1:$A$1001, customers!$G$1:$G$1001)</f>
        <v>Ireland</v>
      </c>
      <c r="I563" t="str">
        <f>INDEX(products!$A$1:$G$49,MATCH(orders!$D563,products!$A$1:$A$49,0),MATCH(orders!I$1,products!$A$1:$F$1,0))</f>
        <v>Ara</v>
      </c>
      <c r="J563" t="str">
        <f>INDEX(products!$A$1:$G$49,MATCH(orders!$D563,products!$A$1:$A$49,0),MATCH(orders!J$1,products!$A$1:$F$1,0))</f>
        <v>D</v>
      </c>
      <c r="K563" s="7">
        <f>INDEX(products!$A$1:$G$49,MATCH(orders!$D563,products!$A$1:$A$49,0),MATCH(orders!K$1,products!$A$1:$F$1,0))</f>
        <v>0.2</v>
      </c>
      <c r="L563" s="4">
        <f>INDEX(products!$A$1:$G$49,MATCH(orders!$D563,products!$A$1:$A$49,0),MATCH(orders!L$1,products!$A$1:$F$1,0))</f>
        <v>2.9849999999999999</v>
      </c>
      <c r="M563" s="4">
        <f t="shared" si="8"/>
        <v>17.91</v>
      </c>
      <c r="N563" t="str" cm="1">
        <f t="array" ref="N563">_xlfn.IFS($I563="Rob","Robusta",$I563="Exc","Excelsa",$I563="Ara","Arabica",$I563="Lib","Liberica")</f>
        <v>Arabica</v>
      </c>
      <c r="O563" t="str" cm="1">
        <f t="array" ref="O563">_xlfn.IFS($J563="M","Medium",$J563="L","Light",$J563="D","Dark")</f>
        <v>Dark</v>
      </c>
      <c r="P563" t="str">
        <f>_xlfn.XLOOKUP(Orders[[#This Row],[Customer ID]], customers!$A$1:$A$1001, customers!$I$1:$I$1001,,0)</f>
        <v>Yes</v>
      </c>
    </row>
    <row r="564" spans="1:16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_xlfn.XLOOKUP($C564, customers!$A$1:$A$1001,customers!$B$1:$B$1001)</f>
        <v>Brendan Grece</v>
      </c>
      <c r="G564" s="2" t="str">
        <f>IF(_xlfn.XLOOKUP($C564,customers!$A$1:$A$1001, customers!$C$1:$C$1001)=0, "", _xlfn.XLOOKUP($C564,customers!$A$1:$A$1001, customers!$C$1:$C$1001))</f>
        <v>bgrecefm@naver.com</v>
      </c>
      <c r="H564" s="2" t="str">
        <f>_xlfn.XLOOKUP($C564, customers!$A$1:$A$1001, customers!$G$1:$G$1001)</f>
        <v>United Kingdom</v>
      </c>
      <c r="I564" t="str">
        <f>INDEX(products!$A$1:$G$49,MATCH(orders!$D564,products!$A$1:$A$49,0),MATCH(orders!I$1,products!$A$1:$F$1,0))</f>
        <v>Lib</v>
      </c>
      <c r="J564" t="str">
        <f>INDEX(products!$A$1:$G$49,MATCH(orders!$D564,products!$A$1:$A$49,0),MATCH(orders!J$1,products!$A$1:$F$1,0))</f>
        <v>L</v>
      </c>
      <c r="K564" s="7">
        <f>INDEX(products!$A$1:$G$49,MATCH(orders!$D564,products!$A$1:$A$49,0),MATCH(orders!K$1,products!$A$1:$F$1,0))</f>
        <v>0.2</v>
      </c>
      <c r="L564" s="4">
        <f>INDEX(products!$A$1:$G$49,MATCH(orders!$D564,products!$A$1:$A$49,0),MATCH(orders!L$1,products!$A$1:$F$1,0))</f>
        <v>4.7549999999999999</v>
      </c>
      <c r="M564" s="4">
        <f t="shared" si="8"/>
        <v>28.53</v>
      </c>
      <c r="N564" t="str" cm="1">
        <f t="array" ref="N564">_xlfn.IFS($I564="Rob","Robusta",$I564="Exc","Excelsa",$I564="Ara","Arabica",$I564="Lib","Liberica")</f>
        <v>Liberica</v>
      </c>
      <c r="O564" t="str" cm="1">
        <f t="array" ref="O564">_xlfn.IFS($J564="M","Medium",$J564="L","Light",$J564="D","Dark")</f>
        <v>Light</v>
      </c>
      <c r="P564" t="str">
        <f>_xlfn.XLOOKUP(Orders[[#This Row],[Customer ID]], customers!$A$1:$A$1001, customers!$I$1:$I$1001,,0)</f>
        <v>No</v>
      </c>
    </row>
    <row r="565" spans="1:16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_xlfn.XLOOKUP($C565, customers!$A$1:$A$1001,customers!$B$1:$B$1001)</f>
        <v>Don Flintiff</v>
      </c>
      <c r="G565" s="2" t="str">
        <f>IF(_xlfn.XLOOKUP($C565,customers!$A$1:$A$1001, customers!$C$1:$C$1001)=0, "", _xlfn.XLOOKUP($C565,customers!$A$1:$A$1001, customers!$C$1:$C$1001))</f>
        <v>dflintiffg1@e-recht24.de</v>
      </c>
      <c r="H565" s="2" t="str">
        <f>_xlfn.XLOOKUP($C565, customers!$A$1:$A$1001, customers!$G$1:$G$1001)</f>
        <v>United Kingdom</v>
      </c>
      <c r="I565" t="str">
        <f>INDEX(products!$A$1:$G$49,MATCH(orders!$D565,products!$A$1:$A$49,0),MATCH(orders!I$1,products!$A$1:$F$1,0))</f>
        <v>Exc</v>
      </c>
      <c r="J565" t="str">
        <f>INDEX(products!$A$1:$G$49,MATCH(orders!$D565,products!$A$1:$A$49,0),MATCH(orders!J$1,products!$A$1:$F$1,0))</f>
        <v>M</v>
      </c>
      <c r="K565" s="7">
        <f>INDEX(products!$A$1:$G$49,MATCH(orders!$D565,products!$A$1:$A$49,0),MATCH(orders!K$1,products!$A$1:$F$1,0))</f>
        <v>1</v>
      </c>
      <c r="L565" s="4">
        <f>INDEX(products!$A$1:$G$49,MATCH(orders!$D565,products!$A$1:$A$49,0),MATCH(orders!L$1,products!$A$1:$F$1,0))</f>
        <v>13.75</v>
      </c>
      <c r="M565" s="4">
        <f t="shared" si="8"/>
        <v>82.5</v>
      </c>
      <c r="N565" t="str" cm="1">
        <f t="array" ref="N565">_xlfn.IFS($I565="Rob","Robusta",$I565="Exc","Excelsa",$I565="Ara","Arabica",$I565="Lib","Liberica")</f>
        <v>Excelsa</v>
      </c>
      <c r="O565" t="str" cm="1">
        <f t="array" ref="O565">_xlfn.IFS($J565="M","Medium",$J565="L","Light",$J565="D","Dark")</f>
        <v>Medium</v>
      </c>
      <c r="P565" t="str">
        <f>_xlfn.XLOOKUP(Orders[[#This Row],[Customer ID]], customers!$A$1:$A$1001, customers!$I$1:$I$1001,,0)</f>
        <v>No</v>
      </c>
    </row>
    <row r="566" spans="1:16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_xlfn.XLOOKUP($C566, customers!$A$1:$A$1001,customers!$B$1:$B$1001)</f>
        <v>Abbe Thys</v>
      </c>
      <c r="G566" s="2" t="str">
        <f>IF(_xlfn.XLOOKUP($C566,customers!$A$1:$A$1001, customers!$C$1:$C$1001)=0, "", _xlfn.XLOOKUP($C566,customers!$A$1:$A$1001, customers!$C$1:$C$1001))</f>
        <v>athysfo@cdc.gov</v>
      </c>
      <c r="H566" s="2" t="str">
        <f>_xlfn.XLOOKUP($C566, customers!$A$1:$A$1001, customers!$G$1:$G$1001)</f>
        <v>United States</v>
      </c>
      <c r="I566" t="str">
        <f>INDEX(products!$A$1:$G$49,MATCH(orders!$D566,products!$A$1:$A$49,0),MATCH(orders!I$1,products!$A$1:$F$1,0))</f>
        <v>Rob</v>
      </c>
      <c r="J566" t="str">
        <f>INDEX(products!$A$1:$G$49,MATCH(orders!$D566,products!$A$1:$A$49,0),MATCH(orders!J$1,products!$A$1:$F$1,0))</f>
        <v>L</v>
      </c>
      <c r="K566" s="7">
        <f>INDEX(products!$A$1:$G$49,MATCH(orders!$D566,products!$A$1:$A$49,0),MATCH(orders!K$1,products!$A$1:$F$1,0))</f>
        <v>0.5</v>
      </c>
      <c r="L566" s="4">
        <f>INDEX(products!$A$1:$G$49,MATCH(orders!$D566,products!$A$1:$A$49,0),MATCH(orders!L$1,products!$A$1:$F$1,0))</f>
        <v>7.169999999999999</v>
      </c>
      <c r="M566" s="4">
        <f t="shared" si="8"/>
        <v>14.339999999999998</v>
      </c>
      <c r="N566" t="str" cm="1">
        <f t="array" ref="N566">_xlfn.IFS($I566="Rob","Robusta",$I566="Exc","Excelsa",$I566="Ara","Arabica",$I566="Lib","Liberica")</f>
        <v>Robusta</v>
      </c>
      <c r="O566" t="str" cm="1">
        <f t="array" ref="O566">_xlfn.IFS($J566="M","Medium",$J566="L","Light",$J566="D","Dark")</f>
        <v>Light</v>
      </c>
      <c r="P566" t="str">
        <f>_xlfn.XLOOKUP(Orders[[#This Row],[Customer ID]], customers!$A$1:$A$1001, customers!$I$1:$I$1001,,0)</f>
        <v>No</v>
      </c>
    </row>
    <row r="567" spans="1:16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_xlfn.XLOOKUP($C567, customers!$A$1:$A$1001,customers!$B$1:$B$1001)</f>
        <v>Jackquelin Chugg</v>
      </c>
      <c r="G567" s="2" t="str">
        <f>IF(_xlfn.XLOOKUP($C567,customers!$A$1:$A$1001, customers!$C$1:$C$1001)=0, "", _xlfn.XLOOKUP($C567,customers!$A$1:$A$1001, customers!$C$1:$C$1001))</f>
        <v>jchuggfp@about.me</v>
      </c>
      <c r="H567" s="2" t="str">
        <f>_xlfn.XLOOKUP($C567, customers!$A$1:$A$1001, customers!$G$1:$G$1001)</f>
        <v>United States</v>
      </c>
      <c r="I567" t="str">
        <f>INDEX(products!$A$1:$G$49,MATCH(orders!$D567,products!$A$1:$A$49,0),MATCH(orders!I$1,products!$A$1:$F$1,0))</f>
        <v>Rob</v>
      </c>
      <c r="J567" t="str">
        <f>INDEX(products!$A$1:$G$49,MATCH(orders!$D567,products!$A$1:$A$49,0),MATCH(orders!J$1,products!$A$1:$F$1,0))</f>
        <v>D</v>
      </c>
      <c r="K567" s="7">
        <f>INDEX(products!$A$1:$G$49,MATCH(orders!$D567,products!$A$1:$A$49,0),MATCH(orders!K$1,products!$A$1:$F$1,0))</f>
        <v>2.5</v>
      </c>
      <c r="L567" s="4">
        <f>INDEX(products!$A$1:$G$49,MATCH(orders!$D567,products!$A$1:$A$49,0),MATCH(orders!L$1,products!$A$1:$F$1,0))</f>
        <v>20.584999999999997</v>
      </c>
      <c r="M567" s="4">
        <f t="shared" si="8"/>
        <v>82.339999999999989</v>
      </c>
      <c r="N567" t="str" cm="1">
        <f t="array" ref="N567">_xlfn.IFS($I567="Rob","Robusta",$I567="Exc","Excelsa",$I567="Ara","Arabica",$I567="Lib","Liberica")</f>
        <v>Robusta</v>
      </c>
      <c r="O567" t="str" cm="1">
        <f t="array" ref="O567">_xlfn.IFS($J567="M","Medium",$J567="L","Light",$J567="D","Dark")</f>
        <v>Dark</v>
      </c>
      <c r="P567" t="str">
        <f>_xlfn.XLOOKUP(Orders[[#This Row],[Customer ID]], customers!$A$1:$A$1001, customers!$I$1:$I$1001,,0)</f>
        <v>No</v>
      </c>
    </row>
    <row r="568" spans="1:16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_xlfn.XLOOKUP($C568, customers!$A$1:$A$1001,customers!$B$1:$B$1001)</f>
        <v>Audra Kelston</v>
      </c>
      <c r="G568" s="2" t="str">
        <f>IF(_xlfn.XLOOKUP($C568,customers!$A$1:$A$1001, customers!$C$1:$C$1001)=0, "", _xlfn.XLOOKUP($C568,customers!$A$1:$A$1001, customers!$C$1:$C$1001))</f>
        <v>akelstonfq@sakura.ne.jp</v>
      </c>
      <c r="H568" s="2" t="str">
        <f>_xlfn.XLOOKUP($C568, customers!$A$1:$A$1001, customers!$G$1:$G$1001)</f>
        <v>United States</v>
      </c>
      <c r="I568" t="str">
        <f>INDEX(products!$A$1:$G$49,MATCH(orders!$D568,products!$A$1:$A$49,0),MATCH(orders!I$1,products!$A$1:$F$1,0))</f>
        <v>Ara</v>
      </c>
      <c r="J568" t="str">
        <f>INDEX(products!$A$1:$G$49,MATCH(orders!$D568,products!$A$1:$A$49,0),MATCH(orders!J$1,products!$A$1:$F$1,0))</f>
        <v>M</v>
      </c>
      <c r="K568" s="7">
        <f>INDEX(products!$A$1:$G$49,MATCH(orders!$D568,products!$A$1:$A$49,0),MATCH(orders!K$1,products!$A$1:$F$1,0))</f>
        <v>0.2</v>
      </c>
      <c r="L568" s="4">
        <f>INDEX(products!$A$1:$G$49,MATCH(orders!$D568,products!$A$1:$A$49,0),MATCH(orders!L$1,products!$A$1:$F$1,0))</f>
        <v>3.375</v>
      </c>
      <c r="M568" s="4">
        <f t="shared" si="8"/>
        <v>20.25</v>
      </c>
      <c r="N568" t="str" cm="1">
        <f t="array" ref="N568">_xlfn.IFS($I568="Rob","Robusta",$I568="Exc","Excelsa",$I568="Ara","Arabica",$I568="Lib","Liberica")</f>
        <v>Arabica</v>
      </c>
      <c r="O568" t="str" cm="1">
        <f t="array" ref="O568">_xlfn.IFS($J568="M","Medium",$J568="L","Light",$J568="D","Dark")</f>
        <v>Medium</v>
      </c>
      <c r="P568" t="str">
        <f>_xlfn.XLOOKUP(Orders[[#This Row],[Customer ID]], customers!$A$1:$A$1001, customers!$I$1:$I$1001,,0)</f>
        <v>Yes</v>
      </c>
    </row>
    <row r="569" spans="1:16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_xlfn.XLOOKUP($C569, customers!$A$1:$A$1001,customers!$B$1:$B$1001)</f>
        <v>Elvina Angel</v>
      </c>
      <c r="G569" s="2" t="str">
        <f>IF(_xlfn.XLOOKUP($C569,customers!$A$1:$A$1001, customers!$C$1:$C$1001)=0, "", _xlfn.XLOOKUP($C569,customers!$A$1:$A$1001, customers!$C$1:$C$1001))</f>
        <v/>
      </c>
      <c r="H569" s="2" t="str">
        <f>_xlfn.XLOOKUP($C569, customers!$A$1:$A$1001, customers!$G$1:$G$1001)</f>
        <v>Ireland</v>
      </c>
      <c r="I569" t="str">
        <f>INDEX(products!$A$1:$G$49,MATCH(orders!$D569,products!$A$1:$A$49,0),MATCH(orders!I$1,products!$A$1:$F$1,0))</f>
        <v>Rob</v>
      </c>
      <c r="J569" t="str">
        <f>INDEX(products!$A$1:$G$49,MATCH(orders!$D569,products!$A$1:$A$49,0),MATCH(orders!J$1,products!$A$1:$F$1,0))</f>
        <v>L</v>
      </c>
      <c r="K569" s="7">
        <f>INDEX(products!$A$1:$G$49,MATCH(orders!$D569,products!$A$1:$A$49,0),MATCH(orders!K$1,products!$A$1:$F$1,0))</f>
        <v>2.5</v>
      </c>
      <c r="L569" s="4">
        <f>INDEX(products!$A$1:$G$49,MATCH(orders!$D569,products!$A$1:$A$49,0),MATCH(orders!L$1,products!$A$1:$F$1,0))</f>
        <v>27.484999999999996</v>
      </c>
      <c r="M569" s="4">
        <f t="shared" si="8"/>
        <v>164.90999999999997</v>
      </c>
      <c r="N569" t="str" cm="1">
        <f t="array" ref="N569">_xlfn.IFS($I569="Rob","Robusta",$I569="Exc","Excelsa",$I569="Ara","Arabica",$I569="Lib","Liberica")</f>
        <v>Robusta</v>
      </c>
      <c r="O569" t="str" cm="1">
        <f t="array" ref="O569">_xlfn.IFS($J569="M","Medium",$J569="L","Light",$J569="D","Dark")</f>
        <v>Light</v>
      </c>
      <c r="P569" t="str">
        <f>_xlfn.XLOOKUP(Orders[[#This Row],[Customer ID]], customers!$A$1:$A$1001, customers!$I$1:$I$1001,,0)</f>
        <v>No</v>
      </c>
    </row>
    <row r="570" spans="1:16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_xlfn.XLOOKUP($C570, customers!$A$1:$A$1001,customers!$B$1:$B$1001)</f>
        <v>Claiborne Mottram</v>
      </c>
      <c r="G570" s="2" t="str">
        <f>IF(_xlfn.XLOOKUP($C570,customers!$A$1:$A$1001, customers!$C$1:$C$1001)=0, "", _xlfn.XLOOKUP($C570,customers!$A$1:$A$1001, customers!$C$1:$C$1001))</f>
        <v>cmottramfs@harvard.edu</v>
      </c>
      <c r="H570" s="2" t="str">
        <f>_xlfn.XLOOKUP($C570, customers!$A$1:$A$1001, customers!$G$1:$G$1001)</f>
        <v>United States</v>
      </c>
      <c r="I570" t="str">
        <f>INDEX(products!$A$1:$G$49,MATCH(orders!$D570,products!$A$1:$A$49,0),MATCH(orders!I$1,products!$A$1:$F$1,0))</f>
        <v>Lib</v>
      </c>
      <c r="J570" t="str">
        <f>INDEX(products!$A$1:$G$49,MATCH(orders!$D570,products!$A$1:$A$49,0),MATCH(orders!J$1,products!$A$1:$F$1,0))</f>
        <v>L</v>
      </c>
      <c r="K570" s="7">
        <f>INDEX(products!$A$1:$G$49,MATCH(orders!$D570,products!$A$1:$A$49,0),MATCH(orders!K$1,products!$A$1:$F$1,0))</f>
        <v>0.2</v>
      </c>
      <c r="L570" s="4">
        <f>INDEX(products!$A$1:$G$49,MATCH(orders!$D570,products!$A$1:$A$49,0),MATCH(orders!L$1,products!$A$1:$F$1,0))</f>
        <v>4.7549999999999999</v>
      </c>
      <c r="M570" s="4">
        <f t="shared" si="8"/>
        <v>19.02</v>
      </c>
      <c r="N570" t="str" cm="1">
        <f t="array" ref="N570">_xlfn.IFS($I570="Rob","Robusta",$I570="Exc","Excelsa",$I570="Ara","Arabica",$I570="Lib","Liberica")</f>
        <v>Liberica</v>
      </c>
      <c r="O570" t="str" cm="1">
        <f t="array" ref="O570">_xlfn.IFS($J570="M","Medium",$J570="L","Light",$J570="D","Dark")</f>
        <v>Light</v>
      </c>
      <c r="P570" t="str">
        <f>_xlfn.XLOOKUP(Orders[[#This Row],[Customer ID]], customers!$A$1:$A$1001, customers!$I$1:$I$1001,,0)</f>
        <v>Yes</v>
      </c>
    </row>
    <row r="571" spans="1:16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_xlfn.XLOOKUP($C571, customers!$A$1:$A$1001,customers!$B$1:$B$1001)</f>
        <v>Don Flintiff</v>
      </c>
      <c r="G571" s="2" t="str">
        <f>IF(_xlfn.XLOOKUP($C571,customers!$A$1:$A$1001, customers!$C$1:$C$1001)=0, "", _xlfn.XLOOKUP($C571,customers!$A$1:$A$1001, customers!$C$1:$C$1001))</f>
        <v>dflintiffg1@e-recht24.de</v>
      </c>
      <c r="H571" s="2" t="str">
        <f>_xlfn.XLOOKUP($C571, customers!$A$1:$A$1001, customers!$G$1:$G$1001)</f>
        <v>United Kingdom</v>
      </c>
      <c r="I571" t="str">
        <f>INDEX(products!$A$1:$G$49,MATCH(orders!$D571,products!$A$1:$A$49,0),MATCH(orders!I$1,products!$A$1:$F$1,0))</f>
        <v>Ara</v>
      </c>
      <c r="J571" t="str">
        <f>INDEX(products!$A$1:$G$49,MATCH(orders!$D571,products!$A$1:$A$49,0),MATCH(orders!J$1,products!$A$1:$F$1,0))</f>
        <v>D</v>
      </c>
      <c r="K571" s="7">
        <f>INDEX(products!$A$1:$G$49,MATCH(orders!$D571,products!$A$1:$A$49,0),MATCH(orders!K$1,products!$A$1:$F$1,0))</f>
        <v>2.5</v>
      </c>
      <c r="L571" s="4">
        <f>INDEX(products!$A$1:$G$49,MATCH(orders!$D571,products!$A$1:$A$49,0),MATCH(orders!L$1,products!$A$1:$F$1,0))</f>
        <v>22.884999999999998</v>
      </c>
      <c r="M571" s="4">
        <f t="shared" si="8"/>
        <v>137.31</v>
      </c>
      <c r="N571" t="str" cm="1">
        <f t="array" ref="N571">_xlfn.IFS($I571="Rob","Robusta",$I571="Exc","Excelsa",$I571="Ara","Arabica",$I571="Lib","Liberica")</f>
        <v>Arabica</v>
      </c>
      <c r="O571" t="str" cm="1">
        <f t="array" ref="O571">_xlfn.IFS($J571="M","Medium",$J571="L","Light",$J571="D","Dark")</f>
        <v>Dark</v>
      </c>
      <c r="P571" t="str">
        <f>_xlfn.XLOOKUP(Orders[[#This Row],[Customer ID]], customers!$A$1:$A$1001, customers!$I$1:$I$1001,,0)</f>
        <v>No</v>
      </c>
    </row>
    <row r="572" spans="1:16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_xlfn.XLOOKUP($C572, customers!$A$1:$A$1001,customers!$B$1:$B$1001)</f>
        <v>Donalt Sangwin</v>
      </c>
      <c r="G572" s="2" t="str">
        <f>IF(_xlfn.XLOOKUP($C572,customers!$A$1:$A$1001, customers!$C$1:$C$1001)=0, "", _xlfn.XLOOKUP($C572,customers!$A$1:$A$1001, customers!$C$1:$C$1001))</f>
        <v>dsangwinfu@weebly.com</v>
      </c>
      <c r="H572" s="2" t="str">
        <f>_xlfn.XLOOKUP($C572, customers!$A$1:$A$1001, customers!$G$1:$G$1001)</f>
        <v>United States</v>
      </c>
      <c r="I572" t="str">
        <f>INDEX(products!$A$1:$G$49,MATCH(orders!$D572,products!$A$1:$A$49,0),MATCH(orders!I$1,products!$A$1:$F$1,0))</f>
        <v>Ara</v>
      </c>
      <c r="J572" t="str">
        <f>INDEX(products!$A$1:$G$49,MATCH(orders!$D572,products!$A$1:$A$49,0),MATCH(orders!J$1,products!$A$1:$F$1,0))</f>
        <v>M</v>
      </c>
      <c r="K572" s="7">
        <f>INDEX(products!$A$1:$G$49,MATCH(orders!$D572,products!$A$1:$A$49,0),MATCH(orders!K$1,products!$A$1:$F$1,0))</f>
        <v>0.5</v>
      </c>
      <c r="L572" s="4">
        <f>INDEX(products!$A$1:$G$49,MATCH(orders!$D572,products!$A$1:$A$49,0),MATCH(orders!L$1,products!$A$1:$F$1,0))</f>
        <v>6.75</v>
      </c>
      <c r="M572" s="4">
        <f t="shared" si="8"/>
        <v>27</v>
      </c>
      <c r="N572" t="str" cm="1">
        <f t="array" ref="N572">_xlfn.IFS($I572="Rob","Robusta",$I572="Exc","Excelsa",$I572="Ara","Arabica",$I572="Lib","Liberica")</f>
        <v>Arabica</v>
      </c>
      <c r="O572" t="str" cm="1">
        <f t="array" ref="O572">_xlfn.IFS($J572="M","Medium",$J572="L","Light",$J572="D","Dark")</f>
        <v>Medium</v>
      </c>
      <c r="P572" t="str">
        <f>_xlfn.XLOOKUP(Orders[[#This Row],[Customer ID]], customers!$A$1:$A$1001, customers!$I$1:$I$1001,,0)</f>
        <v>No</v>
      </c>
    </row>
    <row r="573" spans="1:16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_xlfn.XLOOKUP($C573, customers!$A$1:$A$1001,customers!$B$1:$B$1001)</f>
        <v>Elizabet Aizikowitz</v>
      </c>
      <c r="G573" s="2" t="str">
        <f>IF(_xlfn.XLOOKUP($C573,customers!$A$1:$A$1001, customers!$C$1:$C$1001)=0, "", _xlfn.XLOOKUP($C573,customers!$A$1:$A$1001, customers!$C$1:$C$1001))</f>
        <v>eaizikowitzfv@virginia.edu</v>
      </c>
      <c r="H573" s="2" t="str">
        <f>_xlfn.XLOOKUP($C573, customers!$A$1:$A$1001, customers!$G$1:$G$1001)</f>
        <v>United Kingdom</v>
      </c>
      <c r="I573" t="str">
        <f>INDEX(products!$A$1:$G$49,MATCH(orders!$D573,products!$A$1:$A$49,0),MATCH(orders!I$1,products!$A$1:$F$1,0))</f>
        <v>Exc</v>
      </c>
      <c r="J573" t="str">
        <f>INDEX(products!$A$1:$G$49,MATCH(orders!$D573,products!$A$1:$A$49,0),MATCH(orders!J$1,products!$A$1:$F$1,0))</f>
        <v>L</v>
      </c>
      <c r="K573" s="7">
        <f>INDEX(products!$A$1:$G$49,MATCH(orders!$D573,products!$A$1:$A$49,0),MATCH(orders!K$1,products!$A$1:$F$1,0))</f>
        <v>0.5</v>
      </c>
      <c r="L573" s="4">
        <f>INDEX(products!$A$1:$G$49,MATCH(orders!$D573,products!$A$1:$A$49,0),MATCH(orders!L$1,products!$A$1:$F$1,0))</f>
        <v>8.91</v>
      </c>
      <c r="M573" s="4">
        <f t="shared" si="8"/>
        <v>35.64</v>
      </c>
      <c r="N573" t="str" cm="1">
        <f t="array" ref="N573">_xlfn.IFS($I573="Rob","Robusta",$I573="Exc","Excelsa",$I573="Ara","Arabica",$I573="Lib","Liberica")</f>
        <v>Excelsa</v>
      </c>
      <c r="O573" t="str" cm="1">
        <f t="array" ref="O573">_xlfn.IFS($J573="M","Medium",$J573="L","Light",$J573="D","Dark")</f>
        <v>Light</v>
      </c>
      <c r="P573" t="str">
        <f>_xlfn.XLOOKUP(Orders[[#This Row],[Customer ID]], customers!$A$1:$A$1001, customers!$I$1:$I$1001,,0)</f>
        <v>No</v>
      </c>
    </row>
    <row r="574" spans="1:16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_xlfn.XLOOKUP($C574, customers!$A$1:$A$1001,customers!$B$1:$B$1001)</f>
        <v>Herbie Peppard</v>
      </c>
      <c r="G574" s="2" t="str">
        <f>IF(_xlfn.XLOOKUP($C574,customers!$A$1:$A$1001, customers!$C$1:$C$1001)=0, "", _xlfn.XLOOKUP($C574,customers!$A$1:$A$1001, customers!$C$1:$C$1001))</f>
        <v/>
      </c>
      <c r="H574" s="2" t="str">
        <f>_xlfn.XLOOKUP($C574, customers!$A$1:$A$1001, customers!$G$1:$G$1001)</f>
        <v>United States</v>
      </c>
      <c r="I574" t="str">
        <f>INDEX(products!$A$1:$G$49,MATCH(orders!$D574,products!$A$1:$A$49,0),MATCH(orders!I$1,products!$A$1:$F$1,0))</f>
        <v>Ara</v>
      </c>
      <c r="J574" t="str">
        <f>INDEX(products!$A$1:$G$49,MATCH(orders!$D574,products!$A$1:$A$49,0),MATCH(orders!J$1,products!$A$1:$F$1,0))</f>
        <v>D</v>
      </c>
      <c r="K574" s="7">
        <f>INDEX(products!$A$1:$G$49,MATCH(orders!$D574,products!$A$1:$A$49,0),MATCH(orders!K$1,products!$A$1:$F$1,0))</f>
        <v>0.2</v>
      </c>
      <c r="L574" s="4">
        <f>INDEX(products!$A$1:$G$49,MATCH(orders!$D574,products!$A$1:$A$49,0),MATCH(orders!L$1,products!$A$1:$F$1,0))</f>
        <v>2.9849999999999999</v>
      </c>
      <c r="M574" s="4">
        <f t="shared" si="8"/>
        <v>5.97</v>
      </c>
      <c r="N574" t="str" cm="1">
        <f t="array" ref="N574">_xlfn.IFS($I574="Rob","Robusta",$I574="Exc","Excelsa",$I574="Ara","Arabica",$I574="Lib","Liberica")</f>
        <v>Arabica</v>
      </c>
      <c r="O574" t="str" cm="1">
        <f t="array" ref="O574">_xlfn.IFS($J574="M","Medium",$J574="L","Light",$J574="D","Dark")</f>
        <v>Dark</v>
      </c>
      <c r="P574" t="str">
        <f>_xlfn.XLOOKUP(Orders[[#This Row],[Customer ID]], customers!$A$1:$A$1001, customers!$I$1:$I$1001,,0)</f>
        <v>Yes</v>
      </c>
    </row>
    <row r="575" spans="1:16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_xlfn.XLOOKUP($C575, customers!$A$1:$A$1001,customers!$B$1:$B$1001)</f>
        <v>Cornie Venour</v>
      </c>
      <c r="G575" s="2" t="str">
        <f>IF(_xlfn.XLOOKUP($C575,customers!$A$1:$A$1001, customers!$C$1:$C$1001)=0, "", _xlfn.XLOOKUP($C575,customers!$A$1:$A$1001, customers!$C$1:$C$1001))</f>
        <v>cvenourfx@ask.com</v>
      </c>
      <c r="H575" s="2" t="str">
        <f>_xlfn.XLOOKUP($C575, customers!$A$1:$A$1001, customers!$G$1:$G$1001)</f>
        <v>United States</v>
      </c>
      <c r="I575" t="str">
        <f>INDEX(products!$A$1:$G$49,MATCH(orders!$D575,products!$A$1:$A$49,0),MATCH(orders!I$1,products!$A$1:$F$1,0))</f>
        <v>Ara</v>
      </c>
      <c r="J575" t="str">
        <f>INDEX(products!$A$1:$G$49,MATCH(orders!$D575,products!$A$1:$A$49,0),MATCH(orders!J$1,products!$A$1:$F$1,0))</f>
        <v>M</v>
      </c>
      <c r="K575" s="7">
        <f>INDEX(products!$A$1:$G$49,MATCH(orders!$D575,products!$A$1:$A$49,0),MATCH(orders!K$1,products!$A$1:$F$1,0))</f>
        <v>1</v>
      </c>
      <c r="L575" s="4">
        <f>INDEX(products!$A$1:$G$49,MATCH(orders!$D575,products!$A$1:$A$49,0),MATCH(orders!L$1,products!$A$1:$F$1,0))</f>
        <v>11.25</v>
      </c>
      <c r="M575" s="4">
        <f t="shared" si="8"/>
        <v>67.5</v>
      </c>
      <c r="N575" t="str" cm="1">
        <f t="array" ref="N575">_xlfn.IFS($I575="Rob","Robusta",$I575="Exc","Excelsa",$I575="Ara","Arabica",$I575="Lib","Liberica")</f>
        <v>Arabica</v>
      </c>
      <c r="O575" t="str" cm="1">
        <f t="array" ref="O575">_xlfn.IFS($J575="M","Medium",$J575="L","Light",$J575="D","Dark")</f>
        <v>Medium</v>
      </c>
      <c r="P575" t="str">
        <f>_xlfn.XLOOKUP(Orders[[#This Row],[Customer ID]], customers!$A$1:$A$1001, customers!$I$1:$I$1001,,0)</f>
        <v>No</v>
      </c>
    </row>
    <row r="576" spans="1:16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_xlfn.XLOOKUP($C576, customers!$A$1:$A$1001,customers!$B$1:$B$1001)</f>
        <v>Maggy Harby</v>
      </c>
      <c r="G576" s="2" t="str">
        <f>IF(_xlfn.XLOOKUP($C576,customers!$A$1:$A$1001, customers!$C$1:$C$1001)=0, "", _xlfn.XLOOKUP($C576,customers!$A$1:$A$1001, customers!$C$1:$C$1001))</f>
        <v>mharbyfy@163.com</v>
      </c>
      <c r="H576" s="2" t="str">
        <f>_xlfn.XLOOKUP($C576, customers!$A$1:$A$1001, customers!$G$1:$G$1001)</f>
        <v>United States</v>
      </c>
      <c r="I576" t="str">
        <f>INDEX(products!$A$1:$G$49,MATCH(orders!$D576,products!$A$1:$A$49,0),MATCH(orders!I$1,products!$A$1:$F$1,0))</f>
        <v>Rob</v>
      </c>
      <c r="J576" t="str">
        <f>INDEX(products!$A$1:$G$49,MATCH(orders!$D576,products!$A$1:$A$49,0),MATCH(orders!J$1,products!$A$1:$F$1,0))</f>
        <v>L</v>
      </c>
      <c r="K576" s="7">
        <f>INDEX(products!$A$1:$G$49,MATCH(orders!$D576,products!$A$1:$A$49,0),MATCH(orders!K$1,products!$A$1:$F$1,0))</f>
        <v>0.2</v>
      </c>
      <c r="L576" s="4">
        <f>INDEX(products!$A$1:$G$49,MATCH(orders!$D576,products!$A$1:$A$49,0),MATCH(orders!L$1,products!$A$1:$F$1,0))</f>
        <v>3.5849999999999995</v>
      </c>
      <c r="M576" s="4">
        <f t="shared" si="8"/>
        <v>21.509999999999998</v>
      </c>
      <c r="N576" t="str" cm="1">
        <f t="array" ref="N576">_xlfn.IFS($I576="Rob","Robusta",$I576="Exc","Excelsa",$I576="Ara","Arabica",$I576="Lib","Liberica")</f>
        <v>Robusta</v>
      </c>
      <c r="O576" t="str" cm="1">
        <f t="array" ref="O576">_xlfn.IFS($J576="M","Medium",$J576="L","Light",$J576="D","Dark")</f>
        <v>Light</v>
      </c>
      <c r="P576" t="str">
        <f>_xlfn.XLOOKUP(Orders[[#This Row],[Customer ID]], customers!$A$1:$A$1001, customers!$I$1:$I$1001,,0)</f>
        <v>Yes</v>
      </c>
    </row>
    <row r="577" spans="1:16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_xlfn.XLOOKUP($C577, customers!$A$1:$A$1001,customers!$B$1:$B$1001)</f>
        <v>Reggie Thickpenny</v>
      </c>
      <c r="G577" s="2" t="str">
        <f>IF(_xlfn.XLOOKUP($C577,customers!$A$1:$A$1001, customers!$C$1:$C$1001)=0, "", _xlfn.XLOOKUP($C577,customers!$A$1:$A$1001, customers!$C$1:$C$1001))</f>
        <v>rthickpennyfz@cafepress.com</v>
      </c>
      <c r="H577" s="2" t="str">
        <f>_xlfn.XLOOKUP($C577, customers!$A$1:$A$1001, customers!$G$1:$G$1001)</f>
        <v>United States</v>
      </c>
      <c r="I577" t="str">
        <f>INDEX(products!$A$1:$G$49,MATCH(orders!$D577,products!$A$1:$A$49,0),MATCH(orders!I$1,products!$A$1:$F$1,0))</f>
        <v>Lib</v>
      </c>
      <c r="J577" t="str">
        <f>INDEX(products!$A$1:$G$49,MATCH(orders!$D577,products!$A$1:$A$49,0),MATCH(orders!J$1,products!$A$1:$F$1,0))</f>
        <v>M</v>
      </c>
      <c r="K577" s="7">
        <f>INDEX(products!$A$1:$G$49,MATCH(orders!$D577,products!$A$1:$A$49,0),MATCH(orders!K$1,products!$A$1:$F$1,0))</f>
        <v>2.5</v>
      </c>
      <c r="L577" s="4">
        <f>INDEX(products!$A$1:$G$49,MATCH(orders!$D577,products!$A$1:$A$49,0),MATCH(orders!L$1,products!$A$1:$F$1,0))</f>
        <v>33.464999999999996</v>
      </c>
      <c r="M577" s="4">
        <f t="shared" si="8"/>
        <v>66.929999999999993</v>
      </c>
      <c r="N577" t="str" cm="1">
        <f t="array" ref="N577">_xlfn.IFS($I577="Rob","Robusta",$I577="Exc","Excelsa",$I577="Ara","Arabica",$I577="Lib","Liberica")</f>
        <v>Liberica</v>
      </c>
      <c r="O577" t="str" cm="1">
        <f t="array" ref="O577">_xlfn.IFS($J577="M","Medium",$J577="L","Light",$J577="D","Dark")</f>
        <v>Medium</v>
      </c>
      <c r="P577" t="str">
        <f>_xlfn.XLOOKUP(Orders[[#This Row],[Customer ID]], customers!$A$1:$A$1001, customers!$I$1:$I$1001,,0)</f>
        <v>No</v>
      </c>
    </row>
    <row r="578" spans="1:16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_xlfn.XLOOKUP($C578, customers!$A$1:$A$1001,customers!$B$1:$B$1001)</f>
        <v>Phyllys Ormerod</v>
      </c>
      <c r="G578" s="2" t="str">
        <f>IF(_xlfn.XLOOKUP($C578,customers!$A$1:$A$1001, customers!$C$1:$C$1001)=0, "", _xlfn.XLOOKUP($C578,customers!$A$1:$A$1001, customers!$C$1:$C$1001))</f>
        <v>pormerodg0@redcross.org</v>
      </c>
      <c r="H578" s="2" t="str">
        <f>_xlfn.XLOOKUP($C578, customers!$A$1:$A$1001, customers!$G$1:$G$1001)</f>
        <v>United States</v>
      </c>
      <c r="I578" t="str">
        <f>INDEX(products!$A$1:$G$49,MATCH(orders!$D578,products!$A$1:$A$49,0),MATCH(orders!I$1,products!$A$1:$F$1,0))</f>
        <v>Ara</v>
      </c>
      <c r="J578" t="str">
        <f>INDEX(products!$A$1:$G$49,MATCH(orders!$D578,products!$A$1:$A$49,0),MATCH(orders!J$1,products!$A$1:$F$1,0))</f>
        <v>D</v>
      </c>
      <c r="K578" s="7">
        <f>INDEX(products!$A$1:$G$49,MATCH(orders!$D578,products!$A$1:$A$49,0),MATCH(orders!K$1,products!$A$1:$F$1,0))</f>
        <v>0.2</v>
      </c>
      <c r="L578" s="4">
        <f>INDEX(products!$A$1:$G$49,MATCH(orders!$D578,products!$A$1:$A$49,0),MATCH(orders!L$1,products!$A$1:$F$1,0))</f>
        <v>2.9849999999999999</v>
      </c>
      <c r="M578" s="4">
        <f t="shared" si="8"/>
        <v>17.91</v>
      </c>
      <c r="N578" t="str" cm="1">
        <f t="array" ref="N578">_xlfn.IFS($I578="Rob","Robusta",$I578="Exc","Excelsa",$I578="Ara","Arabica",$I578="Lib","Liberica")</f>
        <v>Arabica</v>
      </c>
      <c r="O578" t="str" cm="1">
        <f t="array" ref="O578">_xlfn.IFS($J578="M","Medium",$J578="L","Light",$J578="D","Dark")</f>
        <v>Dark</v>
      </c>
      <c r="P578" t="str">
        <f>_xlfn.XLOOKUP(Orders[[#This Row],[Customer ID]], customers!$A$1:$A$1001, customers!$I$1:$I$1001,,0)</f>
        <v>No</v>
      </c>
    </row>
    <row r="579" spans="1:16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_xlfn.XLOOKUP($C579, customers!$A$1:$A$1001,customers!$B$1:$B$1001)</f>
        <v>Don Flintiff</v>
      </c>
      <c r="G579" s="2" t="str">
        <f>IF(_xlfn.XLOOKUP($C579,customers!$A$1:$A$1001, customers!$C$1:$C$1001)=0, "", _xlfn.XLOOKUP($C579,customers!$A$1:$A$1001, customers!$C$1:$C$1001))</f>
        <v>dflintiffg1@e-recht24.de</v>
      </c>
      <c r="H579" s="2" t="str">
        <f>_xlfn.XLOOKUP($C579, customers!$A$1:$A$1001, customers!$G$1:$G$1001)</f>
        <v>United Kingdom</v>
      </c>
      <c r="I579" t="str">
        <f>INDEX(products!$A$1:$G$49,MATCH(orders!$D579,products!$A$1:$A$49,0),MATCH(orders!I$1,products!$A$1:$F$1,0))</f>
        <v>Lib</v>
      </c>
      <c r="J579" t="str">
        <f>INDEX(products!$A$1:$G$49,MATCH(orders!$D579,products!$A$1:$A$49,0),MATCH(orders!J$1,products!$A$1:$F$1,0))</f>
        <v>M</v>
      </c>
      <c r="K579" s="7">
        <f>INDEX(products!$A$1:$G$49,MATCH(orders!$D579,products!$A$1:$A$49,0),MATCH(orders!K$1,products!$A$1:$F$1,0))</f>
        <v>1</v>
      </c>
      <c r="L579" s="4">
        <f>INDEX(products!$A$1:$G$49,MATCH(orders!$D579,products!$A$1:$A$49,0),MATCH(orders!L$1,products!$A$1:$F$1,0))</f>
        <v>14.55</v>
      </c>
      <c r="M579" s="4">
        <f t="shared" ref="M579:M642" si="9">L579*E579</f>
        <v>58.2</v>
      </c>
      <c r="N579" t="str" cm="1">
        <f t="array" ref="N579">_xlfn.IFS($I579="Rob","Robusta",$I579="Exc","Excelsa",$I579="Ara","Arabica",$I579="Lib","Liberica")</f>
        <v>Liberica</v>
      </c>
      <c r="O579" t="str" cm="1">
        <f t="array" ref="O579">_xlfn.IFS($J579="M","Medium",$J579="L","Light",$J579="D","Dark")</f>
        <v>Medium</v>
      </c>
      <c r="P579" t="str">
        <f>_xlfn.XLOOKUP(Orders[[#This Row],[Customer ID]], customers!$A$1:$A$1001, customers!$I$1:$I$1001,,0)</f>
        <v>No</v>
      </c>
    </row>
    <row r="580" spans="1:16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_xlfn.XLOOKUP($C580, customers!$A$1:$A$1001,customers!$B$1:$B$1001)</f>
        <v>Tymon Zanetti</v>
      </c>
      <c r="G580" s="2" t="str">
        <f>IF(_xlfn.XLOOKUP($C580,customers!$A$1:$A$1001, customers!$C$1:$C$1001)=0, "", _xlfn.XLOOKUP($C580,customers!$A$1:$A$1001, customers!$C$1:$C$1001))</f>
        <v>tzanettig2@gravatar.com</v>
      </c>
      <c r="H580" s="2" t="str">
        <f>_xlfn.XLOOKUP($C580, customers!$A$1:$A$1001, customers!$G$1:$G$1001)</f>
        <v>Ireland</v>
      </c>
      <c r="I580" t="str">
        <f>INDEX(products!$A$1:$G$49,MATCH(orders!$D580,products!$A$1:$A$49,0),MATCH(orders!I$1,products!$A$1:$F$1,0))</f>
        <v>Exc</v>
      </c>
      <c r="J580" t="str">
        <f>INDEX(products!$A$1:$G$49,MATCH(orders!$D580,products!$A$1:$A$49,0),MATCH(orders!J$1,products!$A$1:$F$1,0))</f>
        <v>L</v>
      </c>
      <c r="K580" s="7">
        <f>INDEX(products!$A$1:$G$49,MATCH(orders!$D580,products!$A$1:$A$49,0),MATCH(orders!K$1,products!$A$1:$F$1,0))</f>
        <v>0.2</v>
      </c>
      <c r="L580" s="4">
        <f>INDEX(products!$A$1:$G$49,MATCH(orders!$D580,products!$A$1:$A$49,0),MATCH(orders!L$1,products!$A$1:$F$1,0))</f>
        <v>4.4550000000000001</v>
      </c>
      <c r="M580" s="4">
        <f t="shared" si="9"/>
        <v>13.365</v>
      </c>
      <c r="N580" t="str" cm="1">
        <f t="array" ref="N580">_xlfn.IFS($I580="Rob","Robusta",$I580="Exc","Excelsa",$I580="Ara","Arabica",$I580="Lib","Liberica")</f>
        <v>Excelsa</v>
      </c>
      <c r="O580" t="str" cm="1">
        <f t="array" ref="O580">_xlfn.IFS($J580="M","Medium",$J580="L","Light",$J580="D","Dark")</f>
        <v>Light</v>
      </c>
      <c r="P580" t="str">
        <f>_xlfn.XLOOKUP(Orders[[#This Row],[Customer ID]], customers!$A$1:$A$1001, customers!$I$1:$I$1001,,0)</f>
        <v>No</v>
      </c>
    </row>
    <row r="581" spans="1:16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_xlfn.XLOOKUP($C581, customers!$A$1:$A$1001,customers!$B$1:$B$1001)</f>
        <v>Tymon Zanetti</v>
      </c>
      <c r="G581" s="2" t="str">
        <f>IF(_xlfn.XLOOKUP($C581,customers!$A$1:$A$1001, customers!$C$1:$C$1001)=0, "", _xlfn.XLOOKUP($C581,customers!$A$1:$A$1001, customers!$C$1:$C$1001))</f>
        <v>tzanettig2@gravatar.com</v>
      </c>
      <c r="H581" s="2" t="str">
        <f>_xlfn.XLOOKUP($C581, customers!$A$1:$A$1001, customers!$G$1:$G$1001)</f>
        <v>Ireland</v>
      </c>
      <c r="I581" t="str">
        <f>INDEX(products!$A$1:$G$49,MATCH(orders!$D581,products!$A$1:$A$49,0),MATCH(orders!I$1,products!$A$1:$F$1,0))</f>
        <v>Ara</v>
      </c>
      <c r="J581" t="str">
        <f>INDEX(products!$A$1:$G$49,MATCH(orders!$D581,products!$A$1:$A$49,0),MATCH(orders!J$1,products!$A$1:$F$1,0))</f>
        <v>M</v>
      </c>
      <c r="K581" s="7">
        <f>INDEX(products!$A$1:$G$49,MATCH(orders!$D581,products!$A$1:$A$49,0),MATCH(orders!K$1,products!$A$1:$F$1,0))</f>
        <v>0.5</v>
      </c>
      <c r="L581" s="4">
        <f>INDEX(products!$A$1:$G$49,MATCH(orders!$D581,products!$A$1:$A$49,0),MATCH(orders!L$1,products!$A$1:$F$1,0))</f>
        <v>6.75</v>
      </c>
      <c r="M581" s="4">
        <f t="shared" si="9"/>
        <v>33.75</v>
      </c>
      <c r="N581" t="str" cm="1">
        <f t="array" ref="N581">_xlfn.IFS($I581="Rob","Robusta",$I581="Exc","Excelsa",$I581="Ara","Arabica",$I581="Lib","Liberica")</f>
        <v>Arabica</v>
      </c>
      <c r="O581" t="str" cm="1">
        <f t="array" ref="O581">_xlfn.IFS($J581="M","Medium",$J581="L","Light",$J581="D","Dark")</f>
        <v>Medium</v>
      </c>
      <c r="P581" t="str">
        <f>_xlfn.XLOOKUP(Orders[[#This Row],[Customer ID]], customers!$A$1:$A$1001, customers!$I$1:$I$1001,,0)</f>
        <v>No</v>
      </c>
    </row>
    <row r="582" spans="1:16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_xlfn.XLOOKUP($C582, customers!$A$1:$A$1001,customers!$B$1:$B$1001)</f>
        <v>Reinaldos Kirtley</v>
      </c>
      <c r="G582" s="2" t="str">
        <f>IF(_xlfn.XLOOKUP($C582,customers!$A$1:$A$1001, customers!$C$1:$C$1001)=0, "", _xlfn.XLOOKUP($C582,customers!$A$1:$A$1001, customers!$C$1:$C$1001))</f>
        <v>rkirtleyg4@hatena.ne.jp</v>
      </c>
      <c r="H582" s="2" t="str">
        <f>_xlfn.XLOOKUP($C582, customers!$A$1:$A$1001, customers!$G$1:$G$1001)</f>
        <v>United States</v>
      </c>
      <c r="I582" t="str">
        <f>INDEX(products!$A$1:$G$49,MATCH(orders!$D582,products!$A$1:$A$49,0),MATCH(orders!I$1,products!$A$1:$F$1,0))</f>
        <v>Exc</v>
      </c>
      <c r="J582" t="str">
        <f>INDEX(products!$A$1:$G$49,MATCH(orders!$D582,products!$A$1:$A$49,0),MATCH(orders!J$1,products!$A$1:$F$1,0))</f>
        <v>L</v>
      </c>
      <c r="K582" s="7">
        <f>INDEX(products!$A$1:$G$49,MATCH(orders!$D582,products!$A$1:$A$49,0),MATCH(orders!K$1,products!$A$1:$F$1,0))</f>
        <v>1</v>
      </c>
      <c r="L582" s="4">
        <f>INDEX(products!$A$1:$G$49,MATCH(orders!$D582,products!$A$1:$A$49,0),MATCH(orders!L$1,products!$A$1:$F$1,0))</f>
        <v>14.85</v>
      </c>
      <c r="M582" s="4">
        <f t="shared" si="9"/>
        <v>44.55</v>
      </c>
      <c r="N582" t="str" cm="1">
        <f t="array" ref="N582">_xlfn.IFS($I582="Rob","Robusta",$I582="Exc","Excelsa",$I582="Ara","Arabica",$I582="Lib","Liberica")</f>
        <v>Excelsa</v>
      </c>
      <c r="O582" t="str" cm="1">
        <f t="array" ref="O582">_xlfn.IFS($J582="M","Medium",$J582="L","Light",$J582="D","Dark")</f>
        <v>Light</v>
      </c>
      <c r="P582" t="str">
        <f>_xlfn.XLOOKUP(Orders[[#This Row],[Customer ID]], customers!$A$1:$A$1001, customers!$I$1:$I$1001,,0)</f>
        <v>Yes</v>
      </c>
    </row>
    <row r="583" spans="1:16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_xlfn.XLOOKUP($C583, customers!$A$1:$A$1001,customers!$B$1:$B$1001)</f>
        <v>Carney Clemencet</v>
      </c>
      <c r="G583" s="2" t="str">
        <f>IF(_xlfn.XLOOKUP($C583,customers!$A$1:$A$1001, customers!$C$1:$C$1001)=0, "", _xlfn.XLOOKUP($C583,customers!$A$1:$A$1001, customers!$C$1:$C$1001))</f>
        <v>cclemencetg5@weather.com</v>
      </c>
      <c r="H583" s="2" t="str">
        <f>_xlfn.XLOOKUP($C583, customers!$A$1:$A$1001, customers!$G$1:$G$1001)</f>
        <v>United Kingdom</v>
      </c>
      <c r="I583" t="str">
        <f>INDEX(products!$A$1:$G$49,MATCH(orders!$D583,products!$A$1:$A$49,0),MATCH(orders!I$1,products!$A$1:$F$1,0))</f>
        <v>Exc</v>
      </c>
      <c r="J583" t="str">
        <f>INDEX(products!$A$1:$G$49,MATCH(orders!$D583,products!$A$1:$A$49,0),MATCH(orders!J$1,products!$A$1:$F$1,0))</f>
        <v>L</v>
      </c>
      <c r="K583" s="7">
        <f>INDEX(products!$A$1:$G$49,MATCH(orders!$D583,products!$A$1:$A$49,0),MATCH(orders!K$1,products!$A$1:$F$1,0))</f>
        <v>0.5</v>
      </c>
      <c r="L583" s="4">
        <f>INDEX(products!$A$1:$G$49,MATCH(orders!$D583,products!$A$1:$A$49,0),MATCH(orders!L$1,products!$A$1:$F$1,0))</f>
        <v>8.91</v>
      </c>
      <c r="M583" s="4">
        <f t="shared" si="9"/>
        <v>44.55</v>
      </c>
      <c r="N583" t="str" cm="1">
        <f t="array" ref="N583">_xlfn.IFS($I583="Rob","Robusta",$I583="Exc","Excelsa",$I583="Ara","Arabica",$I583="Lib","Liberica")</f>
        <v>Excelsa</v>
      </c>
      <c r="O583" t="str" cm="1">
        <f t="array" ref="O583">_xlfn.IFS($J583="M","Medium",$J583="L","Light",$J583="D","Dark")</f>
        <v>Light</v>
      </c>
      <c r="P583" t="str">
        <f>_xlfn.XLOOKUP(Orders[[#This Row],[Customer ID]], customers!$A$1:$A$1001, customers!$I$1:$I$1001,,0)</f>
        <v>Yes</v>
      </c>
    </row>
    <row r="584" spans="1:16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_xlfn.XLOOKUP($C584, customers!$A$1:$A$1001,customers!$B$1:$B$1001)</f>
        <v>Russell Donet</v>
      </c>
      <c r="G584" s="2" t="str">
        <f>IF(_xlfn.XLOOKUP($C584,customers!$A$1:$A$1001, customers!$C$1:$C$1001)=0, "", _xlfn.XLOOKUP($C584,customers!$A$1:$A$1001, customers!$C$1:$C$1001))</f>
        <v>rdonetg6@oakley.com</v>
      </c>
      <c r="H584" s="2" t="str">
        <f>_xlfn.XLOOKUP($C584, customers!$A$1:$A$1001, customers!$G$1:$G$1001)</f>
        <v>United States</v>
      </c>
      <c r="I584" t="str">
        <f>INDEX(products!$A$1:$G$49,MATCH(orders!$D584,products!$A$1:$A$49,0),MATCH(orders!I$1,products!$A$1:$F$1,0))</f>
        <v>Exc</v>
      </c>
      <c r="J584" t="str">
        <f>INDEX(products!$A$1:$G$49,MATCH(orders!$D584,products!$A$1:$A$49,0),MATCH(orders!J$1,products!$A$1:$F$1,0))</f>
        <v>D</v>
      </c>
      <c r="K584" s="7">
        <f>INDEX(products!$A$1:$G$49,MATCH(orders!$D584,products!$A$1:$A$49,0),MATCH(orders!K$1,products!$A$1:$F$1,0))</f>
        <v>1</v>
      </c>
      <c r="L584" s="4">
        <f>INDEX(products!$A$1:$G$49,MATCH(orders!$D584,products!$A$1:$A$49,0),MATCH(orders!L$1,products!$A$1:$F$1,0))</f>
        <v>12.15</v>
      </c>
      <c r="M584" s="4">
        <f t="shared" si="9"/>
        <v>60.75</v>
      </c>
      <c r="N584" t="str" cm="1">
        <f t="array" ref="N584">_xlfn.IFS($I584="Rob","Robusta",$I584="Exc","Excelsa",$I584="Ara","Arabica",$I584="Lib","Liberica")</f>
        <v>Excelsa</v>
      </c>
      <c r="O584" t="str" cm="1">
        <f t="array" ref="O584">_xlfn.IFS($J584="M","Medium",$J584="L","Light",$J584="D","Dark")</f>
        <v>Dark</v>
      </c>
      <c r="P584" t="str">
        <f>_xlfn.XLOOKUP(Orders[[#This Row],[Customer ID]], customers!$A$1:$A$1001, customers!$I$1:$I$1001,,0)</f>
        <v>No</v>
      </c>
    </row>
    <row r="585" spans="1:16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_xlfn.XLOOKUP($C585, customers!$A$1:$A$1001,customers!$B$1:$B$1001)</f>
        <v>Sidney Gawen</v>
      </c>
      <c r="G585" s="2" t="str">
        <f>IF(_xlfn.XLOOKUP($C585,customers!$A$1:$A$1001, customers!$C$1:$C$1001)=0, "", _xlfn.XLOOKUP($C585,customers!$A$1:$A$1001, customers!$C$1:$C$1001))</f>
        <v>sgaweng7@creativecommons.org</v>
      </c>
      <c r="H585" s="2" t="str">
        <f>_xlfn.XLOOKUP($C585, customers!$A$1:$A$1001, customers!$G$1:$G$1001)</f>
        <v>United States</v>
      </c>
      <c r="I585" t="str">
        <f>INDEX(products!$A$1:$G$49,MATCH(orders!$D585,products!$A$1:$A$49,0),MATCH(orders!I$1,products!$A$1:$F$1,0))</f>
        <v>Rob</v>
      </c>
      <c r="J585" t="str">
        <f>INDEX(products!$A$1:$G$49,MATCH(orders!$D585,products!$A$1:$A$49,0),MATCH(orders!J$1,products!$A$1:$F$1,0))</f>
        <v>L</v>
      </c>
      <c r="K585" s="7">
        <f>INDEX(products!$A$1:$G$49,MATCH(orders!$D585,products!$A$1:$A$49,0),MATCH(orders!K$1,products!$A$1:$F$1,0))</f>
        <v>0.2</v>
      </c>
      <c r="L585" s="4">
        <f>INDEX(products!$A$1:$G$49,MATCH(orders!$D585,products!$A$1:$A$49,0),MATCH(orders!L$1,products!$A$1:$F$1,0))</f>
        <v>3.5849999999999995</v>
      </c>
      <c r="M585" s="4">
        <f t="shared" si="9"/>
        <v>3.5849999999999995</v>
      </c>
      <c r="N585" t="str" cm="1">
        <f t="array" ref="N585">_xlfn.IFS($I585="Rob","Robusta",$I585="Exc","Excelsa",$I585="Ara","Arabica",$I585="Lib","Liberica")</f>
        <v>Robusta</v>
      </c>
      <c r="O585" t="str" cm="1">
        <f t="array" ref="O585">_xlfn.IFS($J585="M","Medium",$J585="L","Light",$J585="D","Dark")</f>
        <v>Light</v>
      </c>
      <c r="P585" t="str">
        <f>_xlfn.XLOOKUP(Orders[[#This Row],[Customer ID]], customers!$A$1:$A$1001, customers!$I$1:$I$1001,,0)</f>
        <v>Yes</v>
      </c>
    </row>
    <row r="586" spans="1:16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_xlfn.XLOOKUP($C586, customers!$A$1:$A$1001,customers!$B$1:$B$1001)</f>
        <v>Rickey Readie</v>
      </c>
      <c r="G586" s="2" t="str">
        <f>IF(_xlfn.XLOOKUP($C586,customers!$A$1:$A$1001, customers!$C$1:$C$1001)=0, "", _xlfn.XLOOKUP($C586,customers!$A$1:$A$1001, customers!$C$1:$C$1001))</f>
        <v>rreadieg8@guardian.co.uk</v>
      </c>
      <c r="H586" s="2" t="str">
        <f>_xlfn.XLOOKUP($C586, customers!$A$1:$A$1001, customers!$G$1:$G$1001)</f>
        <v>United States</v>
      </c>
      <c r="I586" t="str">
        <f>INDEX(products!$A$1:$G$49,MATCH(orders!$D586,products!$A$1:$A$49,0),MATCH(orders!I$1,products!$A$1:$F$1,0))</f>
        <v>Rob</v>
      </c>
      <c r="J586" t="str">
        <f>INDEX(products!$A$1:$G$49,MATCH(orders!$D586,products!$A$1:$A$49,0),MATCH(orders!J$1,products!$A$1:$F$1,0))</f>
        <v>L</v>
      </c>
      <c r="K586" s="7">
        <f>INDEX(products!$A$1:$G$49,MATCH(orders!$D586,products!$A$1:$A$49,0),MATCH(orders!K$1,products!$A$1:$F$1,0))</f>
        <v>0.2</v>
      </c>
      <c r="L586" s="4">
        <f>INDEX(products!$A$1:$G$49,MATCH(orders!$D586,products!$A$1:$A$49,0),MATCH(orders!L$1,products!$A$1:$F$1,0))</f>
        <v>3.5849999999999995</v>
      </c>
      <c r="M586" s="4">
        <f t="shared" si="9"/>
        <v>21.509999999999998</v>
      </c>
      <c r="N586" t="str" cm="1">
        <f t="array" ref="N586">_xlfn.IFS($I586="Rob","Robusta",$I586="Exc","Excelsa",$I586="Ara","Arabica",$I586="Lib","Liberica")</f>
        <v>Robusta</v>
      </c>
      <c r="O586" t="str" cm="1">
        <f t="array" ref="O586">_xlfn.IFS($J586="M","Medium",$J586="L","Light",$J586="D","Dark")</f>
        <v>Light</v>
      </c>
      <c r="P586" t="str">
        <f>_xlfn.XLOOKUP(Orders[[#This Row],[Customer ID]], customers!$A$1:$A$1001, customers!$I$1:$I$1001,,0)</f>
        <v>No</v>
      </c>
    </row>
    <row r="587" spans="1:16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_xlfn.XLOOKUP($C587, customers!$A$1:$A$1001,customers!$B$1:$B$1001)</f>
        <v>Cody Verissimo</v>
      </c>
      <c r="G587" s="2" t="str">
        <f>IF(_xlfn.XLOOKUP($C587,customers!$A$1:$A$1001, customers!$C$1:$C$1001)=0, "", _xlfn.XLOOKUP($C587,customers!$A$1:$A$1001, customers!$C$1:$C$1001))</f>
        <v>cverissimogh@theglobeandmail.com</v>
      </c>
      <c r="H587" s="2" t="str">
        <f>_xlfn.XLOOKUP($C587, customers!$A$1:$A$1001, customers!$G$1:$G$1001)</f>
        <v>United Kingdom</v>
      </c>
      <c r="I587" t="str">
        <f>INDEX(products!$A$1:$G$49,MATCH(orders!$D587,products!$A$1:$A$49,0),MATCH(orders!I$1,products!$A$1:$F$1,0))</f>
        <v>Exc</v>
      </c>
      <c r="J587" t="str">
        <f>INDEX(products!$A$1:$G$49,MATCH(orders!$D587,products!$A$1:$A$49,0),MATCH(orders!J$1,products!$A$1:$F$1,0))</f>
        <v>M</v>
      </c>
      <c r="K587" s="7">
        <f>INDEX(products!$A$1:$G$49,MATCH(orders!$D587,products!$A$1:$A$49,0),MATCH(orders!K$1,products!$A$1:$F$1,0))</f>
        <v>0.5</v>
      </c>
      <c r="L587" s="4">
        <f>INDEX(products!$A$1:$G$49,MATCH(orders!$D587,products!$A$1:$A$49,0),MATCH(orders!L$1,products!$A$1:$F$1,0))</f>
        <v>8.25</v>
      </c>
      <c r="M587" s="4">
        <f t="shared" si="9"/>
        <v>16.5</v>
      </c>
      <c r="N587" t="str" cm="1">
        <f t="array" ref="N587">_xlfn.IFS($I587="Rob","Robusta",$I587="Exc","Excelsa",$I587="Ara","Arabica",$I587="Lib","Liberica")</f>
        <v>Excelsa</v>
      </c>
      <c r="O587" t="str" cm="1">
        <f t="array" ref="O587">_xlfn.IFS($J587="M","Medium",$J587="L","Light",$J587="D","Dark")</f>
        <v>Medium</v>
      </c>
      <c r="P587" t="str">
        <f>_xlfn.XLOOKUP(Orders[[#This Row],[Customer ID]], customers!$A$1:$A$1001, customers!$I$1:$I$1001,,0)</f>
        <v>Yes</v>
      </c>
    </row>
    <row r="588" spans="1:16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_xlfn.XLOOKUP($C588, customers!$A$1:$A$1001,customers!$B$1:$B$1001)</f>
        <v>Zilvia Claisse</v>
      </c>
      <c r="G588" s="2" t="str">
        <f>IF(_xlfn.XLOOKUP($C588,customers!$A$1:$A$1001, customers!$C$1:$C$1001)=0, "", _xlfn.XLOOKUP($C588,customers!$A$1:$A$1001, customers!$C$1:$C$1001))</f>
        <v/>
      </c>
      <c r="H588" s="2" t="str">
        <f>_xlfn.XLOOKUP($C588, customers!$A$1:$A$1001, customers!$G$1:$G$1001)</f>
        <v>United States</v>
      </c>
      <c r="I588" t="str">
        <f>INDEX(products!$A$1:$G$49,MATCH(orders!$D588,products!$A$1:$A$49,0),MATCH(orders!I$1,products!$A$1:$F$1,0))</f>
        <v>Rob</v>
      </c>
      <c r="J588" t="str">
        <f>INDEX(products!$A$1:$G$49,MATCH(orders!$D588,products!$A$1:$A$49,0),MATCH(orders!J$1,products!$A$1:$F$1,0))</f>
        <v>L</v>
      </c>
      <c r="K588" s="7">
        <f>INDEX(products!$A$1:$G$49,MATCH(orders!$D588,products!$A$1:$A$49,0),MATCH(orders!K$1,products!$A$1:$F$1,0))</f>
        <v>2.5</v>
      </c>
      <c r="L588" s="4">
        <f>INDEX(products!$A$1:$G$49,MATCH(orders!$D588,products!$A$1:$A$49,0),MATCH(orders!L$1,products!$A$1:$F$1,0))</f>
        <v>27.484999999999996</v>
      </c>
      <c r="M588" s="4">
        <f t="shared" si="9"/>
        <v>82.454999999999984</v>
      </c>
      <c r="N588" t="str" cm="1">
        <f t="array" ref="N588">_xlfn.IFS($I588="Rob","Robusta",$I588="Exc","Excelsa",$I588="Ara","Arabica",$I588="Lib","Liberica")</f>
        <v>Robusta</v>
      </c>
      <c r="O588" t="str" cm="1">
        <f t="array" ref="O588">_xlfn.IFS($J588="M","Medium",$J588="L","Light",$J588="D","Dark")</f>
        <v>Light</v>
      </c>
      <c r="P588" t="str">
        <f>_xlfn.XLOOKUP(Orders[[#This Row],[Customer ID]], customers!$A$1:$A$1001, customers!$I$1:$I$1001,,0)</f>
        <v>No</v>
      </c>
    </row>
    <row r="589" spans="1:16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_xlfn.XLOOKUP($C589, customers!$A$1:$A$1001,customers!$B$1:$B$1001)</f>
        <v>Bar O' Mahony</v>
      </c>
      <c r="G589" s="2" t="str">
        <f>IF(_xlfn.XLOOKUP($C589,customers!$A$1:$A$1001, customers!$C$1:$C$1001)=0, "", _xlfn.XLOOKUP($C589,customers!$A$1:$A$1001, customers!$C$1:$C$1001))</f>
        <v>bogb@elpais.com</v>
      </c>
      <c r="H589" s="2" t="str">
        <f>_xlfn.XLOOKUP($C589, customers!$A$1:$A$1001, customers!$G$1:$G$1001)</f>
        <v>United States</v>
      </c>
      <c r="I589" t="str">
        <f>INDEX(products!$A$1:$G$49,MATCH(orders!$D589,products!$A$1:$A$49,0),MATCH(orders!I$1,products!$A$1:$F$1,0))</f>
        <v>Lib</v>
      </c>
      <c r="J589" t="str">
        <f>INDEX(products!$A$1:$G$49,MATCH(orders!$D589,products!$A$1:$A$49,0),MATCH(orders!J$1,products!$A$1:$F$1,0))</f>
        <v>D</v>
      </c>
      <c r="K589" s="7">
        <f>INDEX(products!$A$1:$G$49,MATCH(orders!$D589,products!$A$1:$A$49,0),MATCH(orders!K$1,products!$A$1:$F$1,0))</f>
        <v>0.5</v>
      </c>
      <c r="L589" s="4">
        <f>INDEX(products!$A$1:$G$49,MATCH(orders!$D589,products!$A$1:$A$49,0),MATCH(orders!L$1,products!$A$1:$F$1,0))</f>
        <v>7.77</v>
      </c>
      <c r="M589" s="4">
        <f t="shared" si="9"/>
        <v>7.77</v>
      </c>
      <c r="N589" t="str" cm="1">
        <f t="array" ref="N589">_xlfn.IFS($I589="Rob","Robusta",$I589="Exc","Excelsa",$I589="Ara","Arabica",$I589="Lib","Liberica")</f>
        <v>Liberica</v>
      </c>
      <c r="O589" t="str" cm="1">
        <f t="array" ref="O589">_xlfn.IFS($J589="M","Medium",$J589="L","Light",$J589="D","Dark")</f>
        <v>Dark</v>
      </c>
      <c r="P589" t="str">
        <f>_xlfn.XLOOKUP(Orders[[#This Row],[Customer ID]], customers!$A$1:$A$1001, customers!$I$1:$I$1001,,0)</f>
        <v>Yes</v>
      </c>
    </row>
    <row r="590" spans="1:16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_xlfn.XLOOKUP($C590, customers!$A$1:$A$1001,customers!$B$1:$B$1001)</f>
        <v>Valenka Stansbury</v>
      </c>
      <c r="G590" s="2" t="str">
        <f>IF(_xlfn.XLOOKUP($C590,customers!$A$1:$A$1001, customers!$C$1:$C$1001)=0, "", _xlfn.XLOOKUP($C590,customers!$A$1:$A$1001, customers!$C$1:$C$1001))</f>
        <v>vstansburygc@unblog.fr</v>
      </c>
      <c r="H590" s="2" t="str">
        <f>_xlfn.XLOOKUP($C590, customers!$A$1:$A$1001, customers!$G$1:$G$1001)</f>
        <v>United States</v>
      </c>
      <c r="I590" t="str">
        <f>INDEX(products!$A$1:$G$49,MATCH(orders!$D590,products!$A$1:$A$49,0),MATCH(orders!I$1,products!$A$1:$F$1,0))</f>
        <v>Rob</v>
      </c>
      <c r="J590" t="str">
        <f>INDEX(products!$A$1:$G$49,MATCH(orders!$D590,products!$A$1:$A$49,0),MATCH(orders!J$1,products!$A$1:$F$1,0))</f>
        <v>M</v>
      </c>
      <c r="K590" s="7">
        <f>INDEX(products!$A$1:$G$49,MATCH(orders!$D590,products!$A$1:$A$49,0),MATCH(orders!K$1,products!$A$1:$F$1,0))</f>
        <v>0.5</v>
      </c>
      <c r="L590" s="4">
        <f>INDEX(products!$A$1:$G$49,MATCH(orders!$D590,products!$A$1:$A$49,0),MATCH(orders!L$1,products!$A$1:$F$1,0))</f>
        <v>5.97</v>
      </c>
      <c r="M590" s="4">
        <f t="shared" si="9"/>
        <v>11.94</v>
      </c>
      <c r="N590" t="str" cm="1">
        <f t="array" ref="N590">_xlfn.IFS($I590="Rob","Robusta",$I590="Exc","Excelsa",$I590="Ara","Arabica",$I590="Lib","Liberica")</f>
        <v>Robusta</v>
      </c>
      <c r="O590" t="str" cm="1">
        <f t="array" ref="O590">_xlfn.IFS($J590="M","Medium",$J590="L","Light",$J590="D","Dark")</f>
        <v>Medium</v>
      </c>
      <c r="P590" t="str">
        <f>_xlfn.XLOOKUP(Orders[[#This Row],[Customer ID]], customers!$A$1:$A$1001, customers!$I$1:$I$1001,,0)</f>
        <v>Yes</v>
      </c>
    </row>
    <row r="591" spans="1:16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_xlfn.XLOOKUP($C591, customers!$A$1:$A$1001,customers!$B$1:$B$1001)</f>
        <v>Daniel Heinonen</v>
      </c>
      <c r="G591" s="2" t="str">
        <f>IF(_xlfn.XLOOKUP($C591,customers!$A$1:$A$1001, customers!$C$1:$C$1001)=0, "", _xlfn.XLOOKUP($C591,customers!$A$1:$A$1001, customers!$C$1:$C$1001))</f>
        <v>dheinonengd@printfriendly.com</v>
      </c>
      <c r="H591" s="2" t="str">
        <f>_xlfn.XLOOKUP($C591, customers!$A$1:$A$1001, customers!$G$1:$G$1001)</f>
        <v>United States</v>
      </c>
      <c r="I591" t="str">
        <f>INDEX(products!$A$1:$G$49,MATCH(orders!$D591,products!$A$1:$A$49,0),MATCH(orders!I$1,products!$A$1:$F$1,0))</f>
        <v>Exc</v>
      </c>
      <c r="J591" t="str">
        <f>INDEX(products!$A$1:$G$49,MATCH(orders!$D591,products!$A$1:$A$49,0),MATCH(orders!J$1,products!$A$1:$F$1,0))</f>
        <v>L</v>
      </c>
      <c r="K591" s="7">
        <f>INDEX(products!$A$1:$G$49,MATCH(orders!$D591,products!$A$1:$A$49,0),MATCH(orders!K$1,products!$A$1:$F$1,0))</f>
        <v>2.5</v>
      </c>
      <c r="L591" s="4">
        <f>INDEX(products!$A$1:$G$49,MATCH(orders!$D591,products!$A$1:$A$49,0),MATCH(orders!L$1,products!$A$1:$F$1,0))</f>
        <v>34.154999999999994</v>
      </c>
      <c r="M591" s="4">
        <f t="shared" si="9"/>
        <v>204.92999999999995</v>
      </c>
      <c r="N591" t="str" cm="1">
        <f t="array" ref="N591">_xlfn.IFS($I591="Rob","Robusta",$I591="Exc","Excelsa",$I591="Ara","Arabica",$I591="Lib","Liberica")</f>
        <v>Excelsa</v>
      </c>
      <c r="O591" t="str" cm="1">
        <f t="array" ref="O591">_xlfn.IFS($J591="M","Medium",$J591="L","Light",$J591="D","Dark")</f>
        <v>Light</v>
      </c>
      <c r="P591" t="str">
        <f>_xlfn.XLOOKUP(Orders[[#This Row],[Customer ID]], customers!$A$1:$A$1001, customers!$I$1:$I$1001,,0)</f>
        <v>No</v>
      </c>
    </row>
    <row r="592" spans="1:16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_xlfn.XLOOKUP($C592, customers!$A$1:$A$1001,customers!$B$1:$B$1001)</f>
        <v>Jewelle Shenton</v>
      </c>
      <c r="G592" s="2" t="str">
        <f>IF(_xlfn.XLOOKUP($C592,customers!$A$1:$A$1001, customers!$C$1:$C$1001)=0, "", _xlfn.XLOOKUP($C592,customers!$A$1:$A$1001, customers!$C$1:$C$1001))</f>
        <v>jshentonge@google.com.hk</v>
      </c>
      <c r="H592" s="2" t="str">
        <f>_xlfn.XLOOKUP($C592, customers!$A$1:$A$1001, customers!$G$1:$G$1001)</f>
        <v>United States</v>
      </c>
      <c r="I592" t="str">
        <f>INDEX(products!$A$1:$G$49,MATCH(orders!$D592,products!$A$1:$A$49,0),MATCH(orders!I$1,products!$A$1:$F$1,0))</f>
        <v>Exc</v>
      </c>
      <c r="J592" t="str">
        <f>INDEX(products!$A$1:$G$49,MATCH(orders!$D592,products!$A$1:$A$49,0),MATCH(orders!J$1,products!$A$1:$F$1,0))</f>
        <v>M</v>
      </c>
      <c r="K592" s="7">
        <f>INDEX(products!$A$1:$G$49,MATCH(orders!$D592,products!$A$1:$A$49,0),MATCH(orders!K$1,products!$A$1:$F$1,0))</f>
        <v>2.5</v>
      </c>
      <c r="L592" s="4">
        <f>INDEX(products!$A$1:$G$49,MATCH(orders!$D592,products!$A$1:$A$49,0),MATCH(orders!L$1,products!$A$1:$F$1,0))</f>
        <v>31.624999999999996</v>
      </c>
      <c r="M592" s="4">
        <f t="shared" si="9"/>
        <v>63.249999999999993</v>
      </c>
      <c r="N592" t="str" cm="1">
        <f t="array" ref="N592">_xlfn.IFS($I592="Rob","Robusta",$I592="Exc","Excelsa",$I592="Ara","Arabica",$I592="Lib","Liberica")</f>
        <v>Excelsa</v>
      </c>
      <c r="O592" t="str" cm="1">
        <f t="array" ref="O592">_xlfn.IFS($J592="M","Medium",$J592="L","Light",$J592="D","Dark")</f>
        <v>Medium</v>
      </c>
      <c r="P592" t="str">
        <f>_xlfn.XLOOKUP(Orders[[#This Row],[Customer ID]], customers!$A$1:$A$1001, customers!$I$1:$I$1001,,0)</f>
        <v>Yes</v>
      </c>
    </row>
    <row r="593" spans="1:16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_xlfn.XLOOKUP($C593, customers!$A$1:$A$1001,customers!$B$1:$B$1001)</f>
        <v>Jennifer Wilkisson</v>
      </c>
      <c r="G593" s="2" t="str">
        <f>IF(_xlfn.XLOOKUP($C593,customers!$A$1:$A$1001, customers!$C$1:$C$1001)=0, "", _xlfn.XLOOKUP($C593,customers!$A$1:$A$1001, customers!$C$1:$C$1001))</f>
        <v>jwilkissongf@nba.com</v>
      </c>
      <c r="H593" s="2" t="str">
        <f>_xlfn.XLOOKUP($C593, customers!$A$1:$A$1001, customers!$G$1:$G$1001)</f>
        <v>United States</v>
      </c>
      <c r="I593" t="str">
        <f>INDEX(products!$A$1:$G$49,MATCH(orders!$D593,products!$A$1:$A$49,0),MATCH(orders!I$1,products!$A$1:$F$1,0))</f>
        <v>Rob</v>
      </c>
      <c r="J593" t="str">
        <f>INDEX(products!$A$1:$G$49,MATCH(orders!$D593,products!$A$1:$A$49,0),MATCH(orders!J$1,products!$A$1:$F$1,0))</f>
        <v>D</v>
      </c>
      <c r="K593" s="7">
        <f>INDEX(products!$A$1:$G$49,MATCH(orders!$D593,products!$A$1:$A$49,0),MATCH(orders!K$1,products!$A$1:$F$1,0))</f>
        <v>0.2</v>
      </c>
      <c r="L593" s="4">
        <f>INDEX(products!$A$1:$G$49,MATCH(orders!$D593,products!$A$1:$A$49,0),MATCH(orders!L$1,products!$A$1:$F$1,0))</f>
        <v>2.6849999999999996</v>
      </c>
      <c r="M593" s="4">
        <f t="shared" si="9"/>
        <v>8.0549999999999997</v>
      </c>
      <c r="N593" t="str" cm="1">
        <f t="array" ref="N593">_xlfn.IFS($I593="Rob","Robusta",$I593="Exc","Excelsa",$I593="Ara","Arabica",$I593="Lib","Liberica")</f>
        <v>Robusta</v>
      </c>
      <c r="O593" t="str" cm="1">
        <f t="array" ref="O593">_xlfn.IFS($J593="M","Medium",$J593="L","Light",$J593="D","Dark")</f>
        <v>Dark</v>
      </c>
      <c r="P593" t="str">
        <f>_xlfn.XLOOKUP(Orders[[#This Row],[Customer ID]], customers!$A$1:$A$1001, customers!$I$1:$I$1001,,0)</f>
        <v>Yes</v>
      </c>
    </row>
    <row r="594" spans="1:16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_xlfn.XLOOKUP($C594, customers!$A$1:$A$1001,customers!$B$1:$B$1001)</f>
        <v>Kylie Mowat</v>
      </c>
      <c r="G594" s="2" t="str">
        <f>IF(_xlfn.XLOOKUP($C594,customers!$A$1:$A$1001, customers!$C$1:$C$1001)=0, "", _xlfn.XLOOKUP($C594,customers!$A$1:$A$1001, customers!$C$1:$C$1001))</f>
        <v/>
      </c>
      <c r="H594" s="2" t="str">
        <f>_xlfn.XLOOKUP($C594, customers!$A$1:$A$1001, customers!$G$1:$G$1001)</f>
        <v>United States</v>
      </c>
      <c r="I594" t="str">
        <f>INDEX(products!$A$1:$G$49,MATCH(orders!$D594,products!$A$1:$A$49,0),MATCH(orders!I$1,products!$A$1:$F$1,0))</f>
        <v>Ara</v>
      </c>
      <c r="J594" t="str">
        <f>INDEX(products!$A$1:$G$49,MATCH(orders!$D594,products!$A$1:$A$49,0),MATCH(orders!J$1,products!$A$1:$F$1,0))</f>
        <v>M</v>
      </c>
      <c r="K594" s="7">
        <f>INDEX(products!$A$1:$G$49,MATCH(orders!$D594,products!$A$1:$A$49,0),MATCH(orders!K$1,products!$A$1:$F$1,0))</f>
        <v>2.5</v>
      </c>
      <c r="L594" s="4">
        <f>INDEX(products!$A$1:$G$49,MATCH(orders!$D594,products!$A$1:$A$49,0),MATCH(orders!L$1,products!$A$1:$F$1,0))</f>
        <v>25.874999999999996</v>
      </c>
      <c r="M594" s="4">
        <f t="shared" si="9"/>
        <v>51.749999999999993</v>
      </c>
      <c r="N594" t="str" cm="1">
        <f t="array" ref="N594">_xlfn.IFS($I594="Rob","Robusta",$I594="Exc","Excelsa",$I594="Ara","Arabica",$I594="Lib","Liberica")</f>
        <v>Arabica</v>
      </c>
      <c r="O594" t="str" cm="1">
        <f t="array" ref="O594">_xlfn.IFS($J594="M","Medium",$J594="L","Light",$J594="D","Dark")</f>
        <v>Medium</v>
      </c>
      <c r="P594" t="str">
        <f>_xlfn.XLOOKUP(Orders[[#This Row],[Customer ID]], customers!$A$1:$A$1001, customers!$I$1:$I$1001,,0)</f>
        <v>No</v>
      </c>
    </row>
    <row r="595" spans="1:16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_xlfn.XLOOKUP($C595, customers!$A$1:$A$1001,customers!$B$1:$B$1001)</f>
        <v>Cody Verissimo</v>
      </c>
      <c r="G595" s="2" t="str">
        <f>IF(_xlfn.XLOOKUP($C595,customers!$A$1:$A$1001, customers!$C$1:$C$1001)=0, "", _xlfn.XLOOKUP($C595,customers!$A$1:$A$1001, customers!$C$1:$C$1001))</f>
        <v>cverissimogh@theglobeandmail.com</v>
      </c>
      <c r="H595" s="2" t="str">
        <f>_xlfn.XLOOKUP($C595, customers!$A$1:$A$1001, customers!$G$1:$G$1001)</f>
        <v>United Kingdom</v>
      </c>
      <c r="I595" t="str">
        <f>INDEX(products!$A$1:$G$49,MATCH(orders!$D595,products!$A$1:$A$49,0),MATCH(orders!I$1,products!$A$1:$F$1,0))</f>
        <v>Exc</v>
      </c>
      <c r="J595" t="str">
        <f>INDEX(products!$A$1:$G$49,MATCH(orders!$D595,products!$A$1:$A$49,0),MATCH(orders!J$1,products!$A$1:$F$1,0))</f>
        <v>D</v>
      </c>
      <c r="K595" s="7">
        <f>INDEX(products!$A$1:$G$49,MATCH(orders!$D595,products!$A$1:$A$49,0),MATCH(orders!K$1,products!$A$1:$F$1,0))</f>
        <v>2.5</v>
      </c>
      <c r="L595" s="4">
        <f>INDEX(products!$A$1:$G$49,MATCH(orders!$D595,products!$A$1:$A$49,0),MATCH(orders!L$1,products!$A$1:$F$1,0))</f>
        <v>27.945</v>
      </c>
      <c r="M595" s="4">
        <f t="shared" si="9"/>
        <v>27.945</v>
      </c>
      <c r="N595" t="str" cm="1">
        <f t="array" ref="N595">_xlfn.IFS($I595="Rob","Robusta",$I595="Exc","Excelsa",$I595="Ara","Arabica",$I595="Lib","Liberica")</f>
        <v>Excelsa</v>
      </c>
      <c r="O595" t="str" cm="1">
        <f t="array" ref="O595">_xlfn.IFS($J595="M","Medium",$J595="L","Light",$J595="D","Dark")</f>
        <v>Dark</v>
      </c>
      <c r="P595" t="str">
        <f>_xlfn.XLOOKUP(Orders[[#This Row],[Customer ID]], customers!$A$1:$A$1001, customers!$I$1:$I$1001,,0)</f>
        <v>Yes</v>
      </c>
    </row>
    <row r="596" spans="1:16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_xlfn.XLOOKUP($C596, customers!$A$1:$A$1001,customers!$B$1:$B$1001)</f>
        <v>Gabriel Starcks</v>
      </c>
      <c r="G596" s="2" t="str">
        <f>IF(_xlfn.XLOOKUP($C596,customers!$A$1:$A$1001, customers!$C$1:$C$1001)=0, "", _xlfn.XLOOKUP($C596,customers!$A$1:$A$1001, customers!$C$1:$C$1001))</f>
        <v>gstarcksgi@abc.net.au</v>
      </c>
      <c r="H596" s="2" t="str">
        <f>_xlfn.XLOOKUP($C596, customers!$A$1:$A$1001, customers!$G$1:$G$1001)</f>
        <v>United States</v>
      </c>
      <c r="I596" t="str">
        <f>INDEX(products!$A$1:$G$49,MATCH(orders!$D596,products!$A$1:$A$49,0),MATCH(orders!I$1,products!$A$1:$F$1,0))</f>
        <v>Ara</v>
      </c>
      <c r="J596" t="str">
        <f>INDEX(products!$A$1:$G$49,MATCH(orders!$D596,products!$A$1:$A$49,0),MATCH(orders!J$1,products!$A$1:$F$1,0))</f>
        <v>L</v>
      </c>
      <c r="K596" s="7">
        <f>INDEX(products!$A$1:$G$49,MATCH(orders!$D596,products!$A$1:$A$49,0),MATCH(orders!K$1,products!$A$1:$F$1,0))</f>
        <v>2.5</v>
      </c>
      <c r="L596" s="4">
        <f>INDEX(products!$A$1:$G$49,MATCH(orders!$D596,products!$A$1:$A$49,0),MATCH(orders!L$1,products!$A$1:$F$1,0))</f>
        <v>29.784999999999997</v>
      </c>
      <c r="M596" s="4">
        <f t="shared" si="9"/>
        <v>59.569999999999993</v>
      </c>
      <c r="N596" t="str" cm="1">
        <f t="array" ref="N596">_xlfn.IFS($I596="Rob","Robusta",$I596="Exc","Excelsa",$I596="Ara","Arabica",$I596="Lib","Liberica")</f>
        <v>Arabica</v>
      </c>
      <c r="O596" t="str" cm="1">
        <f t="array" ref="O596">_xlfn.IFS($J596="M","Medium",$J596="L","Light",$J596="D","Dark")</f>
        <v>Light</v>
      </c>
      <c r="P596" t="str">
        <f>_xlfn.XLOOKUP(Orders[[#This Row],[Customer ID]], customers!$A$1:$A$1001, customers!$I$1:$I$1001,,0)</f>
        <v>No</v>
      </c>
    </row>
    <row r="597" spans="1:16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_xlfn.XLOOKUP($C597, customers!$A$1:$A$1001,customers!$B$1:$B$1001)</f>
        <v>Darby Dummer</v>
      </c>
      <c r="G597" s="2" t="str">
        <f>IF(_xlfn.XLOOKUP($C597,customers!$A$1:$A$1001, customers!$C$1:$C$1001)=0, "", _xlfn.XLOOKUP($C597,customers!$A$1:$A$1001, customers!$C$1:$C$1001))</f>
        <v/>
      </c>
      <c r="H597" s="2" t="str">
        <f>_xlfn.XLOOKUP($C597, customers!$A$1:$A$1001, customers!$G$1:$G$1001)</f>
        <v>United Kingdom</v>
      </c>
      <c r="I597" t="str">
        <f>INDEX(products!$A$1:$G$49,MATCH(orders!$D597,products!$A$1:$A$49,0),MATCH(orders!I$1,products!$A$1:$F$1,0))</f>
        <v>Exc</v>
      </c>
      <c r="J597" t="str">
        <f>INDEX(products!$A$1:$G$49,MATCH(orders!$D597,products!$A$1:$A$49,0),MATCH(orders!J$1,products!$A$1:$F$1,0))</f>
        <v>L</v>
      </c>
      <c r="K597" s="7">
        <f>INDEX(products!$A$1:$G$49,MATCH(orders!$D597,products!$A$1:$A$49,0),MATCH(orders!K$1,products!$A$1:$F$1,0))</f>
        <v>1</v>
      </c>
      <c r="L597" s="4">
        <f>INDEX(products!$A$1:$G$49,MATCH(orders!$D597,products!$A$1:$A$49,0),MATCH(orders!L$1,products!$A$1:$F$1,0))</f>
        <v>14.85</v>
      </c>
      <c r="M597" s="4">
        <f t="shared" si="9"/>
        <v>14.85</v>
      </c>
      <c r="N597" t="str" cm="1">
        <f t="array" ref="N597">_xlfn.IFS($I597="Rob","Robusta",$I597="Exc","Excelsa",$I597="Ara","Arabica",$I597="Lib","Liberica")</f>
        <v>Excelsa</v>
      </c>
      <c r="O597" t="str" cm="1">
        <f t="array" ref="O597">_xlfn.IFS($J597="M","Medium",$J597="L","Light",$J597="D","Dark")</f>
        <v>Light</v>
      </c>
      <c r="P597" t="str">
        <f>_xlfn.XLOOKUP(Orders[[#This Row],[Customer ID]], customers!$A$1:$A$1001, customers!$I$1:$I$1001,,0)</f>
        <v>No</v>
      </c>
    </row>
    <row r="598" spans="1:16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_xlfn.XLOOKUP($C598, customers!$A$1:$A$1001,customers!$B$1:$B$1001)</f>
        <v>Kienan Scholard</v>
      </c>
      <c r="G598" s="2" t="str">
        <f>IF(_xlfn.XLOOKUP($C598,customers!$A$1:$A$1001, customers!$C$1:$C$1001)=0, "", _xlfn.XLOOKUP($C598,customers!$A$1:$A$1001, customers!$C$1:$C$1001))</f>
        <v>kscholardgk@sbwire.com</v>
      </c>
      <c r="H598" s="2" t="str">
        <f>_xlfn.XLOOKUP($C598, customers!$A$1:$A$1001, customers!$G$1:$G$1001)</f>
        <v>United States</v>
      </c>
      <c r="I598" t="str">
        <f>INDEX(products!$A$1:$G$49,MATCH(orders!$D598,products!$A$1:$A$49,0),MATCH(orders!I$1,products!$A$1:$F$1,0))</f>
        <v>Ara</v>
      </c>
      <c r="J598" t="str">
        <f>INDEX(products!$A$1:$G$49,MATCH(orders!$D598,products!$A$1:$A$49,0),MATCH(orders!J$1,products!$A$1:$F$1,0))</f>
        <v>M</v>
      </c>
      <c r="K598" s="7">
        <f>INDEX(products!$A$1:$G$49,MATCH(orders!$D598,products!$A$1:$A$49,0),MATCH(orders!K$1,products!$A$1:$F$1,0))</f>
        <v>0.5</v>
      </c>
      <c r="L598" s="4">
        <f>INDEX(products!$A$1:$G$49,MATCH(orders!$D598,products!$A$1:$A$49,0),MATCH(orders!L$1,products!$A$1:$F$1,0))</f>
        <v>6.75</v>
      </c>
      <c r="M598" s="4">
        <f t="shared" si="9"/>
        <v>33.75</v>
      </c>
      <c r="N598" t="str" cm="1">
        <f t="array" ref="N598">_xlfn.IFS($I598="Rob","Robusta",$I598="Exc","Excelsa",$I598="Ara","Arabica",$I598="Lib","Liberica")</f>
        <v>Arabica</v>
      </c>
      <c r="O598" t="str" cm="1">
        <f t="array" ref="O598">_xlfn.IFS($J598="M","Medium",$J598="L","Light",$J598="D","Dark")</f>
        <v>Medium</v>
      </c>
      <c r="P598" t="str">
        <f>_xlfn.XLOOKUP(Orders[[#This Row],[Customer ID]], customers!$A$1:$A$1001, customers!$I$1:$I$1001,,0)</f>
        <v>No</v>
      </c>
    </row>
    <row r="599" spans="1:16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_xlfn.XLOOKUP($C599, customers!$A$1:$A$1001,customers!$B$1:$B$1001)</f>
        <v>Bo Kindley</v>
      </c>
      <c r="G599" s="2" t="str">
        <f>IF(_xlfn.XLOOKUP($C599,customers!$A$1:$A$1001, customers!$C$1:$C$1001)=0, "", _xlfn.XLOOKUP($C599,customers!$A$1:$A$1001, customers!$C$1:$C$1001))</f>
        <v>bkindleygl@wikimedia.org</v>
      </c>
      <c r="H599" s="2" t="str">
        <f>_xlfn.XLOOKUP($C599, customers!$A$1:$A$1001, customers!$G$1:$G$1001)</f>
        <v>United States</v>
      </c>
      <c r="I599" t="str">
        <f>INDEX(products!$A$1:$G$49,MATCH(orders!$D599,products!$A$1:$A$49,0),MATCH(orders!I$1,products!$A$1:$F$1,0))</f>
        <v>Lib</v>
      </c>
      <c r="J599" t="str">
        <f>INDEX(products!$A$1:$G$49,MATCH(orders!$D599,products!$A$1:$A$49,0),MATCH(orders!J$1,products!$A$1:$F$1,0))</f>
        <v>L</v>
      </c>
      <c r="K599" s="7">
        <f>INDEX(products!$A$1:$G$49,MATCH(orders!$D599,products!$A$1:$A$49,0),MATCH(orders!K$1,products!$A$1:$F$1,0))</f>
        <v>2.5</v>
      </c>
      <c r="L599" s="4">
        <f>INDEX(products!$A$1:$G$49,MATCH(orders!$D599,products!$A$1:$A$49,0),MATCH(orders!L$1,products!$A$1:$F$1,0))</f>
        <v>36.454999999999998</v>
      </c>
      <c r="M599" s="4">
        <f t="shared" si="9"/>
        <v>145.82</v>
      </c>
      <c r="N599" t="str" cm="1">
        <f t="array" ref="N599">_xlfn.IFS($I599="Rob","Robusta",$I599="Exc","Excelsa",$I599="Ara","Arabica",$I599="Lib","Liberica")</f>
        <v>Liberica</v>
      </c>
      <c r="O599" t="str" cm="1">
        <f t="array" ref="O599">_xlfn.IFS($J599="M","Medium",$J599="L","Light",$J599="D","Dark")</f>
        <v>Light</v>
      </c>
      <c r="P599" t="str">
        <f>_xlfn.XLOOKUP(Orders[[#This Row],[Customer ID]], customers!$A$1:$A$1001, customers!$I$1:$I$1001,,0)</f>
        <v>Yes</v>
      </c>
    </row>
    <row r="600" spans="1:16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_xlfn.XLOOKUP($C600, customers!$A$1:$A$1001,customers!$B$1:$B$1001)</f>
        <v>Krissie Hammett</v>
      </c>
      <c r="G600" s="2" t="str">
        <f>IF(_xlfn.XLOOKUP($C600,customers!$A$1:$A$1001, customers!$C$1:$C$1001)=0, "", _xlfn.XLOOKUP($C600,customers!$A$1:$A$1001, customers!$C$1:$C$1001))</f>
        <v>khammettgm@dmoz.org</v>
      </c>
      <c r="H600" s="2" t="str">
        <f>_xlfn.XLOOKUP($C600, customers!$A$1:$A$1001, customers!$G$1:$G$1001)</f>
        <v>United States</v>
      </c>
      <c r="I600" t="str">
        <f>INDEX(products!$A$1:$G$49,MATCH(orders!$D600,products!$A$1:$A$49,0),MATCH(orders!I$1,products!$A$1:$F$1,0))</f>
        <v>Rob</v>
      </c>
      <c r="J600" t="str">
        <f>INDEX(products!$A$1:$G$49,MATCH(orders!$D600,products!$A$1:$A$49,0),MATCH(orders!J$1,products!$A$1:$F$1,0))</f>
        <v>M</v>
      </c>
      <c r="K600" s="7">
        <f>INDEX(products!$A$1:$G$49,MATCH(orders!$D600,products!$A$1:$A$49,0),MATCH(orders!K$1,products!$A$1:$F$1,0))</f>
        <v>0.2</v>
      </c>
      <c r="L600" s="4">
        <f>INDEX(products!$A$1:$G$49,MATCH(orders!$D600,products!$A$1:$A$49,0),MATCH(orders!L$1,products!$A$1:$F$1,0))</f>
        <v>2.9849999999999999</v>
      </c>
      <c r="M600" s="4">
        <f t="shared" si="9"/>
        <v>11.94</v>
      </c>
      <c r="N600" t="str" cm="1">
        <f t="array" ref="N600">_xlfn.IFS($I600="Rob","Robusta",$I600="Exc","Excelsa",$I600="Ara","Arabica",$I600="Lib","Liberica")</f>
        <v>Robusta</v>
      </c>
      <c r="O600" t="str" cm="1">
        <f t="array" ref="O600">_xlfn.IFS($J600="M","Medium",$J600="L","Light",$J600="D","Dark")</f>
        <v>Medium</v>
      </c>
      <c r="P600" t="str">
        <f>_xlfn.XLOOKUP(Orders[[#This Row],[Customer ID]], customers!$A$1:$A$1001, customers!$I$1:$I$1001,,0)</f>
        <v>Yes</v>
      </c>
    </row>
    <row r="601" spans="1:16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_xlfn.XLOOKUP($C601, customers!$A$1:$A$1001,customers!$B$1:$B$1001)</f>
        <v>Alisha Hulburt</v>
      </c>
      <c r="G601" s="2" t="str">
        <f>IF(_xlfn.XLOOKUP($C601,customers!$A$1:$A$1001, customers!$C$1:$C$1001)=0, "", _xlfn.XLOOKUP($C601,customers!$A$1:$A$1001, customers!$C$1:$C$1001))</f>
        <v>ahulburtgn@fda.gov</v>
      </c>
      <c r="H601" s="2" t="str">
        <f>_xlfn.XLOOKUP($C601, customers!$A$1:$A$1001, customers!$G$1:$G$1001)</f>
        <v>United States</v>
      </c>
      <c r="I601" t="str">
        <f>INDEX(products!$A$1:$G$49,MATCH(orders!$D601,products!$A$1:$A$49,0),MATCH(orders!I$1,products!$A$1:$F$1,0))</f>
        <v>Ara</v>
      </c>
      <c r="J601" t="str">
        <f>INDEX(products!$A$1:$G$49,MATCH(orders!$D601,products!$A$1:$A$49,0),MATCH(orders!J$1,products!$A$1:$F$1,0))</f>
        <v>D</v>
      </c>
      <c r="K601" s="7">
        <f>INDEX(products!$A$1:$G$49,MATCH(orders!$D601,products!$A$1:$A$49,0),MATCH(orders!K$1,products!$A$1:$F$1,0))</f>
        <v>0.2</v>
      </c>
      <c r="L601" s="4">
        <f>INDEX(products!$A$1:$G$49,MATCH(orders!$D601,products!$A$1:$A$49,0),MATCH(orders!L$1,products!$A$1:$F$1,0))</f>
        <v>2.9849999999999999</v>
      </c>
      <c r="M601" s="4">
        <f t="shared" si="9"/>
        <v>11.94</v>
      </c>
      <c r="N601" t="str" cm="1">
        <f t="array" ref="N601">_xlfn.IFS($I601="Rob","Robusta",$I601="Exc","Excelsa",$I601="Ara","Arabica",$I601="Lib","Liberica")</f>
        <v>Arabica</v>
      </c>
      <c r="O601" t="str" cm="1">
        <f t="array" ref="O601">_xlfn.IFS($J601="M","Medium",$J601="L","Light",$J601="D","Dark")</f>
        <v>Dark</v>
      </c>
      <c r="P601" t="str">
        <f>_xlfn.XLOOKUP(Orders[[#This Row],[Customer ID]], customers!$A$1:$A$1001, customers!$I$1:$I$1001,,0)</f>
        <v>Yes</v>
      </c>
    </row>
    <row r="602" spans="1:16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_xlfn.XLOOKUP($C602, customers!$A$1:$A$1001,customers!$B$1:$B$1001)</f>
        <v>Peyter Lauritzen</v>
      </c>
      <c r="G602" s="2" t="str">
        <f>IF(_xlfn.XLOOKUP($C602,customers!$A$1:$A$1001, customers!$C$1:$C$1001)=0, "", _xlfn.XLOOKUP($C602,customers!$A$1:$A$1001, customers!$C$1:$C$1001))</f>
        <v>plauritzengo@photobucket.com</v>
      </c>
      <c r="H602" s="2" t="str">
        <f>_xlfn.XLOOKUP($C602, customers!$A$1:$A$1001, customers!$G$1:$G$1001)</f>
        <v>United States</v>
      </c>
      <c r="I602" t="str">
        <f>INDEX(products!$A$1:$G$49,MATCH(orders!$D602,products!$A$1:$A$49,0),MATCH(orders!I$1,products!$A$1:$F$1,0))</f>
        <v>Lib</v>
      </c>
      <c r="J602" t="str">
        <f>INDEX(products!$A$1:$G$49,MATCH(orders!$D602,products!$A$1:$A$49,0),MATCH(orders!J$1,products!$A$1:$F$1,0))</f>
        <v>D</v>
      </c>
      <c r="K602" s="7">
        <f>INDEX(products!$A$1:$G$49,MATCH(orders!$D602,products!$A$1:$A$49,0),MATCH(orders!K$1,products!$A$1:$F$1,0))</f>
        <v>0.5</v>
      </c>
      <c r="L602" s="4">
        <f>INDEX(products!$A$1:$G$49,MATCH(orders!$D602,products!$A$1:$A$49,0),MATCH(orders!L$1,products!$A$1:$F$1,0))</f>
        <v>7.77</v>
      </c>
      <c r="M602" s="4">
        <f t="shared" si="9"/>
        <v>7.77</v>
      </c>
      <c r="N602" t="str" cm="1">
        <f t="array" ref="N602">_xlfn.IFS($I602="Rob","Robusta",$I602="Exc","Excelsa",$I602="Ara","Arabica",$I602="Lib","Liberica")</f>
        <v>Liberica</v>
      </c>
      <c r="O602" t="str" cm="1">
        <f t="array" ref="O602">_xlfn.IFS($J602="M","Medium",$J602="L","Light",$J602="D","Dark")</f>
        <v>Dark</v>
      </c>
      <c r="P602" t="str">
        <f>_xlfn.XLOOKUP(Orders[[#This Row],[Customer ID]], customers!$A$1:$A$1001, customers!$I$1:$I$1001,,0)</f>
        <v>No</v>
      </c>
    </row>
    <row r="603" spans="1:16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_xlfn.XLOOKUP($C603, customers!$A$1:$A$1001,customers!$B$1:$B$1001)</f>
        <v>Aurelia Burgwin</v>
      </c>
      <c r="G603" s="2" t="str">
        <f>IF(_xlfn.XLOOKUP($C603,customers!$A$1:$A$1001, customers!$C$1:$C$1001)=0, "", _xlfn.XLOOKUP($C603,customers!$A$1:$A$1001, customers!$C$1:$C$1001))</f>
        <v>aburgwingp@redcross.org</v>
      </c>
      <c r="H603" s="2" t="str">
        <f>_xlfn.XLOOKUP($C603, customers!$A$1:$A$1001, customers!$G$1:$G$1001)</f>
        <v>United States</v>
      </c>
      <c r="I603" t="str">
        <f>INDEX(products!$A$1:$G$49,MATCH(orders!$D603,products!$A$1:$A$49,0),MATCH(orders!I$1,products!$A$1:$F$1,0))</f>
        <v>Rob</v>
      </c>
      <c r="J603" t="str">
        <f>INDEX(products!$A$1:$G$49,MATCH(orders!$D603,products!$A$1:$A$49,0),MATCH(orders!J$1,products!$A$1:$F$1,0))</f>
        <v>L</v>
      </c>
      <c r="K603" s="7">
        <f>INDEX(products!$A$1:$G$49,MATCH(orders!$D603,products!$A$1:$A$49,0),MATCH(orders!K$1,products!$A$1:$F$1,0))</f>
        <v>2.5</v>
      </c>
      <c r="L603" s="4">
        <f>INDEX(products!$A$1:$G$49,MATCH(orders!$D603,products!$A$1:$A$49,0),MATCH(orders!L$1,products!$A$1:$F$1,0))</f>
        <v>27.484999999999996</v>
      </c>
      <c r="M603" s="4">
        <f t="shared" si="9"/>
        <v>109.93999999999998</v>
      </c>
      <c r="N603" t="str" cm="1">
        <f t="array" ref="N603">_xlfn.IFS($I603="Rob","Robusta",$I603="Exc","Excelsa",$I603="Ara","Arabica",$I603="Lib","Liberica")</f>
        <v>Robusta</v>
      </c>
      <c r="O603" t="str" cm="1">
        <f t="array" ref="O603">_xlfn.IFS($J603="M","Medium",$J603="L","Light",$J603="D","Dark")</f>
        <v>Light</v>
      </c>
      <c r="P603" t="str">
        <f>_xlfn.XLOOKUP(Orders[[#This Row],[Customer ID]], customers!$A$1:$A$1001, customers!$I$1:$I$1001,,0)</f>
        <v>Yes</v>
      </c>
    </row>
    <row r="604" spans="1:16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_xlfn.XLOOKUP($C604, customers!$A$1:$A$1001,customers!$B$1:$B$1001)</f>
        <v>Emalee Rolin</v>
      </c>
      <c r="G604" s="2" t="str">
        <f>IF(_xlfn.XLOOKUP($C604,customers!$A$1:$A$1001, customers!$C$1:$C$1001)=0, "", _xlfn.XLOOKUP($C604,customers!$A$1:$A$1001, customers!$C$1:$C$1001))</f>
        <v>erolingq@google.fr</v>
      </c>
      <c r="H604" s="2" t="str">
        <f>_xlfn.XLOOKUP($C604, customers!$A$1:$A$1001, customers!$G$1:$G$1001)</f>
        <v>United States</v>
      </c>
      <c r="I604" t="str">
        <f>INDEX(products!$A$1:$G$49,MATCH(orders!$D604,products!$A$1:$A$49,0),MATCH(orders!I$1,products!$A$1:$F$1,0))</f>
        <v>Exc</v>
      </c>
      <c r="J604" t="str">
        <f>INDEX(products!$A$1:$G$49,MATCH(orders!$D604,products!$A$1:$A$49,0),MATCH(orders!J$1,products!$A$1:$F$1,0))</f>
        <v>L</v>
      </c>
      <c r="K604" s="7">
        <f>INDEX(products!$A$1:$G$49,MATCH(orders!$D604,products!$A$1:$A$49,0),MATCH(orders!K$1,products!$A$1:$F$1,0))</f>
        <v>0.2</v>
      </c>
      <c r="L604" s="4">
        <f>INDEX(products!$A$1:$G$49,MATCH(orders!$D604,products!$A$1:$A$49,0),MATCH(orders!L$1,products!$A$1:$F$1,0))</f>
        <v>4.4550000000000001</v>
      </c>
      <c r="M604" s="4">
        <f t="shared" si="9"/>
        <v>22.274999999999999</v>
      </c>
      <c r="N604" t="str" cm="1">
        <f t="array" ref="N604">_xlfn.IFS($I604="Rob","Robusta",$I604="Exc","Excelsa",$I604="Ara","Arabica",$I604="Lib","Liberica")</f>
        <v>Excelsa</v>
      </c>
      <c r="O604" t="str" cm="1">
        <f t="array" ref="O604">_xlfn.IFS($J604="M","Medium",$J604="L","Light",$J604="D","Dark")</f>
        <v>Light</v>
      </c>
      <c r="P604" t="str">
        <f>_xlfn.XLOOKUP(Orders[[#This Row],[Customer ID]], customers!$A$1:$A$1001, customers!$I$1:$I$1001,,0)</f>
        <v>Yes</v>
      </c>
    </row>
    <row r="605" spans="1:16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_xlfn.XLOOKUP($C605, customers!$A$1:$A$1001,customers!$B$1:$B$1001)</f>
        <v>Donavon Fowle</v>
      </c>
      <c r="G605" s="2" t="str">
        <f>IF(_xlfn.XLOOKUP($C605,customers!$A$1:$A$1001, customers!$C$1:$C$1001)=0, "", _xlfn.XLOOKUP($C605,customers!$A$1:$A$1001, customers!$C$1:$C$1001))</f>
        <v>dfowlegr@epa.gov</v>
      </c>
      <c r="H605" s="2" t="str">
        <f>_xlfn.XLOOKUP($C605, customers!$A$1:$A$1001, customers!$G$1:$G$1001)</f>
        <v>United States</v>
      </c>
      <c r="I605" t="str">
        <f>INDEX(products!$A$1:$G$49,MATCH(orders!$D605,products!$A$1:$A$49,0),MATCH(orders!I$1,products!$A$1:$F$1,0))</f>
        <v>Rob</v>
      </c>
      <c r="J605" t="str">
        <f>INDEX(products!$A$1:$G$49,MATCH(orders!$D605,products!$A$1:$A$49,0),MATCH(orders!J$1,products!$A$1:$F$1,0))</f>
        <v>M</v>
      </c>
      <c r="K605" s="7">
        <f>INDEX(products!$A$1:$G$49,MATCH(orders!$D605,products!$A$1:$A$49,0),MATCH(orders!K$1,products!$A$1:$F$1,0))</f>
        <v>0.2</v>
      </c>
      <c r="L605" s="4">
        <f>INDEX(products!$A$1:$G$49,MATCH(orders!$D605,products!$A$1:$A$49,0),MATCH(orders!L$1,products!$A$1:$F$1,0))</f>
        <v>2.9849999999999999</v>
      </c>
      <c r="M605" s="4">
        <f t="shared" si="9"/>
        <v>8.9550000000000001</v>
      </c>
      <c r="N605" t="str" cm="1">
        <f t="array" ref="N605">_xlfn.IFS($I605="Rob","Robusta",$I605="Exc","Excelsa",$I605="Ara","Arabica",$I605="Lib","Liberica")</f>
        <v>Robusta</v>
      </c>
      <c r="O605" t="str" cm="1">
        <f t="array" ref="O605">_xlfn.IFS($J605="M","Medium",$J605="L","Light",$J605="D","Dark")</f>
        <v>Medium</v>
      </c>
      <c r="P605" t="str">
        <f>_xlfn.XLOOKUP(Orders[[#This Row],[Customer ID]], customers!$A$1:$A$1001, customers!$I$1:$I$1001,,0)</f>
        <v>No</v>
      </c>
    </row>
    <row r="606" spans="1:16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_xlfn.XLOOKUP($C606, customers!$A$1:$A$1001,customers!$B$1:$B$1001)</f>
        <v>Jorge Bettison</v>
      </c>
      <c r="G606" s="2" t="str">
        <f>IF(_xlfn.XLOOKUP($C606,customers!$A$1:$A$1001, customers!$C$1:$C$1001)=0, "", _xlfn.XLOOKUP($C606,customers!$A$1:$A$1001, customers!$C$1:$C$1001))</f>
        <v/>
      </c>
      <c r="H606" s="2" t="str">
        <f>_xlfn.XLOOKUP($C606, customers!$A$1:$A$1001, customers!$G$1:$G$1001)</f>
        <v>Ireland</v>
      </c>
      <c r="I606" t="str">
        <f>INDEX(products!$A$1:$G$49,MATCH(orders!$D606,products!$A$1:$A$49,0),MATCH(orders!I$1,products!$A$1:$F$1,0))</f>
        <v>Lib</v>
      </c>
      <c r="J606" t="str">
        <f>INDEX(products!$A$1:$G$49,MATCH(orders!$D606,products!$A$1:$A$49,0),MATCH(orders!J$1,products!$A$1:$F$1,0))</f>
        <v>D</v>
      </c>
      <c r="K606" s="7">
        <f>INDEX(products!$A$1:$G$49,MATCH(orders!$D606,products!$A$1:$A$49,0),MATCH(orders!K$1,products!$A$1:$F$1,0))</f>
        <v>2.5</v>
      </c>
      <c r="L606" s="4">
        <f>INDEX(products!$A$1:$G$49,MATCH(orders!$D606,products!$A$1:$A$49,0),MATCH(orders!L$1,products!$A$1:$F$1,0))</f>
        <v>29.784999999999997</v>
      </c>
      <c r="M606" s="4">
        <f t="shared" si="9"/>
        <v>119.13999999999999</v>
      </c>
      <c r="N606" t="str" cm="1">
        <f t="array" ref="N606">_xlfn.IFS($I606="Rob","Robusta",$I606="Exc","Excelsa",$I606="Ara","Arabica",$I606="Lib","Liberica")</f>
        <v>Liberica</v>
      </c>
      <c r="O606" t="str" cm="1">
        <f t="array" ref="O606">_xlfn.IFS($J606="M","Medium",$J606="L","Light",$J606="D","Dark")</f>
        <v>Dark</v>
      </c>
      <c r="P606" t="str">
        <f>_xlfn.XLOOKUP(Orders[[#This Row],[Customer ID]], customers!$A$1:$A$1001, customers!$I$1:$I$1001,,0)</f>
        <v>No</v>
      </c>
    </row>
    <row r="607" spans="1:16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_xlfn.XLOOKUP($C607, customers!$A$1:$A$1001,customers!$B$1:$B$1001)</f>
        <v>Wang Powlesland</v>
      </c>
      <c r="G607" s="2" t="str">
        <f>IF(_xlfn.XLOOKUP($C607,customers!$A$1:$A$1001, customers!$C$1:$C$1001)=0, "", _xlfn.XLOOKUP($C607,customers!$A$1:$A$1001, customers!$C$1:$C$1001))</f>
        <v>wpowleslandgt@soundcloud.com</v>
      </c>
      <c r="H607" s="2" t="str">
        <f>_xlfn.XLOOKUP($C607, customers!$A$1:$A$1001, customers!$G$1:$G$1001)</f>
        <v>United States</v>
      </c>
      <c r="I607" t="str">
        <f>INDEX(products!$A$1:$G$49,MATCH(orders!$D607,products!$A$1:$A$49,0),MATCH(orders!I$1,products!$A$1:$F$1,0))</f>
        <v>Ara</v>
      </c>
      <c r="J607" t="str">
        <f>INDEX(products!$A$1:$G$49,MATCH(orders!$D607,products!$A$1:$A$49,0),MATCH(orders!J$1,products!$A$1:$F$1,0))</f>
        <v>L</v>
      </c>
      <c r="K607" s="7">
        <f>INDEX(products!$A$1:$G$49,MATCH(orders!$D607,products!$A$1:$A$49,0),MATCH(orders!K$1,products!$A$1:$F$1,0))</f>
        <v>2.5</v>
      </c>
      <c r="L607" s="4">
        <f>INDEX(products!$A$1:$G$49,MATCH(orders!$D607,products!$A$1:$A$49,0),MATCH(orders!L$1,products!$A$1:$F$1,0))</f>
        <v>29.784999999999997</v>
      </c>
      <c r="M607" s="4">
        <f t="shared" si="9"/>
        <v>148.92499999999998</v>
      </c>
      <c r="N607" t="str" cm="1">
        <f t="array" ref="N607">_xlfn.IFS($I607="Rob","Robusta",$I607="Exc","Excelsa",$I607="Ara","Arabica",$I607="Lib","Liberica")</f>
        <v>Arabica</v>
      </c>
      <c r="O607" t="str" cm="1">
        <f t="array" ref="O607">_xlfn.IFS($J607="M","Medium",$J607="L","Light",$J607="D","Dark")</f>
        <v>Light</v>
      </c>
      <c r="P607" t="str">
        <f>_xlfn.XLOOKUP(Orders[[#This Row],[Customer ID]], customers!$A$1:$A$1001, customers!$I$1:$I$1001,,0)</f>
        <v>Yes</v>
      </c>
    </row>
    <row r="608" spans="1:16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_xlfn.XLOOKUP($C608, customers!$A$1:$A$1001,customers!$B$1:$B$1001)</f>
        <v>Cody Verissimo</v>
      </c>
      <c r="G608" s="2" t="str">
        <f>IF(_xlfn.XLOOKUP($C608,customers!$A$1:$A$1001, customers!$C$1:$C$1001)=0, "", _xlfn.XLOOKUP($C608,customers!$A$1:$A$1001, customers!$C$1:$C$1001))</f>
        <v>cverissimogh@theglobeandmail.com</v>
      </c>
      <c r="H608" s="2" t="str">
        <f>_xlfn.XLOOKUP($C608, customers!$A$1:$A$1001, customers!$G$1:$G$1001)</f>
        <v>United Kingdom</v>
      </c>
      <c r="I608" t="str">
        <f>INDEX(products!$A$1:$G$49,MATCH(orders!$D608,products!$A$1:$A$49,0),MATCH(orders!I$1,products!$A$1:$F$1,0))</f>
        <v>Lib</v>
      </c>
      <c r="J608" t="str">
        <f>INDEX(products!$A$1:$G$49,MATCH(orders!$D608,products!$A$1:$A$49,0),MATCH(orders!J$1,products!$A$1:$F$1,0))</f>
        <v>L</v>
      </c>
      <c r="K608" s="7">
        <f>INDEX(products!$A$1:$G$49,MATCH(orders!$D608,products!$A$1:$A$49,0),MATCH(orders!K$1,products!$A$1:$F$1,0))</f>
        <v>2.5</v>
      </c>
      <c r="L608" s="4">
        <f>INDEX(products!$A$1:$G$49,MATCH(orders!$D608,products!$A$1:$A$49,0),MATCH(orders!L$1,products!$A$1:$F$1,0))</f>
        <v>36.454999999999998</v>
      </c>
      <c r="M608" s="4">
        <f t="shared" si="9"/>
        <v>109.36499999999999</v>
      </c>
      <c r="N608" t="str" cm="1">
        <f t="array" ref="N608">_xlfn.IFS($I608="Rob","Robusta",$I608="Exc","Excelsa",$I608="Ara","Arabica",$I608="Lib","Liberica")</f>
        <v>Liberica</v>
      </c>
      <c r="O608" t="str" cm="1">
        <f t="array" ref="O608">_xlfn.IFS($J608="M","Medium",$J608="L","Light",$J608="D","Dark")</f>
        <v>Light</v>
      </c>
      <c r="P608" t="str">
        <f>_xlfn.XLOOKUP(Orders[[#This Row],[Customer ID]], customers!$A$1:$A$1001, customers!$I$1:$I$1001,,0)</f>
        <v>Yes</v>
      </c>
    </row>
    <row r="609" spans="1:16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_xlfn.XLOOKUP($C609, customers!$A$1:$A$1001,customers!$B$1:$B$1001)</f>
        <v>Laurence Ellingham</v>
      </c>
      <c r="G609" s="2" t="str">
        <f>IF(_xlfn.XLOOKUP($C609,customers!$A$1:$A$1001, customers!$C$1:$C$1001)=0, "", _xlfn.XLOOKUP($C609,customers!$A$1:$A$1001, customers!$C$1:$C$1001))</f>
        <v>lellinghamgv@sciencedaily.com</v>
      </c>
      <c r="H609" s="2" t="str">
        <f>_xlfn.XLOOKUP($C609, customers!$A$1:$A$1001, customers!$G$1:$G$1001)</f>
        <v>United States</v>
      </c>
      <c r="I609" t="str">
        <f>INDEX(products!$A$1:$G$49,MATCH(orders!$D609,products!$A$1:$A$49,0),MATCH(orders!I$1,products!$A$1:$F$1,0))</f>
        <v>Exc</v>
      </c>
      <c r="J609" t="str">
        <f>INDEX(products!$A$1:$G$49,MATCH(orders!$D609,products!$A$1:$A$49,0),MATCH(orders!J$1,products!$A$1:$F$1,0))</f>
        <v>D</v>
      </c>
      <c r="K609" s="7">
        <f>INDEX(products!$A$1:$G$49,MATCH(orders!$D609,products!$A$1:$A$49,0),MATCH(orders!K$1,products!$A$1:$F$1,0))</f>
        <v>0.2</v>
      </c>
      <c r="L609" s="4">
        <f>INDEX(products!$A$1:$G$49,MATCH(orders!$D609,products!$A$1:$A$49,0),MATCH(orders!L$1,products!$A$1:$F$1,0))</f>
        <v>3.645</v>
      </c>
      <c r="M609" s="4">
        <f t="shared" si="9"/>
        <v>3.645</v>
      </c>
      <c r="N609" t="str" cm="1">
        <f t="array" ref="N609">_xlfn.IFS($I609="Rob","Robusta",$I609="Exc","Excelsa",$I609="Ara","Arabica",$I609="Lib","Liberica")</f>
        <v>Excelsa</v>
      </c>
      <c r="O609" t="str" cm="1">
        <f t="array" ref="O609">_xlfn.IFS($J609="M","Medium",$J609="L","Light",$J609="D","Dark")</f>
        <v>Dark</v>
      </c>
      <c r="P609" t="str">
        <f>_xlfn.XLOOKUP(Orders[[#This Row],[Customer ID]], customers!$A$1:$A$1001, customers!$I$1:$I$1001,,0)</f>
        <v>Yes</v>
      </c>
    </row>
    <row r="610" spans="1:16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_xlfn.XLOOKUP($C610, customers!$A$1:$A$1001,customers!$B$1:$B$1001)</f>
        <v>Billy Neiland</v>
      </c>
      <c r="G610" s="2" t="str">
        <f>IF(_xlfn.XLOOKUP($C610,customers!$A$1:$A$1001, customers!$C$1:$C$1001)=0, "", _xlfn.XLOOKUP($C610,customers!$A$1:$A$1001, customers!$C$1:$C$1001))</f>
        <v/>
      </c>
      <c r="H610" s="2" t="str">
        <f>_xlfn.XLOOKUP($C610, customers!$A$1:$A$1001, customers!$G$1:$G$1001)</f>
        <v>United States</v>
      </c>
      <c r="I610" t="str">
        <f>INDEX(products!$A$1:$G$49,MATCH(orders!$D610,products!$A$1:$A$49,0),MATCH(orders!I$1,products!$A$1:$F$1,0))</f>
        <v>Exc</v>
      </c>
      <c r="J610" t="str">
        <f>INDEX(products!$A$1:$G$49,MATCH(orders!$D610,products!$A$1:$A$49,0),MATCH(orders!J$1,products!$A$1:$F$1,0))</f>
        <v>D</v>
      </c>
      <c r="K610" s="7">
        <f>INDEX(products!$A$1:$G$49,MATCH(orders!$D610,products!$A$1:$A$49,0),MATCH(orders!K$1,products!$A$1:$F$1,0))</f>
        <v>2.5</v>
      </c>
      <c r="L610" s="4">
        <f>INDEX(products!$A$1:$G$49,MATCH(orders!$D610,products!$A$1:$A$49,0),MATCH(orders!L$1,products!$A$1:$F$1,0))</f>
        <v>27.945</v>
      </c>
      <c r="M610" s="4">
        <f t="shared" si="9"/>
        <v>55.89</v>
      </c>
      <c r="N610" t="str" cm="1">
        <f t="array" ref="N610">_xlfn.IFS($I610="Rob","Robusta",$I610="Exc","Excelsa",$I610="Ara","Arabica",$I610="Lib","Liberica")</f>
        <v>Excelsa</v>
      </c>
      <c r="O610" t="str" cm="1">
        <f t="array" ref="O610">_xlfn.IFS($J610="M","Medium",$J610="L","Light",$J610="D","Dark")</f>
        <v>Dark</v>
      </c>
      <c r="P610" t="str">
        <f>_xlfn.XLOOKUP(Orders[[#This Row],[Customer ID]], customers!$A$1:$A$1001, customers!$I$1:$I$1001,,0)</f>
        <v>No</v>
      </c>
    </row>
    <row r="611" spans="1:16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_xlfn.XLOOKUP($C611, customers!$A$1:$A$1001,customers!$B$1:$B$1001)</f>
        <v>Ancell Fendt</v>
      </c>
      <c r="G611" s="2" t="str">
        <f>IF(_xlfn.XLOOKUP($C611,customers!$A$1:$A$1001, customers!$C$1:$C$1001)=0, "", _xlfn.XLOOKUP($C611,customers!$A$1:$A$1001, customers!$C$1:$C$1001))</f>
        <v>afendtgx@forbes.com</v>
      </c>
      <c r="H611" s="2" t="str">
        <f>_xlfn.XLOOKUP($C611, customers!$A$1:$A$1001, customers!$G$1:$G$1001)</f>
        <v>United States</v>
      </c>
      <c r="I611" t="str">
        <f>INDEX(products!$A$1:$G$49,MATCH(orders!$D611,products!$A$1:$A$49,0),MATCH(orders!I$1,products!$A$1:$F$1,0))</f>
        <v>Lib</v>
      </c>
      <c r="J611" t="str">
        <f>INDEX(products!$A$1:$G$49,MATCH(orders!$D611,products!$A$1:$A$49,0),MATCH(orders!J$1,products!$A$1:$F$1,0))</f>
        <v>M</v>
      </c>
      <c r="K611" s="7">
        <f>INDEX(products!$A$1:$G$49,MATCH(orders!$D611,products!$A$1:$A$49,0),MATCH(orders!K$1,products!$A$1:$F$1,0))</f>
        <v>0.2</v>
      </c>
      <c r="L611" s="4">
        <f>INDEX(products!$A$1:$G$49,MATCH(orders!$D611,products!$A$1:$A$49,0),MATCH(orders!L$1,products!$A$1:$F$1,0))</f>
        <v>4.3650000000000002</v>
      </c>
      <c r="M611" s="4">
        <f t="shared" si="9"/>
        <v>26.19</v>
      </c>
      <c r="N611" t="str" cm="1">
        <f t="array" ref="N611">_xlfn.IFS($I611="Rob","Robusta",$I611="Exc","Excelsa",$I611="Ara","Arabica",$I611="Lib","Liberica")</f>
        <v>Liberica</v>
      </c>
      <c r="O611" t="str" cm="1">
        <f t="array" ref="O611">_xlfn.IFS($J611="M","Medium",$J611="L","Light",$J611="D","Dark")</f>
        <v>Medium</v>
      </c>
      <c r="P611" t="str">
        <f>_xlfn.XLOOKUP(Orders[[#This Row],[Customer ID]], customers!$A$1:$A$1001, customers!$I$1:$I$1001,,0)</f>
        <v>Yes</v>
      </c>
    </row>
    <row r="612" spans="1:16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_xlfn.XLOOKUP($C612, customers!$A$1:$A$1001,customers!$B$1:$B$1001)</f>
        <v>Angelia Cleyburn</v>
      </c>
      <c r="G612" s="2" t="str">
        <f>IF(_xlfn.XLOOKUP($C612,customers!$A$1:$A$1001, customers!$C$1:$C$1001)=0, "", _xlfn.XLOOKUP($C612,customers!$A$1:$A$1001, customers!$C$1:$C$1001))</f>
        <v>acleyburngy@lycos.com</v>
      </c>
      <c r="H612" s="2" t="str">
        <f>_xlfn.XLOOKUP($C612, customers!$A$1:$A$1001, customers!$G$1:$G$1001)</f>
        <v>United States</v>
      </c>
      <c r="I612" t="str">
        <f>INDEX(products!$A$1:$G$49,MATCH(orders!$D612,products!$A$1:$A$49,0),MATCH(orders!I$1,products!$A$1:$F$1,0))</f>
        <v>Rob</v>
      </c>
      <c r="J612" t="str">
        <f>INDEX(products!$A$1:$G$49,MATCH(orders!$D612,products!$A$1:$A$49,0),MATCH(orders!J$1,products!$A$1:$F$1,0))</f>
        <v>M</v>
      </c>
      <c r="K612" s="7">
        <f>INDEX(products!$A$1:$G$49,MATCH(orders!$D612,products!$A$1:$A$49,0),MATCH(orders!K$1,products!$A$1:$F$1,0))</f>
        <v>1</v>
      </c>
      <c r="L612" s="4">
        <f>INDEX(products!$A$1:$G$49,MATCH(orders!$D612,products!$A$1:$A$49,0),MATCH(orders!L$1,products!$A$1:$F$1,0))</f>
        <v>9.9499999999999993</v>
      </c>
      <c r="M612" s="4">
        <f t="shared" si="9"/>
        <v>39.799999999999997</v>
      </c>
      <c r="N612" t="str" cm="1">
        <f t="array" ref="N612">_xlfn.IFS($I612="Rob","Robusta",$I612="Exc","Excelsa",$I612="Ara","Arabica",$I612="Lib","Liberica")</f>
        <v>Robusta</v>
      </c>
      <c r="O612" t="str" cm="1">
        <f t="array" ref="O612">_xlfn.IFS($J612="M","Medium",$J612="L","Light",$J612="D","Dark")</f>
        <v>Medium</v>
      </c>
      <c r="P612" t="str">
        <f>_xlfn.XLOOKUP(Orders[[#This Row],[Customer ID]], customers!$A$1:$A$1001, customers!$I$1:$I$1001,,0)</f>
        <v>No</v>
      </c>
    </row>
    <row r="613" spans="1:16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_xlfn.XLOOKUP($C613, customers!$A$1:$A$1001,customers!$B$1:$B$1001)</f>
        <v>Temple Castiglione</v>
      </c>
      <c r="G613" s="2" t="str">
        <f>IF(_xlfn.XLOOKUP($C613,customers!$A$1:$A$1001, customers!$C$1:$C$1001)=0, "", _xlfn.XLOOKUP($C613,customers!$A$1:$A$1001, customers!$C$1:$C$1001))</f>
        <v>tcastiglionegz@xing.com</v>
      </c>
      <c r="H613" s="2" t="str">
        <f>_xlfn.XLOOKUP($C613, customers!$A$1:$A$1001, customers!$G$1:$G$1001)</f>
        <v>United States</v>
      </c>
      <c r="I613" t="str">
        <f>INDEX(products!$A$1:$G$49,MATCH(orders!$D613,products!$A$1:$A$49,0),MATCH(orders!I$1,products!$A$1:$F$1,0))</f>
        <v>Exc</v>
      </c>
      <c r="J613" t="str">
        <f>INDEX(products!$A$1:$G$49,MATCH(orders!$D613,products!$A$1:$A$49,0),MATCH(orders!J$1,products!$A$1:$F$1,0))</f>
        <v>L</v>
      </c>
      <c r="K613" s="7">
        <f>INDEX(products!$A$1:$G$49,MATCH(orders!$D613,products!$A$1:$A$49,0),MATCH(orders!K$1,products!$A$1:$F$1,0))</f>
        <v>2.5</v>
      </c>
      <c r="L613" s="4">
        <f>INDEX(products!$A$1:$G$49,MATCH(orders!$D613,products!$A$1:$A$49,0),MATCH(orders!L$1,products!$A$1:$F$1,0))</f>
        <v>34.154999999999994</v>
      </c>
      <c r="M613" s="4">
        <f t="shared" si="9"/>
        <v>68.309999999999988</v>
      </c>
      <c r="N613" t="str" cm="1">
        <f t="array" ref="N613">_xlfn.IFS($I613="Rob","Robusta",$I613="Exc","Excelsa",$I613="Ara","Arabica",$I613="Lib","Liberica")</f>
        <v>Excelsa</v>
      </c>
      <c r="O613" t="str" cm="1">
        <f t="array" ref="O613">_xlfn.IFS($J613="M","Medium",$J613="L","Light",$J613="D","Dark")</f>
        <v>Light</v>
      </c>
      <c r="P613" t="str">
        <f>_xlfn.XLOOKUP(Orders[[#This Row],[Customer ID]], customers!$A$1:$A$1001, customers!$I$1:$I$1001,,0)</f>
        <v>No</v>
      </c>
    </row>
    <row r="614" spans="1:16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_xlfn.XLOOKUP($C614, customers!$A$1:$A$1001,customers!$B$1:$B$1001)</f>
        <v>Betti Lacasa</v>
      </c>
      <c r="G614" s="2" t="str">
        <f>IF(_xlfn.XLOOKUP($C614,customers!$A$1:$A$1001, customers!$C$1:$C$1001)=0, "", _xlfn.XLOOKUP($C614,customers!$A$1:$A$1001, customers!$C$1:$C$1001))</f>
        <v/>
      </c>
      <c r="H614" s="2" t="str">
        <f>_xlfn.XLOOKUP($C614, customers!$A$1:$A$1001, customers!$G$1:$G$1001)</f>
        <v>Ireland</v>
      </c>
      <c r="I614" t="str">
        <f>INDEX(products!$A$1:$G$49,MATCH(orders!$D614,products!$A$1:$A$49,0),MATCH(orders!I$1,products!$A$1:$F$1,0))</f>
        <v>Ara</v>
      </c>
      <c r="J614" t="str">
        <f>INDEX(products!$A$1:$G$49,MATCH(orders!$D614,products!$A$1:$A$49,0),MATCH(orders!J$1,products!$A$1:$F$1,0))</f>
        <v>M</v>
      </c>
      <c r="K614" s="7">
        <f>INDEX(products!$A$1:$G$49,MATCH(orders!$D614,products!$A$1:$A$49,0),MATCH(orders!K$1,products!$A$1:$F$1,0))</f>
        <v>0.2</v>
      </c>
      <c r="L614" s="4">
        <f>INDEX(products!$A$1:$G$49,MATCH(orders!$D614,products!$A$1:$A$49,0),MATCH(orders!L$1,products!$A$1:$F$1,0))</f>
        <v>3.375</v>
      </c>
      <c r="M614" s="4">
        <f t="shared" si="9"/>
        <v>13.5</v>
      </c>
      <c r="N614" t="str" cm="1">
        <f t="array" ref="N614">_xlfn.IFS($I614="Rob","Robusta",$I614="Exc","Excelsa",$I614="Ara","Arabica",$I614="Lib","Liberica")</f>
        <v>Arabica</v>
      </c>
      <c r="O614" t="str" cm="1">
        <f t="array" ref="O614">_xlfn.IFS($J614="M","Medium",$J614="L","Light",$J614="D","Dark")</f>
        <v>Medium</v>
      </c>
      <c r="P614" t="str">
        <f>_xlfn.XLOOKUP(Orders[[#This Row],[Customer ID]], customers!$A$1:$A$1001, customers!$I$1:$I$1001,,0)</f>
        <v>No</v>
      </c>
    </row>
    <row r="615" spans="1:16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_xlfn.XLOOKUP($C615, customers!$A$1:$A$1001,customers!$B$1:$B$1001)</f>
        <v>Gunilla Lynch</v>
      </c>
      <c r="G615" s="2" t="str">
        <f>IF(_xlfn.XLOOKUP($C615,customers!$A$1:$A$1001, customers!$C$1:$C$1001)=0, "", _xlfn.XLOOKUP($C615,customers!$A$1:$A$1001, customers!$C$1:$C$1001))</f>
        <v/>
      </c>
      <c r="H615" s="2" t="str">
        <f>_xlfn.XLOOKUP($C615, customers!$A$1:$A$1001, customers!$G$1:$G$1001)</f>
        <v>United States</v>
      </c>
      <c r="I615" t="str">
        <f>INDEX(products!$A$1:$G$49,MATCH(orders!$D615,products!$A$1:$A$49,0),MATCH(orders!I$1,products!$A$1:$F$1,0))</f>
        <v>Rob</v>
      </c>
      <c r="J615" t="str">
        <f>INDEX(products!$A$1:$G$49,MATCH(orders!$D615,products!$A$1:$A$49,0),MATCH(orders!J$1,products!$A$1:$F$1,0))</f>
        <v>M</v>
      </c>
      <c r="K615" s="7">
        <f>INDEX(products!$A$1:$G$49,MATCH(orders!$D615,products!$A$1:$A$49,0),MATCH(orders!K$1,products!$A$1:$F$1,0))</f>
        <v>0.5</v>
      </c>
      <c r="L615" s="4">
        <f>INDEX(products!$A$1:$G$49,MATCH(orders!$D615,products!$A$1:$A$49,0),MATCH(orders!L$1,products!$A$1:$F$1,0))</f>
        <v>5.97</v>
      </c>
      <c r="M615" s="4">
        <f t="shared" si="9"/>
        <v>5.97</v>
      </c>
      <c r="N615" t="str" cm="1">
        <f t="array" ref="N615">_xlfn.IFS($I615="Rob","Robusta",$I615="Exc","Excelsa",$I615="Ara","Arabica",$I615="Lib","Liberica")</f>
        <v>Robusta</v>
      </c>
      <c r="O615" t="str" cm="1">
        <f t="array" ref="O615">_xlfn.IFS($J615="M","Medium",$J615="L","Light",$J615="D","Dark")</f>
        <v>Medium</v>
      </c>
      <c r="P615" t="str">
        <f>_xlfn.XLOOKUP(Orders[[#This Row],[Customer ID]], customers!$A$1:$A$1001, customers!$I$1:$I$1001,,0)</f>
        <v>No</v>
      </c>
    </row>
    <row r="616" spans="1:16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_xlfn.XLOOKUP($C616, customers!$A$1:$A$1001,customers!$B$1:$B$1001)</f>
        <v>Cody Verissimo</v>
      </c>
      <c r="G616" s="2" t="str">
        <f>IF(_xlfn.XLOOKUP($C616,customers!$A$1:$A$1001, customers!$C$1:$C$1001)=0, "", _xlfn.XLOOKUP($C616,customers!$A$1:$A$1001, customers!$C$1:$C$1001))</f>
        <v>cverissimogh@theglobeandmail.com</v>
      </c>
      <c r="H616" s="2" t="str">
        <f>_xlfn.XLOOKUP($C616, customers!$A$1:$A$1001, customers!$G$1:$G$1001)</f>
        <v>United Kingdom</v>
      </c>
      <c r="I616" t="str">
        <f>INDEX(products!$A$1:$G$49,MATCH(orders!$D616,products!$A$1:$A$49,0),MATCH(orders!I$1,products!$A$1:$F$1,0))</f>
        <v>Rob</v>
      </c>
      <c r="J616" t="str">
        <f>INDEX(products!$A$1:$G$49,MATCH(orders!$D616,products!$A$1:$A$49,0),MATCH(orders!J$1,products!$A$1:$F$1,0))</f>
        <v>M</v>
      </c>
      <c r="K616" s="7">
        <f>INDEX(products!$A$1:$G$49,MATCH(orders!$D616,products!$A$1:$A$49,0),MATCH(orders!K$1,products!$A$1:$F$1,0))</f>
        <v>0.5</v>
      </c>
      <c r="L616" s="4">
        <f>INDEX(products!$A$1:$G$49,MATCH(orders!$D616,products!$A$1:$A$49,0),MATCH(orders!L$1,products!$A$1:$F$1,0))</f>
        <v>5.97</v>
      </c>
      <c r="M616" s="4">
        <f t="shared" si="9"/>
        <v>29.849999999999998</v>
      </c>
      <c r="N616" t="str" cm="1">
        <f t="array" ref="N616">_xlfn.IFS($I616="Rob","Robusta",$I616="Exc","Excelsa",$I616="Ara","Arabica",$I616="Lib","Liberica")</f>
        <v>Robusta</v>
      </c>
      <c r="O616" t="str" cm="1">
        <f t="array" ref="O616">_xlfn.IFS($J616="M","Medium",$J616="L","Light",$J616="D","Dark")</f>
        <v>Medium</v>
      </c>
      <c r="P616" t="str">
        <f>_xlfn.XLOOKUP(Orders[[#This Row],[Customer ID]], customers!$A$1:$A$1001, customers!$I$1:$I$1001,,0)</f>
        <v>Yes</v>
      </c>
    </row>
    <row r="617" spans="1:16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_xlfn.XLOOKUP($C617, customers!$A$1:$A$1001,customers!$B$1:$B$1001)</f>
        <v>Shay Couronne</v>
      </c>
      <c r="G617" s="2" t="str">
        <f>IF(_xlfn.XLOOKUP($C617,customers!$A$1:$A$1001, customers!$C$1:$C$1001)=0, "", _xlfn.XLOOKUP($C617,customers!$A$1:$A$1001, customers!$C$1:$C$1001))</f>
        <v>scouronneh3@mozilla.org</v>
      </c>
      <c r="H617" s="2" t="str">
        <f>_xlfn.XLOOKUP($C617, customers!$A$1:$A$1001, customers!$G$1:$G$1001)</f>
        <v>United States</v>
      </c>
      <c r="I617" t="str">
        <f>INDEX(products!$A$1:$G$49,MATCH(orders!$D617,products!$A$1:$A$49,0),MATCH(orders!I$1,products!$A$1:$F$1,0))</f>
        <v>Lib</v>
      </c>
      <c r="J617" t="str">
        <f>INDEX(products!$A$1:$G$49,MATCH(orders!$D617,products!$A$1:$A$49,0),MATCH(orders!J$1,products!$A$1:$F$1,0))</f>
        <v>L</v>
      </c>
      <c r="K617" s="7">
        <f>INDEX(products!$A$1:$G$49,MATCH(orders!$D617,products!$A$1:$A$49,0),MATCH(orders!K$1,products!$A$1:$F$1,0))</f>
        <v>2.5</v>
      </c>
      <c r="L617" s="4">
        <f>INDEX(products!$A$1:$G$49,MATCH(orders!$D617,products!$A$1:$A$49,0),MATCH(orders!L$1,products!$A$1:$F$1,0))</f>
        <v>36.454999999999998</v>
      </c>
      <c r="M617" s="4">
        <f t="shared" si="9"/>
        <v>72.91</v>
      </c>
      <c r="N617" t="str" cm="1">
        <f t="array" ref="N617">_xlfn.IFS($I617="Rob","Robusta",$I617="Exc","Excelsa",$I617="Ara","Arabica",$I617="Lib","Liberica")</f>
        <v>Liberica</v>
      </c>
      <c r="O617" t="str" cm="1">
        <f t="array" ref="O617">_xlfn.IFS($J617="M","Medium",$J617="L","Light",$J617="D","Dark")</f>
        <v>Light</v>
      </c>
      <c r="P617" t="str">
        <f>_xlfn.XLOOKUP(Orders[[#This Row],[Customer ID]], customers!$A$1:$A$1001, customers!$I$1:$I$1001,,0)</f>
        <v>Yes</v>
      </c>
    </row>
    <row r="618" spans="1:16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_xlfn.XLOOKUP($C618, customers!$A$1:$A$1001,customers!$B$1:$B$1001)</f>
        <v>Linus Flippelli</v>
      </c>
      <c r="G618" s="2" t="str">
        <f>IF(_xlfn.XLOOKUP($C618,customers!$A$1:$A$1001, customers!$C$1:$C$1001)=0, "", _xlfn.XLOOKUP($C618,customers!$A$1:$A$1001, customers!$C$1:$C$1001))</f>
        <v>lflippellih4@github.io</v>
      </c>
      <c r="H618" s="2" t="str">
        <f>_xlfn.XLOOKUP($C618, customers!$A$1:$A$1001, customers!$G$1:$G$1001)</f>
        <v>United Kingdom</v>
      </c>
      <c r="I618" t="str">
        <f>INDEX(products!$A$1:$G$49,MATCH(orders!$D618,products!$A$1:$A$49,0),MATCH(orders!I$1,products!$A$1:$F$1,0))</f>
        <v>Exc</v>
      </c>
      <c r="J618" t="str">
        <f>INDEX(products!$A$1:$G$49,MATCH(orders!$D618,products!$A$1:$A$49,0),MATCH(orders!J$1,products!$A$1:$F$1,0))</f>
        <v>M</v>
      </c>
      <c r="K618" s="7">
        <f>INDEX(products!$A$1:$G$49,MATCH(orders!$D618,products!$A$1:$A$49,0),MATCH(orders!K$1,products!$A$1:$F$1,0))</f>
        <v>2.5</v>
      </c>
      <c r="L618" s="4">
        <f>INDEX(products!$A$1:$G$49,MATCH(orders!$D618,products!$A$1:$A$49,0),MATCH(orders!L$1,products!$A$1:$F$1,0))</f>
        <v>31.624999999999996</v>
      </c>
      <c r="M618" s="4">
        <f t="shared" si="9"/>
        <v>126.49999999999999</v>
      </c>
      <c r="N618" t="str" cm="1">
        <f t="array" ref="N618">_xlfn.IFS($I618="Rob","Robusta",$I618="Exc","Excelsa",$I618="Ara","Arabica",$I618="Lib","Liberica")</f>
        <v>Excelsa</v>
      </c>
      <c r="O618" t="str" cm="1">
        <f t="array" ref="O618">_xlfn.IFS($J618="M","Medium",$J618="L","Light",$J618="D","Dark")</f>
        <v>Medium</v>
      </c>
      <c r="P618" t="str">
        <f>_xlfn.XLOOKUP(Orders[[#This Row],[Customer ID]], customers!$A$1:$A$1001, customers!$I$1:$I$1001,,0)</f>
        <v>No</v>
      </c>
    </row>
    <row r="619" spans="1:16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_xlfn.XLOOKUP($C619, customers!$A$1:$A$1001,customers!$B$1:$B$1001)</f>
        <v>Rachelle Elizabeth</v>
      </c>
      <c r="G619" s="2" t="str">
        <f>IF(_xlfn.XLOOKUP($C619,customers!$A$1:$A$1001, customers!$C$1:$C$1001)=0, "", _xlfn.XLOOKUP($C619,customers!$A$1:$A$1001, customers!$C$1:$C$1001))</f>
        <v>relizabethh5@live.com</v>
      </c>
      <c r="H619" s="2" t="str">
        <f>_xlfn.XLOOKUP($C619, customers!$A$1:$A$1001, customers!$G$1:$G$1001)</f>
        <v>United States</v>
      </c>
      <c r="I619" t="str">
        <f>INDEX(products!$A$1:$G$49,MATCH(orders!$D619,products!$A$1:$A$49,0),MATCH(orders!I$1,products!$A$1:$F$1,0))</f>
        <v>Lib</v>
      </c>
      <c r="J619" t="str">
        <f>INDEX(products!$A$1:$G$49,MATCH(orders!$D619,products!$A$1:$A$49,0),MATCH(orders!J$1,products!$A$1:$F$1,0))</f>
        <v>M</v>
      </c>
      <c r="K619" s="7">
        <f>INDEX(products!$A$1:$G$49,MATCH(orders!$D619,products!$A$1:$A$49,0),MATCH(orders!K$1,products!$A$1:$F$1,0))</f>
        <v>2.5</v>
      </c>
      <c r="L619" s="4">
        <f>INDEX(products!$A$1:$G$49,MATCH(orders!$D619,products!$A$1:$A$49,0),MATCH(orders!L$1,products!$A$1:$F$1,0))</f>
        <v>33.464999999999996</v>
      </c>
      <c r="M619" s="4">
        <f t="shared" si="9"/>
        <v>33.464999999999996</v>
      </c>
      <c r="N619" t="str" cm="1">
        <f t="array" ref="N619">_xlfn.IFS($I619="Rob","Robusta",$I619="Exc","Excelsa",$I619="Ara","Arabica",$I619="Lib","Liberica")</f>
        <v>Liberica</v>
      </c>
      <c r="O619" t="str" cm="1">
        <f t="array" ref="O619">_xlfn.IFS($J619="M","Medium",$J619="L","Light",$J619="D","Dark")</f>
        <v>Medium</v>
      </c>
      <c r="P619" t="str">
        <f>_xlfn.XLOOKUP(Orders[[#This Row],[Customer ID]], customers!$A$1:$A$1001, customers!$I$1:$I$1001,,0)</f>
        <v>No</v>
      </c>
    </row>
    <row r="620" spans="1:16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_xlfn.XLOOKUP($C620, customers!$A$1:$A$1001,customers!$B$1:$B$1001)</f>
        <v>Innis Renhard</v>
      </c>
      <c r="G620" s="2" t="str">
        <f>IF(_xlfn.XLOOKUP($C620,customers!$A$1:$A$1001, customers!$C$1:$C$1001)=0, "", _xlfn.XLOOKUP($C620,customers!$A$1:$A$1001, customers!$C$1:$C$1001))</f>
        <v>irenhardh6@i2i.jp</v>
      </c>
      <c r="H620" s="2" t="str">
        <f>_xlfn.XLOOKUP($C620, customers!$A$1:$A$1001, customers!$G$1:$G$1001)</f>
        <v>United States</v>
      </c>
      <c r="I620" t="str">
        <f>INDEX(products!$A$1:$G$49,MATCH(orders!$D620,products!$A$1:$A$49,0),MATCH(orders!I$1,products!$A$1:$F$1,0))</f>
        <v>Exc</v>
      </c>
      <c r="J620" t="str">
        <f>INDEX(products!$A$1:$G$49,MATCH(orders!$D620,products!$A$1:$A$49,0),MATCH(orders!J$1,products!$A$1:$F$1,0))</f>
        <v>D</v>
      </c>
      <c r="K620" s="7">
        <f>INDEX(products!$A$1:$G$49,MATCH(orders!$D620,products!$A$1:$A$49,0),MATCH(orders!K$1,products!$A$1:$F$1,0))</f>
        <v>1</v>
      </c>
      <c r="L620" s="4">
        <f>INDEX(products!$A$1:$G$49,MATCH(orders!$D620,products!$A$1:$A$49,0),MATCH(orders!L$1,products!$A$1:$F$1,0))</f>
        <v>12.15</v>
      </c>
      <c r="M620" s="4">
        <f t="shared" si="9"/>
        <v>72.900000000000006</v>
      </c>
      <c r="N620" t="str" cm="1">
        <f t="array" ref="N620">_xlfn.IFS($I620="Rob","Robusta",$I620="Exc","Excelsa",$I620="Ara","Arabica",$I620="Lib","Liberica")</f>
        <v>Excelsa</v>
      </c>
      <c r="O620" t="str" cm="1">
        <f t="array" ref="O620">_xlfn.IFS($J620="M","Medium",$J620="L","Light",$J620="D","Dark")</f>
        <v>Dark</v>
      </c>
      <c r="P620" t="str">
        <f>_xlfn.XLOOKUP(Orders[[#This Row],[Customer ID]], customers!$A$1:$A$1001, customers!$I$1:$I$1001,,0)</f>
        <v>Yes</v>
      </c>
    </row>
    <row r="621" spans="1:16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_xlfn.XLOOKUP($C621, customers!$A$1:$A$1001,customers!$B$1:$B$1001)</f>
        <v>Winne Roche</v>
      </c>
      <c r="G621" s="2" t="str">
        <f>IF(_xlfn.XLOOKUP($C621,customers!$A$1:$A$1001, customers!$C$1:$C$1001)=0, "", _xlfn.XLOOKUP($C621,customers!$A$1:$A$1001, customers!$C$1:$C$1001))</f>
        <v>wrocheh7@xinhuanet.com</v>
      </c>
      <c r="H621" s="2" t="str">
        <f>_xlfn.XLOOKUP($C621, customers!$A$1:$A$1001, customers!$G$1:$G$1001)</f>
        <v>United States</v>
      </c>
      <c r="I621" t="str">
        <f>INDEX(products!$A$1:$G$49,MATCH(orders!$D621,products!$A$1:$A$49,0),MATCH(orders!I$1,products!$A$1:$F$1,0))</f>
        <v>Lib</v>
      </c>
      <c r="J621" t="str">
        <f>INDEX(products!$A$1:$G$49,MATCH(orders!$D621,products!$A$1:$A$49,0),MATCH(orders!J$1,products!$A$1:$F$1,0))</f>
        <v>D</v>
      </c>
      <c r="K621" s="7">
        <f>INDEX(products!$A$1:$G$49,MATCH(orders!$D621,products!$A$1:$A$49,0),MATCH(orders!K$1,products!$A$1:$F$1,0))</f>
        <v>0.5</v>
      </c>
      <c r="L621" s="4">
        <f>INDEX(products!$A$1:$G$49,MATCH(orders!$D621,products!$A$1:$A$49,0),MATCH(orders!L$1,products!$A$1:$F$1,0))</f>
        <v>7.77</v>
      </c>
      <c r="M621" s="4">
        <f t="shared" si="9"/>
        <v>15.54</v>
      </c>
      <c r="N621" t="str" cm="1">
        <f t="array" ref="N621">_xlfn.IFS($I621="Rob","Robusta",$I621="Exc","Excelsa",$I621="Ara","Arabica",$I621="Lib","Liberica")</f>
        <v>Liberica</v>
      </c>
      <c r="O621" t="str" cm="1">
        <f t="array" ref="O621">_xlfn.IFS($J621="M","Medium",$J621="L","Light",$J621="D","Dark")</f>
        <v>Dark</v>
      </c>
      <c r="P621" t="str">
        <f>_xlfn.XLOOKUP(Orders[[#This Row],[Customer ID]], customers!$A$1:$A$1001, customers!$I$1:$I$1001,,0)</f>
        <v>Yes</v>
      </c>
    </row>
    <row r="622" spans="1:16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_xlfn.XLOOKUP($C622, customers!$A$1:$A$1001,customers!$B$1:$B$1001)</f>
        <v>Linn Alaway</v>
      </c>
      <c r="G622" s="2" t="str">
        <f>IF(_xlfn.XLOOKUP($C622,customers!$A$1:$A$1001, customers!$C$1:$C$1001)=0, "", _xlfn.XLOOKUP($C622,customers!$A$1:$A$1001, customers!$C$1:$C$1001))</f>
        <v>lalawayhh@weather.com</v>
      </c>
      <c r="H622" s="2" t="str">
        <f>_xlfn.XLOOKUP($C622, customers!$A$1:$A$1001, customers!$G$1:$G$1001)</f>
        <v>United States</v>
      </c>
      <c r="I622" t="str">
        <f>INDEX(products!$A$1:$G$49,MATCH(orders!$D622,products!$A$1:$A$49,0),MATCH(orders!I$1,products!$A$1:$F$1,0))</f>
        <v>Ara</v>
      </c>
      <c r="J622" t="str">
        <f>INDEX(products!$A$1:$G$49,MATCH(orders!$D622,products!$A$1:$A$49,0),MATCH(orders!J$1,products!$A$1:$F$1,0))</f>
        <v>M</v>
      </c>
      <c r="K622" s="7">
        <f>INDEX(products!$A$1:$G$49,MATCH(orders!$D622,products!$A$1:$A$49,0),MATCH(orders!K$1,products!$A$1:$F$1,0))</f>
        <v>0.2</v>
      </c>
      <c r="L622" s="4">
        <f>INDEX(products!$A$1:$G$49,MATCH(orders!$D622,products!$A$1:$A$49,0),MATCH(orders!L$1,products!$A$1:$F$1,0))</f>
        <v>3.375</v>
      </c>
      <c r="M622" s="4">
        <f t="shared" si="9"/>
        <v>20.25</v>
      </c>
      <c r="N622" t="str" cm="1">
        <f t="array" ref="N622">_xlfn.IFS($I622="Rob","Robusta",$I622="Exc","Excelsa",$I622="Ara","Arabica",$I622="Lib","Liberica")</f>
        <v>Arabica</v>
      </c>
      <c r="O622" t="str" cm="1">
        <f t="array" ref="O622">_xlfn.IFS($J622="M","Medium",$J622="L","Light",$J622="D","Dark")</f>
        <v>Medium</v>
      </c>
      <c r="P622" t="str">
        <f>_xlfn.XLOOKUP(Orders[[#This Row],[Customer ID]], customers!$A$1:$A$1001, customers!$I$1:$I$1001,,0)</f>
        <v>No</v>
      </c>
    </row>
    <row r="623" spans="1:16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_xlfn.XLOOKUP($C623, customers!$A$1:$A$1001,customers!$B$1:$B$1001)</f>
        <v>Cordy Odgaard</v>
      </c>
      <c r="G623" s="2" t="str">
        <f>IF(_xlfn.XLOOKUP($C623,customers!$A$1:$A$1001, customers!$C$1:$C$1001)=0, "", _xlfn.XLOOKUP($C623,customers!$A$1:$A$1001, customers!$C$1:$C$1001))</f>
        <v>codgaardh9@nsw.gov.au</v>
      </c>
      <c r="H623" s="2" t="str">
        <f>_xlfn.XLOOKUP($C623, customers!$A$1:$A$1001, customers!$G$1:$G$1001)</f>
        <v>United States</v>
      </c>
      <c r="I623" t="str">
        <f>INDEX(products!$A$1:$G$49,MATCH(orders!$D623,products!$A$1:$A$49,0),MATCH(orders!I$1,products!$A$1:$F$1,0))</f>
        <v>Ara</v>
      </c>
      <c r="J623" t="str">
        <f>INDEX(products!$A$1:$G$49,MATCH(orders!$D623,products!$A$1:$A$49,0),MATCH(orders!J$1,products!$A$1:$F$1,0))</f>
        <v>L</v>
      </c>
      <c r="K623" s="7">
        <f>INDEX(products!$A$1:$G$49,MATCH(orders!$D623,products!$A$1:$A$49,0),MATCH(orders!K$1,products!$A$1:$F$1,0))</f>
        <v>1</v>
      </c>
      <c r="L623" s="4">
        <f>INDEX(products!$A$1:$G$49,MATCH(orders!$D623,products!$A$1:$A$49,0),MATCH(orders!L$1,products!$A$1:$F$1,0))</f>
        <v>12.95</v>
      </c>
      <c r="M623" s="4">
        <f t="shared" si="9"/>
        <v>77.699999999999989</v>
      </c>
      <c r="N623" t="str" cm="1">
        <f t="array" ref="N623">_xlfn.IFS($I623="Rob","Robusta",$I623="Exc","Excelsa",$I623="Ara","Arabica",$I623="Lib","Liberica")</f>
        <v>Arabica</v>
      </c>
      <c r="O623" t="str" cm="1">
        <f t="array" ref="O623">_xlfn.IFS($J623="M","Medium",$J623="L","Light",$J623="D","Dark")</f>
        <v>Light</v>
      </c>
      <c r="P623" t="str">
        <f>_xlfn.XLOOKUP(Orders[[#This Row],[Customer ID]], customers!$A$1:$A$1001, customers!$I$1:$I$1001,,0)</f>
        <v>No</v>
      </c>
    </row>
    <row r="624" spans="1:16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_xlfn.XLOOKUP($C624, customers!$A$1:$A$1001,customers!$B$1:$B$1001)</f>
        <v>Bertine Byrd</v>
      </c>
      <c r="G624" s="2" t="str">
        <f>IF(_xlfn.XLOOKUP($C624,customers!$A$1:$A$1001, customers!$C$1:$C$1001)=0, "", _xlfn.XLOOKUP($C624,customers!$A$1:$A$1001, customers!$C$1:$C$1001))</f>
        <v>bbyrdha@4shared.com</v>
      </c>
      <c r="H624" s="2" t="str">
        <f>_xlfn.XLOOKUP($C624, customers!$A$1:$A$1001, customers!$G$1:$G$1001)</f>
        <v>United States</v>
      </c>
      <c r="I624" t="str">
        <f>INDEX(products!$A$1:$G$49,MATCH(orders!$D624,products!$A$1:$A$49,0),MATCH(orders!I$1,products!$A$1:$F$1,0))</f>
        <v>Lib</v>
      </c>
      <c r="J624" t="str">
        <f>INDEX(products!$A$1:$G$49,MATCH(orders!$D624,products!$A$1:$A$49,0),MATCH(orders!J$1,products!$A$1:$F$1,0))</f>
        <v>M</v>
      </c>
      <c r="K624" s="7">
        <f>INDEX(products!$A$1:$G$49,MATCH(orders!$D624,products!$A$1:$A$49,0),MATCH(orders!K$1,products!$A$1:$F$1,0))</f>
        <v>2.5</v>
      </c>
      <c r="L624" s="4">
        <f>INDEX(products!$A$1:$G$49,MATCH(orders!$D624,products!$A$1:$A$49,0),MATCH(orders!L$1,products!$A$1:$F$1,0))</f>
        <v>33.464999999999996</v>
      </c>
      <c r="M624" s="4">
        <f t="shared" si="9"/>
        <v>133.85999999999999</v>
      </c>
      <c r="N624" t="str" cm="1">
        <f t="array" ref="N624">_xlfn.IFS($I624="Rob","Robusta",$I624="Exc","Excelsa",$I624="Ara","Arabica",$I624="Lib","Liberica")</f>
        <v>Liberica</v>
      </c>
      <c r="O624" t="str" cm="1">
        <f t="array" ref="O624">_xlfn.IFS($J624="M","Medium",$J624="L","Light",$J624="D","Dark")</f>
        <v>Medium</v>
      </c>
      <c r="P624" t="str">
        <f>_xlfn.XLOOKUP(Orders[[#This Row],[Customer ID]], customers!$A$1:$A$1001, customers!$I$1:$I$1001,,0)</f>
        <v>No</v>
      </c>
    </row>
    <row r="625" spans="1:16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_xlfn.XLOOKUP($C625, customers!$A$1:$A$1001,customers!$B$1:$B$1001)</f>
        <v>Nelie Garnson</v>
      </c>
      <c r="G625" s="2" t="str">
        <f>IF(_xlfn.XLOOKUP($C625,customers!$A$1:$A$1001, customers!$C$1:$C$1001)=0, "", _xlfn.XLOOKUP($C625,customers!$A$1:$A$1001, customers!$C$1:$C$1001))</f>
        <v/>
      </c>
      <c r="H625" s="2" t="str">
        <f>_xlfn.XLOOKUP($C625, customers!$A$1:$A$1001, customers!$G$1:$G$1001)</f>
        <v>United Kingdom</v>
      </c>
      <c r="I625" t="str">
        <f>INDEX(products!$A$1:$G$49,MATCH(orders!$D625,products!$A$1:$A$49,0),MATCH(orders!I$1,products!$A$1:$F$1,0))</f>
        <v>Exc</v>
      </c>
      <c r="J625" t="str">
        <f>INDEX(products!$A$1:$G$49,MATCH(orders!$D625,products!$A$1:$A$49,0),MATCH(orders!J$1,products!$A$1:$F$1,0))</f>
        <v>D</v>
      </c>
      <c r="K625" s="7">
        <f>INDEX(products!$A$1:$G$49,MATCH(orders!$D625,products!$A$1:$A$49,0),MATCH(orders!K$1,products!$A$1:$F$1,0))</f>
        <v>1</v>
      </c>
      <c r="L625" s="4">
        <f>INDEX(products!$A$1:$G$49,MATCH(orders!$D625,products!$A$1:$A$49,0),MATCH(orders!L$1,products!$A$1:$F$1,0))</f>
        <v>12.15</v>
      </c>
      <c r="M625" s="4">
        <f t="shared" si="9"/>
        <v>12.15</v>
      </c>
      <c r="N625" t="str" cm="1">
        <f t="array" ref="N625">_xlfn.IFS($I625="Rob","Robusta",$I625="Exc","Excelsa",$I625="Ara","Arabica",$I625="Lib","Liberica")</f>
        <v>Excelsa</v>
      </c>
      <c r="O625" t="str" cm="1">
        <f t="array" ref="O625">_xlfn.IFS($J625="M","Medium",$J625="L","Light",$J625="D","Dark")</f>
        <v>Dark</v>
      </c>
      <c r="P625" t="str">
        <f>_xlfn.XLOOKUP(Orders[[#This Row],[Customer ID]], customers!$A$1:$A$1001, customers!$I$1:$I$1001,,0)</f>
        <v>No</v>
      </c>
    </row>
    <row r="626" spans="1:16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_xlfn.XLOOKUP($C626, customers!$A$1:$A$1001,customers!$B$1:$B$1001)</f>
        <v>Dianne Chardin</v>
      </c>
      <c r="G626" s="2" t="str">
        <f>IF(_xlfn.XLOOKUP($C626,customers!$A$1:$A$1001, customers!$C$1:$C$1001)=0, "", _xlfn.XLOOKUP($C626,customers!$A$1:$A$1001, customers!$C$1:$C$1001))</f>
        <v>dchardinhc@nhs.uk</v>
      </c>
      <c r="H626" s="2" t="str">
        <f>_xlfn.XLOOKUP($C626, customers!$A$1:$A$1001, customers!$G$1:$G$1001)</f>
        <v>Ireland</v>
      </c>
      <c r="I626" t="str">
        <f>INDEX(products!$A$1:$G$49,MATCH(orders!$D626,products!$A$1:$A$49,0),MATCH(orders!I$1,products!$A$1:$F$1,0))</f>
        <v>Exc</v>
      </c>
      <c r="J626" t="str">
        <f>INDEX(products!$A$1:$G$49,MATCH(orders!$D626,products!$A$1:$A$49,0),MATCH(orders!J$1,products!$A$1:$F$1,0))</f>
        <v>M</v>
      </c>
      <c r="K626" s="7">
        <f>INDEX(products!$A$1:$G$49,MATCH(orders!$D626,products!$A$1:$A$49,0),MATCH(orders!K$1,products!$A$1:$F$1,0))</f>
        <v>2.5</v>
      </c>
      <c r="L626" s="4">
        <f>INDEX(products!$A$1:$G$49,MATCH(orders!$D626,products!$A$1:$A$49,0),MATCH(orders!L$1,products!$A$1:$F$1,0))</f>
        <v>31.624999999999996</v>
      </c>
      <c r="M626" s="4">
        <f t="shared" si="9"/>
        <v>63.249999999999993</v>
      </c>
      <c r="N626" t="str" cm="1">
        <f t="array" ref="N626">_xlfn.IFS($I626="Rob","Robusta",$I626="Exc","Excelsa",$I626="Ara","Arabica",$I626="Lib","Liberica")</f>
        <v>Excelsa</v>
      </c>
      <c r="O626" t="str" cm="1">
        <f t="array" ref="O626">_xlfn.IFS($J626="M","Medium",$J626="L","Light",$J626="D","Dark")</f>
        <v>Medium</v>
      </c>
      <c r="P626" t="str">
        <f>_xlfn.XLOOKUP(Orders[[#This Row],[Customer ID]], customers!$A$1:$A$1001, customers!$I$1:$I$1001,,0)</f>
        <v>Yes</v>
      </c>
    </row>
    <row r="627" spans="1:16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_xlfn.XLOOKUP($C627, customers!$A$1:$A$1001,customers!$B$1:$B$1001)</f>
        <v>Hailee Radbone</v>
      </c>
      <c r="G627" s="2" t="str">
        <f>IF(_xlfn.XLOOKUP($C627,customers!$A$1:$A$1001, customers!$C$1:$C$1001)=0, "", _xlfn.XLOOKUP($C627,customers!$A$1:$A$1001, customers!$C$1:$C$1001))</f>
        <v>hradbonehd@newsvine.com</v>
      </c>
      <c r="H627" s="2" t="str">
        <f>_xlfn.XLOOKUP($C627, customers!$A$1:$A$1001, customers!$G$1:$G$1001)</f>
        <v>United States</v>
      </c>
      <c r="I627" t="str">
        <f>INDEX(products!$A$1:$G$49,MATCH(orders!$D627,products!$A$1:$A$49,0),MATCH(orders!I$1,products!$A$1:$F$1,0))</f>
        <v>Rob</v>
      </c>
      <c r="J627" t="str">
        <f>INDEX(products!$A$1:$G$49,MATCH(orders!$D627,products!$A$1:$A$49,0),MATCH(orders!J$1,products!$A$1:$F$1,0))</f>
        <v>L</v>
      </c>
      <c r="K627" s="7">
        <f>INDEX(products!$A$1:$G$49,MATCH(orders!$D627,products!$A$1:$A$49,0),MATCH(orders!K$1,products!$A$1:$F$1,0))</f>
        <v>0.5</v>
      </c>
      <c r="L627" s="4">
        <f>INDEX(products!$A$1:$G$49,MATCH(orders!$D627,products!$A$1:$A$49,0),MATCH(orders!L$1,products!$A$1:$F$1,0))</f>
        <v>7.169999999999999</v>
      </c>
      <c r="M627" s="4">
        <f t="shared" si="9"/>
        <v>35.849999999999994</v>
      </c>
      <c r="N627" t="str" cm="1">
        <f t="array" ref="N627">_xlfn.IFS($I627="Rob","Robusta",$I627="Exc","Excelsa",$I627="Ara","Arabica",$I627="Lib","Liberica")</f>
        <v>Robusta</v>
      </c>
      <c r="O627" t="str" cm="1">
        <f t="array" ref="O627">_xlfn.IFS($J627="M","Medium",$J627="L","Light",$J627="D","Dark")</f>
        <v>Light</v>
      </c>
      <c r="P627" t="str">
        <f>_xlfn.XLOOKUP(Orders[[#This Row],[Customer ID]], customers!$A$1:$A$1001, customers!$I$1:$I$1001,,0)</f>
        <v>No</v>
      </c>
    </row>
    <row r="628" spans="1:16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_xlfn.XLOOKUP($C628, customers!$A$1:$A$1001,customers!$B$1:$B$1001)</f>
        <v>Wallis Bernth</v>
      </c>
      <c r="G628" s="2" t="str">
        <f>IF(_xlfn.XLOOKUP($C628,customers!$A$1:$A$1001, customers!$C$1:$C$1001)=0, "", _xlfn.XLOOKUP($C628,customers!$A$1:$A$1001, customers!$C$1:$C$1001))</f>
        <v>wbernthhe@miitbeian.gov.cn</v>
      </c>
      <c r="H628" s="2" t="str">
        <f>_xlfn.XLOOKUP($C628, customers!$A$1:$A$1001, customers!$G$1:$G$1001)</f>
        <v>United States</v>
      </c>
      <c r="I628" t="str">
        <f>INDEX(products!$A$1:$G$49,MATCH(orders!$D628,products!$A$1:$A$49,0),MATCH(orders!I$1,products!$A$1:$F$1,0))</f>
        <v>Ara</v>
      </c>
      <c r="J628" t="str">
        <f>INDEX(products!$A$1:$G$49,MATCH(orders!$D628,products!$A$1:$A$49,0),MATCH(orders!J$1,products!$A$1:$F$1,0))</f>
        <v>M</v>
      </c>
      <c r="K628" s="7">
        <f>INDEX(products!$A$1:$G$49,MATCH(orders!$D628,products!$A$1:$A$49,0),MATCH(orders!K$1,products!$A$1:$F$1,0))</f>
        <v>2.5</v>
      </c>
      <c r="L628" s="4">
        <f>INDEX(products!$A$1:$G$49,MATCH(orders!$D628,products!$A$1:$A$49,0),MATCH(orders!L$1,products!$A$1:$F$1,0))</f>
        <v>25.874999999999996</v>
      </c>
      <c r="M628" s="4">
        <f t="shared" si="9"/>
        <v>77.624999999999986</v>
      </c>
      <c r="N628" t="str" cm="1">
        <f t="array" ref="N628">_xlfn.IFS($I628="Rob","Robusta",$I628="Exc","Excelsa",$I628="Ara","Arabica",$I628="Lib","Liberica")</f>
        <v>Arabica</v>
      </c>
      <c r="O628" t="str" cm="1">
        <f t="array" ref="O628">_xlfn.IFS($J628="M","Medium",$J628="L","Light",$J628="D","Dark")</f>
        <v>Medium</v>
      </c>
      <c r="P628" t="str">
        <f>_xlfn.XLOOKUP(Orders[[#This Row],[Customer ID]], customers!$A$1:$A$1001, customers!$I$1:$I$1001,,0)</f>
        <v>No</v>
      </c>
    </row>
    <row r="629" spans="1:16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_xlfn.XLOOKUP($C629, customers!$A$1:$A$1001,customers!$B$1:$B$1001)</f>
        <v>Byron Acarson</v>
      </c>
      <c r="G629" s="2" t="str">
        <f>IF(_xlfn.XLOOKUP($C629,customers!$A$1:$A$1001, customers!$C$1:$C$1001)=0, "", _xlfn.XLOOKUP($C629,customers!$A$1:$A$1001, customers!$C$1:$C$1001))</f>
        <v>bacarsonhf@cnn.com</v>
      </c>
      <c r="H629" s="2" t="str">
        <f>_xlfn.XLOOKUP($C629, customers!$A$1:$A$1001, customers!$G$1:$G$1001)</f>
        <v>United States</v>
      </c>
      <c r="I629" t="str">
        <f>INDEX(products!$A$1:$G$49,MATCH(orders!$D629,products!$A$1:$A$49,0),MATCH(orders!I$1,products!$A$1:$F$1,0))</f>
        <v>Exc</v>
      </c>
      <c r="J629" t="str">
        <f>INDEX(products!$A$1:$G$49,MATCH(orders!$D629,products!$A$1:$A$49,0),MATCH(orders!J$1,products!$A$1:$F$1,0))</f>
        <v>M</v>
      </c>
      <c r="K629" s="7">
        <f>INDEX(products!$A$1:$G$49,MATCH(orders!$D629,products!$A$1:$A$49,0),MATCH(orders!K$1,products!$A$1:$F$1,0))</f>
        <v>2.5</v>
      </c>
      <c r="L629" s="4">
        <f>INDEX(products!$A$1:$G$49,MATCH(orders!$D629,products!$A$1:$A$49,0),MATCH(orders!L$1,products!$A$1:$F$1,0))</f>
        <v>31.624999999999996</v>
      </c>
      <c r="M629" s="4">
        <f t="shared" si="9"/>
        <v>63.249999999999993</v>
      </c>
      <c r="N629" t="str" cm="1">
        <f t="array" ref="N629">_xlfn.IFS($I629="Rob","Robusta",$I629="Exc","Excelsa",$I629="Ara","Arabica",$I629="Lib","Liberica")</f>
        <v>Excelsa</v>
      </c>
      <c r="O629" t="str" cm="1">
        <f t="array" ref="O629">_xlfn.IFS($J629="M","Medium",$J629="L","Light",$J629="D","Dark")</f>
        <v>Medium</v>
      </c>
      <c r="P629" t="str">
        <f>_xlfn.XLOOKUP(Orders[[#This Row],[Customer ID]], customers!$A$1:$A$1001, customers!$I$1:$I$1001,,0)</f>
        <v>Yes</v>
      </c>
    </row>
    <row r="630" spans="1:16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_xlfn.XLOOKUP($C630, customers!$A$1:$A$1001,customers!$B$1:$B$1001)</f>
        <v>Faunie Brigham</v>
      </c>
      <c r="G630" s="2" t="str">
        <f>IF(_xlfn.XLOOKUP($C630,customers!$A$1:$A$1001, customers!$C$1:$C$1001)=0, "", _xlfn.XLOOKUP($C630,customers!$A$1:$A$1001, customers!$C$1:$C$1001))</f>
        <v>fbrighamhg@blog.com</v>
      </c>
      <c r="H630" s="2" t="str">
        <f>_xlfn.XLOOKUP($C630, customers!$A$1:$A$1001, customers!$G$1:$G$1001)</f>
        <v>Ireland</v>
      </c>
      <c r="I630" t="str">
        <f>INDEX(products!$A$1:$G$49,MATCH(orders!$D630,products!$A$1:$A$49,0),MATCH(orders!I$1,products!$A$1:$F$1,0))</f>
        <v>Exc</v>
      </c>
      <c r="J630" t="str">
        <f>INDEX(products!$A$1:$G$49,MATCH(orders!$D630,products!$A$1:$A$49,0),MATCH(orders!J$1,products!$A$1:$F$1,0))</f>
        <v>L</v>
      </c>
      <c r="K630" s="7">
        <f>INDEX(products!$A$1:$G$49,MATCH(orders!$D630,products!$A$1:$A$49,0),MATCH(orders!K$1,products!$A$1:$F$1,0))</f>
        <v>0.2</v>
      </c>
      <c r="L630" s="4">
        <f>INDEX(products!$A$1:$G$49,MATCH(orders!$D630,products!$A$1:$A$49,0),MATCH(orders!L$1,products!$A$1:$F$1,0))</f>
        <v>4.4550000000000001</v>
      </c>
      <c r="M630" s="4">
        <f t="shared" si="9"/>
        <v>26.73</v>
      </c>
      <c r="N630" t="str" cm="1">
        <f t="array" ref="N630">_xlfn.IFS($I630="Rob","Robusta",$I630="Exc","Excelsa",$I630="Ara","Arabica",$I630="Lib","Liberica")</f>
        <v>Excelsa</v>
      </c>
      <c r="O630" t="str" cm="1">
        <f t="array" ref="O630">_xlfn.IFS($J630="M","Medium",$J630="L","Light",$J630="D","Dark")</f>
        <v>Light</v>
      </c>
      <c r="P630" t="str">
        <f>_xlfn.XLOOKUP(Orders[[#This Row],[Customer ID]], customers!$A$1:$A$1001, customers!$I$1:$I$1001,,0)</f>
        <v>Yes</v>
      </c>
    </row>
    <row r="631" spans="1:16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_xlfn.XLOOKUP($C631, customers!$A$1:$A$1001,customers!$B$1:$B$1001)</f>
        <v>Faunie Brigham</v>
      </c>
      <c r="G631" s="2" t="str">
        <f>IF(_xlfn.XLOOKUP($C631,customers!$A$1:$A$1001, customers!$C$1:$C$1001)=0, "", _xlfn.XLOOKUP($C631,customers!$A$1:$A$1001, customers!$C$1:$C$1001))</f>
        <v>fbrighamhg@blog.com</v>
      </c>
      <c r="H631" s="2" t="str">
        <f>_xlfn.XLOOKUP($C631, customers!$A$1:$A$1001, customers!$G$1:$G$1001)</f>
        <v>Ireland</v>
      </c>
      <c r="I631" t="str">
        <f>INDEX(products!$A$1:$G$49,MATCH(orders!$D631,products!$A$1:$A$49,0),MATCH(orders!I$1,products!$A$1:$F$1,0))</f>
        <v>Lib</v>
      </c>
      <c r="J631" t="str">
        <f>INDEX(products!$A$1:$G$49,MATCH(orders!$D631,products!$A$1:$A$49,0),MATCH(orders!J$1,products!$A$1:$F$1,0))</f>
        <v>D</v>
      </c>
      <c r="K631" s="7">
        <f>INDEX(products!$A$1:$G$49,MATCH(orders!$D631,products!$A$1:$A$49,0),MATCH(orders!K$1,products!$A$1:$F$1,0))</f>
        <v>0.5</v>
      </c>
      <c r="L631" s="4">
        <f>INDEX(products!$A$1:$G$49,MATCH(orders!$D631,products!$A$1:$A$49,0),MATCH(orders!L$1,products!$A$1:$F$1,0))</f>
        <v>7.77</v>
      </c>
      <c r="M631" s="4">
        <f t="shared" si="9"/>
        <v>31.08</v>
      </c>
      <c r="N631" t="str" cm="1">
        <f t="array" ref="N631">_xlfn.IFS($I631="Rob","Robusta",$I631="Exc","Excelsa",$I631="Ara","Arabica",$I631="Lib","Liberica")</f>
        <v>Liberica</v>
      </c>
      <c r="O631" t="str" cm="1">
        <f t="array" ref="O631">_xlfn.IFS($J631="M","Medium",$J631="L","Light",$J631="D","Dark")</f>
        <v>Dark</v>
      </c>
      <c r="P631" t="str">
        <f>_xlfn.XLOOKUP(Orders[[#This Row],[Customer ID]], customers!$A$1:$A$1001, customers!$I$1:$I$1001,,0)</f>
        <v>Yes</v>
      </c>
    </row>
    <row r="632" spans="1:16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_xlfn.XLOOKUP($C632, customers!$A$1:$A$1001,customers!$B$1:$B$1001)</f>
        <v>Faunie Brigham</v>
      </c>
      <c r="G632" s="2" t="str">
        <f>IF(_xlfn.XLOOKUP($C632,customers!$A$1:$A$1001, customers!$C$1:$C$1001)=0, "", _xlfn.XLOOKUP($C632,customers!$A$1:$A$1001, customers!$C$1:$C$1001))</f>
        <v>fbrighamhg@blog.com</v>
      </c>
      <c r="H632" s="2" t="str">
        <f>_xlfn.XLOOKUP($C632, customers!$A$1:$A$1001, customers!$G$1:$G$1001)</f>
        <v>Ireland</v>
      </c>
      <c r="I632" t="str">
        <f>INDEX(products!$A$1:$G$49,MATCH(orders!$D632,products!$A$1:$A$49,0),MATCH(orders!I$1,products!$A$1:$F$1,0))</f>
        <v>Ara</v>
      </c>
      <c r="J632" t="str">
        <f>INDEX(products!$A$1:$G$49,MATCH(orders!$D632,products!$A$1:$A$49,0),MATCH(orders!J$1,products!$A$1:$F$1,0))</f>
        <v>D</v>
      </c>
      <c r="K632" s="7">
        <f>INDEX(products!$A$1:$G$49,MATCH(orders!$D632,products!$A$1:$A$49,0),MATCH(orders!K$1,products!$A$1:$F$1,0))</f>
        <v>0.2</v>
      </c>
      <c r="L632" s="4">
        <f>INDEX(products!$A$1:$G$49,MATCH(orders!$D632,products!$A$1:$A$49,0),MATCH(orders!L$1,products!$A$1:$F$1,0))</f>
        <v>2.9849999999999999</v>
      </c>
      <c r="M632" s="4">
        <f t="shared" si="9"/>
        <v>2.9849999999999999</v>
      </c>
      <c r="N632" t="str" cm="1">
        <f t="array" ref="N632">_xlfn.IFS($I632="Rob","Robusta",$I632="Exc","Excelsa",$I632="Ara","Arabica",$I632="Lib","Liberica")</f>
        <v>Arabica</v>
      </c>
      <c r="O632" t="str" cm="1">
        <f t="array" ref="O632">_xlfn.IFS($J632="M","Medium",$J632="L","Light",$J632="D","Dark")</f>
        <v>Dark</v>
      </c>
      <c r="P632" t="str">
        <f>_xlfn.XLOOKUP(Orders[[#This Row],[Customer ID]], customers!$A$1:$A$1001, customers!$I$1:$I$1001,,0)</f>
        <v>Yes</v>
      </c>
    </row>
    <row r="633" spans="1:16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_xlfn.XLOOKUP($C633, customers!$A$1:$A$1001,customers!$B$1:$B$1001)</f>
        <v>Faunie Brigham</v>
      </c>
      <c r="G633" s="2" t="str">
        <f>IF(_xlfn.XLOOKUP($C633,customers!$A$1:$A$1001, customers!$C$1:$C$1001)=0, "", _xlfn.XLOOKUP($C633,customers!$A$1:$A$1001, customers!$C$1:$C$1001))</f>
        <v>fbrighamhg@blog.com</v>
      </c>
      <c r="H633" s="2" t="str">
        <f>_xlfn.XLOOKUP($C633, customers!$A$1:$A$1001, customers!$G$1:$G$1001)</f>
        <v>Ireland</v>
      </c>
      <c r="I633" t="str">
        <f>INDEX(products!$A$1:$G$49,MATCH(orders!$D633,products!$A$1:$A$49,0),MATCH(orders!I$1,products!$A$1:$F$1,0))</f>
        <v>Rob</v>
      </c>
      <c r="J633" t="str">
        <f>INDEX(products!$A$1:$G$49,MATCH(orders!$D633,products!$A$1:$A$49,0),MATCH(orders!J$1,products!$A$1:$F$1,0))</f>
        <v>D</v>
      </c>
      <c r="K633" s="7">
        <f>INDEX(products!$A$1:$G$49,MATCH(orders!$D633,products!$A$1:$A$49,0),MATCH(orders!K$1,products!$A$1:$F$1,0))</f>
        <v>2.5</v>
      </c>
      <c r="L633" s="4">
        <f>INDEX(products!$A$1:$G$49,MATCH(orders!$D633,products!$A$1:$A$49,0),MATCH(orders!L$1,products!$A$1:$F$1,0))</f>
        <v>20.584999999999997</v>
      </c>
      <c r="M633" s="4">
        <f t="shared" si="9"/>
        <v>102.92499999999998</v>
      </c>
      <c r="N633" t="str" cm="1">
        <f t="array" ref="N633">_xlfn.IFS($I633="Rob","Robusta",$I633="Exc","Excelsa",$I633="Ara","Arabica",$I633="Lib","Liberica")</f>
        <v>Robusta</v>
      </c>
      <c r="O633" t="str" cm="1">
        <f t="array" ref="O633">_xlfn.IFS($J633="M","Medium",$J633="L","Light",$J633="D","Dark")</f>
        <v>Dark</v>
      </c>
      <c r="P633" t="str">
        <f>_xlfn.XLOOKUP(Orders[[#This Row],[Customer ID]], customers!$A$1:$A$1001, customers!$I$1:$I$1001,,0)</f>
        <v>Yes</v>
      </c>
    </row>
    <row r="634" spans="1:16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_xlfn.XLOOKUP($C634, customers!$A$1:$A$1001,customers!$B$1:$B$1001)</f>
        <v>Marjorie Yoxen</v>
      </c>
      <c r="G634" s="2" t="str">
        <f>IF(_xlfn.XLOOKUP($C634,customers!$A$1:$A$1001, customers!$C$1:$C$1001)=0, "", _xlfn.XLOOKUP($C634,customers!$A$1:$A$1001, customers!$C$1:$C$1001))</f>
        <v>myoxenhk@google.com</v>
      </c>
      <c r="H634" s="2" t="str">
        <f>_xlfn.XLOOKUP($C634, customers!$A$1:$A$1001, customers!$G$1:$G$1001)</f>
        <v>United States</v>
      </c>
      <c r="I634" t="str">
        <f>INDEX(products!$A$1:$G$49,MATCH(orders!$D634,products!$A$1:$A$49,0),MATCH(orders!I$1,products!$A$1:$F$1,0))</f>
        <v>Exc</v>
      </c>
      <c r="J634" t="str">
        <f>INDEX(products!$A$1:$G$49,MATCH(orders!$D634,products!$A$1:$A$49,0),MATCH(orders!J$1,products!$A$1:$F$1,0))</f>
        <v>L</v>
      </c>
      <c r="K634" s="7">
        <f>INDEX(products!$A$1:$G$49,MATCH(orders!$D634,products!$A$1:$A$49,0),MATCH(orders!K$1,products!$A$1:$F$1,0))</f>
        <v>0.5</v>
      </c>
      <c r="L634" s="4">
        <f>INDEX(products!$A$1:$G$49,MATCH(orders!$D634,products!$A$1:$A$49,0),MATCH(orders!L$1,products!$A$1:$F$1,0))</f>
        <v>8.91</v>
      </c>
      <c r="M634" s="4">
        <f t="shared" si="9"/>
        <v>35.64</v>
      </c>
      <c r="N634" t="str" cm="1">
        <f t="array" ref="N634">_xlfn.IFS($I634="Rob","Robusta",$I634="Exc","Excelsa",$I634="Ara","Arabica",$I634="Lib","Liberica")</f>
        <v>Excelsa</v>
      </c>
      <c r="O634" t="str" cm="1">
        <f t="array" ref="O634">_xlfn.IFS($J634="M","Medium",$J634="L","Light",$J634="D","Dark")</f>
        <v>Light</v>
      </c>
      <c r="P634" t="str">
        <f>_xlfn.XLOOKUP(Orders[[#This Row],[Customer ID]], customers!$A$1:$A$1001, customers!$I$1:$I$1001,,0)</f>
        <v>No</v>
      </c>
    </row>
    <row r="635" spans="1:16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_xlfn.XLOOKUP($C635, customers!$A$1:$A$1001,customers!$B$1:$B$1001)</f>
        <v>Gaspar McGavin</v>
      </c>
      <c r="G635" s="2" t="str">
        <f>IF(_xlfn.XLOOKUP($C635,customers!$A$1:$A$1001, customers!$C$1:$C$1001)=0, "", _xlfn.XLOOKUP($C635,customers!$A$1:$A$1001, customers!$C$1:$C$1001))</f>
        <v>gmcgavinhl@histats.com</v>
      </c>
      <c r="H635" s="2" t="str">
        <f>_xlfn.XLOOKUP($C635, customers!$A$1:$A$1001, customers!$G$1:$G$1001)</f>
        <v>United States</v>
      </c>
      <c r="I635" t="str">
        <f>INDEX(products!$A$1:$G$49,MATCH(orders!$D635,products!$A$1:$A$49,0),MATCH(orders!I$1,products!$A$1:$F$1,0))</f>
        <v>Rob</v>
      </c>
      <c r="J635" t="str">
        <f>INDEX(products!$A$1:$G$49,MATCH(orders!$D635,products!$A$1:$A$49,0),MATCH(orders!J$1,products!$A$1:$F$1,0))</f>
        <v>L</v>
      </c>
      <c r="K635" s="7">
        <f>INDEX(products!$A$1:$G$49,MATCH(orders!$D635,products!$A$1:$A$49,0),MATCH(orders!K$1,products!$A$1:$F$1,0))</f>
        <v>1</v>
      </c>
      <c r="L635" s="4">
        <f>INDEX(products!$A$1:$G$49,MATCH(orders!$D635,products!$A$1:$A$49,0),MATCH(orders!L$1,products!$A$1:$F$1,0))</f>
        <v>11.95</v>
      </c>
      <c r="M635" s="4">
        <f t="shared" si="9"/>
        <v>47.8</v>
      </c>
      <c r="N635" t="str" cm="1">
        <f t="array" ref="N635">_xlfn.IFS($I635="Rob","Robusta",$I635="Exc","Excelsa",$I635="Ara","Arabica",$I635="Lib","Liberica")</f>
        <v>Robusta</v>
      </c>
      <c r="O635" t="str" cm="1">
        <f t="array" ref="O635">_xlfn.IFS($J635="M","Medium",$J635="L","Light",$J635="D","Dark")</f>
        <v>Light</v>
      </c>
      <c r="P635" t="str">
        <f>_xlfn.XLOOKUP(Orders[[#This Row],[Customer ID]], customers!$A$1:$A$1001, customers!$I$1:$I$1001,,0)</f>
        <v>No</v>
      </c>
    </row>
    <row r="636" spans="1:16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_xlfn.XLOOKUP($C636, customers!$A$1:$A$1001,customers!$B$1:$B$1001)</f>
        <v>Lindy Uttermare</v>
      </c>
      <c r="G636" s="2" t="str">
        <f>IF(_xlfn.XLOOKUP($C636,customers!$A$1:$A$1001, customers!$C$1:$C$1001)=0, "", _xlfn.XLOOKUP($C636,customers!$A$1:$A$1001, customers!$C$1:$C$1001))</f>
        <v>luttermarehm@engadget.com</v>
      </c>
      <c r="H636" s="2" t="str">
        <f>_xlfn.XLOOKUP($C636, customers!$A$1:$A$1001, customers!$G$1:$G$1001)</f>
        <v>United States</v>
      </c>
      <c r="I636" t="str">
        <f>INDEX(products!$A$1:$G$49,MATCH(orders!$D636,products!$A$1:$A$49,0),MATCH(orders!I$1,products!$A$1:$F$1,0))</f>
        <v>Lib</v>
      </c>
      <c r="J636" t="str">
        <f>INDEX(products!$A$1:$G$49,MATCH(orders!$D636,products!$A$1:$A$49,0),MATCH(orders!J$1,products!$A$1:$F$1,0))</f>
        <v>M</v>
      </c>
      <c r="K636" s="7">
        <f>INDEX(products!$A$1:$G$49,MATCH(orders!$D636,products!$A$1:$A$49,0),MATCH(orders!K$1,products!$A$1:$F$1,0))</f>
        <v>1</v>
      </c>
      <c r="L636" s="4">
        <f>INDEX(products!$A$1:$G$49,MATCH(orders!$D636,products!$A$1:$A$49,0),MATCH(orders!L$1,products!$A$1:$F$1,0))</f>
        <v>14.55</v>
      </c>
      <c r="M636" s="4">
        <f t="shared" si="9"/>
        <v>43.650000000000006</v>
      </c>
      <c r="N636" t="str" cm="1">
        <f t="array" ref="N636">_xlfn.IFS($I636="Rob","Robusta",$I636="Exc","Excelsa",$I636="Ara","Arabica",$I636="Lib","Liberica")</f>
        <v>Liberica</v>
      </c>
      <c r="O636" t="str" cm="1">
        <f t="array" ref="O636">_xlfn.IFS($J636="M","Medium",$J636="L","Light",$J636="D","Dark")</f>
        <v>Medium</v>
      </c>
      <c r="P636" t="str">
        <f>_xlfn.XLOOKUP(Orders[[#This Row],[Customer ID]], customers!$A$1:$A$1001, customers!$I$1:$I$1001,,0)</f>
        <v>No</v>
      </c>
    </row>
    <row r="637" spans="1:16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_xlfn.XLOOKUP($C637, customers!$A$1:$A$1001,customers!$B$1:$B$1001)</f>
        <v>Eal D'Ambrogio</v>
      </c>
      <c r="G637" s="2" t="str">
        <f>IF(_xlfn.XLOOKUP($C637,customers!$A$1:$A$1001, customers!$C$1:$C$1001)=0, "", _xlfn.XLOOKUP($C637,customers!$A$1:$A$1001, customers!$C$1:$C$1001))</f>
        <v>edambrogiohn@techcrunch.com</v>
      </c>
      <c r="H637" s="2" t="str">
        <f>_xlfn.XLOOKUP($C637, customers!$A$1:$A$1001, customers!$G$1:$G$1001)</f>
        <v>United States</v>
      </c>
      <c r="I637" t="str">
        <f>INDEX(products!$A$1:$G$49,MATCH(orders!$D637,products!$A$1:$A$49,0),MATCH(orders!I$1,products!$A$1:$F$1,0))</f>
        <v>Exc</v>
      </c>
      <c r="J637" t="str">
        <f>INDEX(products!$A$1:$G$49,MATCH(orders!$D637,products!$A$1:$A$49,0),MATCH(orders!J$1,products!$A$1:$F$1,0))</f>
        <v>L</v>
      </c>
      <c r="K637" s="7">
        <f>INDEX(products!$A$1:$G$49,MATCH(orders!$D637,products!$A$1:$A$49,0),MATCH(orders!K$1,products!$A$1:$F$1,0))</f>
        <v>0.5</v>
      </c>
      <c r="L637" s="4">
        <f>INDEX(products!$A$1:$G$49,MATCH(orders!$D637,products!$A$1:$A$49,0),MATCH(orders!L$1,products!$A$1:$F$1,0))</f>
        <v>8.91</v>
      </c>
      <c r="M637" s="4">
        <f t="shared" si="9"/>
        <v>35.64</v>
      </c>
      <c r="N637" t="str" cm="1">
        <f t="array" ref="N637">_xlfn.IFS($I637="Rob","Robusta",$I637="Exc","Excelsa",$I637="Ara","Arabica",$I637="Lib","Liberica")</f>
        <v>Excelsa</v>
      </c>
      <c r="O637" t="str" cm="1">
        <f t="array" ref="O637">_xlfn.IFS($J637="M","Medium",$J637="L","Light",$J637="D","Dark")</f>
        <v>Light</v>
      </c>
      <c r="P637" t="str">
        <f>_xlfn.XLOOKUP(Orders[[#This Row],[Customer ID]], customers!$A$1:$A$1001, customers!$I$1:$I$1001,,0)</f>
        <v>Yes</v>
      </c>
    </row>
    <row r="638" spans="1:16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_xlfn.XLOOKUP($C638, customers!$A$1:$A$1001,customers!$B$1:$B$1001)</f>
        <v>Carolee Winchcombe</v>
      </c>
      <c r="G638" s="2" t="str">
        <f>IF(_xlfn.XLOOKUP($C638,customers!$A$1:$A$1001, customers!$C$1:$C$1001)=0, "", _xlfn.XLOOKUP($C638,customers!$A$1:$A$1001, customers!$C$1:$C$1001))</f>
        <v>cwinchcombeho@jiathis.com</v>
      </c>
      <c r="H638" s="2" t="str">
        <f>_xlfn.XLOOKUP($C638, customers!$A$1:$A$1001, customers!$G$1:$G$1001)</f>
        <v>United States</v>
      </c>
      <c r="I638" t="str">
        <f>INDEX(products!$A$1:$G$49,MATCH(orders!$D638,products!$A$1:$A$49,0),MATCH(orders!I$1,products!$A$1:$F$1,0))</f>
        <v>Lib</v>
      </c>
      <c r="J638" t="str">
        <f>INDEX(products!$A$1:$G$49,MATCH(orders!$D638,products!$A$1:$A$49,0),MATCH(orders!J$1,products!$A$1:$F$1,0))</f>
        <v>L</v>
      </c>
      <c r="K638" s="7">
        <f>INDEX(products!$A$1:$G$49,MATCH(orders!$D638,products!$A$1:$A$49,0),MATCH(orders!K$1,products!$A$1:$F$1,0))</f>
        <v>1</v>
      </c>
      <c r="L638" s="4">
        <f>INDEX(products!$A$1:$G$49,MATCH(orders!$D638,products!$A$1:$A$49,0),MATCH(orders!L$1,products!$A$1:$F$1,0))</f>
        <v>15.85</v>
      </c>
      <c r="M638" s="4">
        <f t="shared" si="9"/>
        <v>95.1</v>
      </c>
      <c r="N638" t="str" cm="1">
        <f t="array" ref="N638">_xlfn.IFS($I638="Rob","Robusta",$I638="Exc","Excelsa",$I638="Ara","Arabica",$I638="Lib","Liberica")</f>
        <v>Liberica</v>
      </c>
      <c r="O638" t="str" cm="1">
        <f t="array" ref="O638">_xlfn.IFS($J638="M","Medium",$J638="L","Light",$J638="D","Dark")</f>
        <v>Light</v>
      </c>
      <c r="P638" t="str">
        <f>_xlfn.XLOOKUP(Orders[[#This Row],[Customer ID]], customers!$A$1:$A$1001, customers!$I$1:$I$1001,,0)</f>
        <v>Yes</v>
      </c>
    </row>
    <row r="639" spans="1:16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_xlfn.XLOOKUP($C639, customers!$A$1:$A$1001,customers!$B$1:$B$1001)</f>
        <v>Benedikta Paumier</v>
      </c>
      <c r="G639" s="2" t="str">
        <f>IF(_xlfn.XLOOKUP($C639,customers!$A$1:$A$1001, customers!$C$1:$C$1001)=0, "", _xlfn.XLOOKUP($C639,customers!$A$1:$A$1001, customers!$C$1:$C$1001))</f>
        <v>bpaumierhp@umn.edu</v>
      </c>
      <c r="H639" s="2" t="str">
        <f>_xlfn.XLOOKUP($C639, customers!$A$1:$A$1001, customers!$G$1:$G$1001)</f>
        <v>Ireland</v>
      </c>
      <c r="I639" t="str">
        <f>INDEX(products!$A$1:$G$49,MATCH(orders!$D639,products!$A$1:$A$49,0),MATCH(orders!I$1,products!$A$1:$F$1,0))</f>
        <v>Exc</v>
      </c>
      <c r="J639" t="str">
        <f>INDEX(products!$A$1:$G$49,MATCH(orders!$D639,products!$A$1:$A$49,0),MATCH(orders!J$1,products!$A$1:$F$1,0))</f>
        <v>M</v>
      </c>
      <c r="K639" s="7">
        <f>INDEX(products!$A$1:$G$49,MATCH(orders!$D639,products!$A$1:$A$49,0),MATCH(orders!K$1,products!$A$1:$F$1,0))</f>
        <v>2.5</v>
      </c>
      <c r="L639" s="4">
        <f>INDEX(products!$A$1:$G$49,MATCH(orders!$D639,products!$A$1:$A$49,0),MATCH(orders!L$1,products!$A$1:$F$1,0))</f>
        <v>31.624999999999996</v>
      </c>
      <c r="M639" s="4">
        <f t="shared" si="9"/>
        <v>31.624999999999996</v>
      </c>
      <c r="N639" t="str" cm="1">
        <f t="array" ref="N639">_xlfn.IFS($I639="Rob","Robusta",$I639="Exc","Excelsa",$I639="Ara","Arabica",$I639="Lib","Liberica")</f>
        <v>Excelsa</v>
      </c>
      <c r="O639" t="str" cm="1">
        <f t="array" ref="O639">_xlfn.IFS($J639="M","Medium",$J639="L","Light",$J639="D","Dark")</f>
        <v>Medium</v>
      </c>
      <c r="P639" t="str">
        <f>_xlfn.XLOOKUP(Orders[[#This Row],[Customer ID]], customers!$A$1:$A$1001, customers!$I$1:$I$1001,,0)</f>
        <v>Yes</v>
      </c>
    </row>
    <row r="640" spans="1:16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_xlfn.XLOOKUP($C640, customers!$A$1:$A$1001,customers!$B$1:$B$1001)</f>
        <v>Neville Piatto</v>
      </c>
      <c r="G640" s="2" t="str">
        <f>IF(_xlfn.XLOOKUP($C640,customers!$A$1:$A$1001, customers!$C$1:$C$1001)=0, "", _xlfn.XLOOKUP($C640,customers!$A$1:$A$1001, customers!$C$1:$C$1001))</f>
        <v/>
      </c>
      <c r="H640" s="2" t="str">
        <f>_xlfn.XLOOKUP($C640, customers!$A$1:$A$1001, customers!$G$1:$G$1001)</f>
        <v>Ireland</v>
      </c>
      <c r="I640" t="str">
        <f>INDEX(products!$A$1:$G$49,MATCH(orders!$D640,products!$A$1:$A$49,0),MATCH(orders!I$1,products!$A$1:$F$1,0))</f>
        <v>Ara</v>
      </c>
      <c r="J640" t="str">
        <f>INDEX(products!$A$1:$G$49,MATCH(orders!$D640,products!$A$1:$A$49,0),MATCH(orders!J$1,products!$A$1:$F$1,0))</f>
        <v>M</v>
      </c>
      <c r="K640" s="7">
        <f>INDEX(products!$A$1:$G$49,MATCH(orders!$D640,products!$A$1:$A$49,0),MATCH(orders!K$1,products!$A$1:$F$1,0))</f>
        <v>2.5</v>
      </c>
      <c r="L640" s="4">
        <f>INDEX(products!$A$1:$G$49,MATCH(orders!$D640,products!$A$1:$A$49,0),MATCH(orders!L$1,products!$A$1:$F$1,0))</f>
        <v>25.874999999999996</v>
      </c>
      <c r="M640" s="4">
        <f t="shared" si="9"/>
        <v>77.624999999999986</v>
      </c>
      <c r="N640" t="str" cm="1">
        <f t="array" ref="N640">_xlfn.IFS($I640="Rob","Robusta",$I640="Exc","Excelsa",$I640="Ara","Arabica",$I640="Lib","Liberica")</f>
        <v>Arabica</v>
      </c>
      <c r="O640" t="str" cm="1">
        <f t="array" ref="O640">_xlfn.IFS($J640="M","Medium",$J640="L","Light",$J640="D","Dark")</f>
        <v>Medium</v>
      </c>
      <c r="P640" t="str">
        <f>_xlfn.XLOOKUP(Orders[[#This Row],[Customer ID]], customers!$A$1:$A$1001, customers!$I$1:$I$1001,,0)</f>
        <v>Yes</v>
      </c>
    </row>
    <row r="641" spans="1:16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_xlfn.XLOOKUP($C641, customers!$A$1:$A$1001,customers!$B$1:$B$1001)</f>
        <v>Jeno Capey</v>
      </c>
      <c r="G641" s="2" t="str">
        <f>IF(_xlfn.XLOOKUP($C641,customers!$A$1:$A$1001, customers!$C$1:$C$1001)=0, "", _xlfn.XLOOKUP($C641,customers!$A$1:$A$1001, customers!$C$1:$C$1001))</f>
        <v>jcapeyhr@bravesites.com</v>
      </c>
      <c r="H641" s="2" t="str">
        <f>_xlfn.XLOOKUP($C641, customers!$A$1:$A$1001, customers!$G$1:$G$1001)</f>
        <v>United States</v>
      </c>
      <c r="I641" t="str">
        <f>INDEX(products!$A$1:$G$49,MATCH(orders!$D641,products!$A$1:$A$49,0),MATCH(orders!I$1,products!$A$1:$F$1,0))</f>
        <v>Lib</v>
      </c>
      <c r="J641" t="str">
        <f>INDEX(products!$A$1:$G$49,MATCH(orders!$D641,products!$A$1:$A$49,0),MATCH(orders!J$1,products!$A$1:$F$1,0))</f>
        <v>D</v>
      </c>
      <c r="K641" s="7">
        <f>INDEX(products!$A$1:$G$49,MATCH(orders!$D641,products!$A$1:$A$49,0),MATCH(orders!K$1,products!$A$1:$F$1,0))</f>
        <v>0.2</v>
      </c>
      <c r="L641" s="4">
        <f>INDEX(products!$A$1:$G$49,MATCH(orders!$D641,products!$A$1:$A$49,0),MATCH(orders!L$1,products!$A$1:$F$1,0))</f>
        <v>3.8849999999999998</v>
      </c>
      <c r="M641" s="4">
        <f t="shared" si="9"/>
        <v>3.8849999999999998</v>
      </c>
      <c r="N641" t="str" cm="1">
        <f t="array" ref="N641">_xlfn.IFS($I641="Rob","Robusta",$I641="Exc","Excelsa",$I641="Ara","Arabica",$I641="Lib","Liberica")</f>
        <v>Liberica</v>
      </c>
      <c r="O641" t="str" cm="1">
        <f t="array" ref="O641">_xlfn.IFS($J641="M","Medium",$J641="L","Light",$J641="D","Dark")</f>
        <v>Dark</v>
      </c>
      <c r="P641" t="str">
        <f>_xlfn.XLOOKUP(Orders[[#This Row],[Customer ID]], customers!$A$1:$A$1001, customers!$I$1:$I$1001,,0)</f>
        <v>Yes</v>
      </c>
    </row>
    <row r="642" spans="1:16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_xlfn.XLOOKUP($C642, customers!$A$1:$A$1001,customers!$B$1:$B$1001)</f>
        <v>Tuckie Mathonnet</v>
      </c>
      <c r="G642" s="2" t="str">
        <f>IF(_xlfn.XLOOKUP($C642,customers!$A$1:$A$1001, customers!$C$1:$C$1001)=0, "", _xlfn.XLOOKUP($C642,customers!$A$1:$A$1001, customers!$C$1:$C$1001))</f>
        <v>tmathonneti0@google.co.jp</v>
      </c>
      <c r="H642" s="2" t="str">
        <f>_xlfn.XLOOKUP($C642, customers!$A$1:$A$1001, customers!$G$1:$G$1001)</f>
        <v>United States</v>
      </c>
      <c r="I642" t="str">
        <f>INDEX(products!$A$1:$G$49,MATCH(orders!$D642,products!$A$1:$A$49,0),MATCH(orders!I$1,products!$A$1:$F$1,0))</f>
        <v>Rob</v>
      </c>
      <c r="J642" t="str">
        <f>INDEX(products!$A$1:$G$49,MATCH(orders!$D642,products!$A$1:$A$49,0),MATCH(orders!J$1,products!$A$1:$F$1,0))</f>
        <v>L</v>
      </c>
      <c r="K642" s="7">
        <f>INDEX(products!$A$1:$G$49,MATCH(orders!$D642,products!$A$1:$A$49,0),MATCH(orders!K$1,products!$A$1:$F$1,0))</f>
        <v>2.5</v>
      </c>
      <c r="L642" s="4">
        <f>INDEX(products!$A$1:$G$49,MATCH(orders!$D642,products!$A$1:$A$49,0),MATCH(orders!L$1,products!$A$1:$F$1,0))</f>
        <v>27.484999999999996</v>
      </c>
      <c r="M642" s="4">
        <f t="shared" si="9"/>
        <v>137.42499999999998</v>
      </c>
      <c r="N642" t="str" cm="1">
        <f t="array" ref="N642">_xlfn.IFS($I642="Rob","Robusta",$I642="Exc","Excelsa",$I642="Ara","Arabica",$I642="Lib","Liberica")</f>
        <v>Robusta</v>
      </c>
      <c r="O642" t="str" cm="1">
        <f t="array" ref="O642">_xlfn.IFS($J642="M","Medium",$J642="L","Light",$J642="D","Dark")</f>
        <v>Light</v>
      </c>
      <c r="P642" t="str">
        <f>_xlfn.XLOOKUP(Orders[[#This Row],[Customer ID]], customers!$A$1:$A$1001, customers!$I$1:$I$1001,,0)</f>
        <v>No</v>
      </c>
    </row>
    <row r="643" spans="1:16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_xlfn.XLOOKUP($C643, customers!$A$1:$A$1001,customers!$B$1:$B$1001)</f>
        <v>Yardley Basill</v>
      </c>
      <c r="G643" s="2" t="str">
        <f>IF(_xlfn.XLOOKUP($C643,customers!$A$1:$A$1001, customers!$C$1:$C$1001)=0, "", _xlfn.XLOOKUP($C643,customers!$A$1:$A$1001, customers!$C$1:$C$1001))</f>
        <v>ybasillht@theguardian.com</v>
      </c>
      <c r="H643" s="2" t="str">
        <f>_xlfn.XLOOKUP($C643, customers!$A$1:$A$1001, customers!$G$1:$G$1001)</f>
        <v>United States</v>
      </c>
      <c r="I643" t="str">
        <f>INDEX(products!$A$1:$G$49,MATCH(orders!$D643,products!$A$1:$A$49,0),MATCH(orders!I$1,products!$A$1:$F$1,0))</f>
        <v>Rob</v>
      </c>
      <c r="J643" t="str">
        <f>INDEX(products!$A$1:$G$49,MATCH(orders!$D643,products!$A$1:$A$49,0),MATCH(orders!J$1,products!$A$1:$F$1,0))</f>
        <v>L</v>
      </c>
      <c r="K643" s="7">
        <f>INDEX(products!$A$1:$G$49,MATCH(orders!$D643,products!$A$1:$A$49,0),MATCH(orders!K$1,products!$A$1:$F$1,0))</f>
        <v>1</v>
      </c>
      <c r="L643" s="4">
        <f>INDEX(products!$A$1:$G$49,MATCH(orders!$D643,products!$A$1:$A$49,0),MATCH(orders!L$1,products!$A$1:$F$1,0))</f>
        <v>11.95</v>
      </c>
      <c r="M643" s="4">
        <f t="shared" ref="M643:M706" si="10">L643*E643</f>
        <v>35.849999999999994</v>
      </c>
      <c r="N643" t="str" cm="1">
        <f t="array" ref="N643">_xlfn.IFS($I643="Rob","Robusta",$I643="Exc","Excelsa",$I643="Ara","Arabica",$I643="Lib","Liberica")</f>
        <v>Robusta</v>
      </c>
      <c r="O643" t="str" cm="1">
        <f t="array" ref="O643">_xlfn.IFS($J643="M","Medium",$J643="L","Light",$J643="D","Dark")</f>
        <v>Light</v>
      </c>
      <c r="P643" t="str">
        <f>_xlfn.XLOOKUP(Orders[[#This Row],[Customer ID]], customers!$A$1:$A$1001, customers!$I$1:$I$1001,,0)</f>
        <v>Yes</v>
      </c>
    </row>
    <row r="644" spans="1:16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_xlfn.XLOOKUP($C644, customers!$A$1:$A$1001,customers!$B$1:$B$1001)</f>
        <v>Maggy Baistow</v>
      </c>
      <c r="G644" s="2" t="str">
        <f>IF(_xlfn.XLOOKUP($C644,customers!$A$1:$A$1001, customers!$C$1:$C$1001)=0, "", _xlfn.XLOOKUP($C644,customers!$A$1:$A$1001, customers!$C$1:$C$1001))</f>
        <v>mbaistowhu@i2i.jp</v>
      </c>
      <c r="H644" s="2" t="str">
        <f>_xlfn.XLOOKUP($C644, customers!$A$1:$A$1001, customers!$G$1:$G$1001)</f>
        <v>United Kingdom</v>
      </c>
      <c r="I644" t="str">
        <f>INDEX(products!$A$1:$G$49,MATCH(orders!$D644,products!$A$1:$A$49,0),MATCH(orders!I$1,products!$A$1:$F$1,0))</f>
        <v>Exc</v>
      </c>
      <c r="J644" t="str">
        <f>INDEX(products!$A$1:$G$49,MATCH(orders!$D644,products!$A$1:$A$49,0),MATCH(orders!J$1,products!$A$1:$F$1,0))</f>
        <v>M</v>
      </c>
      <c r="K644" s="7">
        <f>INDEX(products!$A$1:$G$49,MATCH(orders!$D644,products!$A$1:$A$49,0),MATCH(orders!K$1,products!$A$1:$F$1,0))</f>
        <v>0.2</v>
      </c>
      <c r="L644" s="4">
        <f>INDEX(products!$A$1:$G$49,MATCH(orders!$D644,products!$A$1:$A$49,0),MATCH(orders!L$1,products!$A$1:$F$1,0))</f>
        <v>4.125</v>
      </c>
      <c r="M644" s="4">
        <f t="shared" si="10"/>
        <v>8.25</v>
      </c>
      <c r="N644" t="str" cm="1">
        <f t="array" ref="N644">_xlfn.IFS($I644="Rob","Robusta",$I644="Exc","Excelsa",$I644="Ara","Arabica",$I644="Lib","Liberica")</f>
        <v>Excelsa</v>
      </c>
      <c r="O644" t="str" cm="1">
        <f t="array" ref="O644">_xlfn.IFS($J644="M","Medium",$J644="L","Light",$J644="D","Dark")</f>
        <v>Medium</v>
      </c>
      <c r="P644" t="str">
        <f>_xlfn.XLOOKUP(Orders[[#This Row],[Customer ID]], customers!$A$1:$A$1001, customers!$I$1:$I$1001,,0)</f>
        <v>Yes</v>
      </c>
    </row>
    <row r="645" spans="1:16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_xlfn.XLOOKUP($C645, customers!$A$1:$A$1001,customers!$B$1:$B$1001)</f>
        <v>Courtney Pallant</v>
      </c>
      <c r="G645" s="2" t="str">
        <f>IF(_xlfn.XLOOKUP($C645,customers!$A$1:$A$1001, customers!$C$1:$C$1001)=0, "", _xlfn.XLOOKUP($C645,customers!$A$1:$A$1001, customers!$C$1:$C$1001))</f>
        <v>cpallanthv@typepad.com</v>
      </c>
      <c r="H645" s="2" t="str">
        <f>_xlfn.XLOOKUP($C645, customers!$A$1:$A$1001, customers!$G$1:$G$1001)</f>
        <v>United States</v>
      </c>
      <c r="I645" t="str">
        <f>INDEX(products!$A$1:$G$49,MATCH(orders!$D645,products!$A$1:$A$49,0),MATCH(orders!I$1,products!$A$1:$F$1,0))</f>
        <v>Exc</v>
      </c>
      <c r="J645" t="str">
        <f>INDEX(products!$A$1:$G$49,MATCH(orders!$D645,products!$A$1:$A$49,0),MATCH(orders!J$1,products!$A$1:$F$1,0))</f>
        <v>L</v>
      </c>
      <c r="K645" s="7">
        <f>INDEX(products!$A$1:$G$49,MATCH(orders!$D645,products!$A$1:$A$49,0),MATCH(orders!K$1,products!$A$1:$F$1,0))</f>
        <v>2.5</v>
      </c>
      <c r="L645" s="4">
        <f>INDEX(products!$A$1:$G$49,MATCH(orders!$D645,products!$A$1:$A$49,0),MATCH(orders!L$1,products!$A$1:$F$1,0))</f>
        <v>34.154999999999994</v>
      </c>
      <c r="M645" s="4">
        <f t="shared" si="10"/>
        <v>102.46499999999997</v>
      </c>
      <c r="N645" t="str" cm="1">
        <f t="array" ref="N645">_xlfn.IFS($I645="Rob","Robusta",$I645="Exc","Excelsa",$I645="Ara","Arabica",$I645="Lib","Liberica")</f>
        <v>Excelsa</v>
      </c>
      <c r="O645" t="str" cm="1">
        <f t="array" ref="O645">_xlfn.IFS($J645="M","Medium",$J645="L","Light",$J645="D","Dark")</f>
        <v>Light</v>
      </c>
      <c r="P645" t="str">
        <f>_xlfn.XLOOKUP(Orders[[#This Row],[Customer ID]], customers!$A$1:$A$1001, customers!$I$1:$I$1001,,0)</f>
        <v>Yes</v>
      </c>
    </row>
    <row r="646" spans="1:16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_xlfn.XLOOKUP($C646, customers!$A$1:$A$1001,customers!$B$1:$B$1001)</f>
        <v>Marne Mingey</v>
      </c>
      <c r="G646" s="2" t="str">
        <f>IF(_xlfn.XLOOKUP($C646,customers!$A$1:$A$1001, customers!$C$1:$C$1001)=0, "", _xlfn.XLOOKUP($C646,customers!$A$1:$A$1001, customers!$C$1:$C$1001))</f>
        <v/>
      </c>
      <c r="H646" s="2" t="str">
        <f>_xlfn.XLOOKUP($C646, customers!$A$1:$A$1001, customers!$G$1:$G$1001)</f>
        <v>United States</v>
      </c>
      <c r="I646" t="str">
        <f>INDEX(products!$A$1:$G$49,MATCH(orders!$D646,products!$A$1:$A$49,0),MATCH(orders!I$1,products!$A$1:$F$1,0))</f>
        <v>Rob</v>
      </c>
      <c r="J646" t="str">
        <f>INDEX(products!$A$1:$G$49,MATCH(orders!$D646,products!$A$1:$A$49,0),MATCH(orders!J$1,products!$A$1:$F$1,0))</f>
        <v>D</v>
      </c>
      <c r="K646" s="7">
        <f>INDEX(products!$A$1:$G$49,MATCH(orders!$D646,products!$A$1:$A$49,0),MATCH(orders!K$1,products!$A$1:$F$1,0))</f>
        <v>2.5</v>
      </c>
      <c r="L646" s="4">
        <f>INDEX(products!$A$1:$G$49,MATCH(orders!$D646,products!$A$1:$A$49,0),MATCH(orders!L$1,products!$A$1:$F$1,0))</f>
        <v>20.584999999999997</v>
      </c>
      <c r="M646" s="4">
        <f t="shared" si="10"/>
        <v>41.169999999999995</v>
      </c>
      <c r="N646" t="str" cm="1">
        <f t="array" ref="N646">_xlfn.IFS($I646="Rob","Robusta",$I646="Exc","Excelsa",$I646="Ara","Arabica",$I646="Lib","Liberica")</f>
        <v>Robusta</v>
      </c>
      <c r="O646" t="str" cm="1">
        <f t="array" ref="O646">_xlfn.IFS($J646="M","Medium",$J646="L","Light",$J646="D","Dark")</f>
        <v>Dark</v>
      </c>
      <c r="P646" t="str">
        <f>_xlfn.XLOOKUP(Orders[[#This Row],[Customer ID]], customers!$A$1:$A$1001, customers!$I$1:$I$1001,,0)</f>
        <v>No</v>
      </c>
    </row>
    <row r="647" spans="1:16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_xlfn.XLOOKUP($C647, customers!$A$1:$A$1001,customers!$B$1:$B$1001)</f>
        <v>Denny O' Ronan</v>
      </c>
      <c r="G647" s="2" t="str">
        <f>IF(_xlfn.XLOOKUP($C647,customers!$A$1:$A$1001, customers!$C$1:$C$1001)=0, "", _xlfn.XLOOKUP($C647,customers!$A$1:$A$1001, customers!$C$1:$C$1001))</f>
        <v>dohx@redcross.org</v>
      </c>
      <c r="H647" s="2" t="str">
        <f>_xlfn.XLOOKUP($C647, customers!$A$1:$A$1001, customers!$G$1:$G$1001)</f>
        <v>United States</v>
      </c>
      <c r="I647" t="str">
        <f>INDEX(products!$A$1:$G$49,MATCH(orders!$D647,products!$A$1:$A$49,0),MATCH(orders!I$1,products!$A$1:$F$1,0))</f>
        <v>Ara</v>
      </c>
      <c r="J647" t="str">
        <f>INDEX(products!$A$1:$G$49,MATCH(orders!$D647,products!$A$1:$A$49,0),MATCH(orders!J$1,products!$A$1:$F$1,0))</f>
        <v>D</v>
      </c>
      <c r="K647" s="7">
        <f>INDEX(products!$A$1:$G$49,MATCH(orders!$D647,products!$A$1:$A$49,0),MATCH(orders!K$1,products!$A$1:$F$1,0))</f>
        <v>2.5</v>
      </c>
      <c r="L647" s="4">
        <f>INDEX(products!$A$1:$G$49,MATCH(orders!$D647,products!$A$1:$A$49,0),MATCH(orders!L$1,products!$A$1:$F$1,0))</f>
        <v>22.884999999999998</v>
      </c>
      <c r="M647" s="4">
        <f t="shared" si="10"/>
        <v>68.655000000000001</v>
      </c>
      <c r="N647" t="str" cm="1">
        <f t="array" ref="N647">_xlfn.IFS($I647="Rob","Robusta",$I647="Exc","Excelsa",$I647="Ara","Arabica",$I647="Lib","Liberica")</f>
        <v>Arabica</v>
      </c>
      <c r="O647" t="str" cm="1">
        <f t="array" ref="O647">_xlfn.IFS($J647="M","Medium",$J647="L","Light",$J647="D","Dark")</f>
        <v>Dark</v>
      </c>
      <c r="P647" t="str">
        <f>_xlfn.XLOOKUP(Orders[[#This Row],[Customer ID]], customers!$A$1:$A$1001, customers!$I$1:$I$1001,,0)</f>
        <v>Yes</v>
      </c>
    </row>
    <row r="648" spans="1:16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_xlfn.XLOOKUP($C648, customers!$A$1:$A$1001,customers!$B$1:$B$1001)</f>
        <v>Dottie Rallin</v>
      </c>
      <c r="G648" s="2" t="str">
        <f>IF(_xlfn.XLOOKUP($C648,customers!$A$1:$A$1001, customers!$C$1:$C$1001)=0, "", _xlfn.XLOOKUP($C648,customers!$A$1:$A$1001, customers!$C$1:$C$1001))</f>
        <v>drallinhy@howstuffworks.com</v>
      </c>
      <c r="H648" s="2" t="str">
        <f>_xlfn.XLOOKUP($C648, customers!$A$1:$A$1001, customers!$G$1:$G$1001)</f>
        <v>United States</v>
      </c>
      <c r="I648" t="str">
        <f>INDEX(products!$A$1:$G$49,MATCH(orders!$D648,products!$A$1:$A$49,0),MATCH(orders!I$1,products!$A$1:$F$1,0))</f>
        <v>Ara</v>
      </c>
      <c r="J648" t="str">
        <f>INDEX(products!$A$1:$G$49,MATCH(orders!$D648,products!$A$1:$A$49,0),MATCH(orders!J$1,products!$A$1:$F$1,0))</f>
        <v>D</v>
      </c>
      <c r="K648" s="7">
        <f>INDEX(products!$A$1:$G$49,MATCH(orders!$D648,products!$A$1:$A$49,0),MATCH(orders!K$1,products!$A$1:$F$1,0))</f>
        <v>1</v>
      </c>
      <c r="L648" s="4">
        <f>INDEX(products!$A$1:$G$49,MATCH(orders!$D648,products!$A$1:$A$49,0),MATCH(orders!L$1,products!$A$1:$F$1,0))</f>
        <v>9.9499999999999993</v>
      </c>
      <c r="M648" s="4">
        <f t="shared" si="10"/>
        <v>9.9499999999999993</v>
      </c>
      <c r="N648" t="str" cm="1">
        <f t="array" ref="N648">_xlfn.IFS($I648="Rob","Robusta",$I648="Exc","Excelsa",$I648="Ara","Arabica",$I648="Lib","Liberica")</f>
        <v>Arabica</v>
      </c>
      <c r="O648" t="str" cm="1">
        <f t="array" ref="O648">_xlfn.IFS($J648="M","Medium",$J648="L","Light",$J648="D","Dark")</f>
        <v>Dark</v>
      </c>
      <c r="P648" t="str">
        <f>_xlfn.XLOOKUP(Orders[[#This Row],[Customer ID]], customers!$A$1:$A$1001, customers!$I$1:$I$1001,,0)</f>
        <v>Yes</v>
      </c>
    </row>
    <row r="649" spans="1:16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_xlfn.XLOOKUP($C649, customers!$A$1:$A$1001,customers!$B$1:$B$1001)</f>
        <v>Ardith Chill</v>
      </c>
      <c r="G649" s="2" t="str">
        <f>IF(_xlfn.XLOOKUP($C649,customers!$A$1:$A$1001, customers!$C$1:$C$1001)=0, "", _xlfn.XLOOKUP($C649,customers!$A$1:$A$1001, customers!$C$1:$C$1001))</f>
        <v>achillhz@epa.gov</v>
      </c>
      <c r="H649" s="2" t="str">
        <f>_xlfn.XLOOKUP($C649, customers!$A$1:$A$1001, customers!$G$1:$G$1001)</f>
        <v>United Kingdom</v>
      </c>
      <c r="I649" t="str">
        <f>INDEX(products!$A$1:$G$49,MATCH(orders!$D649,products!$A$1:$A$49,0),MATCH(orders!I$1,products!$A$1:$F$1,0))</f>
        <v>Lib</v>
      </c>
      <c r="J649" t="str">
        <f>INDEX(products!$A$1:$G$49,MATCH(orders!$D649,products!$A$1:$A$49,0),MATCH(orders!J$1,products!$A$1:$F$1,0))</f>
        <v>L</v>
      </c>
      <c r="K649" s="7">
        <f>INDEX(products!$A$1:$G$49,MATCH(orders!$D649,products!$A$1:$A$49,0),MATCH(orders!K$1,products!$A$1:$F$1,0))</f>
        <v>0.5</v>
      </c>
      <c r="L649" s="4">
        <f>INDEX(products!$A$1:$G$49,MATCH(orders!$D649,products!$A$1:$A$49,0),MATCH(orders!L$1,products!$A$1:$F$1,0))</f>
        <v>9.51</v>
      </c>
      <c r="M649" s="4">
        <f t="shared" si="10"/>
        <v>28.53</v>
      </c>
      <c r="N649" t="str" cm="1">
        <f t="array" ref="N649">_xlfn.IFS($I649="Rob","Robusta",$I649="Exc","Excelsa",$I649="Ara","Arabica",$I649="Lib","Liberica")</f>
        <v>Liberica</v>
      </c>
      <c r="O649" t="str" cm="1">
        <f t="array" ref="O649">_xlfn.IFS($J649="M","Medium",$J649="L","Light",$J649="D","Dark")</f>
        <v>Light</v>
      </c>
      <c r="P649" t="str">
        <f>_xlfn.XLOOKUP(Orders[[#This Row],[Customer ID]], customers!$A$1:$A$1001, customers!$I$1:$I$1001,,0)</f>
        <v>Yes</v>
      </c>
    </row>
    <row r="650" spans="1:16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_xlfn.XLOOKUP($C650, customers!$A$1:$A$1001,customers!$B$1:$B$1001)</f>
        <v>Tuckie Mathonnet</v>
      </c>
      <c r="G650" s="2" t="str">
        <f>IF(_xlfn.XLOOKUP($C650,customers!$A$1:$A$1001, customers!$C$1:$C$1001)=0, "", _xlfn.XLOOKUP($C650,customers!$A$1:$A$1001, customers!$C$1:$C$1001))</f>
        <v>tmathonneti0@google.co.jp</v>
      </c>
      <c r="H650" s="2" t="str">
        <f>_xlfn.XLOOKUP($C650, customers!$A$1:$A$1001, customers!$G$1:$G$1001)</f>
        <v>United States</v>
      </c>
      <c r="I650" t="str">
        <f>INDEX(products!$A$1:$G$49,MATCH(orders!$D650,products!$A$1:$A$49,0),MATCH(orders!I$1,products!$A$1:$F$1,0))</f>
        <v>Rob</v>
      </c>
      <c r="J650" t="str">
        <f>INDEX(products!$A$1:$G$49,MATCH(orders!$D650,products!$A$1:$A$49,0),MATCH(orders!J$1,products!$A$1:$F$1,0))</f>
        <v>D</v>
      </c>
      <c r="K650" s="7">
        <f>INDEX(products!$A$1:$G$49,MATCH(orders!$D650,products!$A$1:$A$49,0),MATCH(orders!K$1,products!$A$1:$F$1,0))</f>
        <v>0.2</v>
      </c>
      <c r="L650" s="4">
        <f>INDEX(products!$A$1:$G$49,MATCH(orders!$D650,products!$A$1:$A$49,0),MATCH(orders!L$1,products!$A$1:$F$1,0))</f>
        <v>2.6849999999999996</v>
      </c>
      <c r="M650" s="4">
        <f t="shared" si="10"/>
        <v>16.11</v>
      </c>
      <c r="N650" t="str" cm="1">
        <f t="array" ref="N650">_xlfn.IFS($I650="Rob","Robusta",$I650="Exc","Excelsa",$I650="Ara","Arabica",$I650="Lib","Liberica")</f>
        <v>Robusta</v>
      </c>
      <c r="O650" t="str" cm="1">
        <f t="array" ref="O650">_xlfn.IFS($J650="M","Medium",$J650="L","Light",$J650="D","Dark")</f>
        <v>Dark</v>
      </c>
      <c r="P650" t="str">
        <f>_xlfn.XLOOKUP(Orders[[#This Row],[Customer ID]], customers!$A$1:$A$1001, customers!$I$1:$I$1001,,0)</f>
        <v>No</v>
      </c>
    </row>
    <row r="651" spans="1:16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_xlfn.XLOOKUP($C651, customers!$A$1:$A$1001,customers!$B$1:$B$1001)</f>
        <v>Charmane Denys</v>
      </c>
      <c r="G651" s="2" t="str">
        <f>IF(_xlfn.XLOOKUP($C651,customers!$A$1:$A$1001, customers!$C$1:$C$1001)=0, "", _xlfn.XLOOKUP($C651,customers!$A$1:$A$1001, customers!$C$1:$C$1001))</f>
        <v>cdenysi1@is.gd</v>
      </c>
      <c r="H651" s="2" t="str">
        <f>_xlfn.XLOOKUP($C651, customers!$A$1:$A$1001, customers!$G$1:$G$1001)</f>
        <v>United Kingdom</v>
      </c>
      <c r="I651" t="str">
        <f>INDEX(products!$A$1:$G$49,MATCH(orders!$D651,products!$A$1:$A$49,0),MATCH(orders!I$1,products!$A$1:$F$1,0))</f>
        <v>Lib</v>
      </c>
      <c r="J651" t="str">
        <f>INDEX(products!$A$1:$G$49,MATCH(orders!$D651,products!$A$1:$A$49,0),MATCH(orders!J$1,products!$A$1:$F$1,0))</f>
        <v>L</v>
      </c>
      <c r="K651" s="7">
        <f>INDEX(products!$A$1:$G$49,MATCH(orders!$D651,products!$A$1:$A$49,0),MATCH(orders!K$1,products!$A$1:$F$1,0))</f>
        <v>1</v>
      </c>
      <c r="L651" s="4">
        <f>INDEX(products!$A$1:$G$49,MATCH(orders!$D651,products!$A$1:$A$49,0),MATCH(orders!L$1,products!$A$1:$F$1,0))</f>
        <v>15.85</v>
      </c>
      <c r="M651" s="4">
        <f t="shared" si="10"/>
        <v>95.1</v>
      </c>
      <c r="N651" t="str" cm="1">
        <f t="array" ref="N651">_xlfn.IFS($I651="Rob","Robusta",$I651="Exc","Excelsa",$I651="Ara","Arabica",$I651="Lib","Liberica")</f>
        <v>Liberica</v>
      </c>
      <c r="O651" t="str" cm="1">
        <f t="array" ref="O651">_xlfn.IFS($J651="M","Medium",$J651="L","Light",$J651="D","Dark")</f>
        <v>Light</v>
      </c>
      <c r="P651" t="str">
        <f>_xlfn.XLOOKUP(Orders[[#This Row],[Customer ID]], customers!$A$1:$A$1001, customers!$I$1:$I$1001,,0)</f>
        <v>No</v>
      </c>
    </row>
    <row r="652" spans="1:16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_xlfn.XLOOKUP($C652, customers!$A$1:$A$1001,customers!$B$1:$B$1001)</f>
        <v>Cecily Stebbings</v>
      </c>
      <c r="G652" s="2" t="str">
        <f>IF(_xlfn.XLOOKUP($C652,customers!$A$1:$A$1001, customers!$C$1:$C$1001)=0, "", _xlfn.XLOOKUP($C652,customers!$A$1:$A$1001, customers!$C$1:$C$1001))</f>
        <v>cstebbingsi2@drupal.org</v>
      </c>
      <c r="H652" s="2" t="str">
        <f>_xlfn.XLOOKUP($C652, customers!$A$1:$A$1001, customers!$G$1:$G$1001)</f>
        <v>United States</v>
      </c>
      <c r="I652" t="str">
        <f>INDEX(products!$A$1:$G$49,MATCH(orders!$D652,products!$A$1:$A$49,0),MATCH(orders!I$1,products!$A$1:$F$1,0))</f>
        <v>Rob</v>
      </c>
      <c r="J652" t="str">
        <f>INDEX(products!$A$1:$G$49,MATCH(orders!$D652,products!$A$1:$A$49,0),MATCH(orders!J$1,products!$A$1:$F$1,0))</f>
        <v>D</v>
      </c>
      <c r="K652" s="7">
        <f>INDEX(products!$A$1:$G$49,MATCH(orders!$D652,products!$A$1:$A$49,0),MATCH(orders!K$1,products!$A$1:$F$1,0))</f>
        <v>0.5</v>
      </c>
      <c r="L652" s="4">
        <f>INDEX(products!$A$1:$G$49,MATCH(orders!$D652,products!$A$1:$A$49,0),MATCH(orders!L$1,products!$A$1:$F$1,0))</f>
        <v>5.3699999999999992</v>
      </c>
      <c r="M652" s="4">
        <f t="shared" si="10"/>
        <v>5.3699999999999992</v>
      </c>
      <c r="N652" t="str" cm="1">
        <f t="array" ref="N652">_xlfn.IFS($I652="Rob","Robusta",$I652="Exc","Excelsa",$I652="Ara","Arabica",$I652="Lib","Liberica")</f>
        <v>Robusta</v>
      </c>
      <c r="O652" t="str" cm="1">
        <f t="array" ref="O652">_xlfn.IFS($J652="M","Medium",$J652="L","Light",$J652="D","Dark")</f>
        <v>Dark</v>
      </c>
      <c r="P652" t="str">
        <f>_xlfn.XLOOKUP(Orders[[#This Row],[Customer ID]], customers!$A$1:$A$1001, customers!$I$1:$I$1001,,0)</f>
        <v>Yes</v>
      </c>
    </row>
    <row r="653" spans="1:16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_xlfn.XLOOKUP($C653, customers!$A$1:$A$1001,customers!$B$1:$B$1001)</f>
        <v>Giana Tonnesen</v>
      </c>
      <c r="G653" s="2" t="str">
        <f>IF(_xlfn.XLOOKUP($C653,customers!$A$1:$A$1001, customers!$C$1:$C$1001)=0, "", _xlfn.XLOOKUP($C653,customers!$A$1:$A$1001, customers!$C$1:$C$1001))</f>
        <v/>
      </c>
      <c r="H653" s="2" t="str">
        <f>_xlfn.XLOOKUP($C653, customers!$A$1:$A$1001, customers!$G$1:$G$1001)</f>
        <v>United States</v>
      </c>
      <c r="I653" t="str">
        <f>INDEX(products!$A$1:$G$49,MATCH(orders!$D653,products!$A$1:$A$49,0),MATCH(orders!I$1,products!$A$1:$F$1,0))</f>
        <v>Rob</v>
      </c>
      <c r="J653" t="str">
        <f>INDEX(products!$A$1:$G$49,MATCH(orders!$D653,products!$A$1:$A$49,0),MATCH(orders!J$1,products!$A$1:$F$1,0))</f>
        <v>L</v>
      </c>
      <c r="K653" s="7">
        <f>INDEX(products!$A$1:$G$49,MATCH(orders!$D653,products!$A$1:$A$49,0),MATCH(orders!K$1,products!$A$1:$F$1,0))</f>
        <v>1</v>
      </c>
      <c r="L653" s="4">
        <f>INDEX(products!$A$1:$G$49,MATCH(orders!$D653,products!$A$1:$A$49,0),MATCH(orders!L$1,products!$A$1:$F$1,0))</f>
        <v>11.95</v>
      </c>
      <c r="M653" s="4">
        <f t="shared" si="10"/>
        <v>47.8</v>
      </c>
      <c r="N653" t="str" cm="1">
        <f t="array" ref="N653">_xlfn.IFS($I653="Rob","Robusta",$I653="Exc","Excelsa",$I653="Ara","Arabica",$I653="Lib","Liberica")</f>
        <v>Robusta</v>
      </c>
      <c r="O653" t="str" cm="1">
        <f t="array" ref="O653">_xlfn.IFS($J653="M","Medium",$J653="L","Light",$J653="D","Dark")</f>
        <v>Light</v>
      </c>
      <c r="P653" t="str">
        <f>_xlfn.XLOOKUP(Orders[[#This Row],[Customer ID]], customers!$A$1:$A$1001, customers!$I$1:$I$1001,,0)</f>
        <v>No</v>
      </c>
    </row>
    <row r="654" spans="1:16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_xlfn.XLOOKUP($C654, customers!$A$1:$A$1001,customers!$B$1:$B$1001)</f>
        <v>Rhetta Zywicki</v>
      </c>
      <c r="G654" s="2" t="str">
        <f>IF(_xlfn.XLOOKUP($C654,customers!$A$1:$A$1001, customers!$C$1:$C$1001)=0, "", _xlfn.XLOOKUP($C654,customers!$A$1:$A$1001, customers!$C$1:$C$1001))</f>
        <v>rzywickii4@ifeng.com</v>
      </c>
      <c r="H654" s="2" t="str">
        <f>_xlfn.XLOOKUP($C654, customers!$A$1:$A$1001, customers!$G$1:$G$1001)</f>
        <v>Ireland</v>
      </c>
      <c r="I654" t="str">
        <f>INDEX(products!$A$1:$G$49,MATCH(orders!$D654,products!$A$1:$A$49,0),MATCH(orders!I$1,products!$A$1:$F$1,0))</f>
        <v>Lib</v>
      </c>
      <c r="J654" t="str">
        <f>INDEX(products!$A$1:$G$49,MATCH(orders!$D654,products!$A$1:$A$49,0),MATCH(orders!J$1,products!$A$1:$F$1,0))</f>
        <v>L</v>
      </c>
      <c r="K654" s="7">
        <f>INDEX(products!$A$1:$G$49,MATCH(orders!$D654,products!$A$1:$A$49,0),MATCH(orders!K$1,products!$A$1:$F$1,0))</f>
        <v>1</v>
      </c>
      <c r="L654" s="4">
        <f>INDEX(products!$A$1:$G$49,MATCH(orders!$D654,products!$A$1:$A$49,0),MATCH(orders!L$1,products!$A$1:$F$1,0))</f>
        <v>15.85</v>
      </c>
      <c r="M654" s="4">
        <f t="shared" si="10"/>
        <v>63.4</v>
      </c>
      <c r="N654" t="str" cm="1">
        <f t="array" ref="N654">_xlfn.IFS($I654="Rob","Robusta",$I654="Exc","Excelsa",$I654="Ara","Arabica",$I654="Lib","Liberica")</f>
        <v>Liberica</v>
      </c>
      <c r="O654" t="str" cm="1">
        <f t="array" ref="O654">_xlfn.IFS($J654="M","Medium",$J654="L","Light",$J654="D","Dark")</f>
        <v>Light</v>
      </c>
      <c r="P654" t="str">
        <f>_xlfn.XLOOKUP(Orders[[#This Row],[Customer ID]], customers!$A$1:$A$1001, customers!$I$1:$I$1001,,0)</f>
        <v>No</v>
      </c>
    </row>
    <row r="655" spans="1:16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_xlfn.XLOOKUP($C655, customers!$A$1:$A$1001,customers!$B$1:$B$1001)</f>
        <v>Almeria Burgett</v>
      </c>
      <c r="G655" s="2" t="str">
        <f>IF(_xlfn.XLOOKUP($C655,customers!$A$1:$A$1001, customers!$C$1:$C$1001)=0, "", _xlfn.XLOOKUP($C655,customers!$A$1:$A$1001, customers!$C$1:$C$1001))</f>
        <v>aburgetti5@moonfruit.com</v>
      </c>
      <c r="H655" s="2" t="str">
        <f>_xlfn.XLOOKUP($C655, customers!$A$1:$A$1001, customers!$G$1:$G$1001)</f>
        <v>United States</v>
      </c>
      <c r="I655" t="str">
        <f>INDEX(products!$A$1:$G$49,MATCH(orders!$D655,products!$A$1:$A$49,0),MATCH(orders!I$1,products!$A$1:$F$1,0))</f>
        <v>Ara</v>
      </c>
      <c r="J655" t="str">
        <f>INDEX(products!$A$1:$G$49,MATCH(orders!$D655,products!$A$1:$A$49,0),MATCH(orders!J$1,products!$A$1:$F$1,0))</f>
        <v>M</v>
      </c>
      <c r="K655" s="7">
        <f>INDEX(products!$A$1:$G$49,MATCH(orders!$D655,products!$A$1:$A$49,0),MATCH(orders!K$1,products!$A$1:$F$1,0))</f>
        <v>2.5</v>
      </c>
      <c r="L655" s="4">
        <f>INDEX(products!$A$1:$G$49,MATCH(orders!$D655,products!$A$1:$A$49,0),MATCH(orders!L$1,products!$A$1:$F$1,0))</f>
        <v>25.874999999999996</v>
      </c>
      <c r="M655" s="4">
        <f t="shared" si="10"/>
        <v>103.49999999999999</v>
      </c>
      <c r="N655" t="str" cm="1">
        <f t="array" ref="N655">_xlfn.IFS($I655="Rob","Robusta",$I655="Exc","Excelsa",$I655="Ara","Arabica",$I655="Lib","Liberica")</f>
        <v>Arabica</v>
      </c>
      <c r="O655" t="str" cm="1">
        <f t="array" ref="O655">_xlfn.IFS($J655="M","Medium",$J655="L","Light",$J655="D","Dark")</f>
        <v>Medium</v>
      </c>
      <c r="P655" t="str">
        <f>_xlfn.XLOOKUP(Orders[[#This Row],[Customer ID]], customers!$A$1:$A$1001, customers!$I$1:$I$1001,,0)</f>
        <v>No</v>
      </c>
    </row>
    <row r="656" spans="1:16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_xlfn.XLOOKUP($C656, customers!$A$1:$A$1001,customers!$B$1:$B$1001)</f>
        <v>Marvin Malloy</v>
      </c>
      <c r="G656" s="2" t="str">
        <f>IF(_xlfn.XLOOKUP($C656,customers!$A$1:$A$1001, customers!$C$1:$C$1001)=0, "", _xlfn.XLOOKUP($C656,customers!$A$1:$A$1001, customers!$C$1:$C$1001))</f>
        <v>mmalloyi6@seattletimes.com</v>
      </c>
      <c r="H656" s="2" t="str">
        <f>_xlfn.XLOOKUP($C656, customers!$A$1:$A$1001, customers!$G$1:$G$1001)</f>
        <v>United States</v>
      </c>
      <c r="I656" t="str">
        <f>INDEX(products!$A$1:$G$49,MATCH(orders!$D656,products!$A$1:$A$49,0),MATCH(orders!I$1,products!$A$1:$F$1,0))</f>
        <v>Ara</v>
      </c>
      <c r="J656" t="str">
        <f>INDEX(products!$A$1:$G$49,MATCH(orders!$D656,products!$A$1:$A$49,0),MATCH(orders!J$1,products!$A$1:$F$1,0))</f>
        <v>D</v>
      </c>
      <c r="K656" s="7">
        <f>INDEX(products!$A$1:$G$49,MATCH(orders!$D656,products!$A$1:$A$49,0),MATCH(orders!K$1,products!$A$1:$F$1,0))</f>
        <v>2.5</v>
      </c>
      <c r="L656" s="4">
        <f>INDEX(products!$A$1:$G$49,MATCH(orders!$D656,products!$A$1:$A$49,0),MATCH(orders!L$1,products!$A$1:$F$1,0))</f>
        <v>22.884999999999998</v>
      </c>
      <c r="M656" s="4">
        <f t="shared" si="10"/>
        <v>68.655000000000001</v>
      </c>
      <c r="N656" t="str" cm="1">
        <f t="array" ref="N656">_xlfn.IFS($I656="Rob","Robusta",$I656="Exc","Excelsa",$I656="Ara","Arabica",$I656="Lib","Liberica")</f>
        <v>Arabica</v>
      </c>
      <c r="O656" t="str" cm="1">
        <f t="array" ref="O656">_xlfn.IFS($J656="M","Medium",$J656="L","Light",$J656="D","Dark")</f>
        <v>Dark</v>
      </c>
      <c r="P656" t="str">
        <f>_xlfn.XLOOKUP(Orders[[#This Row],[Customer ID]], customers!$A$1:$A$1001, customers!$I$1:$I$1001,,0)</f>
        <v>No</v>
      </c>
    </row>
    <row r="657" spans="1:16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_xlfn.XLOOKUP($C657, customers!$A$1:$A$1001,customers!$B$1:$B$1001)</f>
        <v>Maxim McParland</v>
      </c>
      <c r="G657" s="2" t="str">
        <f>IF(_xlfn.XLOOKUP($C657,customers!$A$1:$A$1001, customers!$C$1:$C$1001)=0, "", _xlfn.XLOOKUP($C657,customers!$A$1:$A$1001, customers!$C$1:$C$1001))</f>
        <v>mmcparlandi7@w3.org</v>
      </c>
      <c r="H657" s="2" t="str">
        <f>_xlfn.XLOOKUP($C657, customers!$A$1:$A$1001, customers!$G$1:$G$1001)</f>
        <v>United States</v>
      </c>
      <c r="I657" t="str">
        <f>INDEX(products!$A$1:$G$49,MATCH(orders!$D657,products!$A$1:$A$49,0),MATCH(orders!I$1,products!$A$1:$F$1,0))</f>
        <v>Rob</v>
      </c>
      <c r="J657" t="str">
        <f>INDEX(products!$A$1:$G$49,MATCH(orders!$D657,products!$A$1:$A$49,0),MATCH(orders!J$1,products!$A$1:$F$1,0))</f>
        <v>M</v>
      </c>
      <c r="K657" s="7">
        <f>INDEX(products!$A$1:$G$49,MATCH(orders!$D657,products!$A$1:$A$49,0),MATCH(orders!K$1,products!$A$1:$F$1,0))</f>
        <v>2.5</v>
      </c>
      <c r="L657" s="4">
        <f>INDEX(products!$A$1:$G$49,MATCH(orders!$D657,products!$A$1:$A$49,0),MATCH(orders!L$1,products!$A$1:$F$1,0))</f>
        <v>22.884999999999998</v>
      </c>
      <c r="M657" s="4">
        <f t="shared" si="10"/>
        <v>45.769999999999996</v>
      </c>
      <c r="N657" t="str" cm="1">
        <f t="array" ref="N657">_xlfn.IFS($I657="Rob","Robusta",$I657="Exc","Excelsa",$I657="Ara","Arabica",$I657="Lib","Liberica")</f>
        <v>Robusta</v>
      </c>
      <c r="O657" t="str" cm="1">
        <f t="array" ref="O657">_xlfn.IFS($J657="M","Medium",$J657="L","Light",$J657="D","Dark")</f>
        <v>Medium</v>
      </c>
      <c r="P657" t="str">
        <f>_xlfn.XLOOKUP(Orders[[#This Row],[Customer ID]], customers!$A$1:$A$1001, customers!$I$1:$I$1001,,0)</f>
        <v>Yes</v>
      </c>
    </row>
    <row r="658" spans="1:16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_xlfn.XLOOKUP($C658, customers!$A$1:$A$1001,customers!$B$1:$B$1001)</f>
        <v>Sylas Jennaroy</v>
      </c>
      <c r="G658" s="2" t="str">
        <f>IF(_xlfn.XLOOKUP($C658,customers!$A$1:$A$1001, customers!$C$1:$C$1001)=0, "", _xlfn.XLOOKUP($C658,customers!$A$1:$A$1001, customers!$C$1:$C$1001))</f>
        <v>sjennaroyi8@purevolume.com</v>
      </c>
      <c r="H658" s="2" t="str">
        <f>_xlfn.XLOOKUP($C658, customers!$A$1:$A$1001, customers!$G$1:$G$1001)</f>
        <v>United States</v>
      </c>
      <c r="I658" t="str">
        <f>INDEX(products!$A$1:$G$49,MATCH(orders!$D658,products!$A$1:$A$49,0),MATCH(orders!I$1,products!$A$1:$F$1,0))</f>
        <v>Lib</v>
      </c>
      <c r="J658" t="str">
        <f>INDEX(products!$A$1:$G$49,MATCH(orders!$D658,products!$A$1:$A$49,0),MATCH(orders!J$1,products!$A$1:$F$1,0))</f>
        <v>D</v>
      </c>
      <c r="K658" s="7">
        <f>INDEX(products!$A$1:$G$49,MATCH(orders!$D658,products!$A$1:$A$49,0),MATCH(orders!K$1,products!$A$1:$F$1,0))</f>
        <v>1</v>
      </c>
      <c r="L658" s="4">
        <f>INDEX(products!$A$1:$G$49,MATCH(orders!$D658,products!$A$1:$A$49,0),MATCH(orders!L$1,products!$A$1:$F$1,0))</f>
        <v>12.95</v>
      </c>
      <c r="M658" s="4">
        <f t="shared" si="10"/>
        <v>51.8</v>
      </c>
      <c r="N658" t="str" cm="1">
        <f t="array" ref="N658">_xlfn.IFS($I658="Rob","Robusta",$I658="Exc","Excelsa",$I658="Ara","Arabica",$I658="Lib","Liberica")</f>
        <v>Liberica</v>
      </c>
      <c r="O658" t="str" cm="1">
        <f t="array" ref="O658">_xlfn.IFS($J658="M","Medium",$J658="L","Light",$J658="D","Dark")</f>
        <v>Dark</v>
      </c>
      <c r="P658" t="str">
        <f>_xlfn.XLOOKUP(Orders[[#This Row],[Customer ID]], customers!$A$1:$A$1001, customers!$I$1:$I$1001,,0)</f>
        <v>No</v>
      </c>
    </row>
    <row r="659" spans="1:16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_xlfn.XLOOKUP($C659, customers!$A$1:$A$1001,customers!$B$1:$B$1001)</f>
        <v>Wren Place</v>
      </c>
      <c r="G659" s="2" t="str">
        <f>IF(_xlfn.XLOOKUP($C659,customers!$A$1:$A$1001, customers!$C$1:$C$1001)=0, "", _xlfn.XLOOKUP($C659,customers!$A$1:$A$1001, customers!$C$1:$C$1001))</f>
        <v>wplacei9@wsj.com</v>
      </c>
      <c r="H659" s="2" t="str">
        <f>_xlfn.XLOOKUP($C659, customers!$A$1:$A$1001, customers!$G$1:$G$1001)</f>
        <v>United States</v>
      </c>
      <c r="I659" t="str">
        <f>INDEX(products!$A$1:$G$49,MATCH(orders!$D659,products!$A$1:$A$49,0),MATCH(orders!I$1,products!$A$1:$F$1,0))</f>
        <v>Ara</v>
      </c>
      <c r="J659" t="str">
        <f>INDEX(products!$A$1:$G$49,MATCH(orders!$D659,products!$A$1:$A$49,0),MATCH(orders!J$1,products!$A$1:$F$1,0))</f>
        <v>M</v>
      </c>
      <c r="K659" s="7">
        <f>INDEX(products!$A$1:$G$49,MATCH(orders!$D659,products!$A$1:$A$49,0),MATCH(orders!K$1,products!$A$1:$F$1,0))</f>
        <v>0.5</v>
      </c>
      <c r="L659" s="4">
        <f>INDEX(products!$A$1:$G$49,MATCH(orders!$D659,products!$A$1:$A$49,0),MATCH(orders!L$1,products!$A$1:$F$1,0))</f>
        <v>6.75</v>
      </c>
      <c r="M659" s="4">
        <f t="shared" si="10"/>
        <v>13.5</v>
      </c>
      <c r="N659" t="str" cm="1">
        <f t="array" ref="N659">_xlfn.IFS($I659="Rob","Robusta",$I659="Exc","Excelsa",$I659="Ara","Arabica",$I659="Lib","Liberica")</f>
        <v>Arabica</v>
      </c>
      <c r="O659" t="str" cm="1">
        <f t="array" ref="O659">_xlfn.IFS($J659="M","Medium",$J659="L","Light",$J659="D","Dark")</f>
        <v>Medium</v>
      </c>
      <c r="P659" t="str">
        <f>_xlfn.XLOOKUP(Orders[[#This Row],[Customer ID]], customers!$A$1:$A$1001, customers!$I$1:$I$1001,,0)</f>
        <v>Yes</v>
      </c>
    </row>
    <row r="660" spans="1:16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_xlfn.XLOOKUP($C660, customers!$A$1:$A$1001,customers!$B$1:$B$1001)</f>
        <v>Janella Millett</v>
      </c>
      <c r="G660" s="2" t="str">
        <f>IF(_xlfn.XLOOKUP($C660,customers!$A$1:$A$1001, customers!$C$1:$C$1001)=0, "", _xlfn.XLOOKUP($C660,customers!$A$1:$A$1001, customers!$C$1:$C$1001))</f>
        <v>jmillettik@addtoany.com</v>
      </c>
      <c r="H660" s="2" t="str">
        <f>_xlfn.XLOOKUP($C660, customers!$A$1:$A$1001, customers!$G$1:$G$1001)</f>
        <v>United States</v>
      </c>
      <c r="I660" t="str">
        <f>INDEX(products!$A$1:$G$49,MATCH(orders!$D660,products!$A$1:$A$49,0),MATCH(orders!I$1,products!$A$1:$F$1,0))</f>
        <v>Exc</v>
      </c>
      <c r="J660" t="str">
        <f>INDEX(products!$A$1:$G$49,MATCH(orders!$D660,products!$A$1:$A$49,0),MATCH(orders!J$1,products!$A$1:$F$1,0))</f>
        <v>M</v>
      </c>
      <c r="K660" s="7">
        <f>INDEX(products!$A$1:$G$49,MATCH(orders!$D660,products!$A$1:$A$49,0),MATCH(orders!K$1,products!$A$1:$F$1,0))</f>
        <v>0.5</v>
      </c>
      <c r="L660" s="4">
        <f>INDEX(products!$A$1:$G$49,MATCH(orders!$D660,products!$A$1:$A$49,0),MATCH(orders!L$1,products!$A$1:$F$1,0))</f>
        <v>8.25</v>
      </c>
      <c r="M660" s="4">
        <f t="shared" si="10"/>
        <v>24.75</v>
      </c>
      <c r="N660" t="str" cm="1">
        <f t="array" ref="N660">_xlfn.IFS($I660="Rob","Robusta",$I660="Exc","Excelsa",$I660="Ara","Arabica",$I660="Lib","Liberica")</f>
        <v>Excelsa</v>
      </c>
      <c r="O660" t="str" cm="1">
        <f t="array" ref="O660">_xlfn.IFS($J660="M","Medium",$J660="L","Light",$J660="D","Dark")</f>
        <v>Medium</v>
      </c>
      <c r="P660" t="str">
        <f>_xlfn.XLOOKUP(Orders[[#This Row],[Customer ID]], customers!$A$1:$A$1001, customers!$I$1:$I$1001,,0)</f>
        <v>Yes</v>
      </c>
    </row>
    <row r="661" spans="1:16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_xlfn.XLOOKUP($C661, customers!$A$1:$A$1001,customers!$B$1:$B$1001)</f>
        <v>Dollie Gadsden</v>
      </c>
      <c r="G661" s="2" t="str">
        <f>IF(_xlfn.XLOOKUP($C661,customers!$A$1:$A$1001, customers!$C$1:$C$1001)=0, "", _xlfn.XLOOKUP($C661,customers!$A$1:$A$1001, customers!$C$1:$C$1001))</f>
        <v>dgadsdenib@google.com.hk</v>
      </c>
      <c r="H661" s="2" t="str">
        <f>_xlfn.XLOOKUP($C661, customers!$A$1:$A$1001, customers!$G$1:$G$1001)</f>
        <v>Ireland</v>
      </c>
      <c r="I661" t="str">
        <f>INDEX(products!$A$1:$G$49,MATCH(orders!$D661,products!$A$1:$A$49,0),MATCH(orders!I$1,products!$A$1:$F$1,0))</f>
        <v>Ara</v>
      </c>
      <c r="J661" t="str">
        <f>INDEX(products!$A$1:$G$49,MATCH(orders!$D661,products!$A$1:$A$49,0),MATCH(orders!J$1,products!$A$1:$F$1,0))</f>
        <v>D</v>
      </c>
      <c r="K661" s="7">
        <f>INDEX(products!$A$1:$G$49,MATCH(orders!$D661,products!$A$1:$A$49,0),MATCH(orders!K$1,products!$A$1:$F$1,0))</f>
        <v>2.5</v>
      </c>
      <c r="L661" s="4">
        <f>INDEX(products!$A$1:$G$49,MATCH(orders!$D661,products!$A$1:$A$49,0),MATCH(orders!L$1,products!$A$1:$F$1,0))</f>
        <v>22.884999999999998</v>
      </c>
      <c r="M661" s="4">
        <f t="shared" si="10"/>
        <v>45.769999999999996</v>
      </c>
      <c r="N661" t="str" cm="1">
        <f t="array" ref="N661">_xlfn.IFS($I661="Rob","Robusta",$I661="Exc","Excelsa",$I661="Ara","Arabica",$I661="Lib","Liberica")</f>
        <v>Arabica</v>
      </c>
      <c r="O661" t="str" cm="1">
        <f t="array" ref="O661">_xlfn.IFS($J661="M","Medium",$J661="L","Light",$J661="D","Dark")</f>
        <v>Dark</v>
      </c>
      <c r="P661" t="str">
        <f>_xlfn.XLOOKUP(Orders[[#This Row],[Customer ID]], customers!$A$1:$A$1001, customers!$I$1:$I$1001,,0)</f>
        <v>Yes</v>
      </c>
    </row>
    <row r="662" spans="1:16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_xlfn.XLOOKUP($C662, customers!$A$1:$A$1001,customers!$B$1:$B$1001)</f>
        <v>Val Wakelin</v>
      </c>
      <c r="G662" s="2" t="str">
        <f>IF(_xlfn.XLOOKUP($C662,customers!$A$1:$A$1001, customers!$C$1:$C$1001)=0, "", _xlfn.XLOOKUP($C662,customers!$A$1:$A$1001, customers!$C$1:$C$1001))</f>
        <v>vwakelinic@unesco.org</v>
      </c>
      <c r="H662" s="2" t="str">
        <f>_xlfn.XLOOKUP($C662, customers!$A$1:$A$1001, customers!$G$1:$G$1001)</f>
        <v>United States</v>
      </c>
      <c r="I662" t="str">
        <f>INDEX(products!$A$1:$G$49,MATCH(orders!$D662,products!$A$1:$A$49,0),MATCH(orders!I$1,products!$A$1:$F$1,0))</f>
        <v>Exc</v>
      </c>
      <c r="J662" t="str">
        <f>INDEX(products!$A$1:$G$49,MATCH(orders!$D662,products!$A$1:$A$49,0),MATCH(orders!J$1,products!$A$1:$F$1,0))</f>
        <v>L</v>
      </c>
      <c r="K662" s="7">
        <f>INDEX(products!$A$1:$G$49,MATCH(orders!$D662,products!$A$1:$A$49,0),MATCH(orders!K$1,products!$A$1:$F$1,0))</f>
        <v>0.5</v>
      </c>
      <c r="L662" s="4">
        <f>INDEX(products!$A$1:$G$49,MATCH(orders!$D662,products!$A$1:$A$49,0),MATCH(orders!L$1,products!$A$1:$F$1,0))</f>
        <v>8.91</v>
      </c>
      <c r="M662" s="4">
        <f t="shared" si="10"/>
        <v>53.46</v>
      </c>
      <c r="N662" t="str" cm="1">
        <f t="array" ref="N662">_xlfn.IFS($I662="Rob","Robusta",$I662="Exc","Excelsa",$I662="Ara","Arabica",$I662="Lib","Liberica")</f>
        <v>Excelsa</v>
      </c>
      <c r="O662" t="str" cm="1">
        <f t="array" ref="O662">_xlfn.IFS($J662="M","Medium",$J662="L","Light",$J662="D","Dark")</f>
        <v>Light</v>
      </c>
      <c r="P662" t="str">
        <f>_xlfn.XLOOKUP(Orders[[#This Row],[Customer ID]], customers!$A$1:$A$1001, customers!$I$1:$I$1001,,0)</f>
        <v>No</v>
      </c>
    </row>
    <row r="663" spans="1:16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_xlfn.XLOOKUP($C663, customers!$A$1:$A$1001,customers!$B$1:$B$1001)</f>
        <v>Annie Campsall</v>
      </c>
      <c r="G663" s="2" t="str">
        <f>IF(_xlfn.XLOOKUP($C663,customers!$A$1:$A$1001, customers!$C$1:$C$1001)=0, "", _xlfn.XLOOKUP($C663,customers!$A$1:$A$1001, customers!$C$1:$C$1001))</f>
        <v>acampsallid@zimbio.com</v>
      </c>
      <c r="H663" s="2" t="str">
        <f>_xlfn.XLOOKUP($C663, customers!$A$1:$A$1001, customers!$G$1:$G$1001)</f>
        <v>United States</v>
      </c>
      <c r="I663" t="str">
        <f>INDEX(products!$A$1:$G$49,MATCH(orders!$D663,products!$A$1:$A$49,0),MATCH(orders!I$1,products!$A$1:$F$1,0))</f>
        <v>Ara</v>
      </c>
      <c r="J663" t="str">
        <f>INDEX(products!$A$1:$G$49,MATCH(orders!$D663,products!$A$1:$A$49,0),MATCH(orders!J$1,products!$A$1:$F$1,0))</f>
        <v>M</v>
      </c>
      <c r="K663" s="7">
        <f>INDEX(products!$A$1:$G$49,MATCH(orders!$D663,products!$A$1:$A$49,0),MATCH(orders!K$1,products!$A$1:$F$1,0))</f>
        <v>0.2</v>
      </c>
      <c r="L663" s="4">
        <f>INDEX(products!$A$1:$G$49,MATCH(orders!$D663,products!$A$1:$A$49,0),MATCH(orders!L$1,products!$A$1:$F$1,0))</f>
        <v>3.375</v>
      </c>
      <c r="M663" s="4">
        <f t="shared" si="10"/>
        <v>20.25</v>
      </c>
      <c r="N663" t="str" cm="1">
        <f t="array" ref="N663">_xlfn.IFS($I663="Rob","Robusta",$I663="Exc","Excelsa",$I663="Ara","Arabica",$I663="Lib","Liberica")</f>
        <v>Arabica</v>
      </c>
      <c r="O663" t="str" cm="1">
        <f t="array" ref="O663">_xlfn.IFS($J663="M","Medium",$J663="L","Light",$J663="D","Dark")</f>
        <v>Medium</v>
      </c>
      <c r="P663" t="str">
        <f>_xlfn.XLOOKUP(Orders[[#This Row],[Customer ID]], customers!$A$1:$A$1001, customers!$I$1:$I$1001,,0)</f>
        <v>Yes</v>
      </c>
    </row>
    <row r="664" spans="1:16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_xlfn.XLOOKUP($C664, customers!$A$1:$A$1001,customers!$B$1:$B$1001)</f>
        <v>Shermy Moseby</v>
      </c>
      <c r="G664" s="2" t="str">
        <f>IF(_xlfn.XLOOKUP($C664,customers!$A$1:$A$1001, customers!$C$1:$C$1001)=0, "", _xlfn.XLOOKUP($C664,customers!$A$1:$A$1001, customers!$C$1:$C$1001))</f>
        <v>smosebyie@stanford.edu</v>
      </c>
      <c r="H664" s="2" t="str">
        <f>_xlfn.XLOOKUP($C664, customers!$A$1:$A$1001, customers!$G$1:$G$1001)</f>
        <v>United States</v>
      </c>
      <c r="I664" t="str">
        <f>INDEX(products!$A$1:$G$49,MATCH(orders!$D664,products!$A$1:$A$49,0),MATCH(orders!I$1,products!$A$1:$F$1,0))</f>
        <v>Lib</v>
      </c>
      <c r="J664" t="str">
        <f>INDEX(products!$A$1:$G$49,MATCH(orders!$D664,products!$A$1:$A$49,0),MATCH(orders!J$1,products!$A$1:$F$1,0))</f>
        <v>D</v>
      </c>
      <c r="K664" s="7">
        <f>INDEX(products!$A$1:$G$49,MATCH(orders!$D664,products!$A$1:$A$49,0),MATCH(orders!K$1,products!$A$1:$F$1,0))</f>
        <v>2.5</v>
      </c>
      <c r="L664" s="4">
        <f>INDEX(products!$A$1:$G$49,MATCH(orders!$D664,products!$A$1:$A$49,0),MATCH(orders!L$1,products!$A$1:$F$1,0))</f>
        <v>29.784999999999997</v>
      </c>
      <c r="M664" s="4">
        <f t="shared" si="10"/>
        <v>148.92499999999998</v>
      </c>
      <c r="N664" t="str" cm="1">
        <f t="array" ref="N664">_xlfn.IFS($I664="Rob","Robusta",$I664="Exc","Excelsa",$I664="Ara","Arabica",$I664="Lib","Liberica")</f>
        <v>Liberica</v>
      </c>
      <c r="O664" t="str" cm="1">
        <f t="array" ref="O664">_xlfn.IFS($J664="M","Medium",$J664="L","Light",$J664="D","Dark")</f>
        <v>Dark</v>
      </c>
      <c r="P664" t="str">
        <f>_xlfn.XLOOKUP(Orders[[#This Row],[Customer ID]], customers!$A$1:$A$1001, customers!$I$1:$I$1001,,0)</f>
        <v>No</v>
      </c>
    </row>
    <row r="665" spans="1:16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_xlfn.XLOOKUP($C665, customers!$A$1:$A$1001,customers!$B$1:$B$1001)</f>
        <v>Corrie Wass</v>
      </c>
      <c r="G665" s="2" t="str">
        <f>IF(_xlfn.XLOOKUP($C665,customers!$A$1:$A$1001, customers!$C$1:$C$1001)=0, "", _xlfn.XLOOKUP($C665,customers!$A$1:$A$1001, customers!$C$1:$C$1001))</f>
        <v>cwassif@prweb.com</v>
      </c>
      <c r="H665" s="2" t="str">
        <f>_xlfn.XLOOKUP($C665, customers!$A$1:$A$1001, customers!$G$1:$G$1001)</f>
        <v>United States</v>
      </c>
      <c r="I665" t="str">
        <f>INDEX(products!$A$1:$G$49,MATCH(orders!$D665,products!$A$1:$A$49,0),MATCH(orders!I$1,products!$A$1:$F$1,0))</f>
        <v>Ara</v>
      </c>
      <c r="J665" t="str">
        <f>INDEX(products!$A$1:$G$49,MATCH(orders!$D665,products!$A$1:$A$49,0),MATCH(orders!J$1,products!$A$1:$F$1,0))</f>
        <v>M</v>
      </c>
      <c r="K665" s="7">
        <f>INDEX(products!$A$1:$G$49,MATCH(orders!$D665,products!$A$1:$A$49,0),MATCH(orders!K$1,products!$A$1:$F$1,0))</f>
        <v>1</v>
      </c>
      <c r="L665" s="4">
        <f>INDEX(products!$A$1:$G$49,MATCH(orders!$D665,products!$A$1:$A$49,0),MATCH(orders!L$1,products!$A$1:$F$1,0))</f>
        <v>11.25</v>
      </c>
      <c r="M665" s="4">
        <f t="shared" si="10"/>
        <v>67.5</v>
      </c>
      <c r="N665" t="str" cm="1">
        <f t="array" ref="N665">_xlfn.IFS($I665="Rob","Robusta",$I665="Exc","Excelsa",$I665="Ara","Arabica",$I665="Lib","Liberica")</f>
        <v>Arabica</v>
      </c>
      <c r="O665" t="str" cm="1">
        <f t="array" ref="O665">_xlfn.IFS($J665="M","Medium",$J665="L","Light",$J665="D","Dark")</f>
        <v>Medium</v>
      </c>
      <c r="P665" t="str">
        <f>_xlfn.XLOOKUP(Orders[[#This Row],[Customer ID]], customers!$A$1:$A$1001, customers!$I$1:$I$1001,,0)</f>
        <v>No</v>
      </c>
    </row>
    <row r="666" spans="1:16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_xlfn.XLOOKUP($C666, customers!$A$1:$A$1001,customers!$B$1:$B$1001)</f>
        <v>Ira Sjostrom</v>
      </c>
      <c r="G666" s="2" t="str">
        <f>IF(_xlfn.XLOOKUP($C666,customers!$A$1:$A$1001, customers!$C$1:$C$1001)=0, "", _xlfn.XLOOKUP($C666,customers!$A$1:$A$1001, customers!$C$1:$C$1001))</f>
        <v>isjostromig@pbs.org</v>
      </c>
      <c r="H666" s="2" t="str">
        <f>_xlfn.XLOOKUP($C666, customers!$A$1:$A$1001, customers!$G$1:$G$1001)</f>
        <v>United States</v>
      </c>
      <c r="I666" t="str">
        <f>INDEX(products!$A$1:$G$49,MATCH(orders!$D666,products!$A$1:$A$49,0),MATCH(orders!I$1,products!$A$1:$F$1,0))</f>
        <v>Exc</v>
      </c>
      <c r="J666" t="str">
        <f>INDEX(products!$A$1:$G$49,MATCH(orders!$D666,products!$A$1:$A$49,0),MATCH(orders!J$1,products!$A$1:$F$1,0))</f>
        <v>D</v>
      </c>
      <c r="K666" s="7">
        <f>INDEX(products!$A$1:$G$49,MATCH(orders!$D666,products!$A$1:$A$49,0),MATCH(orders!K$1,products!$A$1:$F$1,0))</f>
        <v>1</v>
      </c>
      <c r="L666" s="4">
        <f>INDEX(products!$A$1:$G$49,MATCH(orders!$D666,products!$A$1:$A$49,0),MATCH(orders!L$1,products!$A$1:$F$1,0))</f>
        <v>12.15</v>
      </c>
      <c r="M666" s="4">
        <f t="shared" si="10"/>
        <v>72.900000000000006</v>
      </c>
      <c r="N666" t="str" cm="1">
        <f t="array" ref="N666">_xlfn.IFS($I666="Rob","Robusta",$I666="Exc","Excelsa",$I666="Ara","Arabica",$I666="Lib","Liberica")</f>
        <v>Excelsa</v>
      </c>
      <c r="O666" t="str" cm="1">
        <f t="array" ref="O666">_xlfn.IFS($J666="M","Medium",$J666="L","Light",$J666="D","Dark")</f>
        <v>Dark</v>
      </c>
      <c r="P666" t="str">
        <f>_xlfn.XLOOKUP(Orders[[#This Row],[Customer ID]], customers!$A$1:$A$1001, customers!$I$1:$I$1001,,0)</f>
        <v>No</v>
      </c>
    </row>
    <row r="667" spans="1:16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_xlfn.XLOOKUP($C667, customers!$A$1:$A$1001,customers!$B$1:$B$1001)</f>
        <v>Ira Sjostrom</v>
      </c>
      <c r="G667" s="2" t="str">
        <f>IF(_xlfn.XLOOKUP($C667,customers!$A$1:$A$1001, customers!$C$1:$C$1001)=0, "", _xlfn.XLOOKUP($C667,customers!$A$1:$A$1001, customers!$C$1:$C$1001))</f>
        <v>isjostromig@pbs.org</v>
      </c>
      <c r="H667" s="2" t="str">
        <f>_xlfn.XLOOKUP($C667, customers!$A$1:$A$1001, customers!$G$1:$G$1001)</f>
        <v>United States</v>
      </c>
      <c r="I667" t="str">
        <f>INDEX(products!$A$1:$G$49,MATCH(orders!$D667,products!$A$1:$A$49,0),MATCH(orders!I$1,products!$A$1:$F$1,0))</f>
        <v>Lib</v>
      </c>
      <c r="J667" t="str">
        <f>INDEX(products!$A$1:$G$49,MATCH(orders!$D667,products!$A$1:$A$49,0),MATCH(orders!J$1,products!$A$1:$F$1,0))</f>
        <v>D</v>
      </c>
      <c r="K667" s="7">
        <f>INDEX(products!$A$1:$G$49,MATCH(orders!$D667,products!$A$1:$A$49,0),MATCH(orders!K$1,products!$A$1:$F$1,0))</f>
        <v>0.2</v>
      </c>
      <c r="L667" s="4">
        <f>INDEX(products!$A$1:$G$49,MATCH(orders!$D667,products!$A$1:$A$49,0),MATCH(orders!L$1,products!$A$1:$F$1,0))</f>
        <v>3.8849999999999998</v>
      </c>
      <c r="M667" s="4">
        <f t="shared" si="10"/>
        <v>7.77</v>
      </c>
      <c r="N667" t="str" cm="1">
        <f t="array" ref="N667">_xlfn.IFS($I667="Rob","Robusta",$I667="Exc","Excelsa",$I667="Ara","Arabica",$I667="Lib","Liberica")</f>
        <v>Liberica</v>
      </c>
      <c r="O667" t="str" cm="1">
        <f t="array" ref="O667">_xlfn.IFS($J667="M","Medium",$J667="L","Light",$J667="D","Dark")</f>
        <v>Dark</v>
      </c>
      <c r="P667" t="str">
        <f>_xlfn.XLOOKUP(Orders[[#This Row],[Customer ID]], customers!$A$1:$A$1001, customers!$I$1:$I$1001,,0)</f>
        <v>No</v>
      </c>
    </row>
    <row r="668" spans="1:16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_xlfn.XLOOKUP($C668, customers!$A$1:$A$1001,customers!$B$1:$B$1001)</f>
        <v>Jermaine Branchett</v>
      </c>
      <c r="G668" s="2" t="str">
        <f>IF(_xlfn.XLOOKUP($C668,customers!$A$1:$A$1001, customers!$C$1:$C$1001)=0, "", _xlfn.XLOOKUP($C668,customers!$A$1:$A$1001, customers!$C$1:$C$1001))</f>
        <v>jbranchettii@bravesites.com</v>
      </c>
      <c r="H668" s="2" t="str">
        <f>_xlfn.XLOOKUP($C668, customers!$A$1:$A$1001, customers!$G$1:$G$1001)</f>
        <v>United States</v>
      </c>
      <c r="I668" t="str">
        <f>INDEX(products!$A$1:$G$49,MATCH(orders!$D668,products!$A$1:$A$49,0),MATCH(orders!I$1,products!$A$1:$F$1,0))</f>
        <v>Ara</v>
      </c>
      <c r="J668" t="str">
        <f>INDEX(products!$A$1:$G$49,MATCH(orders!$D668,products!$A$1:$A$49,0),MATCH(orders!J$1,products!$A$1:$F$1,0))</f>
        <v>D</v>
      </c>
      <c r="K668" s="7">
        <f>INDEX(products!$A$1:$G$49,MATCH(orders!$D668,products!$A$1:$A$49,0),MATCH(orders!K$1,products!$A$1:$F$1,0))</f>
        <v>2.5</v>
      </c>
      <c r="L668" s="4">
        <f>INDEX(products!$A$1:$G$49,MATCH(orders!$D668,products!$A$1:$A$49,0),MATCH(orders!L$1,products!$A$1:$F$1,0))</f>
        <v>22.884999999999998</v>
      </c>
      <c r="M668" s="4">
        <f t="shared" si="10"/>
        <v>91.539999999999992</v>
      </c>
      <c r="N668" t="str" cm="1">
        <f t="array" ref="N668">_xlfn.IFS($I668="Rob","Robusta",$I668="Exc","Excelsa",$I668="Ara","Arabica",$I668="Lib","Liberica")</f>
        <v>Arabica</v>
      </c>
      <c r="O668" t="str" cm="1">
        <f t="array" ref="O668">_xlfn.IFS($J668="M","Medium",$J668="L","Light",$J668="D","Dark")</f>
        <v>Dark</v>
      </c>
      <c r="P668" t="str">
        <f>_xlfn.XLOOKUP(Orders[[#This Row],[Customer ID]], customers!$A$1:$A$1001, customers!$I$1:$I$1001,,0)</f>
        <v>No</v>
      </c>
    </row>
    <row r="669" spans="1:16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_xlfn.XLOOKUP($C669, customers!$A$1:$A$1001,customers!$B$1:$B$1001)</f>
        <v>Nissie Rudland</v>
      </c>
      <c r="G669" s="2" t="str">
        <f>IF(_xlfn.XLOOKUP($C669,customers!$A$1:$A$1001, customers!$C$1:$C$1001)=0, "", _xlfn.XLOOKUP($C669,customers!$A$1:$A$1001, customers!$C$1:$C$1001))</f>
        <v>nrudlandij@blogs.com</v>
      </c>
      <c r="H669" s="2" t="str">
        <f>_xlfn.XLOOKUP($C669, customers!$A$1:$A$1001, customers!$G$1:$G$1001)</f>
        <v>Ireland</v>
      </c>
      <c r="I669" t="str">
        <f>INDEX(products!$A$1:$G$49,MATCH(orders!$D669,products!$A$1:$A$49,0),MATCH(orders!I$1,products!$A$1:$F$1,0))</f>
        <v>Ara</v>
      </c>
      <c r="J669" t="str">
        <f>INDEX(products!$A$1:$G$49,MATCH(orders!$D669,products!$A$1:$A$49,0),MATCH(orders!J$1,products!$A$1:$F$1,0))</f>
        <v>D</v>
      </c>
      <c r="K669" s="7">
        <f>INDEX(products!$A$1:$G$49,MATCH(orders!$D669,products!$A$1:$A$49,0),MATCH(orders!K$1,products!$A$1:$F$1,0))</f>
        <v>1</v>
      </c>
      <c r="L669" s="4">
        <f>INDEX(products!$A$1:$G$49,MATCH(orders!$D669,products!$A$1:$A$49,0),MATCH(orders!L$1,products!$A$1:$F$1,0))</f>
        <v>9.9499999999999993</v>
      </c>
      <c r="M669" s="4">
        <f t="shared" si="10"/>
        <v>59.699999999999996</v>
      </c>
      <c r="N669" t="str" cm="1">
        <f t="array" ref="N669">_xlfn.IFS($I669="Rob","Robusta",$I669="Exc","Excelsa",$I669="Ara","Arabica",$I669="Lib","Liberica")</f>
        <v>Arabica</v>
      </c>
      <c r="O669" t="str" cm="1">
        <f t="array" ref="O669">_xlfn.IFS($J669="M","Medium",$J669="L","Light",$J669="D","Dark")</f>
        <v>Dark</v>
      </c>
      <c r="P669" t="str">
        <f>_xlfn.XLOOKUP(Orders[[#This Row],[Customer ID]], customers!$A$1:$A$1001, customers!$I$1:$I$1001,,0)</f>
        <v>No</v>
      </c>
    </row>
    <row r="670" spans="1:16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_xlfn.XLOOKUP($C670, customers!$A$1:$A$1001,customers!$B$1:$B$1001)</f>
        <v>Janella Millett</v>
      </c>
      <c r="G670" s="2" t="str">
        <f>IF(_xlfn.XLOOKUP($C670,customers!$A$1:$A$1001, customers!$C$1:$C$1001)=0, "", _xlfn.XLOOKUP($C670,customers!$A$1:$A$1001, customers!$C$1:$C$1001))</f>
        <v>jmillettik@addtoany.com</v>
      </c>
      <c r="H670" s="2" t="str">
        <f>_xlfn.XLOOKUP($C670, customers!$A$1:$A$1001, customers!$G$1:$G$1001)</f>
        <v>United States</v>
      </c>
      <c r="I670" t="str">
        <f>INDEX(products!$A$1:$G$49,MATCH(orders!$D670,products!$A$1:$A$49,0),MATCH(orders!I$1,products!$A$1:$F$1,0))</f>
        <v>Rob</v>
      </c>
      <c r="J670" t="str">
        <f>INDEX(products!$A$1:$G$49,MATCH(orders!$D670,products!$A$1:$A$49,0),MATCH(orders!J$1,products!$A$1:$F$1,0))</f>
        <v>L</v>
      </c>
      <c r="K670" s="7">
        <f>INDEX(products!$A$1:$G$49,MATCH(orders!$D670,products!$A$1:$A$49,0),MATCH(orders!K$1,products!$A$1:$F$1,0))</f>
        <v>2.5</v>
      </c>
      <c r="L670" s="4">
        <f>INDEX(products!$A$1:$G$49,MATCH(orders!$D670,products!$A$1:$A$49,0),MATCH(orders!L$1,products!$A$1:$F$1,0))</f>
        <v>27.484999999999996</v>
      </c>
      <c r="M670" s="4">
        <f t="shared" si="10"/>
        <v>137.42499999999998</v>
      </c>
      <c r="N670" t="str" cm="1">
        <f t="array" ref="N670">_xlfn.IFS($I670="Rob","Robusta",$I670="Exc","Excelsa",$I670="Ara","Arabica",$I670="Lib","Liberica")</f>
        <v>Robusta</v>
      </c>
      <c r="O670" t="str" cm="1">
        <f t="array" ref="O670">_xlfn.IFS($J670="M","Medium",$J670="L","Light",$J670="D","Dark")</f>
        <v>Light</v>
      </c>
      <c r="P670" t="str">
        <f>_xlfn.XLOOKUP(Orders[[#This Row],[Customer ID]], customers!$A$1:$A$1001, customers!$I$1:$I$1001,,0)</f>
        <v>Yes</v>
      </c>
    </row>
    <row r="671" spans="1:16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_xlfn.XLOOKUP($C671, customers!$A$1:$A$1001,customers!$B$1:$B$1001)</f>
        <v>Ferdie Tourry</v>
      </c>
      <c r="G671" s="2" t="str">
        <f>IF(_xlfn.XLOOKUP($C671,customers!$A$1:$A$1001, customers!$C$1:$C$1001)=0, "", _xlfn.XLOOKUP($C671,customers!$A$1:$A$1001, customers!$C$1:$C$1001))</f>
        <v>ftourryil@google.de</v>
      </c>
      <c r="H671" s="2" t="str">
        <f>_xlfn.XLOOKUP($C671, customers!$A$1:$A$1001, customers!$G$1:$G$1001)</f>
        <v>United States</v>
      </c>
      <c r="I671" t="str">
        <f>INDEX(products!$A$1:$G$49,MATCH(orders!$D671,products!$A$1:$A$49,0),MATCH(orders!I$1,products!$A$1:$F$1,0))</f>
        <v>Lib</v>
      </c>
      <c r="J671" t="str">
        <f>INDEX(products!$A$1:$G$49,MATCH(orders!$D671,products!$A$1:$A$49,0),MATCH(orders!J$1,products!$A$1:$F$1,0))</f>
        <v>M</v>
      </c>
      <c r="K671" s="7">
        <f>INDEX(products!$A$1:$G$49,MATCH(orders!$D671,products!$A$1:$A$49,0),MATCH(orders!K$1,products!$A$1:$F$1,0))</f>
        <v>2.5</v>
      </c>
      <c r="L671" s="4">
        <f>INDEX(products!$A$1:$G$49,MATCH(orders!$D671,products!$A$1:$A$49,0),MATCH(orders!L$1,products!$A$1:$F$1,0))</f>
        <v>33.464999999999996</v>
      </c>
      <c r="M671" s="4">
        <f t="shared" si="10"/>
        <v>66.929999999999993</v>
      </c>
      <c r="N671" t="str" cm="1">
        <f t="array" ref="N671">_xlfn.IFS($I671="Rob","Robusta",$I671="Exc","Excelsa",$I671="Ara","Arabica",$I671="Lib","Liberica")</f>
        <v>Liberica</v>
      </c>
      <c r="O671" t="str" cm="1">
        <f t="array" ref="O671">_xlfn.IFS($J671="M","Medium",$J671="L","Light",$J671="D","Dark")</f>
        <v>Medium</v>
      </c>
      <c r="P671" t="str">
        <f>_xlfn.XLOOKUP(Orders[[#This Row],[Customer ID]], customers!$A$1:$A$1001, customers!$I$1:$I$1001,,0)</f>
        <v>No</v>
      </c>
    </row>
    <row r="672" spans="1:16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_xlfn.XLOOKUP($C672, customers!$A$1:$A$1001,customers!$B$1:$B$1001)</f>
        <v>Cecil Weatherall</v>
      </c>
      <c r="G672" s="2" t="str">
        <f>IF(_xlfn.XLOOKUP($C672,customers!$A$1:$A$1001, customers!$C$1:$C$1001)=0, "", _xlfn.XLOOKUP($C672,customers!$A$1:$A$1001, customers!$C$1:$C$1001))</f>
        <v>cweatherallim@toplist.cz</v>
      </c>
      <c r="H672" s="2" t="str">
        <f>_xlfn.XLOOKUP($C672, customers!$A$1:$A$1001, customers!$G$1:$G$1001)</f>
        <v>United States</v>
      </c>
      <c r="I672" t="str">
        <f>INDEX(products!$A$1:$G$49,MATCH(orders!$D672,products!$A$1:$A$49,0),MATCH(orders!I$1,products!$A$1:$F$1,0))</f>
        <v>Lib</v>
      </c>
      <c r="J672" t="str">
        <f>INDEX(products!$A$1:$G$49,MATCH(orders!$D672,products!$A$1:$A$49,0),MATCH(orders!J$1,products!$A$1:$F$1,0))</f>
        <v>M</v>
      </c>
      <c r="K672" s="7">
        <f>INDEX(products!$A$1:$G$49,MATCH(orders!$D672,products!$A$1:$A$49,0),MATCH(orders!K$1,products!$A$1:$F$1,0))</f>
        <v>0.2</v>
      </c>
      <c r="L672" s="4">
        <f>INDEX(products!$A$1:$G$49,MATCH(orders!$D672,products!$A$1:$A$49,0),MATCH(orders!L$1,products!$A$1:$F$1,0))</f>
        <v>4.3650000000000002</v>
      </c>
      <c r="M672" s="4">
        <f t="shared" si="10"/>
        <v>13.095000000000001</v>
      </c>
      <c r="N672" t="str" cm="1">
        <f t="array" ref="N672">_xlfn.IFS($I672="Rob","Robusta",$I672="Exc","Excelsa",$I672="Ara","Arabica",$I672="Lib","Liberica")</f>
        <v>Liberica</v>
      </c>
      <c r="O672" t="str" cm="1">
        <f t="array" ref="O672">_xlfn.IFS($J672="M","Medium",$J672="L","Light",$J672="D","Dark")</f>
        <v>Medium</v>
      </c>
      <c r="P672" t="str">
        <f>_xlfn.XLOOKUP(Orders[[#This Row],[Customer ID]], customers!$A$1:$A$1001, customers!$I$1:$I$1001,,0)</f>
        <v>Yes</v>
      </c>
    </row>
    <row r="673" spans="1:16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_xlfn.XLOOKUP($C673, customers!$A$1:$A$1001,customers!$B$1:$B$1001)</f>
        <v>Gale Heindrick</v>
      </c>
      <c r="G673" s="2" t="str">
        <f>IF(_xlfn.XLOOKUP($C673,customers!$A$1:$A$1001, customers!$C$1:$C$1001)=0, "", _xlfn.XLOOKUP($C673,customers!$A$1:$A$1001, customers!$C$1:$C$1001))</f>
        <v>gheindrickin@usda.gov</v>
      </c>
      <c r="H673" s="2" t="str">
        <f>_xlfn.XLOOKUP($C673, customers!$A$1:$A$1001, customers!$G$1:$G$1001)</f>
        <v>United States</v>
      </c>
      <c r="I673" t="str">
        <f>INDEX(products!$A$1:$G$49,MATCH(orders!$D673,products!$A$1:$A$49,0),MATCH(orders!I$1,products!$A$1:$F$1,0))</f>
        <v>Rob</v>
      </c>
      <c r="J673" t="str">
        <f>INDEX(products!$A$1:$G$49,MATCH(orders!$D673,products!$A$1:$A$49,0),MATCH(orders!J$1,products!$A$1:$F$1,0))</f>
        <v>L</v>
      </c>
      <c r="K673" s="7">
        <f>INDEX(products!$A$1:$G$49,MATCH(orders!$D673,products!$A$1:$A$49,0),MATCH(orders!K$1,products!$A$1:$F$1,0))</f>
        <v>1</v>
      </c>
      <c r="L673" s="4">
        <f>INDEX(products!$A$1:$G$49,MATCH(orders!$D673,products!$A$1:$A$49,0),MATCH(orders!L$1,products!$A$1:$F$1,0))</f>
        <v>11.95</v>
      </c>
      <c r="M673" s="4">
        <f t="shared" si="10"/>
        <v>59.75</v>
      </c>
      <c r="N673" t="str" cm="1">
        <f t="array" ref="N673">_xlfn.IFS($I673="Rob","Robusta",$I673="Exc","Excelsa",$I673="Ara","Arabica",$I673="Lib","Liberica")</f>
        <v>Robusta</v>
      </c>
      <c r="O673" t="str" cm="1">
        <f t="array" ref="O673">_xlfn.IFS($J673="M","Medium",$J673="L","Light",$J673="D","Dark")</f>
        <v>Light</v>
      </c>
      <c r="P673" t="str">
        <f>_xlfn.XLOOKUP(Orders[[#This Row],[Customer ID]], customers!$A$1:$A$1001, customers!$I$1:$I$1001,,0)</f>
        <v>No</v>
      </c>
    </row>
    <row r="674" spans="1:16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_xlfn.XLOOKUP($C674, customers!$A$1:$A$1001,customers!$B$1:$B$1001)</f>
        <v>Layne Imason</v>
      </c>
      <c r="G674" s="2" t="str">
        <f>IF(_xlfn.XLOOKUP($C674,customers!$A$1:$A$1001, customers!$C$1:$C$1001)=0, "", _xlfn.XLOOKUP($C674,customers!$A$1:$A$1001, customers!$C$1:$C$1001))</f>
        <v>limasonio@discuz.net</v>
      </c>
      <c r="H674" s="2" t="str">
        <f>_xlfn.XLOOKUP($C674, customers!$A$1:$A$1001, customers!$G$1:$G$1001)</f>
        <v>United States</v>
      </c>
      <c r="I674" t="str">
        <f>INDEX(products!$A$1:$G$49,MATCH(orders!$D674,products!$A$1:$A$49,0),MATCH(orders!I$1,products!$A$1:$F$1,0))</f>
        <v>Lib</v>
      </c>
      <c r="J674" t="str">
        <f>INDEX(products!$A$1:$G$49,MATCH(orders!$D674,products!$A$1:$A$49,0),MATCH(orders!J$1,products!$A$1:$F$1,0))</f>
        <v>M</v>
      </c>
      <c r="K674" s="7">
        <f>INDEX(products!$A$1:$G$49,MATCH(orders!$D674,products!$A$1:$A$49,0),MATCH(orders!K$1,products!$A$1:$F$1,0))</f>
        <v>0.5</v>
      </c>
      <c r="L674" s="4">
        <f>INDEX(products!$A$1:$G$49,MATCH(orders!$D674,products!$A$1:$A$49,0),MATCH(orders!L$1,products!$A$1:$F$1,0))</f>
        <v>8.73</v>
      </c>
      <c r="M674" s="4">
        <f t="shared" si="10"/>
        <v>43.650000000000006</v>
      </c>
      <c r="N674" t="str" cm="1">
        <f t="array" ref="N674">_xlfn.IFS($I674="Rob","Robusta",$I674="Exc","Excelsa",$I674="Ara","Arabica",$I674="Lib","Liberica")</f>
        <v>Liberica</v>
      </c>
      <c r="O674" t="str" cm="1">
        <f t="array" ref="O674">_xlfn.IFS($J674="M","Medium",$J674="L","Light",$J674="D","Dark")</f>
        <v>Medium</v>
      </c>
      <c r="P674" t="str">
        <f>_xlfn.XLOOKUP(Orders[[#This Row],[Customer ID]], customers!$A$1:$A$1001, customers!$I$1:$I$1001,,0)</f>
        <v>Yes</v>
      </c>
    </row>
    <row r="675" spans="1:16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_xlfn.XLOOKUP($C675, customers!$A$1:$A$1001,customers!$B$1:$B$1001)</f>
        <v>Hazel Saill</v>
      </c>
      <c r="G675" s="2" t="str">
        <f>IF(_xlfn.XLOOKUP($C675,customers!$A$1:$A$1001, customers!$C$1:$C$1001)=0, "", _xlfn.XLOOKUP($C675,customers!$A$1:$A$1001, customers!$C$1:$C$1001))</f>
        <v>hsaillip@odnoklassniki.ru</v>
      </c>
      <c r="H675" s="2" t="str">
        <f>_xlfn.XLOOKUP($C675, customers!$A$1:$A$1001, customers!$G$1:$G$1001)</f>
        <v>United States</v>
      </c>
      <c r="I675" t="str">
        <f>INDEX(products!$A$1:$G$49,MATCH(orders!$D675,products!$A$1:$A$49,0),MATCH(orders!I$1,products!$A$1:$F$1,0))</f>
        <v>Exc</v>
      </c>
      <c r="J675" t="str">
        <f>INDEX(products!$A$1:$G$49,MATCH(orders!$D675,products!$A$1:$A$49,0),MATCH(orders!J$1,products!$A$1:$F$1,0))</f>
        <v>M</v>
      </c>
      <c r="K675" s="7">
        <f>INDEX(products!$A$1:$G$49,MATCH(orders!$D675,products!$A$1:$A$49,0),MATCH(orders!K$1,products!$A$1:$F$1,0))</f>
        <v>1</v>
      </c>
      <c r="L675" s="4">
        <f>INDEX(products!$A$1:$G$49,MATCH(orders!$D675,products!$A$1:$A$49,0),MATCH(orders!L$1,products!$A$1:$F$1,0))</f>
        <v>13.75</v>
      </c>
      <c r="M675" s="4">
        <f t="shared" si="10"/>
        <v>82.5</v>
      </c>
      <c r="N675" t="str" cm="1">
        <f t="array" ref="N675">_xlfn.IFS($I675="Rob","Robusta",$I675="Exc","Excelsa",$I675="Ara","Arabica",$I675="Lib","Liberica")</f>
        <v>Excelsa</v>
      </c>
      <c r="O675" t="str" cm="1">
        <f t="array" ref="O675">_xlfn.IFS($J675="M","Medium",$J675="L","Light",$J675="D","Dark")</f>
        <v>Medium</v>
      </c>
      <c r="P675" t="str">
        <f>_xlfn.XLOOKUP(Orders[[#This Row],[Customer ID]], customers!$A$1:$A$1001, customers!$I$1:$I$1001,,0)</f>
        <v>Yes</v>
      </c>
    </row>
    <row r="676" spans="1:16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_xlfn.XLOOKUP($C676, customers!$A$1:$A$1001,customers!$B$1:$B$1001)</f>
        <v>Hermann Larvor</v>
      </c>
      <c r="G676" s="2" t="str">
        <f>IF(_xlfn.XLOOKUP($C676,customers!$A$1:$A$1001, customers!$C$1:$C$1001)=0, "", _xlfn.XLOOKUP($C676,customers!$A$1:$A$1001, customers!$C$1:$C$1001))</f>
        <v>hlarvoriq@last.fm</v>
      </c>
      <c r="H676" s="2" t="str">
        <f>_xlfn.XLOOKUP($C676, customers!$A$1:$A$1001, customers!$G$1:$G$1001)</f>
        <v>United States</v>
      </c>
      <c r="I676" t="str">
        <f>INDEX(products!$A$1:$G$49,MATCH(orders!$D676,products!$A$1:$A$49,0),MATCH(orders!I$1,products!$A$1:$F$1,0))</f>
        <v>Ara</v>
      </c>
      <c r="J676" t="str">
        <f>INDEX(products!$A$1:$G$49,MATCH(orders!$D676,products!$A$1:$A$49,0),MATCH(orders!J$1,products!$A$1:$F$1,0))</f>
        <v>L</v>
      </c>
      <c r="K676" s="7">
        <f>INDEX(products!$A$1:$G$49,MATCH(orders!$D676,products!$A$1:$A$49,0),MATCH(orders!K$1,products!$A$1:$F$1,0))</f>
        <v>2.5</v>
      </c>
      <c r="L676" s="4">
        <f>INDEX(products!$A$1:$G$49,MATCH(orders!$D676,products!$A$1:$A$49,0),MATCH(orders!L$1,products!$A$1:$F$1,0))</f>
        <v>29.784999999999997</v>
      </c>
      <c r="M676" s="4">
        <f t="shared" si="10"/>
        <v>178.70999999999998</v>
      </c>
      <c r="N676" t="str" cm="1">
        <f t="array" ref="N676">_xlfn.IFS($I676="Rob","Robusta",$I676="Exc","Excelsa",$I676="Ara","Arabica",$I676="Lib","Liberica")</f>
        <v>Arabica</v>
      </c>
      <c r="O676" t="str" cm="1">
        <f t="array" ref="O676">_xlfn.IFS($J676="M","Medium",$J676="L","Light",$J676="D","Dark")</f>
        <v>Light</v>
      </c>
      <c r="P676" t="str">
        <f>_xlfn.XLOOKUP(Orders[[#This Row],[Customer ID]], customers!$A$1:$A$1001, customers!$I$1:$I$1001,,0)</f>
        <v>Yes</v>
      </c>
    </row>
    <row r="677" spans="1:16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_xlfn.XLOOKUP($C677, customers!$A$1:$A$1001,customers!$B$1:$B$1001)</f>
        <v>Terri Lyford</v>
      </c>
      <c r="G677" s="2" t="str">
        <f>IF(_xlfn.XLOOKUP($C677,customers!$A$1:$A$1001, customers!$C$1:$C$1001)=0, "", _xlfn.XLOOKUP($C677,customers!$A$1:$A$1001, customers!$C$1:$C$1001))</f>
        <v/>
      </c>
      <c r="H677" s="2" t="str">
        <f>_xlfn.XLOOKUP($C677, customers!$A$1:$A$1001, customers!$G$1:$G$1001)</f>
        <v>United States</v>
      </c>
      <c r="I677" t="str">
        <f>INDEX(products!$A$1:$G$49,MATCH(orders!$D677,products!$A$1:$A$49,0),MATCH(orders!I$1,products!$A$1:$F$1,0))</f>
        <v>Lib</v>
      </c>
      <c r="J677" t="str">
        <f>INDEX(products!$A$1:$G$49,MATCH(orders!$D677,products!$A$1:$A$49,0),MATCH(orders!J$1,products!$A$1:$F$1,0))</f>
        <v>D</v>
      </c>
      <c r="K677" s="7">
        <f>INDEX(products!$A$1:$G$49,MATCH(orders!$D677,products!$A$1:$A$49,0),MATCH(orders!K$1,products!$A$1:$F$1,0))</f>
        <v>2.5</v>
      </c>
      <c r="L677" s="4">
        <f>INDEX(products!$A$1:$G$49,MATCH(orders!$D677,products!$A$1:$A$49,0),MATCH(orders!L$1,products!$A$1:$F$1,0))</f>
        <v>29.784999999999997</v>
      </c>
      <c r="M677" s="4">
        <f t="shared" si="10"/>
        <v>119.13999999999999</v>
      </c>
      <c r="N677" t="str" cm="1">
        <f t="array" ref="N677">_xlfn.IFS($I677="Rob","Robusta",$I677="Exc","Excelsa",$I677="Ara","Arabica",$I677="Lib","Liberica")</f>
        <v>Liberica</v>
      </c>
      <c r="O677" t="str" cm="1">
        <f t="array" ref="O677">_xlfn.IFS($J677="M","Medium",$J677="L","Light",$J677="D","Dark")</f>
        <v>Dark</v>
      </c>
      <c r="P677" t="str">
        <f>_xlfn.XLOOKUP(Orders[[#This Row],[Customer ID]], customers!$A$1:$A$1001, customers!$I$1:$I$1001,,0)</f>
        <v>Yes</v>
      </c>
    </row>
    <row r="678" spans="1:16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_xlfn.XLOOKUP($C678, customers!$A$1:$A$1001,customers!$B$1:$B$1001)</f>
        <v>Gabey Cogan</v>
      </c>
      <c r="G678" s="2" t="str">
        <f>IF(_xlfn.XLOOKUP($C678,customers!$A$1:$A$1001, customers!$C$1:$C$1001)=0, "", _xlfn.XLOOKUP($C678,customers!$A$1:$A$1001, customers!$C$1:$C$1001))</f>
        <v/>
      </c>
      <c r="H678" s="2" t="str">
        <f>_xlfn.XLOOKUP($C678, customers!$A$1:$A$1001, customers!$G$1:$G$1001)</f>
        <v>United States</v>
      </c>
      <c r="I678" t="str">
        <f>INDEX(products!$A$1:$G$49,MATCH(orders!$D678,products!$A$1:$A$49,0),MATCH(orders!I$1,products!$A$1:$F$1,0))</f>
        <v>Lib</v>
      </c>
      <c r="J678" t="str">
        <f>INDEX(products!$A$1:$G$49,MATCH(orders!$D678,products!$A$1:$A$49,0),MATCH(orders!J$1,products!$A$1:$F$1,0))</f>
        <v>L</v>
      </c>
      <c r="K678" s="7">
        <f>INDEX(products!$A$1:$G$49,MATCH(orders!$D678,products!$A$1:$A$49,0),MATCH(orders!K$1,products!$A$1:$F$1,0))</f>
        <v>0.5</v>
      </c>
      <c r="L678" s="4">
        <f>INDEX(products!$A$1:$G$49,MATCH(orders!$D678,products!$A$1:$A$49,0),MATCH(orders!L$1,products!$A$1:$F$1,0))</f>
        <v>9.51</v>
      </c>
      <c r="M678" s="4">
        <f t="shared" si="10"/>
        <v>47.55</v>
      </c>
      <c r="N678" t="str" cm="1">
        <f t="array" ref="N678">_xlfn.IFS($I678="Rob","Robusta",$I678="Exc","Excelsa",$I678="Ara","Arabica",$I678="Lib","Liberica")</f>
        <v>Liberica</v>
      </c>
      <c r="O678" t="str" cm="1">
        <f t="array" ref="O678">_xlfn.IFS($J678="M","Medium",$J678="L","Light",$J678="D","Dark")</f>
        <v>Light</v>
      </c>
      <c r="P678" t="str">
        <f>_xlfn.XLOOKUP(Orders[[#This Row],[Customer ID]], customers!$A$1:$A$1001, customers!$I$1:$I$1001,,0)</f>
        <v>No</v>
      </c>
    </row>
    <row r="679" spans="1:16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_xlfn.XLOOKUP($C679, customers!$A$1:$A$1001,customers!$B$1:$B$1001)</f>
        <v>Charin Penwarden</v>
      </c>
      <c r="G679" s="2" t="str">
        <f>IF(_xlfn.XLOOKUP($C679,customers!$A$1:$A$1001, customers!$C$1:$C$1001)=0, "", _xlfn.XLOOKUP($C679,customers!$A$1:$A$1001, customers!$C$1:$C$1001))</f>
        <v>cpenwardenit@mlb.com</v>
      </c>
      <c r="H679" s="2" t="str">
        <f>_xlfn.XLOOKUP($C679, customers!$A$1:$A$1001, customers!$G$1:$G$1001)</f>
        <v>Ireland</v>
      </c>
      <c r="I679" t="str">
        <f>INDEX(products!$A$1:$G$49,MATCH(orders!$D679,products!$A$1:$A$49,0),MATCH(orders!I$1,products!$A$1:$F$1,0))</f>
        <v>Lib</v>
      </c>
      <c r="J679" t="str">
        <f>INDEX(products!$A$1:$G$49,MATCH(orders!$D679,products!$A$1:$A$49,0),MATCH(orders!J$1,products!$A$1:$F$1,0))</f>
        <v>M</v>
      </c>
      <c r="K679" s="7">
        <f>INDEX(products!$A$1:$G$49,MATCH(orders!$D679,products!$A$1:$A$49,0),MATCH(orders!K$1,products!$A$1:$F$1,0))</f>
        <v>0.5</v>
      </c>
      <c r="L679" s="4">
        <f>INDEX(products!$A$1:$G$49,MATCH(orders!$D679,products!$A$1:$A$49,0),MATCH(orders!L$1,products!$A$1:$F$1,0))</f>
        <v>8.73</v>
      </c>
      <c r="M679" s="4">
        <f t="shared" si="10"/>
        <v>43.650000000000006</v>
      </c>
      <c r="N679" t="str" cm="1">
        <f t="array" ref="N679">_xlfn.IFS($I679="Rob","Robusta",$I679="Exc","Excelsa",$I679="Ara","Arabica",$I679="Lib","Liberica")</f>
        <v>Liberica</v>
      </c>
      <c r="O679" t="str" cm="1">
        <f t="array" ref="O679">_xlfn.IFS($J679="M","Medium",$J679="L","Light",$J679="D","Dark")</f>
        <v>Medium</v>
      </c>
      <c r="P679" t="str">
        <f>_xlfn.XLOOKUP(Orders[[#This Row],[Customer ID]], customers!$A$1:$A$1001, customers!$I$1:$I$1001,,0)</f>
        <v>No</v>
      </c>
    </row>
    <row r="680" spans="1:16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_xlfn.XLOOKUP($C680, customers!$A$1:$A$1001,customers!$B$1:$B$1001)</f>
        <v>Milty Middis</v>
      </c>
      <c r="G680" s="2" t="str">
        <f>IF(_xlfn.XLOOKUP($C680,customers!$A$1:$A$1001, customers!$C$1:$C$1001)=0, "", _xlfn.XLOOKUP($C680,customers!$A$1:$A$1001, customers!$C$1:$C$1001))</f>
        <v>mmiddisiu@dmoz.org</v>
      </c>
      <c r="H680" s="2" t="str">
        <f>_xlfn.XLOOKUP($C680, customers!$A$1:$A$1001, customers!$G$1:$G$1001)</f>
        <v>United States</v>
      </c>
      <c r="I680" t="str">
        <f>INDEX(products!$A$1:$G$49,MATCH(orders!$D680,products!$A$1:$A$49,0),MATCH(orders!I$1,products!$A$1:$F$1,0))</f>
        <v>Ara</v>
      </c>
      <c r="J680" t="str">
        <f>INDEX(products!$A$1:$G$49,MATCH(orders!$D680,products!$A$1:$A$49,0),MATCH(orders!J$1,products!$A$1:$F$1,0))</f>
        <v>L</v>
      </c>
      <c r="K680" s="7">
        <f>INDEX(products!$A$1:$G$49,MATCH(orders!$D680,products!$A$1:$A$49,0),MATCH(orders!K$1,products!$A$1:$F$1,0))</f>
        <v>2.5</v>
      </c>
      <c r="L680" s="4">
        <f>INDEX(products!$A$1:$G$49,MATCH(orders!$D680,products!$A$1:$A$49,0),MATCH(orders!L$1,products!$A$1:$F$1,0))</f>
        <v>29.784999999999997</v>
      </c>
      <c r="M680" s="4">
        <f t="shared" si="10"/>
        <v>178.70999999999998</v>
      </c>
      <c r="N680" t="str" cm="1">
        <f t="array" ref="N680">_xlfn.IFS($I680="Rob","Robusta",$I680="Exc","Excelsa",$I680="Ara","Arabica",$I680="Lib","Liberica")</f>
        <v>Arabica</v>
      </c>
      <c r="O680" t="str" cm="1">
        <f t="array" ref="O680">_xlfn.IFS($J680="M","Medium",$J680="L","Light",$J680="D","Dark")</f>
        <v>Light</v>
      </c>
      <c r="P680" t="str">
        <f>_xlfn.XLOOKUP(Orders[[#This Row],[Customer ID]], customers!$A$1:$A$1001, customers!$I$1:$I$1001,,0)</f>
        <v>Yes</v>
      </c>
    </row>
    <row r="681" spans="1:16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_xlfn.XLOOKUP($C681, customers!$A$1:$A$1001,customers!$B$1:$B$1001)</f>
        <v>Adrianne Vairow</v>
      </c>
      <c r="G681" s="2" t="str">
        <f>IF(_xlfn.XLOOKUP($C681,customers!$A$1:$A$1001, customers!$C$1:$C$1001)=0, "", _xlfn.XLOOKUP($C681,customers!$A$1:$A$1001, customers!$C$1:$C$1001))</f>
        <v>avairowiv@studiopress.com</v>
      </c>
      <c r="H681" s="2" t="str">
        <f>_xlfn.XLOOKUP($C681, customers!$A$1:$A$1001, customers!$G$1:$G$1001)</f>
        <v>United Kingdom</v>
      </c>
      <c r="I681" t="str">
        <f>INDEX(products!$A$1:$G$49,MATCH(orders!$D681,products!$A$1:$A$49,0),MATCH(orders!I$1,products!$A$1:$F$1,0))</f>
        <v>Rob</v>
      </c>
      <c r="J681" t="str">
        <f>INDEX(products!$A$1:$G$49,MATCH(orders!$D681,products!$A$1:$A$49,0),MATCH(orders!J$1,products!$A$1:$F$1,0))</f>
        <v>L</v>
      </c>
      <c r="K681" s="7">
        <f>INDEX(products!$A$1:$G$49,MATCH(orders!$D681,products!$A$1:$A$49,0),MATCH(orders!K$1,products!$A$1:$F$1,0))</f>
        <v>2.5</v>
      </c>
      <c r="L681" s="4">
        <f>INDEX(products!$A$1:$G$49,MATCH(orders!$D681,products!$A$1:$A$49,0),MATCH(orders!L$1,products!$A$1:$F$1,0))</f>
        <v>27.484999999999996</v>
      </c>
      <c r="M681" s="4">
        <f t="shared" si="10"/>
        <v>27.484999999999996</v>
      </c>
      <c r="N681" t="str" cm="1">
        <f t="array" ref="N681">_xlfn.IFS($I681="Rob","Robusta",$I681="Exc","Excelsa",$I681="Ara","Arabica",$I681="Lib","Liberica")</f>
        <v>Robusta</v>
      </c>
      <c r="O681" t="str" cm="1">
        <f t="array" ref="O681">_xlfn.IFS($J681="M","Medium",$J681="L","Light",$J681="D","Dark")</f>
        <v>Light</v>
      </c>
      <c r="P681" t="str">
        <f>_xlfn.XLOOKUP(Orders[[#This Row],[Customer ID]], customers!$A$1:$A$1001, customers!$I$1:$I$1001,,0)</f>
        <v>No</v>
      </c>
    </row>
    <row r="682" spans="1:16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_xlfn.XLOOKUP($C682, customers!$A$1:$A$1001,customers!$B$1:$B$1001)</f>
        <v>Anjanette Goldie</v>
      </c>
      <c r="G682" s="2" t="str">
        <f>IF(_xlfn.XLOOKUP($C682,customers!$A$1:$A$1001, customers!$C$1:$C$1001)=0, "", _xlfn.XLOOKUP($C682,customers!$A$1:$A$1001, customers!$C$1:$C$1001))</f>
        <v>agoldieiw@goo.gl</v>
      </c>
      <c r="H682" s="2" t="str">
        <f>_xlfn.XLOOKUP($C682, customers!$A$1:$A$1001, customers!$G$1:$G$1001)</f>
        <v>United States</v>
      </c>
      <c r="I682" t="str">
        <f>INDEX(products!$A$1:$G$49,MATCH(orders!$D682,products!$A$1:$A$49,0),MATCH(orders!I$1,products!$A$1:$F$1,0))</f>
        <v>Ara</v>
      </c>
      <c r="J682" t="str">
        <f>INDEX(products!$A$1:$G$49,MATCH(orders!$D682,products!$A$1:$A$49,0),MATCH(orders!J$1,products!$A$1:$F$1,0))</f>
        <v>M</v>
      </c>
      <c r="K682" s="7">
        <f>INDEX(products!$A$1:$G$49,MATCH(orders!$D682,products!$A$1:$A$49,0),MATCH(orders!K$1,products!$A$1:$F$1,0))</f>
        <v>1</v>
      </c>
      <c r="L682" s="4">
        <f>INDEX(products!$A$1:$G$49,MATCH(orders!$D682,products!$A$1:$A$49,0),MATCH(orders!L$1,products!$A$1:$F$1,0))</f>
        <v>11.25</v>
      </c>
      <c r="M682" s="4">
        <f t="shared" si="10"/>
        <v>56.25</v>
      </c>
      <c r="N682" t="str" cm="1">
        <f t="array" ref="N682">_xlfn.IFS($I682="Rob","Robusta",$I682="Exc","Excelsa",$I682="Ara","Arabica",$I682="Lib","Liberica")</f>
        <v>Arabica</v>
      </c>
      <c r="O682" t="str" cm="1">
        <f t="array" ref="O682">_xlfn.IFS($J682="M","Medium",$J682="L","Light",$J682="D","Dark")</f>
        <v>Medium</v>
      </c>
      <c r="P682" t="str">
        <f>_xlfn.XLOOKUP(Orders[[#This Row],[Customer ID]], customers!$A$1:$A$1001, customers!$I$1:$I$1001,,0)</f>
        <v>No</v>
      </c>
    </row>
    <row r="683" spans="1:16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_xlfn.XLOOKUP($C683, customers!$A$1:$A$1001,customers!$B$1:$B$1001)</f>
        <v>Nicky Ayris</v>
      </c>
      <c r="G683" s="2" t="str">
        <f>IF(_xlfn.XLOOKUP($C683,customers!$A$1:$A$1001, customers!$C$1:$C$1001)=0, "", _xlfn.XLOOKUP($C683,customers!$A$1:$A$1001, customers!$C$1:$C$1001))</f>
        <v>nayrisix@t-online.de</v>
      </c>
      <c r="H683" s="2" t="str">
        <f>_xlfn.XLOOKUP($C683, customers!$A$1:$A$1001, customers!$G$1:$G$1001)</f>
        <v>United Kingdom</v>
      </c>
      <c r="I683" t="str">
        <f>INDEX(products!$A$1:$G$49,MATCH(orders!$D683,products!$A$1:$A$49,0),MATCH(orders!I$1,products!$A$1:$F$1,0))</f>
        <v>Lib</v>
      </c>
      <c r="J683" t="str">
        <f>INDEX(products!$A$1:$G$49,MATCH(orders!$D683,products!$A$1:$A$49,0),MATCH(orders!J$1,products!$A$1:$F$1,0))</f>
        <v>L</v>
      </c>
      <c r="K683" s="7">
        <f>INDEX(products!$A$1:$G$49,MATCH(orders!$D683,products!$A$1:$A$49,0),MATCH(orders!K$1,products!$A$1:$F$1,0))</f>
        <v>0.2</v>
      </c>
      <c r="L683" s="4">
        <f>INDEX(products!$A$1:$G$49,MATCH(orders!$D683,products!$A$1:$A$49,0),MATCH(orders!L$1,products!$A$1:$F$1,0))</f>
        <v>4.7549999999999999</v>
      </c>
      <c r="M683" s="4">
        <f t="shared" si="10"/>
        <v>9.51</v>
      </c>
      <c r="N683" t="str" cm="1">
        <f t="array" ref="N683">_xlfn.IFS($I683="Rob","Robusta",$I683="Exc","Excelsa",$I683="Ara","Arabica",$I683="Lib","Liberica")</f>
        <v>Liberica</v>
      </c>
      <c r="O683" t="str" cm="1">
        <f t="array" ref="O683">_xlfn.IFS($J683="M","Medium",$J683="L","Light",$J683="D","Dark")</f>
        <v>Light</v>
      </c>
      <c r="P683" t="str">
        <f>_xlfn.XLOOKUP(Orders[[#This Row],[Customer ID]], customers!$A$1:$A$1001, customers!$I$1:$I$1001,,0)</f>
        <v>Yes</v>
      </c>
    </row>
    <row r="684" spans="1:16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_xlfn.XLOOKUP($C684, customers!$A$1:$A$1001,customers!$B$1:$B$1001)</f>
        <v>Laryssa Benediktovich</v>
      </c>
      <c r="G684" s="2" t="str">
        <f>IF(_xlfn.XLOOKUP($C684,customers!$A$1:$A$1001, customers!$C$1:$C$1001)=0, "", _xlfn.XLOOKUP($C684,customers!$A$1:$A$1001, customers!$C$1:$C$1001))</f>
        <v>lbenediktovichiy@wunderground.com</v>
      </c>
      <c r="H684" s="2" t="str">
        <f>_xlfn.XLOOKUP($C684, customers!$A$1:$A$1001, customers!$G$1:$G$1001)</f>
        <v>United States</v>
      </c>
      <c r="I684" t="str">
        <f>INDEX(products!$A$1:$G$49,MATCH(orders!$D684,products!$A$1:$A$49,0),MATCH(orders!I$1,products!$A$1:$F$1,0))</f>
        <v>Exc</v>
      </c>
      <c r="J684" t="str">
        <f>INDEX(products!$A$1:$G$49,MATCH(orders!$D684,products!$A$1:$A$49,0),MATCH(orders!J$1,products!$A$1:$F$1,0))</f>
        <v>M</v>
      </c>
      <c r="K684" s="7">
        <f>INDEX(products!$A$1:$G$49,MATCH(orders!$D684,products!$A$1:$A$49,0),MATCH(orders!K$1,products!$A$1:$F$1,0))</f>
        <v>0.2</v>
      </c>
      <c r="L684" s="4">
        <f>INDEX(products!$A$1:$G$49,MATCH(orders!$D684,products!$A$1:$A$49,0),MATCH(orders!L$1,products!$A$1:$F$1,0))</f>
        <v>4.125</v>
      </c>
      <c r="M684" s="4">
        <f t="shared" si="10"/>
        <v>8.25</v>
      </c>
      <c r="N684" t="str" cm="1">
        <f t="array" ref="N684">_xlfn.IFS($I684="Rob","Robusta",$I684="Exc","Excelsa",$I684="Ara","Arabica",$I684="Lib","Liberica")</f>
        <v>Excelsa</v>
      </c>
      <c r="O684" t="str" cm="1">
        <f t="array" ref="O684">_xlfn.IFS($J684="M","Medium",$J684="L","Light",$J684="D","Dark")</f>
        <v>Medium</v>
      </c>
      <c r="P684" t="str">
        <f>_xlfn.XLOOKUP(Orders[[#This Row],[Customer ID]], customers!$A$1:$A$1001, customers!$I$1:$I$1001,,0)</f>
        <v>Yes</v>
      </c>
    </row>
    <row r="685" spans="1:16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_xlfn.XLOOKUP($C685, customers!$A$1:$A$1001,customers!$B$1:$B$1001)</f>
        <v>Theo Jacobovitz</v>
      </c>
      <c r="G685" s="2" t="str">
        <f>IF(_xlfn.XLOOKUP($C685,customers!$A$1:$A$1001, customers!$C$1:$C$1001)=0, "", _xlfn.XLOOKUP($C685,customers!$A$1:$A$1001, customers!$C$1:$C$1001))</f>
        <v>tjacobovitziz@cbc.ca</v>
      </c>
      <c r="H685" s="2" t="str">
        <f>_xlfn.XLOOKUP($C685, customers!$A$1:$A$1001, customers!$G$1:$G$1001)</f>
        <v>United States</v>
      </c>
      <c r="I685" t="str">
        <f>INDEX(products!$A$1:$G$49,MATCH(orders!$D685,products!$A$1:$A$49,0),MATCH(orders!I$1,products!$A$1:$F$1,0))</f>
        <v>Lib</v>
      </c>
      <c r="J685" t="str">
        <f>INDEX(products!$A$1:$G$49,MATCH(orders!$D685,products!$A$1:$A$49,0),MATCH(orders!J$1,products!$A$1:$F$1,0))</f>
        <v>D</v>
      </c>
      <c r="K685" s="7">
        <f>INDEX(products!$A$1:$G$49,MATCH(orders!$D685,products!$A$1:$A$49,0),MATCH(orders!K$1,products!$A$1:$F$1,0))</f>
        <v>0.5</v>
      </c>
      <c r="L685" s="4">
        <f>INDEX(products!$A$1:$G$49,MATCH(orders!$D685,products!$A$1:$A$49,0),MATCH(orders!L$1,products!$A$1:$F$1,0))</f>
        <v>7.77</v>
      </c>
      <c r="M685" s="4">
        <f t="shared" si="10"/>
        <v>46.62</v>
      </c>
      <c r="N685" t="str" cm="1">
        <f t="array" ref="N685">_xlfn.IFS($I685="Rob","Robusta",$I685="Exc","Excelsa",$I685="Ara","Arabica",$I685="Lib","Liberica")</f>
        <v>Liberica</v>
      </c>
      <c r="O685" t="str" cm="1">
        <f t="array" ref="O685">_xlfn.IFS($J685="M","Medium",$J685="L","Light",$J685="D","Dark")</f>
        <v>Dark</v>
      </c>
      <c r="P685" t="str">
        <f>_xlfn.XLOOKUP(Orders[[#This Row],[Customer ID]], customers!$A$1:$A$1001, customers!$I$1:$I$1001,,0)</f>
        <v>No</v>
      </c>
    </row>
    <row r="686" spans="1:16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_xlfn.XLOOKUP($C686, customers!$A$1:$A$1001,customers!$B$1:$B$1001)</f>
        <v>Becca Ableson</v>
      </c>
      <c r="G686" s="2" t="str">
        <f>IF(_xlfn.XLOOKUP($C686,customers!$A$1:$A$1001, customers!$C$1:$C$1001)=0, "", _xlfn.XLOOKUP($C686,customers!$A$1:$A$1001, customers!$C$1:$C$1001))</f>
        <v/>
      </c>
      <c r="H686" s="2" t="str">
        <f>_xlfn.XLOOKUP($C686, customers!$A$1:$A$1001, customers!$G$1:$G$1001)</f>
        <v>United States</v>
      </c>
      <c r="I686" t="str">
        <f>INDEX(products!$A$1:$G$49,MATCH(orders!$D686,products!$A$1:$A$49,0),MATCH(orders!I$1,products!$A$1:$F$1,0))</f>
        <v>Rob</v>
      </c>
      <c r="J686" t="str">
        <f>INDEX(products!$A$1:$G$49,MATCH(orders!$D686,products!$A$1:$A$49,0),MATCH(orders!J$1,products!$A$1:$F$1,0))</f>
        <v>L</v>
      </c>
      <c r="K686" s="7">
        <f>INDEX(products!$A$1:$G$49,MATCH(orders!$D686,products!$A$1:$A$49,0),MATCH(orders!K$1,products!$A$1:$F$1,0))</f>
        <v>1</v>
      </c>
      <c r="L686" s="4">
        <f>INDEX(products!$A$1:$G$49,MATCH(orders!$D686,products!$A$1:$A$49,0),MATCH(orders!L$1,products!$A$1:$F$1,0))</f>
        <v>11.95</v>
      </c>
      <c r="M686" s="4">
        <f t="shared" si="10"/>
        <v>71.699999999999989</v>
      </c>
      <c r="N686" t="str" cm="1">
        <f t="array" ref="N686">_xlfn.IFS($I686="Rob","Robusta",$I686="Exc","Excelsa",$I686="Ara","Arabica",$I686="Lib","Liberica")</f>
        <v>Robusta</v>
      </c>
      <c r="O686" t="str" cm="1">
        <f t="array" ref="O686">_xlfn.IFS($J686="M","Medium",$J686="L","Light",$J686="D","Dark")</f>
        <v>Light</v>
      </c>
      <c r="P686" t="str">
        <f>_xlfn.XLOOKUP(Orders[[#This Row],[Customer ID]], customers!$A$1:$A$1001, customers!$I$1:$I$1001,,0)</f>
        <v>No</v>
      </c>
    </row>
    <row r="687" spans="1:16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_xlfn.XLOOKUP($C687, customers!$A$1:$A$1001,customers!$B$1:$B$1001)</f>
        <v>Jeno Druitt</v>
      </c>
      <c r="G687" s="2" t="str">
        <f>IF(_xlfn.XLOOKUP($C687,customers!$A$1:$A$1001, customers!$C$1:$C$1001)=0, "", _xlfn.XLOOKUP($C687,customers!$A$1:$A$1001, customers!$C$1:$C$1001))</f>
        <v>jdruittj1@feedburner.com</v>
      </c>
      <c r="H687" s="2" t="str">
        <f>_xlfn.XLOOKUP($C687, customers!$A$1:$A$1001, customers!$G$1:$G$1001)</f>
        <v>United States</v>
      </c>
      <c r="I687" t="str">
        <f>INDEX(products!$A$1:$G$49,MATCH(orders!$D687,products!$A$1:$A$49,0),MATCH(orders!I$1,products!$A$1:$F$1,0))</f>
        <v>Lib</v>
      </c>
      <c r="J687" t="str">
        <f>INDEX(products!$A$1:$G$49,MATCH(orders!$D687,products!$A$1:$A$49,0),MATCH(orders!J$1,products!$A$1:$F$1,0))</f>
        <v>L</v>
      </c>
      <c r="K687" s="7">
        <f>INDEX(products!$A$1:$G$49,MATCH(orders!$D687,products!$A$1:$A$49,0),MATCH(orders!K$1,products!$A$1:$F$1,0))</f>
        <v>2.5</v>
      </c>
      <c r="L687" s="4">
        <f>INDEX(products!$A$1:$G$49,MATCH(orders!$D687,products!$A$1:$A$49,0),MATCH(orders!L$1,products!$A$1:$F$1,0))</f>
        <v>36.454999999999998</v>
      </c>
      <c r="M687" s="4">
        <f t="shared" si="10"/>
        <v>72.91</v>
      </c>
      <c r="N687" t="str" cm="1">
        <f t="array" ref="N687">_xlfn.IFS($I687="Rob","Robusta",$I687="Exc","Excelsa",$I687="Ara","Arabica",$I687="Lib","Liberica")</f>
        <v>Liberica</v>
      </c>
      <c r="O687" t="str" cm="1">
        <f t="array" ref="O687">_xlfn.IFS($J687="M","Medium",$J687="L","Light",$J687="D","Dark")</f>
        <v>Light</v>
      </c>
      <c r="P687" t="str">
        <f>_xlfn.XLOOKUP(Orders[[#This Row],[Customer ID]], customers!$A$1:$A$1001, customers!$I$1:$I$1001,,0)</f>
        <v>Yes</v>
      </c>
    </row>
    <row r="688" spans="1:16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_xlfn.XLOOKUP($C688, customers!$A$1:$A$1001,customers!$B$1:$B$1001)</f>
        <v>Deonne Shortall</v>
      </c>
      <c r="G688" s="2" t="str">
        <f>IF(_xlfn.XLOOKUP($C688,customers!$A$1:$A$1001, customers!$C$1:$C$1001)=0, "", _xlfn.XLOOKUP($C688,customers!$A$1:$A$1001, customers!$C$1:$C$1001))</f>
        <v>dshortallj2@wikipedia.org</v>
      </c>
      <c r="H688" s="2" t="str">
        <f>_xlfn.XLOOKUP($C688, customers!$A$1:$A$1001, customers!$G$1:$G$1001)</f>
        <v>United States</v>
      </c>
      <c r="I688" t="str">
        <f>INDEX(products!$A$1:$G$49,MATCH(orders!$D688,products!$A$1:$A$49,0),MATCH(orders!I$1,products!$A$1:$F$1,0))</f>
        <v>Rob</v>
      </c>
      <c r="J688" t="str">
        <f>INDEX(products!$A$1:$G$49,MATCH(orders!$D688,products!$A$1:$A$49,0),MATCH(orders!J$1,products!$A$1:$F$1,0))</f>
        <v>D</v>
      </c>
      <c r="K688" s="7">
        <f>INDEX(products!$A$1:$G$49,MATCH(orders!$D688,products!$A$1:$A$49,0),MATCH(orders!K$1,products!$A$1:$F$1,0))</f>
        <v>0.2</v>
      </c>
      <c r="L688" s="4">
        <f>INDEX(products!$A$1:$G$49,MATCH(orders!$D688,products!$A$1:$A$49,0),MATCH(orders!L$1,products!$A$1:$F$1,0))</f>
        <v>2.6849999999999996</v>
      </c>
      <c r="M688" s="4">
        <f t="shared" si="10"/>
        <v>8.0549999999999997</v>
      </c>
      <c r="N688" t="str" cm="1">
        <f t="array" ref="N688">_xlfn.IFS($I688="Rob","Robusta",$I688="Exc","Excelsa",$I688="Ara","Arabica",$I688="Lib","Liberica")</f>
        <v>Robusta</v>
      </c>
      <c r="O688" t="str" cm="1">
        <f t="array" ref="O688">_xlfn.IFS($J688="M","Medium",$J688="L","Light",$J688="D","Dark")</f>
        <v>Dark</v>
      </c>
      <c r="P688" t="str">
        <f>_xlfn.XLOOKUP(Orders[[#This Row],[Customer ID]], customers!$A$1:$A$1001, customers!$I$1:$I$1001,,0)</f>
        <v>Yes</v>
      </c>
    </row>
    <row r="689" spans="1:16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_xlfn.XLOOKUP($C689, customers!$A$1:$A$1001,customers!$B$1:$B$1001)</f>
        <v>Wilton Cottier</v>
      </c>
      <c r="G689" s="2" t="str">
        <f>IF(_xlfn.XLOOKUP($C689,customers!$A$1:$A$1001, customers!$C$1:$C$1001)=0, "", _xlfn.XLOOKUP($C689,customers!$A$1:$A$1001, customers!$C$1:$C$1001))</f>
        <v>wcottierj3@cafepress.com</v>
      </c>
      <c r="H689" s="2" t="str">
        <f>_xlfn.XLOOKUP($C689, customers!$A$1:$A$1001, customers!$G$1:$G$1001)</f>
        <v>United States</v>
      </c>
      <c r="I689" t="str">
        <f>INDEX(products!$A$1:$G$49,MATCH(orders!$D689,products!$A$1:$A$49,0),MATCH(orders!I$1,products!$A$1:$F$1,0))</f>
        <v>Exc</v>
      </c>
      <c r="J689" t="str">
        <f>INDEX(products!$A$1:$G$49,MATCH(orders!$D689,products!$A$1:$A$49,0),MATCH(orders!J$1,products!$A$1:$F$1,0))</f>
        <v>M</v>
      </c>
      <c r="K689" s="7">
        <f>INDEX(products!$A$1:$G$49,MATCH(orders!$D689,products!$A$1:$A$49,0),MATCH(orders!K$1,products!$A$1:$F$1,0))</f>
        <v>0.5</v>
      </c>
      <c r="L689" s="4">
        <f>INDEX(products!$A$1:$G$49,MATCH(orders!$D689,products!$A$1:$A$49,0),MATCH(orders!L$1,products!$A$1:$F$1,0))</f>
        <v>8.25</v>
      </c>
      <c r="M689" s="4">
        <f t="shared" si="10"/>
        <v>16.5</v>
      </c>
      <c r="N689" t="str" cm="1">
        <f t="array" ref="N689">_xlfn.IFS($I689="Rob","Robusta",$I689="Exc","Excelsa",$I689="Ara","Arabica",$I689="Lib","Liberica")</f>
        <v>Excelsa</v>
      </c>
      <c r="O689" t="str" cm="1">
        <f t="array" ref="O689">_xlfn.IFS($J689="M","Medium",$J689="L","Light",$J689="D","Dark")</f>
        <v>Medium</v>
      </c>
      <c r="P689" t="str">
        <f>_xlfn.XLOOKUP(Orders[[#This Row],[Customer ID]], customers!$A$1:$A$1001, customers!$I$1:$I$1001,,0)</f>
        <v>No</v>
      </c>
    </row>
    <row r="690" spans="1:16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_xlfn.XLOOKUP($C690, customers!$A$1:$A$1001,customers!$B$1:$B$1001)</f>
        <v>Kevan Grinsted</v>
      </c>
      <c r="G690" s="2" t="str">
        <f>IF(_xlfn.XLOOKUP($C690,customers!$A$1:$A$1001, customers!$C$1:$C$1001)=0, "", _xlfn.XLOOKUP($C690,customers!$A$1:$A$1001, customers!$C$1:$C$1001))</f>
        <v>kgrinstedj4@google.com.br</v>
      </c>
      <c r="H690" s="2" t="str">
        <f>_xlfn.XLOOKUP($C690, customers!$A$1:$A$1001, customers!$G$1:$G$1001)</f>
        <v>Ireland</v>
      </c>
      <c r="I690" t="str">
        <f>INDEX(products!$A$1:$G$49,MATCH(orders!$D690,products!$A$1:$A$49,0),MATCH(orders!I$1,products!$A$1:$F$1,0))</f>
        <v>Ara</v>
      </c>
      <c r="J690" t="str">
        <f>INDEX(products!$A$1:$G$49,MATCH(orders!$D690,products!$A$1:$A$49,0),MATCH(orders!J$1,products!$A$1:$F$1,0))</f>
        <v>L</v>
      </c>
      <c r="K690" s="7">
        <f>INDEX(products!$A$1:$G$49,MATCH(orders!$D690,products!$A$1:$A$49,0),MATCH(orders!K$1,products!$A$1:$F$1,0))</f>
        <v>1</v>
      </c>
      <c r="L690" s="4">
        <f>INDEX(products!$A$1:$G$49,MATCH(orders!$D690,products!$A$1:$A$49,0),MATCH(orders!L$1,products!$A$1:$F$1,0))</f>
        <v>12.95</v>
      </c>
      <c r="M690" s="4">
        <f t="shared" si="10"/>
        <v>64.75</v>
      </c>
      <c r="N690" t="str" cm="1">
        <f t="array" ref="N690">_xlfn.IFS($I690="Rob","Robusta",$I690="Exc","Excelsa",$I690="Ara","Arabica",$I690="Lib","Liberica")</f>
        <v>Arabica</v>
      </c>
      <c r="O690" t="str" cm="1">
        <f t="array" ref="O690">_xlfn.IFS($J690="M","Medium",$J690="L","Light",$J690="D","Dark")</f>
        <v>Light</v>
      </c>
      <c r="P690" t="str">
        <f>_xlfn.XLOOKUP(Orders[[#This Row],[Customer ID]], customers!$A$1:$A$1001, customers!$I$1:$I$1001,,0)</f>
        <v>No</v>
      </c>
    </row>
    <row r="691" spans="1:16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_xlfn.XLOOKUP($C691, customers!$A$1:$A$1001,customers!$B$1:$B$1001)</f>
        <v>Dionne Skyner</v>
      </c>
      <c r="G691" s="2" t="str">
        <f>IF(_xlfn.XLOOKUP($C691,customers!$A$1:$A$1001, customers!$C$1:$C$1001)=0, "", _xlfn.XLOOKUP($C691,customers!$A$1:$A$1001, customers!$C$1:$C$1001))</f>
        <v>dskynerj5@hubpages.com</v>
      </c>
      <c r="H691" s="2" t="str">
        <f>_xlfn.XLOOKUP($C691, customers!$A$1:$A$1001, customers!$G$1:$G$1001)</f>
        <v>United States</v>
      </c>
      <c r="I691" t="str">
        <f>INDEX(products!$A$1:$G$49,MATCH(orders!$D691,products!$A$1:$A$49,0),MATCH(orders!I$1,products!$A$1:$F$1,0))</f>
        <v>Ara</v>
      </c>
      <c r="J691" t="str">
        <f>INDEX(products!$A$1:$G$49,MATCH(orders!$D691,products!$A$1:$A$49,0),MATCH(orders!J$1,products!$A$1:$F$1,0))</f>
        <v>M</v>
      </c>
      <c r="K691" s="7">
        <f>INDEX(products!$A$1:$G$49,MATCH(orders!$D691,products!$A$1:$A$49,0),MATCH(orders!K$1,products!$A$1:$F$1,0))</f>
        <v>0.5</v>
      </c>
      <c r="L691" s="4">
        <f>INDEX(products!$A$1:$G$49,MATCH(orders!$D691,products!$A$1:$A$49,0),MATCH(orders!L$1,products!$A$1:$F$1,0))</f>
        <v>6.75</v>
      </c>
      <c r="M691" s="4">
        <f t="shared" si="10"/>
        <v>33.75</v>
      </c>
      <c r="N691" t="str" cm="1">
        <f t="array" ref="N691">_xlfn.IFS($I691="Rob","Robusta",$I691="Exc","Excelsa",$I691="Ara","Arabica",$I691="Lib","Liberica")</f>
        <v>Arabica</v>
      </c>
      <c r="O691" t="str" cm="1">
        <f t="array" ref="O691">_xlfn.IFS($J691="M","Medium",$J691="L","Light",$J691="D","Dark")</f>
        <v>Medium</v>
      </c>
      <c r="P691" t="str">
        <f>_xlfn.XLOOKUP(Orders[[#This Row],[Customer ID]], customers!$A$1:$A$1001, customers!$I$1:$I$1001,,0)</f>
        <v>No</v>
      </c>
    </row>
    <row r="692" spans="1:16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_xlfn.XLOOKUP($C692, customers!$A$1:$A$1001,customers!$B$1:$B$1001)</f>
        <v>Francesco Dressel</v>
      </c>
      <c r="G692" s="2" t="str">
        <f>IF(_xlfn.XLOOKUP($C692,customers!$A$1:$A$1001, customers!$C$1:$C$1001)=0, "", _xlfn.XLOOKUP($C692,customers!$A$1:$A$1001, customers!$C$1:$C$1001))</f>
        <v/>
      </c>
      <c r="H692" s="2" t="str">
        <f>_xlfn.XLOOKUP($C692, customers!$A$1:$A$1001, customers!$G$1:$G$1001)</f>
        <v>United States</v>
      </c>
      <c r="I692" t="str">
        <f>INDEX(products!$A$1:$G$49,MATCH(orders!$D692,products!$A$1:$A$49,0),MATCH(orders!I$1,products!$A$1:$F$1,0))</f>
        <v>Lib</v>
      </c>
      <c r="J692" t="str">
        <f>INDEX(products!$A$1:$G$49,MATCH(orders!$D692,products!$A$1:$A$49,0),MATCH(orders!J$1,products!$A$1:$F$1,0))</f>
        <v>D</v>
      </c>
      <c r="K692" s="7">
        <f>INDEX(products!$A$1:$G$49,MATCH(orders!$D692,products!$A$1:$A$49,0),MATCH(orders!K$1,products!$A$1:$F$1,0))</f>
        <v>2.5</v>
      </c>
      <c r="L692" s="4">
        <f>INDEX(products!$A$1:$G$49,MATCH(orders!$D692,products!$A$1:$A$49,0),MATCH(orders!L$1,products!$A$1:$F$1,0))</f>
        <v>29.784999999999997</v>
      </c>
      <c r="M692" s="4">
        <f t="shared" si="10"/>
        <v>178.70999999999998</v>
      </c>
      <c r="N692" t="str" cm="1">
        <f t="array" ref="N692">_xlfn.IFS($I692="Rob","Robusta",$I692="Exc","Excelsa",$I692="Ara","Arabica",$I692="Lib","Liberica")</f>
        <v>Liberica</v>
      </c>
      <c r="O692" t="str" cm="1">
        <f t="array" ref="O692">_xlfn.IFS($J692="M","Medium",$J692="L","Light",$J692="D","Dark")</f>
        <v>Dark</v>
      </c>
      <c r="P692" t="str">
        <f>_xlfn.XLOOKUP(Orders[[#This Row],[Customer ID]], customers!$A$1:$A$1001, customers!$I$1:$I$1001,,0)</f>
        <v>No</v>
      </c>
    </row>
    <row r="693" spans="1:16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_xlfn.XLOOKUP($C693, customers!$A$1:$A$1001,customers!$B$1:$B$1001)</f>
        <v>Jimmy Dymoke</v>
      </c>
      <c r="G693" s="2" t="str">
        <f>IF(_xlfn.XLOOKUP($C693,customers!$A$1:$A$1001, customers!$C$1:$C$1001)=0, "", _xlfn.XLOOKUP($C693,customers!$A$1:$A$1001, customers!$C$1:$C$1001))</f>
        <v>jdymokeje@prnewswire.com</v>
      </c>
      <c r="H693" s="2" t="str">
        <f>_xlfn.XLOOKUP($C693, customers!$A$1:$A$1001, customers!$G$1:$G$1001)</f>
        <v>Ireland</v>
      </c>
      <c r="I693" t="str">
        <f>INDEX(products!$A$1:$G$49,MATCH(orders!$D693,products!$A$1:$A$49,0),MATCH(orders!I$1,products!$A$1:$F$1,0))</f>
        <v>Ara</v>
      </c>
      <c r="J693" t="str">
        <f>INDEX(products!$A$1:$G$49,MATCH(orders!$D693,products!$A$1:$A$49,0),MATCH(orders!J$1,products!$A$1:$F$1,0))</f>
        <v>M</v>
      </c>
      <c r="K693" s="7">
        <f>INDEX(products!$A$1:$G$49,MATCH(orders!$D693,products!$A$1:$A$49,0),MATCH(orders!K$1,products!$A$1:$F$1,0))</f>
        <v>1</v>
      </c>
      <c r="L693" s="4">
        <f>INDEX(products!$A$1:$G$49,MATCH(orders!$D693,products!$A$1:$A$49,0),MATCH(orders!L$1,products!$A$1:$F$1,0))</f>
        <v>11.25</v>
      </c>
      <c r="M693" s="4">
        <f t="shared" si="10"/>
        <v>22.5</v>
      </c>
      <c r="N693" t="str" cm="1">
        <f t="array" ref="N693">_xlfn.IFS($I693="Rob","Robusta",$I693="Exc","Excelsa",$I693="Ara","Arabica",$I693="Lib","Liberica")</f>
        <v>Arabica</v>
      </c>
      <c r="O693" t="str" cm="1">
        <f t="array" ref="O693">_xlfn.IFS($J693="M","Medium",$J693="L","Light",$J693="D","Dark")</f>
        <v>Medium</v>
      </c>
      <c r="P693" t="str">
        <f>_xlfn.XLOOKUP(Orders[[#This Row],[Customer ID]], customers!$A$1:$A$1001, customers!$I$1:$I$1001,,0)</f>
        <v>No</v>
      </c>
    </row>
    <row r="694" spans="1:16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_xlfn.XLOOKUP($C694, customers!$A$1:$A$1001,customers!$B$1:$B$1001)</f>
        <v>Ambrosio Weinmann</v>
      </c>
      <c r="G694" s="2" t="str">
        <f>IF(_xlfn.XLOOKUP($C694,customers!$A$1:$A$1001, customers!$C$1:$C$1001)=0, "", _xlfn.XLOOKUP($C694,customers!$A$1:$A$1001, customers!$C$1:$C$1001))</f>
        <v>aweinmannj8@shinystat.com</v>
      </c>
      <c r="H694" s="2" t="str">
        <f>_xlfn.XLOOKUP($C694, customers!$A$1:$A$1001, customers!$G$1:$G$1001)</f>
        <v>United States</v>
      </c>
      <c r="I694" t="str">
        <f>INDEX(products!$A$1:$G$49,MATCH(orders!$D694,products!$A$1:$A$49,0),MATCH(orders!I$1,products!$A$1:$F$1,0))</f>
        <v>Lib</v>
      </c>
      <c r="J694" t="str">
        <f>INDEX(products!$A$1:$G$49,MATCH(orders!$D694,products!$A$1:$A$49,0),MATCH(orders!J$1,products!$A$1:$F$1,0))</f>
        <v>D</v>
      </c>
      <c r="K694" s="7">
        <f>INDEX(products!$A$1:$G$49,MATCH(orders!$D694,products!$A$1:$A$49,0),MATCH(orders!K$1,products!$A$1:$F$1,0))</f>
        <v>1</v>
      </c>
      <c r="L694" s="4">
        <f>INDEX(products!$A$1:$G$49,MATCH(orders!$D694,products!$A$1:$A$49,0),MATCH(orders!L$1,products!$A$1:$F$1,0))</f>
        <v>12.95</v>
      </c>
      <c r="M694" s="4">
        <f t="shared" si="10"/>
        <v>12.95</v>
      </c>
      <c r="N694" t="str" cm="1">
        <f t="array" ref="N694">_xlfn.IFS($I694="Rob","Robusta",$I694="Exc","Excelsa",$I694="Ara","Arabica",$I694="Lib","Liberica")</f>
        <v>Liberica</v>
      </c>
      <c r="O694" t="str" cm="1">
        <f t="array" ref="O694">_xlfn.IFS($J694="M","Medium",$J694="L","Light",$J694="D","Dark")</f>
        <v>Dark</v>
      </c>
      <c r="P694" t="str">
        <f>_xlfn.XLOOKUP(Orders[[#This Row],[Customer ID]], customers!$A$1:$A$1001, customers!$I$1:$I$1001,,0)</f>
        <v>No</v>
      </c>
    </row>
    <row r="695" spans="1:16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_xlfn.XLOOKUP($C695, customers!$A$1:$A$1001,customers!$B$1:$B$1001)</f>
        <v>Elden Andriessen</v>
      </c>
      <c r="G695" s="2" t="str">
        <f>IF(_xlfn.XLOOKUP($C695,customers!$A$1:$A$1001, customers!$C$1:$C$1001)=0, "", _xlfn.XLOOKUP($C695,customers!$A$1:$A$1001, customers!$C$1:$C$1001))</f>
        <v>eandriessenj9@europa.eu</v>
      </c>
      <c r="H695" s="2" t="str">
        <f>_xlfn.XLOOKUP($C695, customers!$A$1:$A$1001, customers!$G$1:$G$1001)</f>
        <v>United States</v>
      </c>
      <c r="I695" t="str">
        <f>INDEX(products!$A$1:$G$49,MATCH(orders!$D695,products!$A$1:$A$49,0),MATCH(orders!I$1,products!$A$1:$F$1,0))</f>
        <v>Ara</v>
      </c>
      <c r="J695" t="str">
        <f>INDEX(products!$A$1:$G$49,MATCH(orders!$D695,products!$A$1:$A$49,0),MATCH(orders!J$1,products!$A$1:$F$1,0))</f>
        <v>M</v>
      </c>
      <c r="K695" s="7">
        <f>INDEX(products!$A$1:$G$49,MATCH(orders!$D695,products!$A$1:$A$49,0),MATCH(orders!K$1,products!$A$1:$F$1,0))</f>
        <v>2.5</v>
      </c>
      <c r="L695" s="4">
        <f>INDEX(products!$A$1:$G$49,MATCH(orders!$D695,products!$A$1:$A$49,0),MATCH(orders!L$1,products!$A$1:$F$1,0))</f>
        <v>25.874999999999996</v>
      </c>
      <c r="M695" s="4">
        <f t="shared" si="10"/>
        <v>51.749999999999993</v>
      </c>
      <c r="N695" t="str" cm="1">
        <f t="array" ref="N695">_xlfn.IFS($I695="Rob","Robusta",$I695="Exc","Excelsa",$I695="Ara","Arabica",$I695="Lib","Liberica")</f>
        <v>Arabica</v>
      </c>
      <c r="O695" t="str" cm="1">
        <f t="array" ref="O695">_xlfn.IFS($J695="M","Medium",$J695="L","Light",$J695="D","Dark")</f>
        <v>Medium</v>
      </c>
      <c r="P695" t="str">
        <f>_xlfn.XLOOKUP(Orders[[#This Row],[Customer ID]], customers!$A$1:$A$1001, customers!$I$1:$I$1001,,0)</f>
        <v>Yes</v>
      </c>
    </row>
    <row r="696" spans="1:16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_xlfn.XLOOKUP($C696, customers!$A$1:$A$1001,customers!$B$1:$B$1001)</f>
        <v>Roxie Deaconson</v>
      </c>
      <c r="G696" s="2" t="str">
        <f>IF(_xlfn.XLOOKUP($C696,customers!$A$1:$A$1001, customers!$C$1:$C$1001)=0, "", _xlfn.XLOOKUP($C696,customers!$A$1:$A$1001, customers!$C$1:$C$1001))</f>
        <v>rdeaconsonja@archive.org</v>
      </c>
      <c r="H696" s="2" t="str">
        <f>_xlfn.XLOOKUP($C696, customers!$A$1:$A$1001, customers!$G$1:$G$1001)</f>
        <v>United States</v>
      </c>
      <c r="I696" t="str">
        <f>INDEX(products!$A$1:$G$49,MATCH(orders!$D696,products!$A$1:$A$49,0),MATCH(orders!I$1,products!$A$1:$F$1,0))</f>
        <v>Exc</v>
      </c>
      <c r="J696" t="str">
        <f>INDEX(products!$A$1:$G$49,MATCH(orders!$D696,products!$A$1:$A$49,0),MATCH(orders!J$1,products!$A$1:$F$1,0))</f>
        <v>D</v>
      </c>
      <c r="K696" s="7">
        <f>INDEX(products!$A$1:$G$49,MATCH(orders!$D696,products!$A$1:$A$49,0),MATCH(orders!K$1,products!$A$1:$F$1,0))</f>
        <v>0.5</v>
      </c>
      <c r="L696" s="4">
        <f>INDEX(products!$A$1:$G$49,MATCH(orders!$D696,products!$A$1:$A$49,0),MATCH(orders!L$1,products!$A$1:$F$1,0))</f>
        <v>7.29</v>
      </c>
      <c r="M696" s="4">
        <f t="shared" si="10"/>
        <v>36.450000000000003</v>
      </c>
      <c r="N696" t="str" cm="1">
        <f t="array" ref="N696">_xlfn.IFS($I696="Rob","Robusta",$I696="Exc","Excelsa",$I696="Ara","Arabica",$I696="Lib","Liberica")</f>
        <v>Excelsa</v>
      </c>
      <c r="O696" t="str" cm="1">
        <f t="array" ref="O696">_xlfn.IFS($J696="M","Medium",$J696="L","Light",$J696="D","Dark")</f>
        <v>Dark</v>
      </c>
      <c r="P696" t="str">
        <f>_xlfn.XLOOKUP(Orders[[#This Row],[Customer ID]], customers!$A$1:$A$1001, customers!$I$1:$I$1001,,0)</f>
        <v>No</v>
      </c>
    </row>
    <row r="697" spans="1:16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_xlfn.XLOOKUP($C697, customers!$A$1:$A$1001,customers!$B$1:$B$1001)</f>
        <v>Davida Caro</v>
      </c>
      <c r="G697" s="2" t="str">
        <f>IF(_xlfn.XLOOKUP($C697,customers!$A$1:$A$1001, customers!$C$1:$C$1001)=0, "", _xlfn.XLOOKUP($C697,customers!$A$1:$A$1001, customers!$C$1:$C$1001))</f>
        <v>dcarojb@twitter.com</v>
      </c>
      <c r="H697" s="2" t="str">
        <f>_xlfn.XLOOKUP($C697, customers!$A$1:$A$1001, customers!$G$1:$G$1001)</f>
        <v>United States</v>
      </c>
      <c r="I697" t="str">
        <f>INDEX(products!$A$1:$G$49,MATCH(orders!$D697,products!$A$1:$A$49,0),MATCH(orders!I$1,products!$A$1:$F$1,0))</f>
        <v>Lib</v>
      </c>
      <c r="J697" t="str">
        <f>INDEX(products!$A$1:$G$49,MATCH(orders!$D697,products!$A$1:$A$49,0),MATCH(orders!J$1,products!$A$1:$F$1,0))</f>
        <v>L</v>
      </c>
      <c r="K697" s="7">
        <f>INDEX(products!$A$1:$G$49,MATCH(orders!$D697,products!$A$1:$A$49,0),MATCH(orders!K$1,products!$A$1:$F$1,0))</f>
        <v>2.5</v>
      </c>
      <c r="L697" s="4">
        <f>INDEX(products!$A$1:$G$49,MATCH(orders!$D697,products!$A$1:$A$49,0),MATCH(orders!L$1,products!$A$1:$F$1,0))</f>
        <v>36.454999999999998</v>
      </c>
      <c r="M697" s="4">
        <f t="shared" si="10"/>
        <v>182.27499999999998</v>
      </c>
      <c r="N697" t="str" cm="1">
        <f t="array" ref="N697">_xlfn.IFS($I697="Rob","Robusta",$I697="Exc","Excelsa",$I697="Ara","Arabica",$I697="Lib","Liberica")</f>
        <v>Liberica</v>
      </c>
      <c r="O697" t="str" cm="1">
        <f t="array" ref="O697">_xlfn.IFS($J697="M","Medium",$J697="L","Light",$J697="D","Dark")</f>
        <v>Light</v>
      </c>
      <c r="P697" t="str">
        <f>_xlfn.XLOOKUP(Orders[[#This Row],[Customer ID]], customers!$A$1:$A$1001, customers!$I$1:$I$1001,,0)</f>
        <v>Yes</v>
      </c>
    </row>
    <row r="698" spans="1:16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_xlfn.XLOOKUP($C698, customers!$A$1:$A$1001,customers!$B$1:$B$1001)</f>
        <v>Johna Bluck</v>
      </c>
      <c r="G698" s="2" t="str">
        <f>IF(_xlfn.XLOOKUP($C698,customers!$A$1:$A$1001, customers!$C$1:$C$1001)=0, "", _xlfn.XLOOKUP($C698,customers!$A$1:$A$1001, customers!$C$1:$C$1001))</f>
        <v>jbluckjc@imageshack.us</v>
      </c>
      <c r="H698" s="2" t="str">
        <f>_xlfn.XLOOKUP($C698, customers!$A$1:$A$1001, customers!$G$1:$G$1001)</f>
        <v>United States</v>
      </c>
      <c r="I698" t="str">
        <f>INDEX(products!$A$1:$G$49,MATCH(orders!$D698,products!$A$1:$A$49,0),MATCH(orders!I$1,products!$A$1:$F$1,0))</f>
        <v>Lib</v>
      </c>
      <c r="J698" t="str">
        <f>INDEX(products!$A$1:$G$49,MATCH(orders!$D698,products!$A$1:$A$49,0),MATCH(orders!J$1,products!$A$1:$F$1,0))</f>
        <v>D</v>
      </c>
      <c r="K698" s="7">
        <f>INDEX(products!$A$1:$G$49,MATCH(orders!$D698,products!$A$1:$A$49,0),MATCH(orders!K$1,products!$A$1:$F$1,0))</f>
        <v>0.5</v>
      </c>
      <c r="L698" s="4">
        <f>INDEX(products!$A$1:$G$49,MATCH(orders!$D698,products!$A$1:$A$49,0),MATCH(orders!L$1,products!$A$1:$F$1,0))</f>
        <v>7.77</v>
      </c>
      <c r="M698" s="4">
        <f t="shared" si="10"/>
        <v>31.08</v>
      </c>
      <c r="N698" t="str" cm="1">
        <f t="array" ref="N698">_xlfn.IFS($I698="Rob","Robusta",$I698="Exc","Excelsa",$I698="Ara","Arabica",$I698="Lib","Liberica")</f>
        <v>Liberica</v>
      </c>
      <c r="O698" t="str" cm="1">
        <f t="array" ref="O698">_xlfn.IFS($J698="M","Medium",$J698="L","Light",$J698="D","Dark")</f>
        <v>Dark</v>
      </c>
      <c r="P698" t="str">
        <f>_xlfn.XLOOKUP(Orders[[#This Row],[Customer ID]], customers!$A$1:$A$1001, customers!$I$1:$I$1001,,0)</f>
        <v>No</v>
      </c>
    </row>
    <row r="699" spans="1:16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_xlfn.XLOOKUP($C699, customers!$A$1:$A$1001,customers!$B$1:$B$1001)</f>
        <v>Myrle Dearden</v>
      </c>
      <c r="G699" s="2" t="str">
        <f>IF(_xlfn.XLOOKUP($C699,customers!$A$1:$A$1001, customers!$C$1:$C$1001)=0, "", _xlfn.XLOOKUP($C699,customers!$A$1:$A$1001, customers!$C$1:$C$1001))</f>
        <v/>
      </c>
      <c r="H699" s="2" t="str">
        <f>_xlfn.XLOOKUP($C699, customers!$A$1:$A$1001, customers!$G$1:$G$1001)</f>
        <v>Ireland</v>
      </c>
      <c r="I699" t="str">
        <f>INDEX(products!$A$1:$G$49,MATCH(orders!$D699,products!$A$1:$A$49,0),MATCH(orders!I$1,products!$A$1:$F$1,0))</f>
        <v>Ara</v>
      </c>
      <c r="J699" t="str">
        <f>INDEX(products!$A$1:$G$49,MATCH(orders!$D699,products!$A$1:$A$49,0),MATCH(orders!J$1,products!$A$1:$F$1,0))</f>
        <v>M</v>
      </c>
      <c r="K699" s="7">
        <f>INDEX(products!$A$1:$G$49,MATCH(orders!$D699,products!$A$1:$A$49,0),MATCH(orders!K$1,products!$A$1:$F$1,0))</f>
        <v>0.5</v>
      </c>
      <c r="L699" s="4">
        <f>INDEX(products!$A$1:$G$49,MATCH(orders!$D699,products!$A$1:$A$49,0),MATCH(orders!L$1,products!$A$1:$F$1,0))</f>
        <v>6.75</v>
      </c>
      <c r="M699" s="4">
        <f t="shared" si="10"/>
        <v>20.25</v>
      </c>
      <c r="N699" t="str" cm="1">
        <f t="array" ref="N699">_xlfn.IFS($I699="Rob","Robusta",$I699="Exc","Excelsa",$I699="Ara","Arabica",$I699="Lib","Liberica")</f>
        <v>Arabica</v>
      </c>
      <c r="O699" t="str" cm="1">
        <f t="array" ref="O699">_xlfn.IFS($J699="M","Medium",$J699="L","Light",$J699="D","Dark")</f>
        <v>Medium</v>
      </c>
      <c r="P699" t="str">
        <f>_xlfn.XLOOKUP(Orders[[#This Row],[Customer ID]], customers!$A$1:$A$1001, customers!$I$1:$I$1001,,0)</f>
        <v>No</v>
      </c>
    </row>
    <row r="700" spans="1:16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_xlfn.XLOOKUP($C700, customers!$A$1:$A$1001,customers!$B$1:$B$1001)</f>
        <v>Jimmy Dymoke</v>
      </c>
      <c r="G700" s="2" t="str">
        <f>IF(_xlfn.XLOOKUP($C700,customers!$A$1:$A$1001, customers!$C$1:$C$1001)=0, "", _xlfn.XLOOKUP($C700,customers!$A$1:$A$1001, customers!$C$1:$C$1001))</f>
        <v>jdymokeje@prnewswire.com</v>
      </c>
      <c r="H700" s="2" t="str">
        <f>_xlfn.XLOOKUP($C700, customers!$A$1:$A$1001, customers!$G$1:$G$1001)</f>
        <v>Ireland</v>
      </c>
      <c r="I700" t="str">
        <f>INDEX(products!$A$1:$G$49,MATCH(orders!$D700,products!$A$1:$A$49,0),MATCH(orders!I$1,products!$A$1:$F$1,0))</f>
        <v>Lib</v>
      </c>
      <c r="J700" t="str">
        <f>INDEX(products!$A$1:$G$49,MATCH(orders!$D700,products!$A$1:$A$49,0),MATCH(orders!J$1,products!$A$1:$F$1,0))</f>
        <v>D</v>
      </c>
      <c r="K700" s="7">
        <f>INDEX(products!$A$1:$G$49,MATCH(orders!$D700,products!$A$1:$A$49,0),MATCH(orders!K$1,products!$A$1:$F$1,0))</f>
        <v>1</v>
      </c>
      <c r="L700" s="4">
        <f>INDEX(products!$A$1:$G$49,MATCH(orders!$D700,products!$A$1:$A$49,0),MATCH(orders!L$1,products!$A$1:$F$1,0))</f>
        <v>12.95</v>
      </c>
      <c r="M700" s="4">
        <f t="shared" si="10"/>
        <v>25.9</v>
      </c>
      <c r="N700" t="str" cm="1">
        <f t="array" ref="N700">_xlfn.IFS($I700="Rob","Robusta",$I700="Exc","Excelsa",$I700="Ara","Arabica",$I700="Lib","Liberica")</f>
        <v>Liberica</v>
      </c>
      <c r="O700" t="str" cm="1">
        <f t="array" ref="O700">_xlfn.IFS($J700="M","Medium",$J700="L","Light",$J700="D","Dark")</f>
        <v>Dark</v>
      </c>
      <c r="P700" t="str">
        <f>_xlfn.XLOOKUP(Orders[[#This Row],[Customer ID]], customers!$A$1:$A$1001, customers!$I$1:$I$1001,,0)</f>
        <v>No</v>
      </c>
    </row>
    <row r="701" spans="1:16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_xlfn.XLOOKUP($C701, customers!$A$1:$A$1001,customers!$B$1:$B$1001)</f>
        <v>Orland Tadman</v>
      </c>
      <c r="G701" s="2" t="str">
        <f>IF(_xlfn.XLOOKUP($C701,customers!$A$1:$A$1001, customers!$C$1:$C$1001)=0, "", _xlfn.XLOOKUP($C701,customers!$A$1:$A$1001, customers!$C$1:$C$1001))</f>
        <v>otadmanjf@ft.com</v>
      </c>
      <c r="H701" s="2" t="str">
        <f>_xlfn.XLOOKUP($C701, customers!$A$1:$A$1001, customers!$G$1:$G$1001)</f>
        <v>United States</v>
      </c>
      <c r="I701" t="str">
        <f>INDEX(products!$A$1:$G$49,MATCH(orders!$D701,products!$A$1:$A$49,0),MATCH(orders!I$1,products!$A$1:$F$1,0))</f>
        <v>Ara</v>
      </c>
      <c r="J701" t="str">
        <f>INDEX(products!$A$1:$G$49,MATCH(orders!$D701,products!$A$1:$A$49,0),MATCH(orders!J$1,products!$A$1:$F$1,0))</f>
        <v>D</v>
      </c>
      <c r="K701" s="7">
        <f>INDEX(products!$A$1:$G$49,MATCH(orders!$D701,products!$A$1:$A$49,0),MATCH(orders!K$1,products!$A$1:$F$1,0))</f>
        <v>0.5</v>
      </c>
      <c r="L701" s="4">
        <f>INDEX(products!$A$1:$G$49,MATCH(orders!$D701,products!$A$1:$A$49,0),MATCH(orders!L$1,products!$A$1:$F$1,0))</f>
        <v>5.97</v>
      </c>
      <c r="M701" s="4">
        <f t="shared" si="10"/>
        <v>23.88</v>
      </c>
      <c r="N701" t="str" cm="1">
        <f t="array" ref="N701">_xlfn.IFS($I701="Rob","Robusta",$I701="Exc","Excelsa",$I701="Ara","Arabica",$I701="Lib","Liberica")</f>
        <v>Arabica</v>
      </c>
      <c r="O701" t="str" cm="1">
        <f t="array" ref="O701">_xlfn.IFS($J701="M","Medium",$J701="L","Light",$J701="D","Dark")</f>
        <v>Dark</v>
      </c>
      <c r="P701" t="str">
        <f>_xlfn.XLOOKUP(Orders[[#This Row],[Customer ID]], customers!$A$1:$A$1001, customers!$I$1:$I$1001,,0)</f>
        <v>Yes</v>
      </c>
    </row>
    <row r="702" spans="1:16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_xlfn.XLOOKUP($C702, customers!$A$1:$A$1001,customers!$B$1:$B$1001)</f>
        <v>Barrett Gudde</v>
      </c>
      <c r="G702" s="2" t="str">
        <f>IF(_xlfn.XLOOKUP($C702,customers!$A$1:$A$1001, customers!$C$1:$C$1001)=0, "", _xlfn.XLOOKUP($C702,customers!$A$1:$A$1001, customers!$C$1:$C$1001))</f>
        <v>bguddejg@dailymotion.com</v>
      </c>
      <c r="H702" s="2" t="str">
        <f>_xlfn.XLOOKUP($C702, customers!$A$1:$A$1001, customers!$G$1:$G$1001)</f>
        <v>United States</v>
      </c>
      <c r="I702" t="str">
        <f>INDEX(products!$A$1:$G$49,MATCH(orders!$D702,products!$A$1:$A$49,0),MATCH(orders!I$1,products!$A$1:$F$1,0))</f>
        <v>Lib</v>
      </c>
      <c r="J702" t="str">
        <f>INDEX(products!$A$1:$G$49,MATCH(orders!$D702,products!$A$1:$A$49,0),MATCH(orders!J$1,products!$A$1:$F$1,0))</f>
        <v>L</v>
      </c>
      <c r="K702" s="7">
        <f>INDEX(products!$A$1:$G$49,MATCH(orders!$D702,products!$A$1:$A$49,0),MATCH(orders!K$1,products!$A$1:$F$1,0))</f>
        <v>0.5</v>
      </c>
      <c r="L702" s="4">
        <f>INDEX(products!$A$1:$G$49,MATCH(orders!$D702,products!$A$1:$A$49,0),MATCH(orders!L$1,products!$A$1:$F$1,0))</f>
        <v>9.51</v>
      </c>
      <c r="M702" s="4">
        <f t="shared" si="10"/>
        <v>19.02</v>
      </c>
      <c r="N702" t="str" cm="1">
        <f t="array" ref="N702">_xlfn.IFS($I702="Rob","Robusta",$I702="Exc","Excelsa",$I702="Ara","Arabica",$I702="Lib","Liberica")</f>
        <v>Liberica</v>
      </c>
      <c r="O702" t="str" cm="1">
        <f t="array" ref="O702">_xlfn.IFS($J702="M","Medium",$J702="L","Light",$J702="D","Dark")</f>
        <v>Light</v>
      </c>
      <c r="P702" t="str">
        <f>_xlfn.XLOOKUP(Orders[[#This Row],[Customer ID]], customers!$A$1:$A$1001, customers!$I$1:$I$1001,,0)</f>
        <v>No</v>
      </c>
    </row>
    <row r="703" spans="1:16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_xlfn.XLOOKUP($C703, customers!$A$1:$A$1001,customers!$B$1:$B$1001)</f>
        <v>Nathan Sictornes</v>
      </c>
      <c r="G703" s="2" t="str">
        <f>IF(_xlfn.XLOOKUP($C703,customers!$A$1:$A$1001, customers!$C$1:$C$1001)=0, "", _xlfn.XLOOKUP($C703,customers!$A$1:$A$1001, customers!$C$1:$C$1001))</f>
        <v>nsictornesjh@buzzfeed.com</v>
      </c>
      <c r="H703" s="2" t="str">
        <f>_xlfn.XLOOKUP($C703, customers!$A$1:$A$1001, customers!$G$1:$G$1001)</f>
        <v>Ireland</v>
      </c>
      <c r="I703" t="str">
        <f>INDEX(products!$A$1:$G$49,MATCH(orders!$D703,products!$A$1:$A$49,0),MATCH(orders!I$1,products!$A$1:$F$1,0))</f>
        <v>Ara</v>
      </c>
      <c r="J703" t="str">
        <f>INDEX(products!$A$1:$G$49,MATCH(orders!$D703,products!$A$1:$A$49,0),MATCH(orders!J$1,products!$A$1:$F$1,0))</f>
        <v>D</v>
      </c>
      <c r="K703" s="7">
        <f>INDEX(products!$A$1:$G$49,MATCH(orders!$D703,products!$A$1:$A$49,0),MATCH(orders!K$1,products!$A$1:$F$1,0))</f>
        <v>0.5</v>
      </c>
      <c r="L703" s="4">
        <f>INDEX(products!$A$1:$G$49,MATCH(orders!$D703,products!$A$1:$A$49,0),MATCH(orders!L$1,products!$A$1:$F$1,0))</f>
        <v>5.97</v>
      </c>
      <c r="M703" s="4">
        <f t="shared" si="10"/>
        <v>29.849999999999998</v>
      </c>
      <c r="N703" t="str" cm="1">
        <f t="array" ref="N703">_xlfn.IFS($I703="Rob","Robusta",$I703="Exc","Excelsa",$I703="Ara","Arabica",$I703="Lib","Liberica")</f>
        <v>Arabica</v>
      </c>
      <c r="O703" t="str" cm="1">
        <f t="array" ref="O703">_xlfn.IFS($J703="M","Medium",$J703="L","Light",$J703="D","Dark")</f>
        <v>Dark</v>
      </c>
      <c r="P703" t="str">
        <f>_xlfn.XLOOKUP(Orders[[#This Row],[Customer ID]], customers!$A$1:$A$1001, customers!$I$1:$I$1001,,0)</f>
        <v>Yes</v>
      </c>
    </row>
    <row r="704" spans="1:16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_xlfn.XLOOKUP($C704, customers!$A$1:$A$1001,customers!$B$1:$B$1001)</f>
        <v>Vivyan Dunning</v>
      </c>
      <c r="G704" s="2" t="str">
        <f>IF(_xlfn.XLOOKUP($C704,customers!$A$1:$A$1001, customers!$C$1:$C$1001)=0, "", _xlfn.XLOOKUP($C704,customers!$A$1:$A$1001, customers!$C$1:$C$1001))</f>
        <v>vdunningji@independent.co.uk</v>
      </c>
      <c r="H704" s="2" t="str">
        <f>_xlfn.XLOOKUP($C704, customers!$A$1:$A$1001, customers!$G$1:$G$1001)</f>
        <v>United States</v>
      </c>
      <c r="I704" t="str">
        <f>INDEX(products!$A$1:$G$49,MATCH(orders!$D704,products!$A$1:$A$49,0),MATCH(orders!I$1,products!$A$1:$F$1,0))</f>
        <v>Ara</v>
      </c>
      <c r="J704" t="str">
        <f>INDEX(products!$A$1:$G$49,MATCH(orders!$D704,products!$A$1:$A$49,0),MATCH(orders!J$1,products!$A$1:$F$1,0))</f>
        <v>L</v>
      </c>
      <c r="K704" s="7">
        <f>INDEX(products!$A$1:$G$49,MATCH(orders!$D704,products!$A$1:$A$49,0),MATCH(orders!K$1,products!$A$1:$F$1,0))</f>
        <v>0.5</v>
      </c>
      <c r="L704" s="4">
        <f>INDEX(products!$A$1:$G$49,MATCH(orders!$D704,products!$A$1:$A$49,0),MATCH(orders!L$1,products!$A$1:$F$1,0))</f>
        <v>7.77</v>
      </c>
      <c r="M704" s="4">
        <f t="shared" si="10"/>
        <v>7.77</v>
      </c>
      <c r="N704" t="str" cm="1">
        <f t="array" ref="N704">_xlfn.IFS($I704="Rob","Robusta",$I704="Exc","Excelsa",$I704="Ara","Arabica",$I704="Lib","Liberica")</f>
        <v>Arabica</v>
      </c>
      <c r="O704" t="str" cm="1">
        <f t="array" ref="O704">_xlfn.IFS($J704="M","Medium",$J704="L","Light",$J704="D","Dark")</f>
        <v>Light</v>
      </c>
      <c r="P704" t="str">
        <f>_xlfn.XLOOKUP(Orders[[#This Row],[Customer ID]], customers!$A$1:$A$1001, customers!$I$1:$I$1001,,0)</f>
        <v>Yes</v>
      </c>
    </row>
    <row r="705" spans="1:16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_xlfn.XLOOKUP($C705, customers!$A$1:$A$1001,customers!$B$1:$B$1001)</f>
        <v>Doralin Baison</v>
      </c>
      <c r="G705" s="2" t="str">
        <f>IF(_xlfn.XLOOKUP($C705,customers!$A$1:$A$1001, customers!$C$1:$C$1001)=0, "", _xlfn.XLOOKUP($C705,customers!$A$1:$A$1001, customers!$C$1:$C$1001))</f>
        <v/>
      </c>
      <c r="H705" s="2" t="str">
        <f>_xlfn.XLOOKUP($C705, customers!$A$1:$A$1001, customers!$G$1:$G$1001)</f>
        <v>Ireland</v>
      </c>
      <c r="I705" t="str">
        <f>INDEX(products!$A$1:$G$49,MATCH(orders!$D705,products!$A$1:$A$49,0),MATCH(orders!I$1,products!$A$1:$F$1,0))</f>
        <v>Lib</v>
      </c>
      <c r="J705" t="str">
        <f>INDEX(products!$A$1:$G$49,MATCH(orders!$D705,products!$A$1:$A$49,0),MATCH(orders!J$1,products!$A$1:$F$1,0))</f>
        <v>D</v>
      </c>
      <c r="K705" s="7">
        <f>INDEX(products!$A$1:$G$49,MATCH(orders!$D705,products!$A$1:$A$49,0),MATCH(orders!K$1,products!$A$1:$F$1,0))</f>
        <v>2.5</v>
      </c>
      <c r="L705" s="4">
        <f>INDEX(products!$A$1:$G$49,MATCH(orders!$D705,products!$A$1:$A$49,0),MATCH(orders!L$1,products!$A$1:$F$1,0))</f>
        <v>29.784999999999997</v>
      </c>
      <c r="M705" s="4">
        <f t="shared" si="10"/>
        <v>119.13999999999999</v>
      </c>
      <c r="N705" t="str" cm="1">
        <f t="array" ref="N705">_xlfn.IFS($I705="Rob","Robusta",$I705="Exc","Excelsa",$I705="Ara","Arabica",$I705="Lib","Liberica")</f>
        <v>Liberica</v>
      </c>
      <c r="O705" t="str" cm="1">
        <f t="array" ref="O705">_xlfn.IFS($J705="M","Medium",$J705="L","Light",$J705="D","Dark")</f>
        <v>Dark</v>
      </c>
      <c r="P705" t="str">
        <f>_xlfn.XLOOKUP(Orders[[#This Row],[Customer ID]], customers!$A$1:$A$1001, customers!$I$1:$I$1001,,0)</f>
        <v>Yes</v>
      </c>
    </row>
    <row r="706" spans="1:16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_xlfn.XLOOKUP($C706, customers!$A$1:$A$1001,customers!$B$1:$B$1001)</f>
        <v>Josefina Ferens</v>
      </c>
      <c r="G706" s="2" t="str">
        <f>IF(_xlfn.XLOOKUP($C706,customers!$A$1:$A$1001, customers!$C$1:$C$1001)=0, "", _xlfn.XLOOKUP($C706,customers!$A$1:$A$1001, customers!$C$1:$C$1001))</f>
        <v/>
      </c>
      <c r="H706" s="2" t="str">
        <f>_xlfn.XLOOKUP($C706, customers!$A$1:$A$1001, customers!$G$1:$G$1001)</f>
        <v>United States</v>
      </c>
      <c r="I706" t="str">
        <f>INDEX(products!$A$1:$G$49,MATCH(orders!$D706,products!$A$1:$A$49,0),MATCH(orders!I$1,products!$A$1:$F$1,0))</f>
        <v>Exc</v>
      </c>
      <c r="J706" t="str">
        <f>INDEX(products!$A$1:$G$49,MATCH(orders!$D706,products!$A$1:$A$49,0),MATCH(orders!J$1,products!$A$1:$F$1,0))</f>
        <v>D</v>
      </c>
      <c r="K706" s="7">
        <f>INDEX(products!$A$1:$G$49,MATCH(orders!$D706,products!$A$1:$A$49,0),MATCH(orders!K$1,products!$A$1:$F$1,0))</f>
        <v>0.2</v>
      </c>
      <c r="L706" s="4">
        <f>INDEX(products!$A$1:$G$49,MATCH(orders!$D706,products!$A$1:$A$49,0),MATCH(orders!L$1,products!$A$1:$F$1,0))</f>
        <v>3.645</v>
      </c>
      <c r="M706" s="4">
        <f t="shared" si="10"/>
        <v>21.87</v>
      </c>
      <c r="N706" t="str" cm="1">
        <f t="array" ref="N706">_xlfn.IFS($I706="Rob","Robusta",$I706="Exc","Excelsa",$I706="Ara","Arabica",$I706="Lib","Liberica")</f>
        <v>Excelsa</v>
      </c>
      <c r="O706" t="str" cm="1">
        <f t="array" ref="O706">_xlfn.IFS($J706="M","Medium",$J706="L","Light",$J706="D","Dark")</f>
        <v>Dark</v>
      </c>
      <c r="P706" t="str">
        <f>_xlfn.XLOOKUP(Orders[[#This Row],[Customer ID]], customers!$A$1:$A$1001, customers!$I$1:$I$1001,,0)</f>
        <v>Yes</v>
      </c>
    </row>
    <row r="707" spans="1:16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_xlfn.XLOOKUP($C707, customers!$A$1:$A$1001,customers!$B$1:$B$1001)</f>
        <v>Shelley Gehring</v>
      </c>
      <c r="G707" s="2" t="str">
        <f>IF(_xlfn.XLOOKUP($C707,customers!$A$1:$A$1001, customers!$C$1:$C$1001)=0, "", _xlfn.XLOOKUP($C707,customers!$A$1:$A$1001, customers!$C$1:$C$1001))</f>
        <v>sgehringjl@gnu.org</v>
      </c>
      <c r="H707" s="2" t="str">
        <f>_xlfn.XLOOKUP($C707, customers!$A$1:$A$1001, customers!$G$1:$G$1001)</f>
        <v>United States</v>
      </c>
      <c r="I707" t="str">
        <f>INDEX(products!$A$1:$G$49,MATCH(orders!$D707,products!$A$1:$A$49,0),MATCH(orders!I$1,products!$A$1:$F$1,0))</f>
        <v>Exc</v>
      </c>
      <c r="J707" t="str">
        <f>INDEX(products!$A$1:$G$49,MATCH(orders!$D707,products!$A$1:$A$49,0),MATCH(orders!J$1,products!$A$1:$F$1,0))</f>
        <v>L</v>
      </c>
      <c r="K707" s="7">
        <f>INDEX(products!$A$1:$G$49,MATCH(orders!$D707,products!$A$1:$A$49,0),MATCH(orders!K$1,products!$A$1:$F$1,0))</f>
        <v>0.5</v>
      </c>
      <c r="L707" s="4">
        <f>INDEX(products!$A$1:$G$49,MATCH(orders!$D707,products!$A$1:$A$49,0),MATCH(orders!L$1,products!$A$1:$F$1,0))</f>
        <v>8.91</v>
      </c>
      <c r="M707" s="4">
        <f t="shared" ref="M707:M770" si="11">L707*E707</f>
        <v>17.82</v>
      </c>
      <c r="N707" t="str" cm="1">
        <f t="array" ref="N707">_xlfn.IFS($I707="Rob","Robusta",$I707="Exc","Excelsa",$I707="Ara","Arabica",$I707="Lib","Liberica")</f>
        <v>Excelsa</v>
      </c>
      <c r="O707" t="str" cm="1">
        <f t="array" ref="O707">_xlfn.IFS($J707="M","Medium",$J707="L","Light",$J707="D","Dark")</f>
        <v>Light</v>
      </c>
      <c r="P707" t="str">
        <f>_xlfn.XLOOKUP(Orders[[#This Row],[Customer ID]], customers!$A$1:$A$1001, customers!$I$1:$I$1001,,0)</f>
        <v>No</v>
      </c>
    </row>
    <row r="708" spans="1:16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_xlfn.XLOOKUP($C708, customers!$A$1:$A$1001,customers!$B$1:$B$1001)</f>
        <v>Barrie Fallowes</v>
      </c>
      <c r="G708" s="2" t="str">
        <f>IF(_xlfn.XLOOKUP($C708,customers!$A$1:$A$1001, customers!$C$1:$C$1001)=0, "", _xlfn.XLOOKUP($C708,customers!$A$1:$A$1001, customers!$C$1:$C$1001))</f>
        <v>bfallowesjm@purevolume.com</v>
      </c>
      <c r="H708" s="2" t="str">
        <f>_xlfn.XLOOKUP($C708, customers!$A$1:$A$1001, customers!$G$1:$G$1001)</f>
        <v>United States</v>
      </c>
      <c r="I708" t="str">
        <f>INDEX(products!$A$1:$G$49,MATCH(orders!$D708,products!$A$1:$A$49,0),MATCH(orders!I$1,products!$A$1:$F$1,0))</f>
        <v>Exc</v>
      </c>
      <c r="J708" t="str">
        <f>INDEX(products!$A$1:$G$49,MATCH(orders!$D708,products!$A$1:$A$49,0),MATCH(orders!J$1,products!$A$1:$F$1,0))</f>
        <v>M</v>
      </c>
      <c r="K708" s="7">
        <f>INDEX(products!$A$1:$G$49,MATCH(orders!$D708,products!$A$1:$A$49,0),MATCH(orders!K$1,products!$A$1:$F$1,0))</f>
        <v>0.2</v>
      </c>
      <c r="L708" s="4">
        <f>INDEX(products!$A$1:$G$49,MATCH(orders!$D708,products!$A$1:$A$49,0),MATCH(orders!L$1,products!$A$1:$F$1,0))</f>
        <v>4.125</v>
      </c>
      <c r="M708" s="4">
        <f t="shared" si="11"/>
        <v>12.375</v>
      </c>
      <c r="N708" t="str" cm="1">
        <f t="array" ref="N708">_xlfn.IFS($I708="Rob","Robusta",$I708="Exc","Excelsa",$I708="Ara","Arabica",$I708="Lib","Liberica")</f>
        <v>Excelsa</v>
      </c>
      <c r="O708" t="str" cm="1">
        <f t="array" ref="O708">_xlfn.IFS($J708="M","Medium",$J708="L","Light",$J708="D","Dark")</f>
        <v>Medium</v>
      </c>
      <c r="P708" t="str">
        <f>_xlfn.XLOOKUP(Orders[[#This Row],[Customer ID]], customers!$A$1:$A$1001, customers!$I$1:$I$1001,,0)</f>
        <v>No</v>
      </c>
    </row>
    <row r="709" spans="1:16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_xlfn.XLOOKUP($C709, customers!$A$1:$A$1001,customers!$B$1:$B$1001)</f>
        <v>Nicolas Aiton</v>
      </c>
      <c r="G709" s="2" t="str">
        <f>IF(_xlfn.XLOOKUP($C709,customers!$A$1:$A$1001, customers!$C$1:$C$1001)=0, "", _xlfn.XLOOKUP($C709,customers!$A$1:$A$1001, customers!$C$1:$C$1001))</f>
        <v/>
      </c>
      <c r="H709" s="2" t="str">
        <f>_xlfn.XLOOKUP($C709, customers!$A$1:$A$1001, customers!$G$1:$G$1001)</f>
        <v>Ireland</v>
      </c>
      <c r="I709" t="str">
        <f>INDEX(products!$A$1:$G$49,MATCH(orders!$D709,products!$A$1:$A$49,0),MATCH(orders!I$1,products!$A$1:$F$1,0))</f>
        <v>Lib</v>
      </c>
      <c r="J709" t="str">
        <f>INDEX(products!$A$1:$G$49,MATCH(orders!$D709,products!$A$1:$A$49,0),MATCH(orders!J$1,products!$A$1:$F$1,0))</f>
        <v>D</v>
      </c>
      <c r="K709" s="7">
        <f>INDEX(products!$A$1:$G$49,MATCH(orders!$D709,products!$A$1:$A$49,0),MATCH(orders!K$1,products!$A$1:$F$1,0))</f>
        <v>1</v>
      </c>
      <c r="L709" s="4">
        <f>INDEX(products!$A$1:$G$49,MATCH(orders!$D709,products!$A$1:$A$49,0),MATCH(orders!L$1,products!$A$1:$F$1,0))</f>
        <v>12.95</v>
      </c>
      <c r="M709" s="4">
        <f t="shared" si="11"/>
        <v>25.9</v>
      </c>
      <c r="N709" t="str" cm="1">
        <f t="array" ref="N709">_xlfn.IFS($I709="Rob","Robusta",$I709="Exc","Excelsa",$I709="Ara","Arabica",$I709="Lib","Liberica")</f>
        <v>Liberica</v>
      </c>
      <c r="O709" t="str" cm="1">
        <f t="array" ref="O709">_xlfn.IFS($J709="M","Medium",$J709="L","Light",$J709="D","Dark")</f>
        <v>Dark</v>
      </c>
      <c r="P709" t="str">
        <f>_xlfn.XLOOKUP(Orders[[#This Row],[Customer ID]], customers!$A$1:$A$1001, customers!$I$1:$I$1001,,0)</f>
        <v>No</v>
      </c>
    </row>
    <row r="710" spans="1:16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_xlfn.XLOOKUP($C710, customers!$A$1:$A$1001,customers!$B$1:$B$1001)</f>
        <v>Shelli De Banke</v>
      </c>
      <c r="G710" s="2" t="str">
        <f>IF(_xlfn.XLOOKUP($C710,customers!$A$1:$A$1001, customers!$C$1:$C$1001)=0, "", _xlfn.XLOOKUP($C710,customers!$A$1:$A$1001, customers!$C$1:$C$1001))</f>
        <v>sdejo@newsvine.com</v>
      </c>
      <c r="H710" s="2" t="str">
        <f>_xlfn.XLOOKUP($C710, customers!$A$1:$A$1001, customers!$G$1:$G$1001)</f>
        <v>United States</v>
      </c>
      <c r="I710" t="str">
        <f>INDEX(products!$A$1:$G$49,MATCH(orders!$D710,products!$A$1:$A$49,0),MATCH(orders!I$1,products!$A$1:$F$1,0))</f>
        <v>Ara</v>
      </c>
      <c r="J710" t="str">
        <f>INDEX(products!$A$1:$G$49,MATCH(orders!$D710,products!$A$1:$A$49,0),MATCH(orders!J$1,products!$A$1:$F$1,0))</f>
        <v>M</v>
      </c>
      <c r="K710" s="7">
        <f>INDEX(products!$A$1:$G$49,MATCH(orders!$D710,products!$A$1:$A$49,0),MATCH(orders!K$1,products!$A$1:$F$1,0))</f>
        <v>0.5</v>
      </c>
      <c r="L710" s="4">
        <f>INDEX(products!$A$1:$G$49,MATCH(orders!$D710,products!$A$1:$A$49,0),MATCH(orders!L$1,products!$A$1:$F$1,0))</f>
        <v>6.75</v>
      </c>
      <c r="M710" s="4">
        <f t="shared" si="11"/>
        <v>13.5</v>
      </c>
      <c r="N710" t="str" cm="1">
        <f t="array" ref="N710">_xlfn.IFS($I710="Rob","Robusta",$I710="Exc","Excelsa",$I710="Ara","Arabica",$I710="Lib","Liberica")</f>
        <v>Arabica</v>
      </c>
      <c r="O710" t="str" cm="1">
        <f t="array" ref="O710">_xlfn.IFS($J710="M","Medium",$J710="L","Light",$J710="D","Dark")</f>
        <v>Medium</v>
      </c>
      <c r="P710" t="str">
        <f>_xlfn.XLOOKUP(Orders[[#This Row],[Customer ID]], customers!$A$1:$A$1001, customers!$I$1:$I$1001,,0)</f>
        <v>Yes</v>
      </c>
    </row>
    <row r="711" spans="1:16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_xlfn.XLOOKUP($C711, customers!$A$1:$A$1001,customers!$B$1:$B$1001)</f>
        <v>Lyell Murch</v>
      </c>
      <c r="G711" s="2" t="str">
        <f>IF(_xlfn.XLOOKUP($C711,customers!$A$1:$A$1001, customers!$C$1:$C$1001)=0, "", _xlfn.XLOOKUP($C711,customers!$A$1:$A$1001, customers!$C$1:$C$1001))</f>
        <v/>
      </c>
      <c r="H711" s="2" t="str">
        <f>_xlfn.XLOOKUP($C711, customers!$A$1:$A$1001, customers!$G$1:$G$1001)</f>
        <v>United States</v>
      </c>
      <c r="I711" t="str">
        <f>INDEX(products!$A$1:$G$49,MATCH(orders!$D711,products!$A$1:$A$49,0),MATCH(orders!I$1,products!$A$1:$F$1,0))</f>
        <v>Exc</v>
      </c>
      <c r="J711" t="str">
        <f>INDEX(products!$A$1:$G$49,MATCH(orders!$D711,products!$A$1:$A$49,0),MATCH(orders!J$1,products!$A$1:$F$1,0))</f>
        <v>L</v>
      </c>
      <c r="K711" s="7">
        <f>INDEX(products!$A$1:$G$49,MATCH(orders!$D711,products!$A$1:$A$49,0),MATCH(orders!K$1,products!$A$1:$F$1,0))</f>
        <v>0.5</v>
      </c>
      <c r="L711" s="4">
        <f>INDEX(products!$A$1:$G$49,MATCH(orders!$D711,products!$A$1:$A$49,0),MATCH(orders!L$1,products!$A$1:$F$1,0))</f>
        <v>8.91</v>
      </c>
      <c r="M711" s="4">
        <f t="shared" si="11"/>
        <v>17.82</v>
      </c>
      <c r="N711" t="str" cm="1">
        <f t="array" ref="N711">_xlfn.IFS($I711="Rob","Robusta",$I711="Exc","Excelsa",$I711="Ara","Arabica",$I711="Lib","Liberica")</f>
        <v>Excelsa</v>
      </c>
      <c r="O711" t="str" cm="1">
        <f t="array" ref="O711">_xlfn.IFS($J711="M","Medium",$J711="L","Light",$J711="D","Dark")</f>
        <v>Light</v>
      </c>
      <c r="P711" t="str">
        <f>_xlfn.XLOOKUP(Orders[[#This Row],[Customer ID]], customers!$A$1:$A$1001, customers!$I$1:$I$1001,,0)</f>
        <v>Yes</v>
      </c>
    </row>
    <row r="712" spans="1:16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_xlfn.XLOOKUP($C712, customers!$A$1:$A$1001,customers!$B$1:$B$1001)</f>
        <v>Stearne Count</v>
      </c>
      <c r="G712" s="2" t="str">
        <f>IF(_xlfn.XLOOKUP($C712,customers!$A$1:$A$1001, customers!$C$1:$C$1001)=0, "", _xlfn.XLOOKUP($C712,customers!$A$1:$A$1001, customers!$C$1:$C$1001))</f>
        <v>scountjq@nba.com</v>
      </c>
      <c r="H712" s="2" t="str">
        <f>_xlfn.XLOOKUP($C712, customers!$A$1:$A$1001, customers!$G$1:$G$1001)</f>
        <v>United States</v>
      </c>
      <c r="I712" t="str">
        <f>INDEX(products!$A$1:$G$49,MATCH(orders!$D712,products!$A$1:$A$49,0),MATCH(orders!I$1,products!$A$1:$F$1,0))</f>
        <v>Exc</v>
      </c>
      <c r="J712" t="str">
        <f>INDEX(products!$A$1:$G$49,MATCH(orders!$D712,products!$A$1:$A$49,0),MATCH(orders!J$1,products!$A$1:$F$1,0))</f>
        <v>M</v>
      </c>
      <c r="K712" s="7">
        <f>INDEX(products!$A$1:$G$49,MATCH(orders!$D712,products!$A$1:$A$49,0),MATCH(orders!K$1,products!$A$1:$F$1,0))</f>
        <v>0.5</v>
      </c>
      <c r="L712" s="4">
        <f>INDEX(products!$A$1:$G$49,MATCH(orders!$D712,products!$A$1:$A$49,0),MATCH(orders!L$1,products!$A$1:$F$1,0))</f>
        <v>8.25</v>
      </c>
      <c r="M712" s="4">
        <f t="shared" si="11"/>
        <v>24.75</v>
      </c>
      <c r="N712" t="str" cm="1">
        <f t="array" ref="N712">_xlfn.IFS($I712="Rob","Robusta",$I712="Exc","Excelsa",$I712="Ara","Arabica",$I712="Lib","Liberica")</f>
        <v>Excelsa</v>
      </c>
      <c r="O712" t="str" cm="1">
        <f t="array" ref="O712">_xlfn.IFS($J712="M","Medium",$J712="L","Light",$J712="D","Dark")</f>
        <v>Medium</v>
      </c>
      <c r="P712" t="str">
        <f>_xlfn.XLOOKUP(Orders[[#This Row],[Customer ID]], customers!$A$1:$A$1001, customers!$I$1:$I$1001,,0)</f>
        <v>No</v>
      </c>
    </row>
    <row r="713" spans="1:16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_xlfn.XLOOKUP($C713, customers!$A$1:$A$1001,customers!$B$1:$B$1001)</f>
        <v>Selia Ragles</v>
      </c>
      <c r="G713" s="2" t="str">
        <f>IF(_xlfn.XLOOKUP($C713,customers!$A$1:$A$1001, customers!$C$1:$C$1001)=0, "", _xlfn.XLOOKUP($C713,customers!$A$1:$A$1001, customers!$C$1:$C$1001))</f>
        <v>sraglesjr@blogtalkradio.com</v>
      </c>
      <c r="H713" s="2" t="str">
        <f>_xlfn.XLOOKUP($C713, customers!$A$1:$A$1001, customers!$G$1:$G$1001)</f>
        <v>United States</v>
      </c>
      <c r="I713" t="str">
        <f>INDEX(products!$A$1:$G$49,MATCH(orders!$D713,products!$A$1:$A$49,0),MATCH(orders!I$1,products!$A$1:$F$1,0))</f>
        <v>Rob</v>
      </c>
      <c r="J713" t="str">
        <f>INDEX(products!$A$1:$G$49,MATCH(orders!$D713,products!$A$1:$A$49,0),MATCH(orders!J$1,products!$A$1:$F$1,0))</f>
        <v>M</v>
      </c>
      <c r="K713" s="7">
        <f>INDEX(products!$A$1:$G$49,MATCH(orders!$D713,products!$A$1:$A$49,0),MATCH(orders!K$1,products!$A$1:$F$1,0))</f>
        <v>0.2</v>
      </c>
      <c r="L713" s="4">
        <f>INDEX(products!$A$1:$G$49,MATCH(orders!$D713,products!$A$1:$A$49,0),MATCH(orders!L$1,products!$A$1:$F$1,0))</f>
        <v>2.9849999999999999</v>
      </c>
      <c r="M713" s="4">
        <f t="shared" si="11"/>
        <v>17.91</v>
      </c>
      <c r="N713" t="str" cm="1">
        <f t="array" ref="N713">_xlfn.IFS($I713="Rob","Robusta",$I713="Exc","Excelsa",$I713="Ara","Arabica",$I713="Lib","Liberica")</f>
        <v>Robusta</v>
      </c>
      <c r="O713" t="str" cm="1">
        <f t="array" ref="O713">_xlfn.IFS($J713="M","Medium",$J713="L","Light",$J713="D","Dark")</f>
        <v>Medium</v>
      </c>
      <c r="P713" t="str">
        <f>_xlfn.XLOOKUP(Orders[[#This Row],[Customer ID]], customers!$A$1:$A$1001, customers!$I$1:$I$1001,,0)</f>
        <v>No</v>
      </c>
    </row>
    <row r="714" spans="1:16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_xlfn.XLOOKUP($C714, customers!$A$1:$A$1001,customers!$B$1:$B$1001)</f>
        <v>Silas Deehan</v>
      </c>
      <c r="G714" s="2" t="str">
        <f>IF(_xlfn.XLOOKUP($C714,customers!$A$1:$A$1001, customers!$C$1:$C$1001)=0, "", _xlfn.XLOOKUP($C714,customers!$A$1:$A$1001, customers!$C$1:$C$1001))</f>
        <v/>
      </c>
      <c r="H714" s="2" t="str">
        <f>_xlfn.XLOOKUP($C714, customers!$A$1:$A$1001, customers!$G$1:$G$1001)</f>
        <v>United Kingdom</v>
      </c>
      <c r="I714" t="str">
        <f>INDEX(products!$A$1:$G$49,MATCH(orders!$D714,products!$A$1:$A$49,0),MATCH(orders!I$1,products!$A$1:$F$1,0))</f>
        <v>Exc</v>
      </c>
      <c r="J714" t="str">
        <f>INDEX(products!$A$1:$G$49,MATCH(orders!$D714,products!$A$1:$A$49,0),MATCH(orders!J$1,products!$A$1:$F$1,0))</f>
        <v>M</v>
      </c>
      <c r="K714" s="7">
        <f>INDEX(products!$A$1:$G$49,MATCH(orders!$D714,products!$A$1:$A$49,0),MATCH(orders!K$1,products!$A$1:$F$1,0))</f>
        <v>0.5</v>
      </c>
      <c r="L714" s="4">
        <f>INDEX(products!$A$1:$G$49,MATCH(orders!$D714,products!$A$1:$A$49,0),MATCH(orders!L$1,products!$A$1:$F$1,0))</f>
        <v>8.25</v>
      </c>
      <c r="M714" s="4">
        <f t="shared" si="11"/>
        <v>16.5</v>
      </c>
      <c r="N714" t="str" cm="1">
        <f t="array" ref="N714">_xlfn.IFS($I714="Rob","Robusta",$I714="Exc","Excelsa",$I714="Ara","Arabica",$I714="Lib","Liberica")</f>
        <v>Excelsa</v>
      </c>
      <c r="O714" t="str" cm="1">
        <f t="array" ref="O714">_xlfn.IFS($J714="M","Medium",$J714="L","Light",$J714="D","Dark")</f>
        <v>Medium</v>
      </c>
      <c r="P714" t="str">
        <f>_xlfn.XLOOKUP(Orders[[#This Row],[Customer ID]], customers!$A$1:$A$1001, customers!$I$1:$I$1001,,0)</f>
        <v>No</v>
      </c>
    </row>
    <row r="715" spans="1:16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_xlfn.XLOOKUP($C715, customers!$A$1:$A$1001,customers!$B$1:$B$1001)</f>
        <v>Sacha Bruun</v>
      </c>
      <c r="G715" s="2" t="str">
        <f>IF(_xlfn.XLOOKUP($C715,customers!$A$1:$A$1001, customers!$C$1:$C$1001)=0, "", _xlfn.XLOOKUP($C715,customers!$A$1:$A$1001, customers!$C$1:$C$1001))</f>
        <v>sbruunjt@blogtalkradio.com</v>
      </c>
      <c r="H715" s="2" t="str">
        <f>_xlfn.XLOOKUP($C715, customers!$A$1:$A$1001, customers!$G$1:$G$1001)</f>
        <v>United States</v>
      </c>
      <c r="I715" t="str">
        <f>INDEX(products!$A$1:$G$49,MATCH(orders!$D715,products!$A$1:$A$49,0),MATCH(orders!I$1,products!$A$1:$F$1,0))</f>
        <v>Rob</v>
      </c>
      <c r="J715" t="str">
        <f>INDEX(products!$A$1:$G$49,MATCH(orders!$D715,products!$A$1:$A$49,0),MATCH(orders!J$1,products!$A$1:$F$1,0))</f>
        <v>M</v>
      </c>
      <c r="K715" s="7">
        <f>INDEX(products!$A$1:$G$49,MATCH(orders!$D715,products!$A$1:$A$49,0),MATCH(orders!K$1,products!$A$1:$F$1,0))</f>
        <v>0.2</v>
      </c>
      <c r="L715" s="4">
        <f>INDEX(products!$A$1:$G$49,MATCH(orders!$D715,products!$A$1:$A$49,0),MATCH(orders!L$1,products!$A$1:$F$1,0))</f>
        <v>2.9849999999999999</v>
      </c>
      <c r="M715" s="4">
        <f t="shared" si="11"/>
        <v>2.9849999999999999</v>
      </c>
      <c r="N715" t="str" cm="1">
        <f t="array" ref="N715">_xlfn.IFS($I715="Rob","Robusta",$I715="Exc","Excelsa",$I715="Ara","Arabica",$I715="Lib","Liberica")</f>
        <v>Robusta</v>
      </c>
      <c r="O715" t="str" cm="1">
        <f t="array" ref="O715">_xlfn.IFS($J715="M","Medium",$J715="L","Light",$J715="D","Dark")</f>
        <v>Medium</v>
      </c>
      <c r="P715" t="str">
        <f>_xlfn.XLOOKUP(Orders[[#This Row],[Customer ID]], customers!$A$1:$A$1001, customers!$I$1:$I$1001,,0)</f>
        <v>No</v>
      </c>
    </row>
    <row r="716" spans="1:16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_xlfn.XLOOKUP($C716, customers!$A$1:$A$1001,customers!$B$1:$B$1001)</f>
        <v>Alon Pllu</v>
      </c>
      <c r="G716" s="2" t="str">
        <f>IF(_xlfn.XLOOKUP($C716,customers!$A$1:$A$1001, customers!$C$1:$C$1001)=0, "", _xlfn.XLOOKUP($C716,customers!$A$1:$A$1001, customers!$C$1:$C$1001))</f>
        <v>aplluju@dagondesign.com</v>
      </c>
      <c r="H716" s="2" t="str">
        <f>_xlfn.XLOOKUP($C716, customers!$A$1:$A$1001, customers!$G$1:$G$1001)</f>
        <v>Ireland</v>
      </c>
      <c r="I716" t="str">
        <f>INDEX(products!$A$1:$G$49,MATCH(orders!$D716,products!$A$1:$A$49,0),MATCH(orders!I$1,products!$A$1:$F$1,0))</f>
        <v>Exc</v>
      </c>
      <c r="J716" t="str">
        <f>INDEX(products!$A$1:$G$49,MATCH(orders!$D716,products!$A$1:$A$49,0),MATCH(orders!J$1,products!$A$1:$F$1,0))</f>
        <v>D</v>
      </c>
      <c r="K716" s="7">
        <f>INDEX(products!$A$1:$G$49,MATCH(orders!$D716,products!$A$1:$A$49,0),MATCH(orders!K$1,products!$A$1:$F$1,0))</f>
        <v>0.2</v>
      </c>
      <c r="L716" s="4">
        <f>INDEX(products!$A$1:$G$49,MATCH(orders!$D716,products!$A$1:$A$49,0),MATCH(orders!L$1,products!$A$1:$F$1,0))</f>
        <v>3.645</v>
      </c>
      <c r="M716" s="4">
        <f t="shared" si="11"/>
        <v>14.58</v>
      </c>
      <c r="N716" t="str" cm="1">
        <f t="array" ref="N716">_xlfn.IFS($I716="Rob","Robusta",$I716="Exc","Excelsa",$I716="Ara","Arabica",$I716="Lib","Liberica")</f>
        <v>Excelsa</v>
      </c>
      <c r="O716" t="str" cm="1">
        <f t="array" ref="O716">_xlfn.IFS($J716="M","Medium",$J716="L","Light",$J716="D","Dark")</f>
        <v>Dark</v>
      </c>
      <c r="P716" t="str">
        <f>_xlfn.XLOOKUP(Orders[[#This Row],[Customer ID]], customers!$A$1:$A$1001, customers!$I$1:$I$1001,,0)</f>
        <v>Yes</v>
      </c>
    </row>
    <row r="717" spans="1:16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_xlfn.XLOOKUP($C717, customers!$A$1:$A$1001,customers!$B$1:$B$1001)</f>
        <v>Gilberto Cornier</v>
      </c>
      <c r="G717" s="2" t="str">
        <f>IF(_xlfn.XLOOKUP($C717,customers!$A$1:$A$1001, customers!$C$1:$C$1001)=0, "", _xlfn.XLOOKUP($C717,customers!$A$1:$A$1001, customers!$C$1:$C$1001))</f>
        <v>gcornierjv@techcrunch.com</v>
      </c>
      <c r="H717" s="2" t="str">
        <f>_xlfn.XLOOKUP($C717, customers!$A$1:$A$1001, customers!$G$1:$G$1001)</f>
        <v>United States</v>
      </c>
      <c r="I717" t="str">
        <f>INDEX(products!$A$1:$G$49,MATCH(orders!$D717,products!$A$1:$A$49,0),MATCH(orders!I$1,products!$A$1:$F$1,0))</f>
        <v>Exc</v>
      </c>
      <c r="J717" t="str">
        <f>INDEX(products!$A$1:$G$49,MATCH(orders!$D717,products!$A$1:$A$49,0),MATCH(orders!J$1,products!$A$1:$F$1,0))</f>
        <v>L</v>
      </c>
      <c r="K717" s="7">
        <f>INDEX(products!$A$1:$G$49,MATCH(orders!$D717,products!$A$1:$A$49,0),MATCH(orders!K$1,products!$A$1:$F$1,0))</f>
        <v>1</v>
      </c>
      <c r="L717" s="4">
        <f>INDEX(products!$A$1:$G$49,MATCH(orders!$D717,products!$A$1:$A$49,0),MATCH(orders!L$1,products!$A$1:$F$1,0))</f>
        <v>14.85</v>
      </c>
      <c r="M717" s="4">
        <f t="shared" si="11"/>
        <v>89.1</v>
      </c>
      <c r="N717" t="str" cm="1">
        <f t="array" ref="N717">_xlfn.IFS($I717="Rob","Robusta",$I717="Exc","Excelsa",$I717="Ara","Arabica",$I717="Lib","Liberica")</f>
        <v>Excelsa</v>
      </c>
      <c r="O717" t="str" cm="1">
        <f t="array" ref="O717">_xlfn.IFS($J717="M","Medium",$J717="L","Light",$J717="D","Dark")</f>
        <v>Light</v>
      </c>
      <c r="P717" t="str">
        <f>_xlfn.XLOOKUP(Orders[[#This Row],[Customer ID]], customers!$A$1:$A$1001, customers!$I$1:$I$1001,,0)</f>
        <v>No</v>
      </c>
    </row>
    <row r="718" spans="1:16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_xlfn.XLOOKUP($C718, customers!$A$1:$A$1001,customers!$B$1:$B$1001)</f>
        <v>Jimmy Dymoke</v>
      </c>
      <c r="G718" s="2" t="str">
        <f>IF(_xlfn.XLOOKUP($C718,customers!$A$1:$A$1001, customers!$C$1:$C$1001)=0, "", _xlfn.XLOOKUP($C718,customers!$A$1:$A$1001, customers!$C$1:$C$1001))</f>
        <v>jdymokeje@prnewswire.com</v>
      </c>
      <c r="H718" s="2" t="str">
        <f>_xlfn.XLOOKUP($C718, customers!$A$1:$A$1001, customers!$G$1:$G$1001)</f>
        <v>Ireland</v>
      </c>
      <c r="I718" t="str">
        <f>INDEX(products!$A$1:$G$49,MATCH(orders!$D718,products!$A$1:$A$49,0),MATCH(orders!I$1,products!$A$1:$F$1,0))</f>
        <v>Rob</v>
      </c>
      <c r="J718" t="str">
        <f>INDEX(products!$A$1:$G$49,MATCH(orders!$D718,products!$A$1:$A$49,0),MATCH(orders!J$1,products!$A$1:$F$1,0))</f>
        <v>L</v>
      </c>
      <c r="K718" s="7">
        <f>INDEX(products!$A$1:$G$49,MATCH(orders!$D718,products!$A$1:$A$49,0),MATCH(orders!K$1,products!$A$1:$F$1,0))</f>
        <v>1</v>
      </c>
      <c r="L718" s="4">
        <f>INDEX(products!$A$1:$G$49,MATCH(orders!$D718,products!$A$1:$A$49,0),MATCH(orders!L$1,products!$A$1:$F$1,0))</f>
        <v>11.95</v>
      </c>
      <c r="M718" s="4">
        <f t="shared" si="11"/>
        <v>35.849999999999994</v>
      </c>
      <c r="N718" t="str" cm="1">
        <f t="array" ref="N718">_xlfn.IFS($I718="Rob","Robusta",$I718="Exc","Excelsa",$I718="Ara","Arabica",$I718="Lib","Liberica")</f>
        <v>Robusta</v>
      </c>
      <c r="O718" t="str" cm="1">
        <f t="array" ref="O718">_xlfn.IFS($J718="M","Medium",$J718="L","Light",$J718="D","Dark")</f>
        <v>Light</v>
      </c>
      <c r="P718" t="str">
        <f>_xlfn.XLOOKUP(Orders[[#This Row],[Customer ID]], customers!$A$1:$A$1001, customers!$I$1:$I$1001,,0)</f>
        <v>No</v>
      </c>
    </row>
    <row r="719" spans="1:16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_xlfn.XLOOKUP($C719, customers!$A$1:$A$1001,customers!$B$1:$B$1001)</f>
        <v>Willabella Harvison</v>
      </c>
      <c r="G719" s="2" t="str">
        <f>IF(_xlfn.XLOOKUP($C719,customers!$A$1:$A$1001, customers!$C$1:$C$1001)=0, "", _xlfn.XLOOKUP($C719,customers!$A$1:$A$1001, customers!$C$1:$C$1001))</f>
        <v>wharvisonjx@gizmodo.com</v>
      </c>
      <c r="H719" s="2" t="str">
        <f>_xlfn.XLOOKUP($C719, customers!$A$1:$A$1001, customers!$G$1:$G$1001)</f>
        <v>United States</v>
      </c>
      <c r="I719" t="str">
        <f>INDEX(products!$A$1:$G$49,MATCH(orders!$D719,products!$A$1:$A$49,0),MATCH(orders!I$1,products!$A$1:$F$1,0))</f>
        <v>Ara</v>
      </c>
      <c r="J719" t="str">
        <f>INDEX(products!$A$1:$G$49,MATCH(orders!$D719,products!$A$1:$A$49,0),MATCH(orders!J$1,products!$A$1:$F$1,0))</f>
        <v>D</v>
      </c>
      <c r="K719" s="7">
        <f>INDEX(products!$A$1:$G$49,MATCH(orders!$D719,products!$A$1:$A$49,0),MATCH(orders!K$1,products!$A$1:$F$1,0))</f>
        <v>2.5</v>
      </c>
      <c r="L719" s="4">
        <f>INDEX(products!$A$1:$G$49,MATCH(orders!$D719,products!$A$1:$A$49,0),MATCH(orders!L$1,products!$A$1:$F$1,0))</f>
        <v>22.884999999999998</v>
      </c>
      <c r="M719" s="4">
        <f t="shared" si="11"/>
        <v>68.655000000000001</v>
      </c>
      <c r="N719" t="str" cm="1">
        <f t="array" ref="N719">_xlfn.IFS($I719="Rob","Robusta",$I719="Exc","Excelsa",$I719="Ara","Arabica",$I719="Lib","Liberica")</f>
        <v>Arabica</v>
      </c>
      <c r="O719" t="str" cm="1">
        <f t="array" ref="O719">_xlfn.IFS($J719="M","Medium",$J719="L","Light",$J719="D","Dark")</f>
        <v>Dark</v>
      </c>
      <c r="P719" t="str">
        <f>_xlfn.XLOOKUP(Orders[[#This Row],[Customer ID]], customers!$A$1:$A$1001, customers!$I$1:$I$1001,,0)</f>
        <v>No</v>
      </c>
    </row>
    <row r="720" spans="1:16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_xlfn.XLOOKUP($C720, customers!$A$1:$A$1001,customers!$B$1:$B$1001)</f>
        <v>Darice Heaford</v>
      </c>
      <c r="G720" s="2" t="str">
        <f>IF(_xlfn.XLOOKUP($C720,customers!$A$1:$A$1001, customers!$C$1:$C$1001)=0, "", _xlfn.XLOOKUP($C720,customers!$A$1:$A$1001, customers!$C$1:$C$1001))</f>
        <v>dheafordjy@twitpic.com</v>
      </c>
      <c r="H720" s="2" t="str">
        <f>_xlfn.XLOOKUP($C720, customers!$A$1:$A$1001, customers!$G$1:$G$1001)</f>
        <v>United States</v>
      </c>
      <c r="I720" t="str">
        <f>INDEX(products!$A$1:$G$49,MATCH(orders!$D720,products!$A$1:$A$49,0),MATCH(orders!I$1,products!$A$1:$F$1,0))</f>
        <v>Lib</v>
      </c>
      <c r="J720" t="str">
        <f>INDEX(products!$A$1:$G$49,MATCH(orders!$D720,products!$A$1:$A$49,0),MATCH(orders!J$1,products!$A$1:$F$1,0))</f>
        <v>D</v>
      </c>
      <c r="K720" s="7">
        <f>INDEX(products!$A$1:$G$49,MATCH(orders!$D720,products!$A$1:$A$49,0),MATCH(orders!K$1,products!$A$1:$F$1,0))</f>
        <v>1</v>
      </c>
      <c r="L720" s="4">
        <f>INDEX(products!$A$1:$G$49,MATCH(orders!$D720,products!$A$1:$A$49,0),MATCH(orders!L$1,products!$A$1:$F$1,0))</f>
        <v>12.95</v>
      </c>
      <c r="M720" s="4">
        <f t="shared" si="11"/>
        <v>38.849999999999994</v>
      </c>
      <c r="N720" t="str" cm="1">
        <f t="array" ref="N720">_xlfn.IFS($I720="Rob","Robusta",$I720="Exc","Excelsa",$I720="Ara","Arabica",$I720="Lib","Liberica")</f>
        <v>Liberica</v>
      </c>
      <c r="O720" t="str" cm="1">
        <f t="array" ref="O720">_xlfn.IFS($J720="M","Medium",$J720="L","Light",$J720="D","Dark")</f>
        <v>Dark</v>
      </c>
      <c r="P720" t="str">
        <f>_xlfn.XLOOKUP(Orders[[#This Row],[Customer ID]], customers!$A$1:$A$1001, customers!$I$1:$I$1001,,0)</f>
        <v>No</v>
      </c>
    </row>
    <row r="721" spans="1:16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_xlfn.XLOOKUP($C721, customers!$A$1:$A$1001,customers!$B$1:$B$1001)</f>
        <v>Granger Fantham</v>
      </c>
      <c r="G721" s="2" t="str">
        <f>IF(_xlfn.XLOOKUP($C721,customers!$A$1:$A$1001, customers!$C$1:$C$1001)=0, "", _xlfn.XLOOKUP($C721,customers!$A$1:$A$1001, customers!$C$1:$C$1001))</f>
        <v>gfanthamjz@hexun.com</v>
      </c>
      <c r="H721" s="2" t="str">
        <f>_xlfn.XLOOKUP($C721, customers!$A$1:$A$1001, customers!$G$1:$G$1001)</f>
        <v>United States</v>
      </c>
      <c r="I721" t="str">
        <f>INDEX(products!$A$1:$G$49,MATCH(orders!$D721,products!$A$1:$A$49,0),MATCH(orders!I$1,products!$A$1:$F$1,0))</f>
        <v>Lib</v>
      </c>
      <c r="J721" t="str">
        <f>INDEX(products!$A$1:$G$49,MATCH(orders!$D721,products!$A$1:$A$49,0),MATCH(orders!J$1,products!$A$1:$F$1,0))</f>
        <v>L</v>
      </c>
      <c r="K721" s="7">
        <f>INDEX(products!$A$1:$G$49,MATCH(orders!$D721,products!$A$1:$A$49,0),MATCH(orders!K$1,products!$A$1:$F$1,0))</f>
        <v>1</v>
      </c>
      <c r="L721" s="4">
        <f>INDEX(products!$A$1:$G$49,MATCH(orders!$D721,products!$A$1:$A$49,0),MATCH(orders!L$1,products!$A$1:$F$1,0))</f>
        <v>15.85</v>
      </c>
      <c r="M721" s="4">
        <f t="shared" si="11"/>
        <v>79.25</v>
      </c>
      <c r="N721" t="str" cm="1">
        <f t="array" ref="N721">_xlfn.IFS($I721="Rob","Robusta",$I721="Exc","Excelsa",$I721="Ara","Arabica",$I721="Lib","Liberica")</f>
        <v>Liberica</v>
      </c>
      <c r="O721" t="str" cm="1">
        <f t="array" ref="O721">_xlfn.IFS($J721="M","Medium",$J721="L","Light",$J721="D","Dark")</f>
        <v>Light</v>
      </c>
      <c r="P721" t="str">
        <f>_xlfn.XLOOKUP(Orders[[#This Row],[Customer ID]], customers!$A$1:$A$1001, customers!$I$1:$I$1001,,0)</f>
        <v>Yes</v>
      </c>
    </row>
    <row r="722" spans="1:16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_xlfn.XLOOKUP($C722, customers!$A$1:$A$1001,customers!$B$1:$B$1001)</f>
        <v>Reynolds Crookshanks</v>
      </c>
      <c r="G722" s="2" t="str">
        <f>IF(_xlfn.XLOOKUP($C722,customers!$A$1:$A$1001, customers!$C$1:$C$1001)=0, "", _xlfn.XLOOKUP($C722,customers!$A$1:$A$1001, customers!$C$1:$C$1001))</f>
        <v>rcrookshanksk0@unc.edu</v>
      </c>
      <c r="H722" s="2" t="str">
        <f>_xlfn.XLOOKUP($C722, customers!$A$1:$A$1001, customers!$G$1:$G$1001)</f>
        <v>United States</v>
      </c>
      <c r="I722" t="str">
        <f>INDEX(products!$A$1:$G$49,MATCH(orders!$D722,products!$A$1:$A$49,0),MATCH(orders!I$1,products!$A$1:$F$1,0))</f>
        <v>Exc</v>
      </c>
      <c r="J722" t="str">
        <f>INDEX(products!$A$1:$G$49,MATCH(orders!$D722,products!$A$1:$A$49,0),MATCH(orders!J$1,products!$A$1:$F$1,0))</f>
        <v>D</v>
      </c>
      <c r="K722" s="7">
        <f>INDEX(products!$A$1:$G$49,MATCH(orders!$D722,products!$A$1:$A$49,0),MATCH(orders!K$1,products!$A$1:$F$1,0))</f>
        <v>0.5</v>
      </c>
      <c r="L722" s="4">
        <f>INDEX(products!$A$1:$G$49,MATCH(orders!$D722,products!$A$1:$A$49,0),MATCH(orders!L$1,products!$A$1:$F$1,0))</f>
        <v>7.29</v>
      </c>
      <c r="M722" s="4">
        <f t="shared" si="11"/>
        <v>36.450000000000003</v>
      </c>
      <c r="N722" t="str" cm="1">
        <f t="array" ref="N722">_xlfn.IFS($I722="Rob","Robusta",$I722="Exc","Excelsa",$I722="Ara","Arabica",$I722="Lib","Liberica")</f>
        <v>Excelsa</v>
      </c>
      <c r="O722" t="str" cm="1">
        <f t="array" ref="O722">_xlfn.IFS($J722="M","Medium",$J722="L","Light",$J722="D","Dark")</f>
        <v>Dark</v>
      </c>
      <c r="P722" t="str">
        <f>_xlfn.XLOOKUP(Orders[[#This Row],[Customer ID]], customers!$A$1:$A$1001, customers!$I$1:$I$1001,,0)</f>
        <v>Yes</v>
      </c>
    </row>
    <row r="723" spans="1:16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_xlfn.XLOOKUP($C723, customers!$A$1:$A$1001,customers!$B$1:$B$1001)</f>
        <v>Niels Leake</v>
      </c>
      <c r="G723" s="2" t="str">
        <f>IF(_xlfn.XLOOKUP($C723,customers!$A$1:$A$1001, customers!$C$1:$C$1001)=0, "", _xlfn.XLOOKUP($C723,customers!$A$1:$A$1001, customers!$C$1:$C$1001))</f>
        <v>nleakek1@cmu.edu</v>
      </c>
      <c r="H723" s="2" t="str">
        <f>_xlfn.XLOOKUP($C723, customers!$A$1:$A$1001, customers!$G$1:$G$1001)</f>
        <v>United States</v>
      </c>
      <c r="I723" t="str">
        <f>INDEX(products!$A$1:$G$49,MATCH(orders!$D723,products!$A$1:$A$49,0),MATCH(orders!I$1,products!$A$1:$F$1,0))</f>
        <v>Rob</v>
      </c>
      <c r="J723" t="str">
        <f>INDEX(products!$A$1:$G$49,MATCH(orders!$D723,products!$A$1:$A$49,0),MATCH(orders!J$1,products!$A$1:$F$1,0))</f>
        <v>M</v>
      </c>
      <c r="K723" s="7">
        <f>INDEX(products!$A$1:$G$49,MATCH(orders!$D723,products!$A$1:$A$49,0),MATCH(orders!K$1,products!$A$1:$F$1,0))</f>
        <v>0.2</v>
      </c>
      <c r="L723" s="4">
        <f>INDEX(products!$A$1:$G$49,MATCH(orders!$D723,products!$A$1:$A$49,0),MATCH(orders!L$1,products!$A$1:$F$1,0))</f>
        <v>2.9849999999999999</v>
      </c>
      <c r="M723" s="4">
        <f t="shared" si="11"/>
        <v>8.9550000000000001</v>
      </c>
      <c r="N723" t="str" cm="1">
        <f t="array" ref="N723">_xlfn.IFS($I723="Rob","Robusta",$I723="Exc","Excelsa",$I723="Ara","Arabica",$I723="Lib","Liberica")</f>
        <v>Robusta</v>
      </c>
      <c r="O723" t="str" cm="1">
        <f t="array" ref="O723">_xlfn.IFS($J723="M","Medium",$J723="L","Light",$J723="D","Dark")</f>
        <v>Medium</v>
      </c>
      <c r="P723" t="str">
        <f>_xlfn.XLOOKUP(Orders[[#This Row],[Customer ID]], customers!$A$1:$A$1001, customers!$I$1:$I$1001,,0)</f>
        <v>Yes</v>
      </c>
    </row>
    <row r="724" spans="1:16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_xlfn.XLOOKUP($C724, customers!$A$1:$A$1001,customers!$B$1:$B$1001)</f>
        <v>Hetti Measures</v>
      </c>
      <c r="G724" s="2" t="str">
        <f>IF(_xlfn.XLOOKUP($C724,customers!$A$1:$A$1001, customers!$C$1:$C$1001)=0, "", _xlfn.XLOOKUP($C724,customers!$A$1:$A$1001, customers!$C$1:$C$1001))</f>
        <v/>
      </c>
      <c r="H724" s="2" t="str">
        <f>_xlfn.XLOOKUP($C724, customers!$A$1:$A$1001, customers!$G$1:$G$1001)</f>
        <v>United States</v>
      </c>
      <c r="I724" t="str">
        <f>INDEX(products!$A$1:$G$49,MATCH(orders!$D724,products!$A$1:$A$49,0),MATCH(orders!I$1,products!$A$1:$F$1,0))</f>
        <v>Exc</v>
      </c>
      <c r="J724" t="str">
        <f>INDEX(products!$A$1:$G$49,MATCH(orders!$D724,products!$A$1:$A$49,0),MATCH(orders!J$1,products!$A$1:$F$1,0))</f>
        <v>D</v>
      </c>
      <c r="K724" s="7">
        <f>INDEX(products!$A$1:$G$49,MATCH(orders!$D724,products!$A$1:$A$49,0),MATCH(orders!K$1,products!$A$1:$F$1,0))</f>
        <v>1</v>
      </c>
      <c r="L724" s="4">
        <f>INDEX(products!$A$1:$G$49,MATCH(orders!$D724,products!$A$1:$A$49,0),MATCH(orders!L$1,products!$A$1:$F$1,0))</f>
        <v>12.15</v>
      </c>
      <c r="M724" s="4">
        <f t="shared" si="11"/>
        <v>24.3</v>
      </c>
      <c r="N724" t="str" cm="1">
        <f t="array" ref="N724">_xlfn.IFS($I724="Rob","Robusta",$I724="Exc","Excelsa",$I724="Ara","Arabica",$I724="Lib","Liberica")</f>
        <v>Excelsa</v>
      </c>
      <c r="O724" t="str" cm="1">
        <f t="array" ref="O724">_xlfn.IFS($J724="M","Medium",$J724="L","Light",$J724="D","Dark")</f>
        <v>Dark</v>
      </c>
      <c r="P724" t="str">
        <f>_xlfn.XLOOKUP(Orders[[#This Row],[Customer ID]], customers!$A$1:$A$1001, customers!$I$1:$I$1001,,0)</f>
        <v>No</v>
      </c>
    </row>
    <row r="725" spans="1:16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_xlfn.XLOOKUP($C725, customers!$A$1:$A$1001,customers!$B$1:$B$1001)</f>
        <v>Gay Eilhersen</v>
      </c>
      <c r="G725" s="2" t="str">
        <f>IF(_xlfn.XLOOKUP($C725,customers!$A$1:$A$1001, customers!$C$1:$C$1001)=0, "", _xlfn.XLOOKUP($C725,customers!$A$1:$A$1001, customers!$C$1:$C$1001))</f>
        <v>geilhersenk3@networksolutions.com</v>
      </c>
      <c r="H725" s="2" t="str">
        <f>_xlfn.XLOOKUP($C725, customers!$A$1:$A$1001, customers!$G$1:$G$1001)</f>
        <v>United States</v>
      </c>
      <c r="I725" t="str">
        <f>INDEX(products!$A$1:$G$49,MATCH(orders!$D725,products!$A$1:$A$49,0),MATCH(orders!I$1,products!$A$1:$F$1,0))</f>
        <v>Exc</v>
      </c>
      <c r="J725" t="str">
        <f>INDEX(products!$A$1:$G$49,MATCH(orders!$D725,products!$A$1:$A$49,0),MATCH(orders!J$1,products!$A$1:$F$1,0))</f>
        <v>M</v>
      </c>
      <c r="K725" s="7">
        <f>INDEX(products!$A$1:$G$49,MATCH(orders!$D725,products!$A$1:$A$49,0),MATCH(orders!K$1,products!$A$1:$F$1,0))</f>
        <v>2.5</v>
      </c>
      <c r="L725" s="4">
        <f>INDEX(products!$A$1:$G$49,MATCH(orders!$D725,products!$A$1:$A$49,0),MATCH(orders!L$1,products!$A$1:$F$1,0))</f>
        <v>31.624999999999996</v>
      </c>
      <c r="M725" s="4">
        <f t="shared" si="11"/>
        <v>63.249999999999993</v>
      </c>
      <c r="N725" t="str" cm="1">
        <f t="array" ref="N725">_xlfn.IFS($I725="Rob","Robusta",$I725="Exc","Excelsa",$I725="Ara","Arabica",$I725="Lib","Liberica")</f>
        <v>Excelsa</v>
      </c>
      <c r="O725" t="str" cm="1">
        <f t="array" ref="O725">_xlfn.IFS($J725="M","Medium",$J725="L","Light",$J725="D","Dark")</f>
        <v>Medium</v>
      </c>
      <c r="P725" t="str">
        <f>_xlfn.XLOOKUP(Orders[[#This Row],[Customer ID]], customers!$A$1:$A$1001, customers!$I$1:$I$1001,,0)</f>
        <v>No</v>
      </c>
    </row>
    <row r="726" spans="1:16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_xlfn.XLOOKUP($C726, customers!$A$1:$A$1001,customers!$B$1:$B$1001)</f>
        <v>Nico Hubert</v>
      </c>
      <c r="G726" s="2" t="str">
        <f>IF(_xlfn.XLOOKUP($C726,customers!$A$1:$A$1001, customers!$C$1:$C$1001)=0, "", _xlfn.XLOOKUP($C726,customers!$A$1:$A$1001, customers!$C$1:$C$1001))</f>
        <v/>
      </c>
      <c r="H726" s="2" t="str">
        <f>_xlfn.XLOOKUP($C726, customers!$A$1:$A$1001, customers!$G$1:$G$1001)</f>
        <v>United States</v>
      </c>
      <c r="I726" t="str">
        <f>INDEX(products!$A$1:$G$49,MATCH(orders!$D726,products!$A$1:$A$49,0),MATCH(orders!I$1,products!$A$1:$F$1,0))</f>
        <v>Ara</v>
      </c>
      <c r="J726" t="str">
        <f>INDEX(products!$A$1:$G$49,MATCH(orders!$D726,products!$A$1:$A$49,0),MATCH(orders!J$1,products!$A$1:$F$1,0))</f>
        <v>M</v>
      </c>
      <c r="K726" s="7">
        <f>INDEX(products!$A$1:$G$49,MATCH(orders!$D726,products!$A$1:$A$49,0),MATCH(orders!K$1,products!$A$1:$F$1,0))</f>
        <v>0.2</v>
      </c>
      <c r="L726" s="4">
        <f>INDEX(products!$A$1:$G$49,MATCH(orders!$D726,products!$A$1:$A$49,0),MATCH(orders!L$1,products!$A$1:$F$1,0))</f>
        <v>3.375</v>
      </c>
      <c r="M726" s="4">
        <f t="shared" si="11"/>
        <v>6.75</v>
      </c>
      <c r="N726" t="str" cm="1">
        <f t="array" ref="N726">_xlfn.IFS($I726="Rob","Robusta",$I726="Exc","Excelsa",$I726="Ara","Arabica",$I726="Lib","Liberica")</f>
        <v>Arabica</v>
      </c>
      <c r="O726" t="str" cm="1">
        <f t="array" ref="O726">_xlfn.IFS($J726="M","Medium",$J726="L","Light",$J726="D","Dark")</f>
        <v>Medium</v>
      </c>
      <c r="P726" t="str">
        <f>_xlfn.XLOOKUP(Orders[[#This Row],[Customer ID]], customers!$A$1:$A$1001, customers!$I$1:$I$1001,,0)</f>
        <v>Yes</v>
      </c>
    </row>
    <row r="727" spans="1:16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_xlfn.XLOOKUP($C727, customers!$A$1:$A$1001,customers!$B$1:$B$1001)</f>
        <v>Cristina Aleixo</v>
      </c>
      <c r="G727" s="2" t="str">
        <f>IF(_xlfn.XLOOKUP($C727,customers!$A$1:$A$1001, customers!$C$1:$C$1001)=0, "", _xlfn.XLOOKUP($C727,customers!$A$1:$A$1001, customers!$C$1:$C$1001))</f>
        <v>caleixok5@globo.com</v>
      </c>
      <c r="H727" s="2" t="str">
        <f>_xlfn.XLOOKUP($C727, customers!$A$1:$A$1001, customers!$G$1:$G$1001)</f>
        <v>United States</v>
      </c>
      <c r="I727" t="str">
        <f>INDEX(products!$A$1:$G$49,MATCH(orders!$D727,products!$A$1:$A$49,0),MATCH(orders!I$1,products!$A$1:$F$1,0))</f>
        <v>Ara</v>
      </c>
      <c r="J727" t="str">
        <f>INDEX(products!$A$1:$G$49,MATCH(orders!$D727,products!$A$1:$A$49,0),MATCH(orders!J$1,products!$A$1:$F$1,0))</f>
        <v>L</v>
      </c>
      <c r="K727" s="7">
        <f>INDEX(products!$A$1:$G$49,MATCH(orders!$D727,products!$A$1:$A$49,0),MATCH(orders!K$1,products!$A$1:$F$1,0))</f>
        <v>0.2</v>
      </c>
      <c r="L727" s="4">
        <f>INDEX(products!$A$1:$G$49,MATCH(orders!$D727,products!$A$1:$A$49,0),MATCH(orders!L$1,products!$A$1:$F$1,0))</f>
        <v>3.8849999999999998</v>
      </c>
      <c r="M727" s="4">
        <f t="shared" si="11"/>
        <v>23.31</v>
      </c>
      <c r="N727" t="str" cm="1">
        <f t="array" ref="N727">_xlfn.IFS($I727="Rob","Robusta",$I727="Exc","Excelsa",$I727="Ara","Arabica",$I727="Lib","Liberica")</f>
        <v>Arabica</v>
      </c>
      <c r="O727" t="str" cm="1">
        <f t="array" ref="O727">_xlfn.IFS($J727="M","Medium",$J727="L","Light",$J727="D","Dark")</f>
        <v>Light</v>
      </c>
      <c r="P727" t="str">
        <f>_xlfn.XLOOKUP(Orders[[#This Row],[Customer ID]], customers!$A$1:$A$1001, customers!$I$1:$I$1001,,0)</f>
        <v>No</v>
      </c>
    </row>
    <row r="728" spans="1:16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_xlfn.XLOOKUP($C728, customers!$A$1:$A$1001,customers!$B$1:$B$1001)</f>
        <v>Derrek Allpress</v>
      </c>
      <c r="G728" s="2" t="str">
        <f>IF(_xlfn.XLOOKUP($C728,customers!$A$1:$A$1001, customers!$C$1:$C$1001)=0, "", _xlfn.XLOOKUP($C728,customers!$A$1:$A$1001, customers!$C$1:$C$1001))</f>
        <v/>
      </c>
      <c r="H728" s="2" t="str">
        <f>_xlfn.XLOOKUP($C728, customers!$A$1:$A$1001, customers!$G$1:$G$1001)</f>
        <v>United States</v>
      </c>
      <c r="I728" t="str">
        <f>INDEX(products!$A$1:$G$49,MATCH(orders!$D728,products!$A$1:$A$49,0),MATCH(orders!I$1,products!$A$1:$F$1,0))</f>
        <v>Lib</v>
      </c>
      <c r="J728" t="str">
        <f>INDEX(products!$A$1:$G$49,MATCH(orders!$D728,products!$A$1:$A$49,0),MATCH(orders!J$1,products!$A$1:$F$1,0))</f>
        <v>L</v>
      </c>
      <c r="K728" s="7">
        <f>INDEX(products!$A$1:$G$49,MATCH(orders!$D728,products!$A$1:$A$49,0),MATCH(orders!K$1,products!$A$1:$F$1,0))</f>
        <v>2.5</v>
      </c>
      <c r="L728" s="4">
        <f>INDEX(products!$A$1:$G$49,MATCH(orders!$D728,products!$A$1:$A$49,0),MATCH(orders!L$1,products!$A$1:$F$1,0))</f>
        <v>36.454999999999998</v>
      </c>
      <c r="M728" s="4">
        <f t="shared" si="11"/>
        <v>145.82</v>
      </c>
      <c r="N728" t="str" cm="1">
        <f t="array" ref="N728">_xlfn.IFS($I728="Rob","Robusta",$I728="Exc","Excelsa",$I728="Ara","Arabica",$I728="Lib","Liberica")</f>
        <v>Liberica</v>
      </c>
      <c r="O728" t="str" cm="1">
        <f t="array" ref="O728">_xlfn.IFS($J728="M","Medium",$J728="L","Light",$J728="D","Dark")</f>
        <v>Light</v>
      </c>
      <c r="P728" t="str">
        <f>_xlfn.XLOOKUP(Orders[[#This Row],[Customer ID]], customers!$A$1:$A$1001, customers!$I$1:$I$1001,,0)</f>
        <v>No</v>
      </c>
    </row>
    <row r="729" spans="1:16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_xlfn.XLOOKUP($C729, customers!$A$1:$A$1001,customers!$B$1:$B$1001)</f>
        <v>Rikki Tomkowicz</v>
      </c>
      <c r="G729" s="2" t="str">
        <f>IF(_xlfn.XLOOKUP($C729,customers!$A$1:$A$1001, customers!$C$1:$C$1001)=0, "", _xlfn.XLOOKUP($C729,customers!$A$1:$A$1001, customers!$C$1:$C$1001))</f>
        <v>rtomkowiczk7@bravesites.com</v>
      </c>
      <c r="H729" s="2" t="str">
        <f>_xlfn.XLOOKUP($C729, customers!$A$1:$A$1001, customers!$G$1:$G$1001)</f>
        <v>Ireland</v>
      </c>
      <c r="I729" t="str">
        <f>INDEX(products!$A$1:$G$49,MATCH(orders!$D729,products!$A$1:$A$49,0),MATCH(orders!I$1,products!$A$1:$F$1,0))</f>
        <v>Rob</v>
      </c>
      <c r="J729" t="str">
        <f>INDEX(products!$A$1:$G$49,MATCH(orders!$D729,products!$A$1:$A$49,0),MATCH(orders!J$1,products!$A$1:$F$1,0))</f>
        <v>M</v>
      </c>
      <c r="K729" s="7">
        <f>INDEX(products!$A$1:$G$49,MATCH(orders!$D729,products!$A$1:$A$49,0),MATCH(orders!K$1,products!$A$1:$F$1,0))</f>
        <v>0.5</v>
      </c>
      <c r="L729" s="4">
        <f>INDEX(products!$A$1:$G$49,MATCH(orders!$D729,products!$A$1:$A$49,0),MATCH(orders!L$1,products!$A$1:$F$1,0))</f>
        <v>5.97</v>
      </c>
      <c r="M729" s="4">
        <f t="shared" si="11"/>
        <v>29.849999999999998</v>
      </c>
      <c r="N729" t="str" cm="1">
        <f t="array" ref="N729">_xlfn.IFS($I729="Rob","Robusta",$I729="Exc","Excelsa",$I729="Ara","Arabica",$I729="Lib","Liberica")</f>
        <v>Robusta</v>
      </c>
      <c r="O729" t="str" cm="1">
        <f t="array" ref="O729">_xlfn.IFS($J729="M","Medium",$J729="L","Light",$J729="D","Dark")</f>
        <v>Medium</v>
      </c>
      <c r="P729" t="str">
        <f>_xlfn.XLOOKUP(Orders[[#This Row],[Customer ID]], customers!$A$1:$A$1001, customers!$I$1:$I$1001,,0)</f>
        <v>Yes</v>
      </c>
    </row>
    <row r="730" spans="1:16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_xlfn.XLOOKUP($C730, customers!$A$1:$A$1001,customers!$B$1:$B$1001)</f>
        <v>Rochette Huscroft</v>
      </c>
      <c r="G730" s="2" t="str">
        <f>IF(_xlfn.XLOOKUP($C730,customers!$A$1:$A$1001, customers!$C$1:$C$1001)=0, "", _xlfn.XLOOKUP($C730,customers!$A$1:$A$1001, customers!$C$1:$C$1001))</f>
        <v>rhuscroftk8@jimdo.com</v>
      </c>
      <c r="H730" s="2" t="str">
        <f>_xlfn.XLOOKUP($C730, customers!$A$1:$A$1001, customers!$G$1:$G$1001)</f>
        <v>United States</v>
      </c>
      <c r="I730" t="str">
        <f>INDEX(products!$A$1:$G$49,MATCH(orders!$D730,products!$A$1:$A$49,0),MATCH(orders!I$1,products!$A$1:$F$1,0))</f>
        <v>Exc</v>
      </c>
      <c r="J730" t="str">
        <f>INDEX(products!$A$1:$G$49,MATCH(orders!$D730,products!$A$1:$A$49,0),MATCH(orders!J$1,products!$A$1:$F$1,0))</f>
        <v>D</v>
      </c>
      <c r="K730" s="7">
        <f>INDEX(products!$A$1:$G$49,MATCH(orders!$D730,products!$A$1:$A$49,0),MATCH(orders!K$1,products!$A$1:$F$1,0))</f>
        <v>0.5</v>
      </c>
      <c r="L730" s="4">
        <f>INDEX(products!$A$1:$G$49,MATCH(orders!$D730,products!$A$1:$A$49,0),MATCH(orders!L$1,products!$A$1:$F$1,0))</f>
        <v>7.29</v>
      </c>
      <c r="M730" s="4">
        <f t="shared" si="11"/>
        <v>21.87</v>
      </c>
      <c r="N730" t="str" cm="1">
        <f t="array" ref="N730">_xlfn.IFS($I730="Rob","Robusta",$I730="Exc","Excelsa",$I730="Ara","Arabica",$I730="Lib","Liberica")</f>
        <v>Excelsa</v>
      </c>
      <c r="O730" t="str" cm="1">
        <f t="array" ref="O730">_xlfn.IFS($J730="M","Medium",$J730="L","Light",$J730="D","Dark")</f>
        <v>Dark</v>
      </c>
      <c r="P730" t="str">
        <f>_xlfn.XLOOKUP(Orders[[#This Row],[Customer ID]], customers!$A$1:$A$1001, customers!$I$1:$I$1001,,0)</f>
        <v>Yes</v>
      </c>
    </row>
    <row r="731" spans="1:16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_xlfn.XLOOKUP($C731, customers!$A$1:$A$1001,customers!$B$1:$B$1001)</f>
        <v>Selle Scurrer</v>
      </c>
      <c r="G731" s="2" t="str">
        <f>IF(_xlfn.XLOOKUP($C731,customers!$A$1:$A$1001, customers!$C$1:$C$1001)=0, "", _xlfn.XLOOKUP($C731,customers!$A$1:$A$1001, customers!$C$1:$C$1001))</f>
        <v>sscurrerk9@flavors.me</v>
      </c>
      <c r="H731" s="2" t="str">
        <f>_xlfn.XLOOKUP($C731, customers!$A$1:$A$1001, customers!$G$1:$G$1001)</f>
        <v>United Kingdom</v>
      </c>
      <c r="I731" t="str">
        <f>INDEX(products!$A$1:$G$49,MATCH(orders!$D731,products!$A$1:$A$49,0),MATCH(orders!I$1,products!$A$1:$F$1,0))</f>
        <v>Lib</v>
      </c>
      <c r="J731" t="str">
        <f>INDEX(products!$A$1:$G$49,MATCH(orders!$D731,products!$A$1:$A$49,0),MATCH(orders!J$1,products!$A$1:$F$1,0))</f>
        <v>M</v>
      </c>
      <c r="K731" s="7">
        <f>INDEX(products!$A$1:$G$49,MATCH(orders!$D731,products!$A$1:$A$49,0),MATCH(orders!K$1,products!$A$1:$F$1,0))</f>
        <v>0.2</v>
      </c>
      <c r="L731" s="4">
        <f>INDEX(products!$A$1:$G$49,MATCH(orders!$D731,products!$A$1:$A$49,0),MATCH(orders!L$1,products!$A$1:$F$1,0))</f>
        <v>4.3650000000000002</v>
      </c>
      <c r="M731" s="4">
        <f t="shared" si="11"/>
        <v>4.3650000000000002</v>
      </c>
      <c r="N731" t="str" cm="1">
        <f t="array" ref="N731">_xlfn.IFS($I731="Rob","Robusta",$I731="Exc","Excelsa",$I731="Ara","Arabica",$I731="Lib","Liberica")</f>
        <v>Liberica</v>
      </c>
      <c r="O731" t="str" cm="1">
        <f t="array" ref="O731">_xlfn.IFS($J731="M","Medium",$J731="L","Light",$J731="D","Dark")</f>
        <v>Medium</v>
      </c>
      <c r="P731" t="str">
        <f>_xlfn.XLOOKUP(Orders[[#This Row],[Customer ID]], customers!$A$1:$A$1001, customers!$I$1:$I$1001,,0)</f>
        <v>No</v>
      </c>
    </row>
    <row r="732" spans="1:16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_xlfn.XLOOKUP($C732, customers!$A$1:$A$1001,customers!$B$1:$B$1001)</f>
        <v>Andie Rudram</v>
      </c>
      <c r="G732" s="2" t="str">
        <f>IF(_xlfn.XLOOKUP($C732,customers!$A$1:$A$1001, customers!$C$1:$C$1001)=0, "", _xlfn.XLOOKUP($C732,customers!$A$1:$A$1001, customers!$C$1:$C$1001))</f>
        <v>arudramka@prnewswire.com</v>
      </c>
      <c r="H732" s="2" t="str">
        <f>_xlfn.XLOOKUP($C732, customers!$A$1:$A$1001, customers!$G$1:$G$1001)</f>
        <v>United States</v>
      </c>
      <c r="I732" t="str">
        <f>INDEX(products!$A$1:$G$49,MATCH(orders!$D732,products!$A$1:$A$49,0),MATCH(orders!I$1,products!$A$1:$F$1,0))</f>
        <v>Lib</v>
      </c>
      <c r="J732" t="str">
        <f>INDEX(products!$A$1:$G$49,MATCH(orders!$D732,products!$A$1:$A$49,0),MATCH(orders!J$1,products!$A$1:$F$1,0))</f>
        <v>L</v>
      </c>
      <c r="K732" s="7">
        <f>INDEX(products!$A$1:$G$49,MATCH(orders!$D732,products!$A$1:$A$49,0),MATCH(orders!K$1,products!$A$1:$F$1,0))</f>
        <v>2.5</v>
      </c>
      <c r="L732" s="4">
        <f>INDEX(products!$A$1:$G$49,MATCH(orders!$D732,products!$A$1:$A$49,0),MATCH(orders!L$1,products!$A$1:$F$1,0))</f>
        <v>36.454999999999998</v>
      </c>
      <c r="M732" s="4">
        <f t="shared" si="11"/>
        <v>36.454999999999998</v>
      </c>
      <c r="N732" t="str" cm="1">
        <f t="array" ref="N732">_xlfn.IFS($I732="Rob","Robusta",$I732="Exc","Excelsa",$I732="Ara","Arabica",$I732="Lib","Liberica")</f>
        <v>Liberica</v>
      </c>
      <c r="O732" t="str" cm="1">
        <f t="array" ref="O732">_xlfn.IFS($J732="M","Medium",$J732="L","Light",$J732="D","Dark")</f>
        <v>Light</v>
      </c>
      <c r="P732" t="str">
        <f>_xlfn.XLOOKUP(Orders[[#This Row],[Customer ID]], customers!$A$1:$A$1001, customers!$I$1:$I$1001,,0)</f>
        <v>No</v>
      </c>
    </row>
    <row r="733" spans="1:16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_xlfn.XLOOKUP($C733, customers!$A$1:$A$1001,customers!$B$1:$B$1001)</f>
        <v>Leta Clarricoates</v>
      </c>
      <c r="G733" s="2" t="str">
        <f>IF(_xlfn.XLOOKUP($C733,customers!$A$1:$A$1001, customers!$C$1:$C$1001)=0, "", _xlfn.XLOOKUP($C733,customers!$A$1:$A$1001, customers!$C$1:$C$1001))</f>
        <v/>
      </c>
      <c r="H733" s="2" t="str">
        <f>_xlfn.XLOOKUP($C733, customers!$A$1:$A$1001, customers!$G$1:$G$1001)</f>
        <v>United States</v>
      </c>
      <c r="I733" t="str">
        <f>INDEX(products!$A$1:$G$49,MATCH(orders!$D733,products!$A$1:$A$49,0),MATCH(orders!I$1,products!$A$1:$F$1,0))</f>
        <v>Lib</v>
      </c>
      <c r="J733" t="str">
        <f>INDEX(products!$A$1:$G$49,MATCH(orders!$D733,products!$A$1:$A$49,0),MATCH(orders!J$1,products!$A$1:$F$1,0))</f>
        <v>D</v>
      </c>
      <c r="K733" s="7">
        <f>INDEX(products!$A$1:$G$49,MATCH(orders!$D733,products!$A$1:$A$49,0),MATCH(orders!K$1,products!$A$1:$F$1,0))</f>
        <v>0.2</v>
      </c>
      <c r="L733" s="4">
        <f>INDEX(products!$A$1:$G$49,MATCH(orders!$D733,products!$A$1:$A$49,0),MATCH(orders!L$1,products!$A$1:$F$1,0))</f>
        <v>3.8849999999999998</v>
      </c>
      <c r="M733" s="4">
        <f t="shared" si="11"/>
        <v>15.54</v>
      </c>
      <c r="N733" t="str" cm="1">
        <f t="array" ref="N733">_xlfn.IFS($I733="Rob","Robusta",$I733="Exc","Excelsa",$I733="Ara","Arabica",$I733="Lib","Liberica")</f>
        <v>Liberica</v>
      </c>
      <c r="O733" t="str" cm="1">
        <f t="array" ref="O733">_xlfn.IFS($J733="M","Medium",$J733="L","Light",$J733="D","Dark")</f>
        <v>Dark</v>
      </c>
      <c r="P733" t="str">
        <f>_xlfn.XLOOKUP(Orders[[#This Row],[Customer ID]], customers!$A$1:$A$1001, customers!$I$1:$I$1001,,0)</f>
        <v>Yes</v>
      </c>
    </row>
    <row r="734" spans="1:16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_xlfn.XLOOKUP($C734, customers!$A$1:$A$1001,customers!$B$1:$B$1001)</f>
        <v>Jacquelyn Maha</v>
      </c>
      <c r="G734" s="2" t="str">
        <f>IF(_xlfn.XLOOKUP($C734,customers!$A$1:$A$1001, customers!$C$1:$C$1001)=0, "", _xlfn.XLOOKUP($C734,customers!$A$1:$A$1001, customers!$C$1:$C$1001))</f>
        <v>jmahakc@cyberchimps.com</v>
      </c>
      <c r="H734" s="2" t="str">
        <f>_xlfn.XLOOKUP($C734, customers!$A$1:$A$1001, customers!$G$1:$G$1001)</f>
        <v>United States</v>
      </c>
      <c r="I734" t="str">
        <f>INDEX(products!$A$1:$G$49,MATCH(orders!$D734,products!$A$1:$A$49,0),MATCH(orders!I$1,products!$A$1:$F$1,0))</f>
        <v>Exc</v>
      </c>
      <c r="J734" t="str">
        <f>INDEX(products!$A$1:$G$49,MATCH(orders!$D734,products!$A$1:$A$49,0),MATCH(orders!J$1,products!$A$1:$F$1,0))</f>
        <v>L</v>
      </c>
      <c r="K734" s="7">
        <f>INDEX(products!$A$1:$G$49,MATCH(orders!$D734,products!$A$1:$A$49,0),MATCH(orders!K$1,products!$A$1:$F$1,0))</f>
        <v>0.2</v>
      </c>
      <c r="L734" s="4">
        <f>INDEX(products!$A$1:$G$49,MATCH(orders!$D734,products!$A$1:$A$49,0),MATCH(orders!L$1,products!$A$1:$F$1,0))</f>
        <v>4.4550000000000001</v>
      </c>
      <c r="M734" s="4">
        <f t="shared" si="11"/>
        <v>8.91</v>
      </c>
      <c r="N734" t="str" cm="1">
        <f t="array" ref="N734">_xlfn.IFS($I734="Rob","Robusta",$I734="Exc","Excelsa",$I734="Ara","Arabica",$I734="Lib","Liberica")</f>
        <v>Excelsa</v>
      </c>
      <c r="O734" t="str" cm="1">
        <f t="array" ref="O734">_xlfn.IFS($J734="M","Medium",$J734="L","Light",$J734="D","Dark")</f>
        <v>Light</v>
      </c>
      <c r="P734" t="str">
        <f>_xlfn.XLOOKUP(Orders[[#This Row],[Customer ID]], customers!$A$1:$A$1001, customers!$I$1:$I$1001,,0)</f>
        <v>No</v>
      </c>
    </row>
    <row r="735" spans="1:16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_xlfn.XLOOKUP($C735, customers!$A$1:$A$1001,customers!$B$1:$B$1001)</f>
        <v>Glory Clemon</v>
      </c>
      <c r="G735" s="2" t="str">
        <f>IF(_xlfn.XLOOKUP($C735,customers!$A$1:$A$1001, customers!$C$1:$C$1001)=0, "", _xlfn.XLOOKUP($C735,customers!$A$1:$A$1001, customers!$C$1:$C$1001))</f>
        <v>gclemonkd@networksolutions.com</v>
      </c>
      <c r="H735" s="2" t="str">
        <f>_xlfn.XLOOKUP($C735, customers!$A$1:$A$1001, customers!$G$1:$G$1001)</f>
        <v>United States</v>
      </c>
      <c r="I735" t="str">
        <f>INDEX(products!$A$1:$G$49,MATCH(orders!$D735,products!$A$1:$A$49,0),MATCH(orders!I$1,products!$A$1:$F$1,0))</f>
        <v>Lib</v>
      </c>
      <c r="J735" t="str">
        <f>INDEX(products!$A$1:$G$49,MATCH(orders!$D735,products!$A$1:$A$49,0),MATCH(orders!J$1,products!$A$1:$F$1,0))</f>
        <v>M</v>
      </c>
      <c r="K735" s="7">
        <f>INDEX(products!$A$1:$G$49,MATCH(orders!$D735,products!$A$1:$A$49,0),MATCH(orders!K$1,products!$A$1:$F$1,0))</f>
        <v>2.5</v>
      </c>
      <c r="L735" s="4">
        <f>INDEX(products!$A$1:$G$49,MATCH(orders!$D735,products!$A$1:$A$49,0),MATCH(orders!L$1,products!$A$1:$F$1,0))</f>
        <v>33.464999999999996</v>
      </c>
      <c r="M735" s="4">
        <f t="shared" si="11"/>
        <v>100.39499999999998</v>
      </c>
      <c r="N735" t="str" cm="1">
        <f t="array" ref="N735">_xlfn.IFS($I735="Rob","Robusta",$I735="Exc","Excelsa",$I735="Ara","Arabica",$I735="Lib","Liberica")</f>
        <v>Liberica</v>
      </c>
      <c r="O735" t="str" cm="1">
        <f t="array" ref="O735">_xlfn.IFS($J735="M","Medium",$J735="L","Light",$J735="D","Dark")</f>
        <v>Medium</v>
      </c>
      <c r="P735" t="str">
        <f>_xlfn.XLOOKUP(Orders[[#This Row],[Customer ID]], customers!$A$1:$A$1001, customers!$I$1:$I$1001,,0)</f>
        <v>Yes</v>
      </c>
    </row>
    <row r="736" spans="1:16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_xlfn.XLOOKUP($C736, customers!$A$1:$A$1001,customers!$B$1:$B$1001)</f>
        <v>Alica Kift</v>
      </c>
      <c r="G736" s="2" t="str">
        <f>IF(_xlfn.XLOOKUP($C736,customers!$A$1:$A$1001, customers!$C$1:$C$1001)=0, "", _xlfn.XLOOKUP($C736,customers!$A$1:$A$1001, customers!$C$1:$C$1001))</f>
        <v/>
      </c>
      <c r="H736" s="2" t="str">
        <f>_xlfn.XLOOKUP($C736, customers!$A$1:$A$1001, customers!$G$1:$G$1001)</f>
        <v>United States</v>
      </c>
      <c r="I736" t="str">
        <f>INDEX(products!$A$1:$G$49,MATCH(orders!$D736,products!$A$1:$A$49,0),MATCH(orders!I$1,products!$A$1:$F$1,0))</f>
        <v>Rob</v>
      </c>
      <c r="J736" t="str">
        <f>INDEX(products!$A$1:$G$49,MATCH(orders!$D736,products!$A$1:$A$49,0),MATCH(orders!J$1,products!$A$1:$F$1,0))</f>
        <v>D</v>
      </c>
      <c r="K736" s="7">
        <f>INDEX(products!$A$1:$G$49,MATCH(orders!$D736,products!$A$1:$A$49,0),MATCH(orders!K$1,products!$A$1:$F$1,0))</f>
        <v>0.2</v>
      </c>
      <c r="L736" s="4">
        <f>INDEX(products!$A$1:$G$49,MATCH(orders!$D736,products!$A$1:$A$49,0),MATCH(orders!L$1,products!$A$1:$F$1,0))</f>
        <v>2.6849999999999996</v>
      </c>
      <c r="M736" s="4">
        <f t="shared" si="11"/>
        <v>13.424999999999997</v>
      </c>
      <c r="N736" t="str" cm="1">
        <f t="array" ref="N736">_xlfn.IFS($I736="Rob","Robusta",$I736="Exc","Excelsa",$I736="Ara","Arabica",$I736="Lib","Liberica")</f>
        <v>Robusta</v>
      </c>
      <c r="O736" t="str" cm="1">
        <f t="array" ref="O736">_xlfn.IFS($J736="M","Medium",$J736="L","Light",$J736="D","Dark")</f>
        <v>Dark</v>
      </c>
      <c r="P736" t="str">
        <f>_xlfn.XLOOKUP(Orders[[#This Row],[Customer ID]], customers!$A$1:$A$1001, customers!$I$1:$I$1001,,0)</f>
        <v>No</v>
      </c>
    </row>
    <row r="737" spans="1:16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_xlfn.XLOOKUP($C737, customers!$A$1:$A$1001,customers!$B$1:$B$1001)</f>
        <v>Babb Pollins</v>
      </c>
      <c r="G737" s="2" t="str">
        <f>IF(_xlfn.XLOOKUP($C737,customers!$A$1:$A$1001, customers!$C$1:$C$1001)=0, "", _xlfn.XLOOKUP($C737,customers!$A$1:$A$1001, customers!$C$1:$C$1001))</f>
        <v>bpollinskf@shinystat.com</v>
      </c>
      <c r="H737" s="2" t="str">
        <f>_xlfn.XLOOKUP($C737, customers!$A$1:$A$1001, customers!$G$1:$G$1001)</f>
        <v>United States</v>
      </c>
      <c r="I737" t="str">
        <f>INDEX(products!$A$1:$G$49,MATCH(orders!$D737,products!$A$1:$A$49,0),MATCH(orders!I$1,products!$A$1:$F$1,0))</f>
        <v>Exc</v>
      </c>
      <c r="J737" t="str">
        <f>INDEX(products!$A$1:$G$49,MATCH(orders!$D737,products!$A$1:$A$49,0),MATCH(orders!J$1,products!$A$1:$F$1,0))</f>
        <v>D</v>
      </c>
      <c r="K737" s="7">
        <f>INDEX(products!$A$1:$G$49,MATCH(orders!$D737,products!$A$1:$A$49,0),MATCH(orders!K$1,products!$A$1:$F$1,0))</f>
        <v>0.2</v>
      </c>
      <c r="L737" s="4">
        <f>INDEX(products!$A$1:$G$49,MATCH(orders!$D737,products!$A$1:$A$49,0),MATCH(orders!L$1,products!$A$1:$F$1,0))</f>
        <v>3.645</v>
      </c>
      <c r="M737" s="4">
        <f t="shared" si="11"/>
        <v>21.87</v>
      </c>
      <c r="N737" t="str" cm="1">
        <f t="array" ref="N737">_xlfn.IFS($I737="Rob","Robusta",$I737="Exc","Excelsa",$I737="Ara","Arabica",$I737="Lib","Liberica")</f>
        <v>Excelsa</v>
      </c>
      <c r="O737" t="str" cm="1">
        <f t="array" ref="O737">_xlfn.IFS($J737="M","Medium",$J737="L","Light",$J737="D","Dark")</f>
        <v>Dark</v>
      </c>
      <c r="P737" t="str">
        <f>_xlfn.XLOOKUP(Orders[[#This Row],[Customer ID]], customers!$A$1:$A$1001, customers!$I$1:$I$1001,,0)</f>
        <v>No</v>
      </c>
    </row>
    <row r="738" spans="1:16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_xlfn.XLOOKUP($C738, customers!$A$1:$A$1001,customers!$B$1:$B$1001)</f>
        <v>Jarret Toye</v>
      </c>
      <c r="G738" s="2" t="str">
        <f>IF(_xlfn.XLOOKUP($C738,customers!$A$1:$A$1001, customers!$C$1:$C$1001)=0, "", _xlfn.XLOOKUP($C738,customers!$A$1:$A$1001, customers!$C$1:$C$1001))</f>
        <v>jtoyekg@pinterest.com</v>
      </c>
      <c r="H738" s="2" t="str">
        <f>_xlfn.XLOOKUP($C738, customers!$A$1:$A$1001, customers!$G$1:$G$1001)</f>
        <v>Ireland</v>
      </c>
      <c r="I738" t="str">
        <f>INDEX(products!$A$1:$G$49,MATCH(orders!$D738,products!$A$1:$A$49,0),MATCH(orders!I$1,products!$A$1:$F$1,0))</f>
        <v>Lib</v>
      </c>
      <c r="J738" t="str">
        <f>INDEX(products!$A$1:$G$49,MATCH(orders!$D738,products!$A$1:$A$49,0),MATCH(orders!J$1,products!$A$1:$F$1,0))</f>
        <v>D</v>
      </c>
      <c r="K738" s="7">
        <f>INDEX(products!$A$1:$G$49,MATCH(orders!$D738,products!$A$1:$A$49,0),MATCH(orders!K$1,products!$A$1:$F$1,0))</f>
        <v>1</v>
      </c>
      <c r="L738" s="4">
        <f>INDEX(products!$A$1:$G$49,MATCH(orders!$D738,products!$A$1:$A$49,0),MATCH(orders!L$1,products!$A$1:$F$1,0))</f>
        <v>12.95</v>
      </c>
      <c r="M738" s="4">
        <f t="shared" si="11"/>
        <v>25.9</v>
      </c>
      <c r="N738" t="str" cm="1">
        <f t="array" ref="N738">_xlfn.IFS($I738="Rob","Robusta",$I738="Exc","Excelsa",$I738="Ara","Arabica",$I738="Lib","Liberica")</f>
        <v>Liberica</v>
      </c>
      <c r="O738" t="str" cm="1">
        <f t="array" ref="O738">_xlfn.IFS($J738="M","Medium",$J738="L","Light",$J738="D","Dark")</f>
        <v>Dark</v>
      </c>
      <c r="P738" t="str">
        <f>_xlfn.XLOOKUP(Orders[[#This Row],[Customer ID]], customers!$A$1:$A$1001, customers!$I$1:$I$1001,,0)</f>
        <v>Yes</v>
      </c>
    </row>
    <row r="739" spans="1:16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_xlfn.XLOOKUP($C739, customers!$A$1:$A$1001,customers!$B$1:$B$1001)</f>
        <v>Carlie Linskill</v>
      </c>
      <c r="G739" s="2" t="str">
        <f>IF(_xlfn.XLOOKUP($C739,customers!$A$1:$A$1001, customers!$C$1:$C$1001)=0, "", _xlfn.XLOOKUP($C739,customers!$A$1:$A$1001, customers!$C$1:$C$1001))</f>
        <v>clinskillkh@sphinn.com</v>
      </c>
      <c r="H739" s="2" t="str">
        <f>_xlfn.XLOOKUP($C739, customers!$A$1:$A$1001, customers!$G$1:$G$1001)</f>
        <v>United States</v>
      </c>
      <c r="I739" t="str">
        <f>INDEX(products!$A$1:$G$49,MATCH(orders!$D739,products!$A$1:$A$49,0),MATCH(orders!I$1,products!$A$1:$F$1,0))</f>
        <v>Ara</v>
      </c>
      <c r="J739" t="str">
        <f>INDEX(products!$A$1:$G$49,MATCH(orders!$D739,products!$A$1:$A$49,0),MATCH(orders!J$1,products!$A$1:$F$1,0))</f>
        <v>M</v>
      </c>
      <c r="K739" s="7">
        <f>INDEX(products!$A$1:$G$49,MATCH(orders!$D739,products!$A$1:$A$49,0),MATCH(orders!K$1,products!$A$1:$F$1,0))</f>
        <v>1</v>
      </c>
      <c r="L739" s="4">
        <f>INDEX(products!$A$1:$G$49,MATCH(orders!$D739,products!$A$1:$A$49,0),MATCH(orders!L$1,products!$A$1:$F$1,0))</f>
        <v>11.25</v>
      </c>
      <c r="M739" s="4">
        <f t="shared" si="11"/>
        <v>56.25</v>
      </c>
      <c r="N739" t="str" cm="1">
        <f t="array" ref="N739">_xlfn.IFS($I739="Rob","Robusta",$I739="Exc","Excelsa",$I739="Ara","Arabica",$I739="Lib","Liberica")</f>
        <v>Arabica</v>
      </c>
      <c r="O739" t="str" cm="1">
        <f t="array" ref="O739">_xlfn.IFS($J739="M","Medium",$J739="L","Light",$J739="D","Dark")</f>
        <v>Medium</v>
      </c>
      <c r="P739" t="str">
        <f>_xlfn.XLOOKUP(Orders[[#This Row],[Customer ID]], customers!$A$1:$A$1001, customers!$I$1:$I$1001,,0)</f>
        <v>No</v>
      </c>
    </row>
    <row r="740" spans="1:16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_xlfn.XLOOKUP($C740, customers!$A$1:$A$1001,customers!$B$1:$B$1001)</f>
        <v>Natal Vigrass</v>
      </c>
      <c r="G740" s="2" t="str">
        <f>IF(_xlfn.XLOOKUP($C740,customers!$A$1:$A$1001, customers!$C$1:$C$1001)=0, "", _xlfn.XLOOKUP($C740,customers!$A$1:$A$1001, customers!$C$1:$C$1001))</f>
        <v>nvigrasski@ezinearticles.com</v>
      </c>
      <c r="H740" s="2" t="str">
        <f>_xlfn.XLOOKUP($C740, customers!$A$1:$A$1001, customers!$G$1:$G$1001)</f>
        <v>United Kingdom</v>
      </c>
      <c r="I740" t="str">
        <f>INDEX(products!$A$1:$G$49,MATCH(orders!$D740,products!$A$1:$A$49,0),MATCH(orders!I$1,products!$A$1:$F$1,0))</f>
        <v>Rob</v>
      </c>
      <c r="J740" t="str">
        <f>INDEX(products!$A$1:$G$49,MATCH(orders!$D740,products!$A$1:$A$49,0),MATCH(orders!J$1,products!$A$1:$F$1,0))</f>
        <v>L</v>
      </c>
      <c r="K740" s="7">
        <f>INDEX(products!$A$1:$G$49,MATCH(orders!$D740,products!$A$1:$A$49,0),MATCH(orders!K$1,products!$A$1:$F$1,0))</f>
        <v>0.2</v>
      </c>
      <c r="L740" s="4">
        <f>INDEX(products!$A$1:$G$49,MATCH(orders!$D740,products!$A$1:$A$49,0),MATCH(orders!L$1,products!$A$1:$F$1,0))</f>
        <v>3.5849999999999995</v>
      </c>
      <c r="M740" s="4">
        <f t="shared" si="11"/>
        <v>10.754999999999999</v>
      </c>
      <c r="N740" t="str" cm="1">
        <f t="array" ref="N740">_xlfn.IFS($I740="Rob","Robusta",$I740="Exc","Excelsa",$I740="Ara","Arabica",$I740="Lib","Liberica")</f>
        <v>Robusta</v>
      </c>
      <c r="O740" t="str" cm="1">
        <f t="array" ref="O740">_xlfn.IFS($J740="M","Medium",$J740="L","Light",$J740="D","Dark")</f>
        <v>Light</v>
      </c>
      <c r="P740" t="str">
        <f>_xlfn.XLOOKUP(Orders[[#This Row],[Customer ID]], customers!$A$1:$A$1001, customers!$I$1:$I$1001,,0)</f>
        <v>No</v>
      </c>
    </row>
    <row r="741" spans="1:16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_xlfn.XLOOKUP($C741, customers!$A$1:$A$1001,customers!$B$1:$B$1001)</f>
        <v>Jimmy Dymoke</v>
      </c>
      <c r="G741" s="2" t="str">
        <f>IF(_xlfn.XLOOKUP($C741,customers!$A$1:$A$1001, customers!$C$1:$C$1001)=0, "", _xlfn.XLOOKUP($C741,customers!$A$1:$A$1001, customers!$C$1:$C$1001))</f>
        <v>jdymokeje@prnewswire.com</v>
      </c>
      <c r="H741" s="2" t="str">
        <f>_xlfn.XLOOKUP($C741, customers!$A$1:$A$1001, customers!$G$1:$G$1001)</f>
        <v>Ireland</v>
      </c>
      <c r="I741" t="str">
        <f>INDEX(products!$A$1:$G$49,MATCH(orders!$D741,products!$A$1:$A$49,0),MATCH(orders!I$1,products!$A$1:$F$1,0))</f>
        <v>Exc</v>
      </c>
      <c r="J741" t="str">
        <f>INDEX(products!$A$1:$G$49,MATCH(orders!$D741,products!$A$1:$A$49,0),MATCH(orders!J$1,products!$A$1:$F$1,0))</f>
        <v>D</v>
      </c>
      <c r="K741" s="7">
        <f>INDEX(products!$A$1:$G$49,MATCH(orders!$D741,products!$A$1:$A$49,0),MATCH(orders!K$1,products!$A$1:$F$1,0))</f>
        <v>0.2</v>
      </c>
      <c r="L741" s="4">
        <f>INDEX(products!$A$1:$G$49,MATCH(orders!$D741,products!$A$1:$A$49,0),MATCH(orders!L$1,products!$A$1:$F$1,0))</f>
        <v>3.645</v>
      </c>
      <c r="M741" s="4">
        <f t="shared" si="11"/>
        <v>18.225000000000001</v>
      </c>
      <c r="N741" t="str" cm="1">
        <f t="array" ref="N741">_xlfn.IFS($I741="Rob","Robusta",$I741="Exc","Excelsa",$I741="Ara","Arabica",$I741="Lib","Liberica")</f>
        <v>Excelsa</v>
      </c>
      <c r="O741" t="str" cm="1">
        <f t="array" ref="O741">_xlfn.IFS($J741="M","Medium",$J741="L","Light",$J741="D","Dark")</f>
        <v>Dark</v>
      </c>
      <c r="P741" t="str">
        <f>_xlfn.XLOOKUP(Orders[[#This Row],[Customer ID]], customers!$A$1:$A$1001, customers!$I$1:$I$1001,,0)</f>
        <v>No</v>
      </c>
    </row>
    <row r="742" spans="1:16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_xlfn.XLOOKUP($C742, customers!$A$1:$A$1001,customers!$B$1:$B$1001)</f>
        <v>Kandace Cragell</v>
      </c>
      <c r="G742" s="2" t="str">
        <f>IF(_xlfn.XLOOKUP($C742,customers!$A$1:$A$1001, customers!$C$1:$C$1001)=0, "", _xlfn.XLOOKUP($C742,customers!$A$1:$A$1001, customers!$C$1:$C$1001))</f>
        <v>kcragellkk@google.com</v>
      </c>
      <c r="H742" s="2" t="str">
        <f>_xlfn.XLOOKUP($C742, customers!$A$1:$A$1001, customers!$G$1:$G$1001)</f>
        <v>Ireland</v>
      </c>
      <c r="I742" t="str">
        <f>INDEX(products!$A$1:$G$49,MATCH(orders!$D742,products!$A$1:$A$49,0),MATCH(orders!I$1,products!$A$1:$F$1,0))</f>
        <v>Rob</v>
      </c>
      <c r="J742" t="str">
        <f>INDEX(products!$A$1:$G$49,MATCH(orders!$D742,products!$A$1:$A$49,0),MATCH(orders!J$1,products!$A$1:$F$1,0))</f>
        <v>L</v>
      </c>
      <c r="K742" s="7">
        <f>INDEX(products!$A$1:$G$49,MATCH(orders!$D742,products!$A$1:$A$49,0),MATCH(orders!K$1,products!$A$1:$F$1,0))</f>
        <v>0.5</v>
      </c>
      <c r="L742" s="4">
        <f>INDEX(products!$A$1:$G$49,MATCH(orders!$D742,products!$A$1:$A$49,0),MATCH(orders!L$1,products!$A$1:$F$1,0))</f>
        <v>7.169999999999999</v>
      </c>
      <c r="M742" s="4">
        <f t="shared" si="11"/>
        <v>28.679999999999996</v>
      </c>
      <c r="N742" t="str" cm="1">
        <f t="array" ref="N742">_xlfn.IFS($I742="Rob","Robusta",$I742="Exc","Excelsa",$I742="Ara","Arabica",$I742="Lib","Liberica")</f>
        <v>Robusta</v>
      </c>
      <c r="O742" t="str" cm="1">
        <f t="array" ref="O742">_xlfn.IFS($J742="M","Medium",$J742="L","Light",$J742="D","Dark")</f>
        <v>Light</v>
      </c>
      <c r="P742" t="str">
        <f>_xlfn.XLOOKUP(Orders[[#This Row],[Customer ID]], customers!$A$1:$A$1001, customers!$I$1:$I$1001,,0)</f>
        <v>No</v>
      </c>
    </row>
    <row r="743" spans="1:16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_xlfn.XLOOKUP($C743, customers!$A$1:$A$1001,customers!$B$1:$B$1001)</f>
        <v>Lyon Ibert</v>
      </c>
      <c r="G743" s="2" t="str">
        <f>IF(_xlfn.XLOOKUP($C743,customers!$A$1:$A$1001, customers!$C$1:$C$1001)=0, "", _xlfn.XLOOKUP($C743,customers!$A$1:$A$1001, customers!$C$1:$C$1001))</f>
        <v>libertkl@huffingtonpost.com</v>
      </c>
      <c r="H743" s="2" t="str">
        <f>_xlfn.XLOOKUP($C743, customers!$A$1:$A$1001, customers!$G$1:$G$1001)</f>
        <v>United States</v>
      </c>
      <c r="I743" t="str">
        <f>INDEX(products!$A$1:$G$49,MATCH(orders!$D743,products!$A$1:$A$49,0),MATCH(orders!I$1,products!$A$1:$F$1,0))</f>
        <v>Lib</v>
      </c>
      <c r="J743" t="str">
        <f>INDEX(products!$A$1:$G$49,MATCH(orders!$D743,products!$A$1:$A$49,0),MATCH(orders!J$1,products!$A$1:$F$1,0))</f>
        <v>M</v>
      </c>
      <c r="K743" s="7">
        <f>INDEX(products!$A$1:$G$49,MATCH(orders!$D743,products!$A$1:$A$49,0),MATCH(orders!K$1,products!$A$1:$F$1,0))</f>
        <v>0.2</v>
      </c>
      <c r="L743" s="4">
        <f>INDEX(products!$A$1:$G$49,MATCH(orders!$D743,products!$A$1:$A$49,0),MATCH(orders!L$1,products!$A$1:$F$1,0))</f>
        <v>4.3650000000000002</v>
      </c>
      <c r="M743" s="4">
        <f t="shared" si="11"/>
        <v>8.73</v>
      </c>
      <c r="N743" t="str" cm="1">
        <f t="array" ref="N743">_xlfn.IFS($I743="Rob","Robusta",$I743="Exc","Excelsa",$I743="Ara","Arabica",$I743="Lib","Liberica")</f>
        <v>Liberica</v>
      </c>
      <c r="O743" t="str" cm="1">
        <f t="array" ref="O743">_xlfn.IFS($J743="M","Medium",$J743="L","Light",$J743="D","Dark")</f>
        <v>Medium</v>
      </c>
      <c r="P743" t="str">
        <f>_xlfn.XLOOKUP(Orders[[#This Row],[Customer ID]], customers!$A$1:$A$1001, customers!$I$1:$I$1001,,0)</f>
        <v>No</v>
      </c>
    </row>
    <row r="744" spans="1:16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_xlfn.XLOOKUP($C744, customers!$A$1:$A$1001,customers!$B$1:$B$1001)</f>
        <v>Reese Lidgey</v>
      </c>
      <c r="G744" s="2" t="str">
        <f>IF(_xlfn.XLOOKUP($C744,customers!$A$1:$A$1001, customers!$C$1:$C$1001)=0, "", _xlfn.XLOOKUP($C744,customers!$A$1:$A$1001, customers!$C$1:$C$1001))</f>
        <v>rlidgeykm@vimeo.com</v>
      </c>
      <c r="H744" s="2" t="str">
        <f>_xlfn.XLOOKUP($C744, customers!$A$1:$A$1001, customers!$G$1:$G$1001)</f>
        <v>United States</v>
      </c>
      <c r="I744" t="str">
        <f>INDEX(products!$A$1:$G$49,MATCH(orders!$D744,products!$A$1:$A$49,0),MATCH(orders!I$1,products!$A$1:$F$1,0))</f>
        <v>Lib</v>
      </c>
      <c r="J744" t="str">
        <f>INDEX(products!$A$1:$G$49,MATCH(orders!$D744,products!$A$1:$A$49,0),MATCH(orders!J$1,products!$A$1:$F$1,0))</f>
        <v>M</v>
      </c>
      <c r="K744" s="7">
        <f>INDEX(products!$A$1:$G$49,MATCH(orders!$D744,products!$A$1:$A$49,0),MATCH(orders!K$1,products!$A$1:$F$1,0))</f>
        <v>1</v>
      </c>
      <c r="L744" s="4">
        <f>INDEX(products!$A$1:$G$49,MATCH(orders!$D744,products!$A$1:$A$49,0),MATCH(orders!L$1,products!$A$1:$F$1,0))</f>
        <v>14.55</v>
      </c>
      <c r="M744" s="4">
        <f t="shared" si="11"/>
        <v>58.2</v>
      </c>
      <c r="N744" t="str" cm="1">
        <f t="array" ref="N744">_xlfn.IFS($I744="Rob","Robusta",$I744="Exc","Excelsa",$I744="Ara","Arabica",$I744="Lib","Liberica")</f>
        <v>Liberica</v>
      </c>
      <c r="O744" t="str" cm="1">
        <f t="array" ref="O744">_xlfn.IFS($J744="M","Medium",$J744="L","Light",$J744="D","Dark")</f>
        <v>Medium</v>
      </c>
      <c r="P744" t="str">
        <f>_xlfn.XLOOKUP(Orders[[#This Row],[Customer ID]], customers!$A$1:$A$1001, customers!$I$1:$I$1001,,0)</f>
        <v>No</v>
      </c>
    </row>
    <row r="745" spans="1:16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_xlfn.XLOOKUP($C745, customers!$A$1:$A$1001,customers!$B$1:$B$1001)</f>
        <v>Tersina Castagne</v>
      </c>
      <c r="G745" s="2" t="str">
        <f>IF(_xlfn.XLOOKUP($C745,customers!$A$1:$A$1001, customers!$C$1:$C$1001)=0, "", _xlfn.XLOOKUP($C745,customers!$A$1:$A$1001, customers!$C$1:$C$1001))</f>
        <v>tcastagnekn@wikia.com</v>
      </c>
      <c r="H745" s="2" t="str">
        <f>_xlfn.XLOOKUP($C745, customers!$A$1:$A$1001, customers!$G$1:$G$1001)</f>
        <v>United States</v>
      </c>
      <c r="I745" t="str">
        <f>INDEX(products!$A$1:$G$49,MATCH(orders!$D745,products!$A$1:$A$49,0),MATCH(orders!I$1,products!$A$1:$F$1,0))</f>
        <v>Ara</v>
      </c>
      <c r="J745" t="str">
        <f>INDEX(products!$A$1:$G$49,MATCH(orders!$D745,products!$A$1:$A$49,0),MATCH(orders!J$1,products!$A$1:$F$1,0))</f>
        <v>D</v>
      </c>
      <c r="K745" s="7">
        <f>INDEX(products!$A$1:$G$49,MATCH(orders!$D745,products!$A$1:$A$49,0),MATCH(orders!K$1,products!$A$1:$F$1,0))</f>
        <v>0.5</v>
      </c>
      <c r="L745" s="4">
        <f>INDEX(products!$A$1:$G$49,MATCH(orders!$D745,products!$A$1:$A$49,0),MATCH(orders!L$1,products!$A$1:$F$1,0))</f>
        <v>5.97</v>
      </c>
      <c r="M745" s="4">
        <f t="shared" si="11"/>
        <v>17.91</v>
      </c>
      <c r="N745" t="str" cm="1">
        <f t="array" ref="N745">_xlfn.IFS($I745="Rob","Robusta",$I745="Exc","Excelsa",$I745="Ara","Arabica",$I745="Lib","Liberica")</f>
        <v>Arabica</v>
      </c>
      <c r="O745" t="str" cm="1">
        <f t="array" ref="O745">_xlfn.IFS($J745="M","Medium",$J745="L","Light",$J745="D","Dark")</f>
        <v>Dark</v>
      </c>
      <c r="P745" t="str">
        <f>_xlfn.XLOOKUP(Orders[[#This Row],[Customer ID]], customers!$A$1:$A$1001, customers!$I$1:$I$1001,,0)</f>
        <v>No</v>
      </c>
    </row>
    <row r="746" spans="1:16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_xlfn.XLOOKUP($C746, customers!$A$1:$A$1001,customers!$B$1:$B$1001)</f>
        <v>Samuele Klaaassen</v>
      </c>
      <c r="G746" s="2" t="str">
        <f>IF(_xlfn.XLOOKUP($C746,customers!$A$1:$A$1001, customers!$C$1:$C$1001)=0, "", _xlfn.XLOOKUP($C746,customers!$A$1:$A$1001, customers!$C$1:$C$1001))</f>
        <v/>
      </c>
      <c r="H746" s="2" t="str">
        <f>_xlfn.XLOOKUP($C746, customers!$A$1:$A$1001, customers!$G$1:$G$1001)</f>
        <v>United States</v>
      </c>
      <c r="I746" t="str">
        <f>INDEX(products!$A$1:$G$49,MATCH(orders!$D746,products!$A$1:$A$49,0),MATCH(orders!I$1,products!$A$1:$F$1,0))</f>
        <v>Rob</v>
      </c>
      <c r="J746" t="str">
        <f>INDEX(products!$A$1:$G$49,MATCH(orders!$D746,products!$A$1:$A$49,0),MATCH(orders!J$1,products!$A$1:$F$1,0))</f>
        <v>M</v>
      </c>
      <c r="K746" s="7">
        <f>INDEX(products!$A$1:$G$49,MATCH(orders!$D746,products!$A$1:$A$49,0),MATCH(orders!K$1,products!$A$1:$F$1,0))</f>
        <v>0.2</v>
      </c>
      <c r="L746" s="4">
        <f>INDEX(products!$A$1:$G$49,MATCH(orders!$D746,products!$A$1:$A$49,0),MATCH(orders!L$1,products!$A$1:$F$1,0))</f>
        <v>2.9849999999999999</v>
      </c>
      <c r="M746" s="4">
        <f t="shared" si="11"/>
        <v>17.91</v>
      </c>
      <c r="N746" t="str" cm="1">
        <f t="array" ref="N746">_xlfn.IFS($I746="Rob","Robusta",$I746="Exc","Excelsa",$I746="Ara","Arabica",$I746="Lib","Liberica")</f>
        <v>Robusta</v>
      </c>
      <c r="O746" t="str" cm="1">
        <f t="array" ref="O746">_xlfn.IFS($J746="M","Medium",$J746="L","Light",$J746="D","Dark")</f>
        <v>Medium</v>
      </c>
      <c r="P746" t="str">
        <f>_xlfn.XLOOKUP(Orders[[#This Row],[Customer ID]], customers!$A$1:$A$1001, customers!$I$1:$I$1001,,0)</f>
        <v>Yes</v>
      </c>
    </row>
    <row r="747" spans="1:16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_xlfn.XLOOKUP($C747, customers!$A$1:$A$1001,customers!$B$1:$B$1001)</f>
        <v>Jordana Halden</v>
      </c>
      <c r="G747" s="2" t="str">
        <f>IF(_xlfn.XLOOKUP($C747,customers!$A$1:$A$1001, customers!$C$1:$C$1001)=0, "", _xlfn.XLOOKUP($C747,customers!$A$1:$A$1001, customers!$C$1:$C$1001))</f>
        <v>jhaldenkp@comcast.net</v>
      </c>
      <c r="H747" s="2" t="str">
        <f>_xlfn.XLOOKUP($C747, customers!$A$1:$A$1001, customers!$G$1:$G$1001)</f>
        <v>Ireland</v>
      </c>
      <c r="I747" t="str">
        <f>INDEX(products!$A$1:$G$49,MATCH(orders!$D747,products!$A$1:$A$49,0),MATCH(orders!I$1,products!$A$1:$F$1,0))</f>
        <v>Exc</v>
      </c>
      <c r="J747" t="str">
        <f>INDEX(products!$A$1:$G$49,MATCH(orders!$D747,products!$A$1:$A$49,0),MATCH(orders!J$1,products!$A$1:$F$1,0))</f>
        <v>D</v>
      </c>
      <c r="K747" s="7">
        <f>INDEX(products!$A$1:$G$49,MATCH(orders!$D747,products!$A$1:$A$49,0),MATCH(orders!K$1,products!$A$1:$F$1,0))</f>
        <v>0.5</v>
      </c>
      <c r="L747" s="4">
        <f>INDEX(products!$A$1:$G$49,MATCH(orders!$D747,products!$A$1:$A$49,0),MATCH(orders!L$1,products!$A$1:$F$1,0))</f>
        <v>7.29</v>
      </c>
      <c r="M747" s="4">
        <f t="shared" si="11"/>
        <v>14.58</v>
      </c>
      <c r="N747" t="str" cm="1">
        <f t="array" ref="N747">_xlfn.IFS($I747="Rob","Robusta",$I747="Exc","Excelsa",$I747="Ara","Arabica",$I747="Lib","Liberica")</f>
        <v>Excelsa</v>
      </c>
      <c r="O747" t="str" cm="1">
        <f t="array" ref="O747">_xlfn.IFS($J747="M","Medium",$J747="L","Light",$J747="D","Dark")</f>
        <v>Dark</v>
      </c>
      <c r="P747" t="str">
        <f>_xlfn.XLOOKUP(Orders[[#This Row],[Customer ID]], customers!$A$1:$A$1001, customers!$I$1:$I$1001,,0)</f>
        <v>No</v>
      </c>
    </row>
    <row r="748" spans="1:16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_xlfn.XLOOKUP($C748, customers!$A$1:$A$1001,customers!$B$1:$B$1001)</f>
        <v>Hussein Olliff</v>
      </c>
      <c r="G748" s="2" t="str">
        <f>IF(_xlfn.XLOOKUP($C748,customers!$A$1:$A$1001, customers!$C$1:$C$1001)=0, "", _xlfn.XLOOKUP($C748,customers!$A$1:$A$1001, customers!$C$1:$C$1001))</f>
        <v>holliffkq@sciencedirect.com</v>
      </c>
      <c r="H748" s="2" t="str">
        <f>_xlfn.XLOOKUP($C748, customers!$A$1:$A$1001, customers!$G$1:$G$1001)</f>
        <v>Ireland</v>
      </c>
      <c r="I748" t="str">
        <f>INDEX(products!$A$1:$G$49,MATCH(orders!$D748,products!$A$1:$A$49,0),MATCH(orders!I$1,products!$A$1:$F$1,0))</f>
        <v>Ara</v>
      </c>
      <c r="J748" t="str">
        <f>INDEX(products!$A$1:$G$49,MATCH(orders!$D748,products!$A$1:$A$49,0),MATCH(orders!J$1,products!$A$1:$F$1,0))</f>
        <v>M</v>
      </c>
      <c r="K748" s="7">
        <f>INDEX(products!$A$1:$G$49,MATCH(orders!$D748,products!$A$1:$A$49,0),MATCH(orders!K$1,products!$A$1:$F$1,0))</f>
        <v>1</v>
      </c>
      <c r="L748" s="4">
        <f>INDEX(products!$A$1:$G$49,MATCH(orders!$D748,products!$A$1:$A$49,0),MATCH(orders!L$1,products!$A$1:$F$1,0))</f>
        <v>11.25</v>
      </c>
      <c r="M748" s="4">
        <f t="shared" si="11"/>
        <v>33.75</v>
      </c>
      <c r="N748" t="str" cm="1">
        <f t="array" ref="N748">_xlfn.IFS($I748="Rob","Robusta",$I748="Exc","Excelsa",$I748="Ara","Arabica",$I748="Lib","Liberica")</f>
        <v>Arabica</v>
      </c>
      <c r="O748" t="str" cm="1">
        <f t="array" ref="O748">_xlfn.IFS($J748="M","Medium",$J748="L","Light",$J748="D","Dark")</f>
        <v>Medium</v>
      </c>
      <c r="P748" t="str">
        <f>_xlfn.XLOOKUP(Orders[[#This Row],[Customer ID]], customers!$A$1:$A$1001, customers!$I$1:$I$1001,,0)</f>
        <v>No</v>
      </c>
    </row>
    <row r="749" spans="1:16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_xlfn.XLOOKUP($C749, customers!$A$1:$A$1001,customers!$B$1:$B$1001)</f>
        <v>Teddi Quadri</v>
      </c>
      <c r="G749" s="2" t="str">
        <f>IF(_xlfn.XLOOKUP($C749,customers!$A$1:$A$1001, customers!$C$1:$C$1001)=0, "", _xlfn.XLOOKUP($C749,customers!$A$1:$A$1001, customers!$C$1:$C$1001))</f>
        <v>tquadrikr@opensource.org</v>
      </c>
      <c r="H749" s="2" t="str">
        <f>_xlfn.XLOOKUP($C749, customers!$A$1:$A$1001, customers!$G$1:$G$1001)</f>
        <v>Ireland</v>
      </c>
      <c r="I749" t="str">
        <f>INDEX(products!$A$1:$G$49,MATCH(orders!$D749,products!$A$1:$A$49,0),MATCH(orders!I$1,products!$A$1:$F$1,0))</f>
        <v>Lib</v>
      </c>
      <c r="J749" t="str">
        <f>INDEX(products!$A$1:$G$49,MATCH(orders!$D749,products!$A$1:$A$49,0),MATCH(orders!J$1,products!$A$1:$F$1,0))</f>
        <v>M</v>
      </c>
      <c r="K749" s="7">
        <f>INDEX(products!$A$1:$G$49,MATCH(orders!$D749,products!$A$1:$A$49,0),MATCH(orders!K$1,products!$A$1:$F$1,0))</f>
        <v>0.5</v>
      </c>
      <c r="L749" s="4">
        <f>INDEX(products!$A$1:$G$49,MATCH(orders!$D749,products!$A$1:$A$49,0),MATCH(orders!L$1,products!$A$1:$F$1,0))</f>
        <v>8.73</v>
      </c>
      <c r="M749" s="4">
        <f t="shared" si="11"/>
        <v>34.92</v>
      </c>
      <c r="N749" t="str" cm="1">
        <f t="array" ref="N749">_xlfn.IFS($I749="Rob","Robusta",$I749="Exc","Excelsa",$I749="Ara","Arabica",$I749="Lib","Liberica")</f>
        <v>Liberica</v>
      </c>
      <c r="O749" t="str" cm="1">
        <f t="array" ref="O749">_xlfn.IFS($J749="M","Medium",$J749="L","Light",$J749="D","Dark")</f>
        <v>Medium</v>
      </c>
      <c r="P749" t="str">
        <f>_xlfn.XLOOKUP(Orders[[#This Row],[Customer ID]], customers!$A$1:$A$1001, customers!$I$1:$I$1001,,0)</f>
        <v>Yes</v>
      </c>
    </row>
    <row r="750" spans="1:16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_xlfn.XLOOKUP($C750, customers!$A$1:$A$1001,customers!$B$1:$B$1001)</f>
        <v>Felita Eshmade</v>
      </c>
      <c r="G750" s="2" t="str">
        <f>IF(_xlfn.XLOOKUP($C750,customers!$A$1:$A$1001, customers!$C$1:$C$1001)=0, "", _xlfn.XLOOKUP($C750,customers!$A$1:$A$1001, customers!$C$1:$C$1001))</f>
        <v>feshmadeks@umn.edu</v>
      </c>
      <c r="H750" s="2" t="str">
        <f>_xlfn.XLOOKUP($C750, customers!$A$1:$A$1001, customers!$G$1:$G$1001)</f>
        <v>United States</v>
      </c>
      <c r="I750" t="str">
        <f>INDEX(products!$A$1:$G$49,MATCH(orders!$D750,products!$A$1:$A$49,0),MATCH(orders!I$1,products!$A$1:$F$1,0))</f>
        <v>Exc</v>
      </c>
      <c r="J750" t="str">
        <f>INDEX(products!$A$1:$G$49,MATCH(orders!$D750,products!$A$1:$A$49,0),MATCH(orders!J$1,products!$A$1:$F$1,0))</f>
        <v>D</v>
      </c>
      <c r="K750" s="7">
        <f>INDEX(products!$A$1:$G$49,MATCH(orders!$D750,products!$A$1:$A$49,0),MATCH(orders!K$1,products!$A$1:$F$1,0))</f>
        <v>0.5</v>
      </c>
      <c r="L750" s="4">
        <f>INDEX(products!$A$1:$G$49,MATCH(orders!$D750,products!$A$1:$A$49,0),MATCH(orders!L$1,products!$A$1:$F$1,0))</f>
        <v>7.29</v>
      </c>
      <c r="M750" s="4">
        <f t="shared" si="11"/>
        <v>14.58</v>
      </c>
      <c r="N750" t="str" cm="1">
        <f t="array" ref="N750">_xlfn.IFS($I750="Rob","Robusta",$I750="Exc","Excelsa",$I750="Ara","Arabica",$I750="Lib","Liberica")</f>
        <v>Excelsa</v>
      </c>
      <c r="O750" t="str" cm="1">
        <f t="array" ref="O750">_xlfn.IFS($J750="M","Medium",$J750="L","Light",$J750="D","Dark")</f>
        <v>Dark</v>
      </c>
      <c r="P750" t="str">
        <f>_xlfn.XLOOKUP(Orders[[#This Row],[Customer ID]], customers!$A$1:$A$1001, customers!$I$1:$I$1001,,0)</f>
        <v>No</v>
      </c>
    </row>
    <row r="751" spans="1:16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_xlfn.XLOOKUP($C751, customers!$A$1:$A$1001,customers!$B$1:$B$1001)</f>
        <v>Melodie OIlier</v>
      </c>
      <c r="G751" s="2" t="str">
        <f>IF(_xlfn.XLOOKUP($C751,customers!$A$1:$A$1001, customers!$C$1:$C$1001)=0, "", _xlfn.XLOOKUP($C751,customers!$A$1:$A$1001, customers!$C$1:$C$1001))</f>
        <v>moilierkt@paginegialle.it</v>
      </c>
      <c r="H751" s="2" t="str">
        <f>_xlfn.XLOOKUP($C751, customers!$A$1:$A$1001, customers!$G$1:$G$1001)</f>
        <v>Ireland</v>
      </c>
      <c r="I751" t="str">
        <f>INDEX(products!$A$1:$G$49,MATCH(orders!$D751,products!$A$1:$A$49,0),MATCH(orders!I$1,products!$A$1:$F$1,0))</f>
        <v>Rob</v>
      </c>
      <c r="J751" t="str">
        <f>INDEX(products!$A$1:$G$49,MATCH(orders!$D751,products!$A$1:$A$49,0),MATCH(orders!J$1,products!$A$1:$F$1,0))</f>
        <v>D</v>
      </c>
      <c r="K751" s="7">
        <f>INDEX(products!$A$1:$G$49,MATCH(orders!$D751,products!$A$1:$A$49,0),MATCH(orders!K$1,products!$A$1:$F$1,0))</f>
        <v>0.2</v>
      </c>
      <c r="L751" s="4">
        <f>INDEX(products!$A$1:$G$49,MATCH(orders!$D751,products!$A$1:$A$49,0),MATCH(orders!L$1,products!$A$1:$F$1,0))</f>
        <v>2.6849999999999996</v>
      </c>
      <c r="M751" s="4">
        <f t="shared" si="11"/>
        <v>5.3699999999999992</v>
      </c>
      <c r="N751" t="str" cm="1">
        <f t="array" ref="N751">_xlfn.IFS($I751="Rob","Robusta",$I751="Exc","Excelsa",$I751="Ara","Arabica",$I751="Lib","Liberica")</f>
        <v>Robusta</v>
      </c>
      <c r="O751" t="str" cm="1">
        <f t="array" ref="O751">_xlfn.IFS($J751="M","Medium",$J751="L","Light",$J751="D","Dark")</f>
        <v>Dark</v>
      </c>
      <c r="P751" t="str">
        <f>_xlfn.XLOOKUP(Orders[[#This Row],[Customer ID]], customers!$A$1:$A$1001, customers!$I$1:$I$1001,,0)</f>
        <v>Yes</v>
      </c>
    </row>
    <row r="752" spans="1:16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_xlfn.XLOOKUP($C752, customers!$A$1:$A$1001,customers!$B$1:$B$1001)</f>
        <v>Hazel Iacopini</v>
      </c>
      <c r="G752" s="2" t="str">
        <f>IF(_xlfn.XLOOKUP($C752,customers!$A$1:$A$1001, customers!$C$1:$C$1001)=0, "", _xlfn.XLOOKUP($C752,customers!$A$1:$A$1001, customers!$C$1:$C$1001))</f>
        <v/>
      </c>
      <c r="H752" s="2" t="str">
        <f>_xlfn.XLOOKUP($C752, customers!$A$1:$A$1001, customers!$G$1:$G$1001)</f>
        <v>United States</v>
      </c>
      <c r="I752" t="str">
        <f>INDEX(products!$A$1:$G$49,MATCH(orders!$D752,products!$A$1:$A$49,0),MATCH(orders!I$1,products!$A$1:$F$1,0))</f>
        <v>Rob</v>
      </c>
      <c r="J752" t="str">
        <f>INDEX(products!$A$1:$G$49,MATCH(orders!$D752,products!$A$1:$A$49,0),MATCH(orders!J$1,products!$A$1:$F$1,0))</f>
        <v>M</v>
      </c>
      <c r="K752" s="7">
        <f>INDEX(products!$A$1:$G$49,MATCH(orders!$D752,products!$A$1:$A$49,0),MATCH(orders!K$1,products!$A$1:$F$1,0))</f>
        <v>0.5</v>
      </c>
      <c r="L752" s="4">
        <f>INDEX(products!$A$1:$G$49,MATCH(orders!$D752,products!$A$1:$A$49,0),MATCH(orders!L$1,products!$A$1:$F$1,0))</f>
        <v>5.97</v>
      </c>
      <c r="M752" s="4">
        <f t="shared" si="11"/>
        <v>5.97</v>
      </c>
      <c r="N752" t="str" cm="1">
        <f t="array" ref="N752">_xlfn.IFS($I752="Rob","Robusta",$I752="Exc","Excelsa",$I752="Ara","Arabica",$I752="Lib","Liberica")</f>
        <v>Robusta</v>
      </c>
      <c r="O752" t="str" cm="1">
        <f t="array" ref="O752">_xlfn.IFS($J752="M","Medium",$J752="L","Light",$J752="D","Dark")</f>
        <v>Medium</v>
      </c>
      <c r="P752" t="str">
        <f>_xlfn.XLOOKUP(Orders[[#This Row],[Customer ID]], customers!$A$1:$A$1001, customers!$I$1:$I$1001,,0)</f>
        <v>Yes</v>
      </c>
    </row>
    <row r="753" spans="1:16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_xlfn.XLOOKUP($C753, customers!$A$1:$A$1001,customers!$B$1:$B$1001)</f>
        <v>Vinny Shoebotham</v>
      </c>
      <c r="G753" s="2" t="str">
        <f>IF(_xlfn.XLOOKUP($C753,customers!$A$1:$A$1001, customers!$C$1:$C$1001)=0, "", _xlfn.XLOOKUP($C753,customers!$A$1:$A$1001, customers!$C$1:$C$1001))</f>
        <v>vshoebothamkv@redcross.org</v>
      </c>
      <c r="H753" s="2" t="str">
        <f>_xlfn.XLOOKUP($C753, customers!$A$1:$A$1001, customers!$G$1:$G$1001)</f>
        <v>United States</v>
      </c>
      <c r="I753" t="str">
        <f>INDEX(products!$A$1:$G$49,MATCH(orders!$D753,products!$A$1:$A$49,0),MATCH(orders!I$1,products!$A$1:$F$1,0))</f>
        <v>Lib</v>
      </c>
      <c r="J753" t="str">
        <f>INDEX(products!$A$1:$G$49,MATCH(orders!$D753,products!$A$1:$A$49,0),MATCH(orders!J$1,products!$A$1:$F$1,0))</f>
        <v>L</v>
      </c>
      <c r="K753" s="7">
        <f>INDEX(products!$A$1:$G$49,MATCH(orders!$D753,products!$A$1:$A$49,0),MATCH(orders!K$1,products!$A$1:$F$1,0))</f>
        <v>0.5</v>
      </c>
      <c r="L753" s="4">
        <f>INDEX(products!$A$1:$G$49,MATCH(orders!$D753,products!$A$1:$A$49,0),MATCH(orders!L$1,products!$A$1:$F$1,0))</f>
        <v>9.51</v>
      </c>
      <c r="M753" s="4">
        <f t="shared" si="11"/>
        <v>19.02</v>
      </c>
      <c r="N753" t="str" cm="1">
        <f t="array" ref="N753">_xlfn.IFS($I753="Rob","Robusta",$I753="Exc","Excelsa",$I753="Ara","Arabica",$I753="Lib","Liberica")</f>
        <v>Liberica</v>
      </c>
      <c r="O753" t="str" cm="1">
        <f t="array" ref="O753">_xlfn.IFS($J753="M","Medium",$J753="L","Light",$J753="D","Dark")</f>
        <v>Light</v>
      </c>
      <c r="P753" t="str">
        <f>_xlfn.XLOOKUP(Orders[[#This Row],[Customer ID]], customers!$A$1:$A$1001, customers!$I$1:$I$1001,,0)</f>
        <v>No</v>
      </c>
    </row>
    <row r="754" spans="1:16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_xlfn.XLOOKUP($C754, customers!$A$1:$A$1001,customers!$B$1:$B$1001)</f>
        <v>Bran Sterke</v>
      </c>
      <c r="G754" s="2" t="str">
        <f>IF(_xlfn.XLOOKUP($C754,customers!$A$1:$A$1001, customers!$C$1:$C$1001)=0, "", _xlfn.XLOOKUP($C754,customers!$A$1:$A$1001, customers!$C$1:$C$1001))</f>
        <v>bsterkekw@biblegateway.com</v>
      </c>
      <c r="H754" s="2" t="str">
        <f>_xlfn.XLOOKUP($C754, customers!$A$1:$A$1001, customers!$G$1:$G$1001)</f>
        <v>United States</v>
      </c>
      <c r="I754" t="str">
        <f>INDEX(products!$A$1:$G$49,MATCH(orders!$D754,products!$A$1:$A$49,0),MATCH(orders!I$1,products!$A$1:$F$1,0))</f>
        <v>Exc</v>
      </c>
      <c r="J754" t="str">
        <f>INDEX(products!$A$1:$G$49,MATCH(orders!$D754,products!$A$1:$A$49,0),MATCH(orders!J$1,products!$A$1:$F$1,0))</f>
        <v>M</v>
      </c>
      <c r="K754" s="7">
        <f>INDEX(products!$A$1:$G$49,MATCH(orders!$D754,products!$A$1:$A$49,0),MATCH(orders!K$1,products!$A$1:$F$1,0))</f>
        <v>1</v>
      </c>
      <c r="L754" s="4">
        <f>INDEX(products!$A$1:$G$49,MATCH(orders!$D754,products!$A$1:$A$49,0),MATCH(orders!L$1,products!$A$1:$F$1,0))</f>
        <v>13.75</v>
      </c>
      <c r="M754" s="4">
        <f t="shared" si="11"/>
        <v>27.5</v>
      </c>
      <c r="N754" t="str" cm="1">
        <f t="array" ref="N754">_xlfn.IFS($I754="Rob","Robusta",$I754="Exc","Excelsa",$I754="Ara","Arabica",$I754="Lib","Liberica")</f>
        <v>Excelsa</v>
      </c>
      <c r="O754" t="str" cm="1">
        <f t="array" ref="O754">_xlfn.IFS($J754="M","Medium",$J754="L","Light",$J754="D","Dark")</f>
        <v>Medium</v>
      </c>
      <c r="P754" t="str">
        <f>_xlfn.XLOOKUP(Orders[[#This Row],[Customer ID]], customers!$A$1:$A$1001, customers!$I$1:$I$1001,,0)</f>
        <v>Yes</v>
      </c>
    </row>
    <row r="755" spans="1:16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_xlfn.XLOOKUP($C755, customers!$A$1:$A$1001,customers!$B$1:$B$1001)</f>
        <v>Simone Capon</v>
      </c>
      <c r="G755" s="2" t="str">
        <f>IF(_xlfn.XLOOKUP($C755,customers!$A$1:$A$1001, customers!$C$1:$C$1001)=0, "", _xlfn.XLOOKUP($C755,customers!$A$1:$A$1001, customers!$C$1:$C$1001))</f>
        <v>scaponkx@craigslist.org</v>
      </c>
      <c r="H755" s="2" t="str">
        <f>_xlfn.XLOOKUP($C755, customers!$A$1:$A$1001, customers!$G$1:$G$1001)</f>
        <v>United States</v>
      </c>
      <c r="I755" t="str">
        <f>INDEX(products!$A$1:$G$49,MATCH(orders!$D755,products!$A$1:$A$49,0),MATCH(orders!I$1,products!$A$1:$F$1,0))</f>
        <v>Ara</v>
      </c>
      <c r="J755" t="str">
        <f>INDEX(products!$A$1:$G$49,MATCH(orders!$D755,products!$A$1:$A$49,0),MATCH(orders!J$1,products!$A$1:$F$1,0))</f>
        <v>D</v>
      </c>
      <c r="K755" s="7">
        <f>INDEX(products!$A$1:$G$49,MATCH(orders!$D755,products!$A$1:$A$49,0),MATCH(orders!K$1,products!$A$1:$F$1,0))</f>
        <v>0.5</v>
      </c>
      <c r="L755" s="4">
        <f>INDEX(products!$A$1:$G$49,MATCH(orders!$D755,products!$A$1:$A$49,0),MATCH(orders!L$1,products!$A$1:$F$1,0))</f>
        <v>5.97</v>
      </c>
      <c r="M755" s="4">
        <f t="shared" si="11"/>
        <v>29.849999999999998</v>
      </c>
      <c r="N755" t="str" cm="1">
        <f t="array" ref="N755">_xlfn.IFS($I755="Rob","Robusta",$I755="Exc","Excelsa",$I755="Ara","Arabica",$I755="Lib","Liberica")</f>
        <v>Arabica</v>
      </c>
      <c r="O755" t="str" cm="1">
        <f t="array" ref="O755">_xlfn.IFS($J755="M","Medium",$J755="L","Light",$J755="D","Dark")</f>
        <v>Dark</v>
      </c>
      <c r="P755" t="str">
        <f>_xlfn.XLOOKUP(Orders[[#This Row],[Customer ID]], customers!$A$1:$A$1001, customers!$I$1:$I$1001,,0)</f>
        <v>No</v>
      </c>
    </row>
    <row r="756" spans="1:16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_xlfn.XLOOKUP($C756, customers!$A$1:$A$1001,customers!$B$1:$B$1001)</f>
        <v>Jimmy Dymoke</v>
      </c>
      <c r="G756" s="2" t="str">
        <f>IF(_xlfn.XLOOKUP($C756,customers!$A$1:$A$1001, customers!$C$1:$C$1001)=0, "", _xlfn.XLOOKUP($C756,customers!$A$1:$A$1001, customers!$C$1:$C$1001))</f>
        <v>jdymokeje@prnewswire.com</v>
      </c>
      <c r="H756" s="2" t="str">
        <f>_xlfn.XLOOKUP($C756, customers!$A$1:$A$1001, customers!$G$1:$G$1001)</f>
        <v>Ireland</v>
      </c>
      <c r="I756" t="str">
        <f>INDEX(products!$A$1:$G$49,MATCH(orders!$D756,products!$A$1:$A$49,0),MATCH(orders!I$1,products!$A$1:$F$1,0))</f>
        <v>Ara</v>
      </c>
      <c r="J756" t="str">
        <f>INDEX(products!$A$1:$G$49,MATCH(orders!$D756,products!$A$1:$A$49,0),MATCH(orders!J$1,products!$A$1:$F$1,0))</f>
        <v>D</v>
      </c>
      <c r="K756" s="7">
        <f>INDEX(products!$A$1:$G$49,MATCH(orders!$D756,products!$A$1:$A$49,0),MATCH(orders!K$1,products!$A$1:$F$1,0))</f>
        <v>0.2</v>
      </c>
      <c r="L756" s="4">
        <f>INDEX(products!$A$1:$G$49,MATCH(orders!$D756,products!$A$1:$A$49,0),MATCH(orders!L$1,products!$A$1:$F$1,0))</f>
        <v>2.9849999999999999</v>
      </c>
      <c r="M756" s="4">
        <f t="shared" si="11"/>
        <v>17.91</v>
      </c>
      <c r="N756" t="str" cm="1">
        <f t="array" ref="N756">_xlfn.IFS($I756="Rob","Robusta",$I756="Exc","Excelsa",$I756="Ara","Arabica",$I756="Lib","Liberica")</f>
        <v>Arabica</v>
      </c>
      <c r="O756" t="str" cm="1">
        <f t="array" ref="O756">_xlfn.IFS($J756="M","Medium",$J756="L","Light",$J756="D","Dark")</f>
        <v>Dark</v>
      </c>
      <c r="P756" t="str">
        <f>_xlfn.XLOOKUP(Orders[[#This Row],[Customer ID]], customers!$A$1:$A$1001, customers!$I$1:$I$1001,,0)</f>
        <v>No</v>
      </c>
    </row>
    <row r="757" spans="1:16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_xlfn.XLOOKUP($C757, customers!$A$1:$A$1001,customers!$B$1:$B$1001)</f>
        <v>Foster Constance</v>
      </c>
      <c r="G757" s="2" t="str">
        <f>IF(_xlfn.XLOOKUP($C757,customers!$A$1:$A$1001, customers!$C$1:$C$1001)=0, "", _xlfn.XLOOKUP($C757,customers!$A$1:$A$1001, customers!$C$1:$C$1001))</f>
        <v>fconstancekz@ifeng.com</v>
      </c>
      <c r="H757" s="2" t="str">
        <f>_xlfn.XLOOKUP($C757, customers!$A$1:$A$1001, customers!$G$1:$G$1001)</f>
        <v>United States</v>
      </c>
      <c r="I757" t="str">
        <f>INDEX(products!$A$1:$G$49,MATCH(orders!$D757,products!$A$1:$A$49,0),MATCH(orders!I$1,products!$A$1:$F$1,0))</f>
        <v>Lib</v>
      </c>
      <c r="J757" t="str">
        <f>INDEX(products!$A$1:$G$49,MATCH(orders!$D757,products!$A$1:$A$49,0),MATCH(orders!J$1,products!$A$1:$F$1,0))</f>
        <v>L</v>
      </c>
      <c r="K757" s="7">
        <f>INDEX(products!$A$1:$G$49,MATCH(orders!$D757,products!$A$1:$A$49,0),MATCH(orders!K$1,products!$A$1:$F$1,0))</f>
        <v>0.2</v>
      </c>
      <c r="L757" s="4">
        <f>INDEX(products!$A$1:$G$49,MATCH(orders!$D757,products!$A$1:$A$49,0),MATCH(orders!L$1,products!$A$1:$F$1,0))</f>
        <v>4.7549999999999999</v>
      </c>
      <c r="M757" s="4">
        <f t="shared" si="11"/>
        <v>28.53</v>
      </c>
      <c r="N757" t="str" cm="1">
        <f t="array" ref="N757">_xlfn.IFS($I757="Rob","Robusta",$I757="Exc","Excelsa",$I757="Ara","Arabica",$I757="Lib","Liberica")</f>
        <v>Liberica</v>
      </c>
      <c r="O757" t="str" cm="1">
        <f t="array" ref="O757">_xlfn.IFS($J757="M","Medium",$J757="L","Light",$J757="D","Dark")</f>
        <v>Light</v>
      </c>
      <c r="P757" t="str">
        <f>_xlfn.XLOOKUP(Orders[[#This Row],[Customer ID]], customers!$A$1:$A$1001, customers!$I$1:$I$1001,,0)</f>
        <v>No</v>
      </c>
    </row>
    <row r="758" spans="1:16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_xlfn.XLOOKUP($C758, customers!$A$1:$A$1001,customers!$B$1:$B$1001)</f>
        <v>Fernando Sulman</v>
      </c>
      <c r="G758" s="2" t="str">
        <f>IF(_xlfn.XLOOKUP($C758,customers!$A$1:$A$1001, customers!$C$1:$C$1001)=0, "", _xlfn.XLOOKUP($C758,customers!$A$1:$A$1001, customers!$C$1:$C$1001))</f>
        <v>fsulmanl0@washington.edu</v>
      </c>
      <c r="H758" s="2" t="str">
        <f>_xlfn.XLOOKUP($C758, customers!$A$1:$A$1001, customers!$G$1:$G$1001)</f>
        <v>United States</v>
      </c>
      <c r="I758" t="str">
        <f>INDEX(products!$A$1:$G$49,MATCH(orders!$D758,products!$A$1:$A$49,0),MATCH(orders!I$1,products!$A$1:$F$1,0))</f>
        <v>Rob</v>
      </c>
      <c r="J758" t="str">
        <f>INDEX(products!$A$1:$G$49,MATCH(orders!$D758,products!$A$1:$A$49,0),MATCH(orders!J$1,products!$A$1:$F$1,0))</f>
        <v>D</v>
      </c>
      <c r="K758" s="7">
        <f>INDEX(products!$A$1:$G$49,MATCH(orders!$D758,products!$A$1:$A$49,0),MATCH(orders!K$1,products!$A$1:$F$1,0))</f>
        <v>1</v>
      </c>
      <c r="L758" s="4">
        <f>INDEX(products!$A$1:$G$49,MATCH(orders!$D758,products!$A$1:$A$49,0),MATCH(orders!L$1,products!$A$1:$F$1,0))</f>
        <v>8.9499999999999993</v>
      </c>
      <c r="M758" s="4">
        <f t="shared" si="11"/>
        <v>35.799999999999997</v>
      </c>
      <c r="N758" t="str" cm="1">
        <f t="array" ref="N758">_xlfn.IFS($I758="Rob","Robusta",$I758="Exc","Excelsa",$I758="Ara","Arabica",$I758="Lib","Liberica")</f>
        <v>Robusta</v>
      </c>
      <c r="O758" t="str" cm="1">
        <f t="array" ref="O758">_xlfn.IFS($J758="M","Medium",$J758="L","Light",$J758="D","Dark")</f>
        <v>Dark</v>
      </c>
      <c r="P758" t="str">
        <f>_xlfn.XLOOKUP(Orders[[#This Row],[Customer ID]], customers!$A$1:$A$1001, customers!$I$1:$I$1001,,0)</f>
        <v>Yes</v>
      </c>
    </row>
    <row r="759" spans="1:16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_xlfn.XLOOKUP($C759, customers!$A$1:$A$1001,customers!$B$1:$B$1001)</f>
        <v>Dorotea Hollyman</v>
      </c>
      <c r="G759" s="2" t="str">
        <f>IF(_xlfn.XLOOKUP($C759,customers!$A$1:$A$1001, customers!$C$1:$C$1001)=0, "", _xlfn.XLOOKUP($C759,customers!$A$1:$A$1001, customers!$C$1:$C$1001))</f>
        <v>dhollymanl1@ibm.com</v>
      </c>
      <c r="H759" s="2" t="str">
        <f>_xlfn.XLOOKUP($C759, customers!$A$1:$A$1001, customers!$G$1:$G$1001)</f>
        <v>United States</v>
      </c>
      <c r="I759" t="str">
        <f>INDEX(products!$A$1:$G$49,MATCH(orders!$D759,products!$A$1:$A$49,0),MATCH(orders!I$1,products!$A$1:$F$1,0))</f>
        <v>Ara</v>
      </c>
      <c r="J759" t="str">
        <f>INDEX(products!$A$1:$G$49,MATCH(orders!$D759,products!$A$1:$A$49,0),MATCH(orders!J$1,products!$A$1:$F$1,0))</f>
        <v>D</v>
      </c>
      <c r="K759" s="7">
        <f>INDEX(products!$A$1:$G$49,MATCH(orders!$D759,products!$A$1:$A$49,0),MATCH(orders!K$1,products!$A$1:$F$1,0))</f>
        <v>0.5</v>
      </c>
      <c r="L759" s="4">
        <f>INDEX(products!$A$1:$G$49,MATCH(orders!$D759,products!$A$1:$A$49,0),MATCH(orders!L$1,products!$A$1:$F$1,0))</f>
        <v>5.97</v>
      </c>
      <c r="M759" s="4">
        <f t="shared" si="11"/>
        <v>17.91</v>
      </c>
      <c r="N759" t="str" cm="1">
        <f t="array" ref="N759">_xlfn.IFS($I759="Rob","Robusta",$I759="Exc","Excelsa",$I759="Ara","Arabica",$I759="Lib","Liberica")</f>
        <v>Arabica</v>
      </c>
      <c r="O759" t="str" cm="1">
        <f t="array" ref="O759">_xlfn.IFS($J759="M","Medium",$J759="L","Light",$J759="D","Dark")</f>
        <v>Dark</v>
      </c>
      <c r="P759" t="str">
        <f>_xlfn.XLOOKUP(Orders[[#This Row],[Customer ID]], customers!$A$1:$A$1001, customers!$I$1:$I$1001,,0)</f>
        <v>Yes</v>
      </c>
    </row>
    <row r="760" spans="1:16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_xlfn.XLOOKUP($C760, customers!$A$1:$A$1001,customers!$B$1:$B$1001)</f>
        <v>Lorelei Nardoni</v>
      </c>
      <c r="G760" s="2" t="str">
        <f>IF(_xlfn.XLOOKUP($C760,customers!$A$1:$A$1001, customers!$C$1:$C$1001)=0, "", _xlfn.XLOOKUP($C760,customers!$A$1:$A$1001, customers!$C$1:$C$1001))</f>
        <v>lnardonil2@hao123.com</v>
      </c>
      <c r="H760" s="2" t="str">
        <f>_xlfn.XLOOKUP($C760, customers!$A$1:$A$1001, customers!$G$1:$G$1001)</f>
        <v>United States</v>
      </c>
      <c r="I760" t="str">
        <f>INDEX(products!$A$1:$G$49,MATCH(orders!$D760,products!$A$1:$A$49,0),MATCH(orders!I$1,products!$A$1:$F$1,0))</f>
        <v>Rob</v>
      </c>
      <c r="J760" t="str">
        <f>INDEX(products!$A$1:$G$49,MATCH(orders!$D760,products!$A$1:$A$49,0),MATCH(orders!J$1,products!$A$1:$F$1,0))</f>
        <v>D</v>
      </c>
      <c r="K760" s="7">
        <f>INDEX(products!$A$1:$G$49,MATCH(orders!$D760,products!$A$1:$A$49,0),MATCH(orders!K$1,products!$A$1:$F$1,0))</f>
        <v>1</v>
      </c>
      <c r="L760" s="4">
        <f>INDEX(products!$A$1:$G$49,MATCH(orders!$D760,products!$A$1:$A$49,0),MATCH(orders!L$1,products!$A$1:$F$1,0))</f>
        <v>8.9499999999999993</v>
      </c>
      <c r="M760" s="4">
        <f t="shared" si="11"/>
        <v>8.9499999999999993</v>
      </c>
      <c r="N760" t="str" cm="1">
        <f t="array" ref="N760">_xlfn.IFS($I760="Rob","Robusta",$I760="Exc","Excelsa",$I760="Ara","Arabica",$I760="Lib","Liberica")</f>
        <v>Robusta</v>
      </c>
      <c r="O760" t="str" cm="1">
        <f t="array" ref="O760">_xlfn.IFS($J760="M","Medium",$J760="L","Light",$J760="D","Dark")</f>
        <v>Dark</v>
      </c>
      <c r="P760" t="str">
        <f>_xlfn.XLOOKUP(Orders[[#This Row],[Customer ID]], customers!$A$1:$A$1001, customers!$I$1:$I$1001,,0)</f>
        <v>No</v>
      </c>
    </row>
    <row r="761" spans="1:16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_xlfn.XLOOKUP($C761, customers!$A$1:$A$1001,customers!$B$1:$B$1001)</f>
        <v>Dallas Yarham</v>
      </c>
      <c r="G761" s="2" t="str">
        <f>IF(_xlfn.XLOOKUP($C761,customers!$A$1:$A$1001, customers!$C$1:$C$1001)=0, "", _xlfn.XLOOKUP($C761,customers!$A$1:$A$1001, customers!$C$1:$C$1001))</f>
        <v>dyarhaml3@moonfruit.com</v>
      </c>
      <c r="H761" s="2" t="str">
        <f>_xlfn.XLOOKUP($C761, customers!$A$1:$A$1001, customers!$G$1:$G$1001)</f>
        <v>United States</v>
      </c>
      <c r="I761" t="str">
        <f>INDEX(products!$A$1:$G$49,MATCH(orders!$D761,products!$A$1:$A$49,0),MATCH(orders!I$1,products!$A$1:$F$1,0))</f>
        <v>Lib</v>
      </c>
      <c r="J761" t="str">
        <f>INDEX(products!$A$1:$G$49,MATCH(orders!$D761,products!$A$1:$A$49,0),MATCH(orders!J$1,products!$A$1:$F$1,0))</f>
        <v>D</v>
      </c>
      <c r="K761" s="7">
        <f>INDEX(products!$A$1:$G$49,MATCH(orders!$D761,products!$A$1:$A$49,0),MATCH(orders!K$1,products!$A$1:$F$1,0))</f>
        <v>2.5</v>
      </c>
      <c r="L761" s="4">
        <f>INDEX(products!$A$1:$G$49,MATCH(orders!$D761,products!$A$1:$A$49,0),MATCH(orders!L$1,products!$A$1:$F$1,0))</f>
        <v>29.784999999999997</v>
      </c>
      <c r="M761" s="4">
        <f t="shared" si="11"/>
        <v>29.784999999999997</v>
      </c>
      <c r="N761" t="str" cm="1">
        <f t="array" ref="N761">_xlfn.IFS($I761="Rob","Robusta",$I761="Exc","Excelsa",$I761="Ara","Arabica",$I761="Lib","Liberica")</f>
        <v>Liberica</v>
      </c>
      <c r="O761" t="str" cm="1">
        <f t="array" ref="O761">_xlfn.IFS($J761="M","Medium",$J761="L","Light",$J761="D","Dark")</f>
        <v>Dark</v>
      </c>
      <c r="P761" t="str">
        <f>_xlfn.XLOOKUP(Orders[[#This Row],[Customer ID]], customers!$A$1:$A$1001, customers!$I$1:$I$1001,,0)</f>
        <v>Yes</v>
      </c>
    </row>
    <row r="762" spans="1:16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_xlfn.XLOOKUP($C762, customers!$A$1:$A$1001,customers!$B$1:$B$1001)</f>
        <v>Arlana Ferrea</v>
      </c>
      <c r="G762" s="2" t="str">
        <f>IF(_xlfn.XLOOKUP($C762,customers!$A$1:$A$1001, customers!$C$1:$C$1001)=0, "", _xlfn.XLOOKUP($C762,customers!$A$1:$A$1001, customers!$C$1:$C$1001))</f>
        <v>aferreal4@wikia.com</v>
      </c>
      <c r="H762" s="2" t="str">
        <f>_xlfn.XLOOKUP($C762, customers!$A$1:$A$1001, customers!$G$1:$G$1001)</f>
        <v>United States</v>
      </c>
      <c r="I762" t="str">
        <f>INDEX(products!$A$1:$G$49,MATCH(orders!$D762,products!$A$1:$A$49,0),MATCH(orders!I$1,products!$A$1:$F$1,0))</f>
        <v>Exc</v>
      </c>
      <c r="J762" t="str">
        <f>INDEX(products!$A$1:$G$49,MATCH(orders!$D762,products!$A$1:$A$49,0),MATCH(orders!J$1,products!$A$1:$F$1,0))</f>
        <v>L</v>
      </c>
      <c r="K762" s="7">
        <f>INDEX(products!$A$1:$G$49,MATCH(orders!$D762,products!$A$1:$A$49,0),MATCH(orders!K$1,products!$A$1:$F$1,0))</f>
        <v>0.5</v>
      </c>
      <c r="L762" s="4">
        <f>INDEX(products!$A$1:$G$49,MATCH(orders!$D762,products!$A$1:$A$49,0),MATCH(orders!L$1,products!$A$1:$F$1,0))</f>
        <v>8.91</v>
      </c>
      <c r="M762" s="4">
        <f t="shared" si="11"/>
        <v>44.55</v>
      </c>
      <c r="N762" t="str" cm="1">
        <f t="array" ref="N762">_xlfn.IFS($I762="Rob","Robusta",$I762="Exc","Excelsa",$I762="Ara","Arabica",$I762="Lib","Liberica")</f>
        <v>Excelsa</v>
      </c>
      <c r="O762" t="str" cm="1">
        <f t="array" ref="O762">_xlfn.IFS($J762="M","Medium",$J762="L","Light",$J762="D","Dark")</f>
        <v>Light</v>
      </c>
      <c r="P762" t="str">
        <f>_xlfn.XLOOKUP(Orders[[#This Row],[Customer ID]], customers!$A$1:$A$1001, customers!$I$1:$I$1001,,0)</f>
        <v>No</v>
      </c>
    </row>
    <row r="763" spans="1:16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_xlfn.XLOOKUP($C763, customers!$A$1:$A$1001,customers!$B$1:$B$1001)</f>
        <v>Chuck Kendrick</v>
      </c>
      <c r="G763" s="2" t="str">
        <f>IF(_xlfn.XLOOKUP($C763,customers!$A$1:$A$1001, customers!$C$1:$C$1001)=0, "", _xlfn.XLOOKUP($C763,customers!$A$1:$A$1001, customers!$C$1:$C$1001))</f>
        <v>ckendrickl5@webnode.com</v>
      </c>
      <c r="H763" s="2" t="str">
        <f>_xlfn.XLOOKUP($C763, customers!$A$1:$A$1001, customers!$G$1:$G$1001)</f>
        <v>United States</v>
      </c>
      <c r="I763" t="str">
        <f>INDEX(products!$A$1:$G$49,MATCH(orders!$D763,products!$A$1:$A$49,0),MATCH(orders!I$1,products!$A$1:$F$1,0))</f>
        <v>Exc</v>
      </c>
      <c r="J763" t="str">
        <f>INDEX(products!$A$1:$G$49,MATCH(orders!$D763,products!$A$1:$A$49,0),MATCH(orders!J$1,products!$A$1:$F$1,0))</f>
        <v>L</v>
      </c>
      <c r="K763" s="7">
        <f>INDEX(products!$A$1:$G$49,MATCH(orders!$D763,products!$A$1:$A$49,0),MATCH(orders!K$1,products!$A$1:$F$1,0))</f>
        <v>1</v>
      </c>
      <c r="L763" s="4">
        <f>INDEX(products!$A$1:$G$49,MATCH(orders!$D763,products!$A$1:$A$49,0),MATCH(orders!L$1,products!$A$1:$F$1,0))</f>
        <v>14.85</v>
      </c>
      <c r="M763" s="4">
        <f t="shared" si="11"/>
        <v>89.1</v>
      </c>
      <c r="N763" t="str" cm="1">
        <f t="array" ref="N763">_xlfn.IFS($I763="Rob","Robusta",$I763="Exc","Excelsa",$I763="Ara","Arabica",$I763="Lib","Liberica")</f>
        <v>Excelsa</v>
      </c>
      <c r="O763" t="str" cm="1">
        <f t="array" ref="O763">_xlfn.IFS($J763="M","Medium",$J763="L","Light",$J763="D","Dark")</f>
        <v>Light</v>
      </c>
      <c r="P763" t="str">
        <f>_xlfn.XLOOKUP(Orders[[#This Row],[Customer ID]], customers!$A$1:$A$1001, customers!$I$1:$I$1001,,0)</f>
        <v>Yes</v>
      </c>
    </row>
    <row r="764" spans="1:16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_xlfn.XLOOKUP($C764, customers!$A$1:$A$1001,customers!$B$1:$B$1001)</f>
        <v>Sharona Danilchik</v>
      </c>
      <c r="G764" s="2" t="str">
        <f>IF(_xlfn.XLOOKUP($C764,customers!$A$1:$A$1001, customers!$C$1:$C$1001)=0, "", _xlfn.XLOOKUP($C764,customers!$A$1:$A$1001, customers!$C$1:$C$1001))</f>
        <v>sdanilchikl6@mit.edu</v>
      </c>
      <c r="H764" s="2" t="str">
        <f>_xlfn.XLOOKUP($C764, customers!$A$1:$A$1001, customers!$G$1:$G$1001)</f>
        <v>United Kingdom</v>
      </c>
      <c r="I764" t="str">
        <f>INDEX(products!$A$1:$G$49,MATCH(orders!$D764,products!$A$1:$A$49,0),MATCH(orders!I$1,products!$A$1:$F$1,0))</f>
        <v>Lib</v>
      </c>
      <c r="J764" t="str">
        <f>INDEX(products!$A$1:$G$49,MATCH(orders!$D764,products!$A$1:$A$49,0),MATCH(orders!J$1,products!$A$1:$F$1,0))</f>
        <v>M</v>
      </c>
      <c r="K764" s="7">
        <f>INDEX(products!$A$1:$G$49,MATCH(orders!$D764,products!$A$1:$A$49,0),MATCH(orders!K$1,products!$A$1:$F$1,0))</f>
        <v>0.5</v>
      </c>
      <c r="L764" s="4">
        <f>INDEX(products!$A$1:$G$49,MATCH(orders!$D764,products!$A$1:$A$49,0),MATCH(orders!L$1,products!$A$1:$F$1,0))</f>
        <v>8.73</v>
      </c>
      <c r="M764" s="4">
        <f t="shared" si="11"/>
        <v>43.650000000000006</v>
      </c>
      <c r="N764" t="str" cm="1">
        <f t="array" ref="N764">_xlfn.IFS($I764="Rob","Robusta",$I764="Exc","Excelsa",$I764="Ara","Arabica",$I764="Lib","Liberica")</f>
        <v>Liberica</v>
      </c>
      <c r="O764" t="str" cm="1">
        <f t="array" ref="O764">_xlfn.IFS($J764="M","Medium",$J764="L","Light",$J764="D","Dark")</f>
        <v>Medium</v>
      </c>
      <c r="P764" t="str">
        <f>_xlfn.XLOOKUP(Orders[[#This Row],[Customer ID]], customers!$A$1:$A$1001, customers!$I$1:$I$1001,,0)</f>
        <v>No</v>
      </c>
    </row>
    <row r="765" spans="1:16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_xlfn.XLOOKUP($C765, customers!$A$1:$A$1001,customers!$B$1:$B$1001)</f>
        <v>Sarajane Potter</v>
      </c>
      <c r="G765" s="2" t="str">
        <f>IF(_xlfn.XLOOKUP($C765,customers!$A$1:$A$1001, customers!$C$1:$C$1001)=0, "", _xlfn.XLOOKUP($C765,customers!$A$1:$A$1001, customers!$C$1:$C$1001))</f>
        <v/>
      </c>
      <c r="H765" s="2" t="str">
        <f>_xlfn.XLOOKUP($C765, customers!$A$1:$A$1001, customers!$G$1:$G$1001)</f>
        <v>United States</v>
      </c>
      <c r="I765" t="str">
        <f>INDEX(products!$A$1:$G$49,MATCH(orders!$D765,products!$A$1:$A$49,0),MATCH(orders!I$1,products!$A$1:$F$1,0))</f>
        <v>Ara</v>
      </c>
      <c r="J765" t="str">
        <f>INDEX(products!$A$1:$G$49,MATCH(orders!$D765,products!$A$1:$A$49,0),MATCH(orders!J$1,products!$A$1:$F$1,0))</f>
        <v>L</v>
      </c>
      <c r="K765" s="7">
        <f>INDEX(products!$A$1:$G$49,MATCH(orders!$D765,products!$A$1:$A$49,0),MATCH(orders!K$1,products!$A$1:$F$1,0))</f>
        <v>0.5</v>
      </c>
      <c r="L765" s="4">
        <f>INDEX(products!$A$1:$G$49,MATCH(orders!$D765,products!$A$1:$A$49,0),MATCH(orders!L$1,products!$A$1:$F$1,0))</f>
        <v>7.77</v>
      </c>
      <c r="M765" s="4">
        <f t="shared" si="11"/>
        <v>23.31</v>
      </c>
      <c r="N765" t="str" cm="1">
        <f t="array" ref="N765">_xlfn.IFS($I765="Rob","Robusta",$I765="Exc","Excelsa",$I765="Ara","Arabica",$I765="Lib","Liberica")</f>
        <v>Arabica</v>
      </c>
      <c r="O765" t="str" cm="1">
        <f t="array" ref="O765">_xlfn.IFS($J765="M","Medium",$J765="L","Light",$J765="D","Dark")</f>
        <v>Light</v>
      </c>
      <c r="P765" t="str">
        <f>_xlfn.XLOOKUP(Orders[[#This Row],[Customer ID]], customers!$A$1:$A$1001, customers!$I$1:$I$1001,,0)</f>
        <v>No</v>
      </c>
    </row>
    <row r="766" spans="1:16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_xlfn.XLOOKUP($C766, customers!$A$1:$A$1001,customers!$B$1:$B$1001)</f>
        <v>Bobby Folomkin</v>
      </c>
      <c r="G766" s="2" t="str">
        <f>IF(_xlfn.XLOOKUP($C766,customers!$A$1:$A$1001, customers!$C$1:$C$1001)=0, "", _xlfn.XLOOKUP($C766,customers!$A$1:$A$1001, customers!$C$1:$C$1001))</f>
        <v>bfolomkinl8@yolasite.com</v>
      </c>
      <c r="H766" s="2" t="str">
        <f>_xlfn.XLOOKUP($C766, customers!$A$1:$A$1001, customers!$G$1:$G$1001)</f>
        <v>United States</v>
      </c>
      <c r="I766" t="str">
        <f>INDEX(products!$A$1:$G$49,MATCH(orders!$D766,products!$A$1:$A$49,0),MATCH(orders!I$1,products!$A$1:$F$1,0))</f>
        <v>Ara</v>
      </c>
      <c r="J766" t="str">
        <f>INDEX(products!$A$1:$G$49,MATCH(orders!$D766,products!$A$1:$A$49,0),MATCH(orders!J$1,products!$A$1:$F$1,0))</f>
        <v>L</v>
      </c>
      <c r="K766" s="7">
        <f>INDEX(products!$A$1:$G$49,MATCH(orders!$D766,products!$A$1:$A$49,0),MATCH(orders!K$1,products!$A$1:$F$1,0))</f>
        <v>2.5</v>
      </c>
      <c r="L766" s="4">
        <f>INDEX(products!$A$1:$G$49,MATCH(orders!$D766,products!$A$1:$A$49,0),MATCH(orders!L$1,products!$A$1:$F$1,0))</f>
        <v>29.784999999999997</v>
      </c>
      <c r="M766" s="4">
        <f t="shared" si="11"/>
        <v>178.70999999999998</v>
      </c>
      <c r="N766" t="str" cm="1">
        <f t="array" ref="N766">_xlfn.IFS($I766="Rob","Robusta",$I766="Exc","Excelsa",$I766="Ara","Arabica",$I766="Lib","Liberica")</f>
        <v>Arabica</v>
      </c>
      <c r="O766" t="str" cm="1">
        <f t="array" ref="O766">_xlfn.IFS($J766="M","Medium",$J766="L","Light",$J766="D","Dark")</f>
        <v>Light</v>
      </c>
      <c r="P766" t="str">
        <f>_xlfn.XLOOKUP(Orders[[#This Row],[Customer ID]], customers!$A$1:$A$1001, customers!$I$1:$I$1001,,0)</f>
        <v>Yes</v>
      </c>
    </row>
    <row r="767" spans="1:16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_xlfn.XLOOKUP($C767, customers!$A$1:$A$1001,customers!$B$1:$B$1001)</f>
        <v>Rafferty Pursglove</v>
      </c>
      <c r="G767" s="2" t="str">
        <f>IF(_xlfn.XLOOKUP($C767,customers!$A$1:$A$1001, customers!$C$1:$C$1001)=0, "", _xlfn.XLOOKUP($C767,customers!$A$1:$A$1001, customers!$C$1:$C$1001))</f>
        <v>rpursglovel9@biblegateway.com</v>
      </c>
      <c r="H767" s="2" t="str">
        <f>_xlfn.XLOOKUP($C767, customers!$A$1:$A$1001, customers!$G$1:$G$1001)</f>
        <v>United States</v>
      </c>
      <c r="I767" t="str">
        <f>INDEX(products!$A$1:$G$49,MATCH(orders!$D767,products!$A$1:$A$49,0),MATCH(orders!I$1,products!$A$1:$F$1,0))</f>
        <v>Rob</v>
      </c>
      <c r="J767" t="str">
        <f>INDEX(products!$A$1:$G$49,MATCH(orders!$D767,products!$A$1:$A$49,0),MATCH(orders!J$1,products!$A$1:$F$1,0))</f>
        <v>M</v>
      </c>
      <c r="K767" s="7">
        <f>INDEX(products!$A$1:$G$49,MATCH(orders!$D767,products!$A$1:$A$49,0),MATCH(orders!K$1,products!$A$1:$F$1,0))</f>
        <v>1</v>
      </c>
      <c r="L767" s="4">
        <f>INDEX(products!$A$1:$G$49,MATCH(orders!$D767,products!$A$1:$A$49,0),MATCH(orders!L$1,products!$A$1:$F$1,0))</f>
        <v>9.9499999999999993</v>
      </c>
      <c r="M767" s="4">
        <f t="shared" si="11"/>
        <v>59.699999999999996</v>
      </c>
      <c r="N767" t="str" cm="1">
        <f t="array" ref="N767">_xlfn.IFS($I767="Rob","Robusta",$I767="Exc","Excelsa",$I767="Ara","Arabica",$I767="Lib","Liberica")</f>
        <v>Robusta</v>
      </c>
      <c r="O767" t="str" cm="1">
        <f t="array" ref="O767">_xlfn.IFS($J767="M","Medium",$J767="L","Light",$J767="D","Dark")</f>
        <v>Medium</v>
      </c>
      <c r="P767" t="str">
        <f>_xlfn.XLOOKUP(Orders[[#This Row],[Customer ID]], customers!$A$1:$A$1001, customers!$I$1:$I$1001,,0)</f>
        <v>Yes</v>
      </c>
    </row>
    <row r="768" spans="1:16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_xlfn.XLOOKUP($C768, customers!$A$1:$A$1001,customers!$B$1:$B$1001)</f>
        <v>Rafferty Pursglove</v>
      </c>
      <c r="G768" s="2" t="str">
        <f>IF(_xlfn.XLOOKUP($C768,customers!$A$1:$A$1001, customers!$C$1:$C$1001)=0, "", _xlfn.XLOOKUP($C768,customers!$A$1:$A$1001, customers!$C$1:$C$1001))</f>
        <v>rpursglovel9@biblegateway.com</v>
      </c>
      <c r="H768" s="2" t="str">
        <f>_xlfn.XLOOKUP($C768, customers!$A$1:$A$1001, customers!$G$1:$G$1001)</f>
        <v>United States</v>
      </c>
      <c r="I768" t="str">
        <f>INDEX(products!$A$1:$G$49,MATCH(orders!$D768,products!$A$1:$A$49,0),MATCH(orders!I$1,products!$A$1:$F$1,0))</f>
        <v>Ara</v>
      </c>
      <c r="J768" t="str">
        <f>INDEX(products!$A$1:$G$49,MATCH(orders!$D768,products!$A$1:$A$49,0),MATCH(orders!J$1,products!$A$1:$F$1,0))</f>
        <v>L</v>
      </c>
      <c r="K768" s="7">
        <f>INDEX(products!$A$1:$G$49,MATCH(orders!$D768,products!$A$1:$A$49,0),MATCH(orders!K$1,products!$A$1:$F$1,0))</f>
        <v>0.5</v>
      </c>
      <c r="L768" s="4">
        <f>INDEX(products!$A$1:$G$49,MATCH(orders!$D768,products!$A$1:$A$49,0),MATCH(orders!L$1,products!$A$1:$F$1,0))</f>
        <v>7.77</v>
      </c>
      <c r="M768" s="4">
        <f t="shared" si="11"/>
        <v>15.54</v>
      </c>
      <c r="N768" t="str" cm="1">
        <f t="array" ref="N768">_xlfn.IFS($I768="Rob","Robusta",$I768="Exc","Excelsa",$I768="Ara","Arabica",$I768="Lib","Liberica")</f>
        <v>Arabica</v>
      </c>
      <c r="O768" t="str" cm="1">
        <f t="array" ref="O768">_xlfn.IFS($J768="M","Medium",$J768="L","Light",$J768="D","Dark")</f>
        <v>Light</v>
      </c>
      <c r="P768" t="str">
        <f>_xlfn.XLOOKUP(Orders[[#This Row],[Customer ID]], customers!$A$1:$A$1001, customers!$I$1:$I$1001,,0)</f>
        <v>Yes</v>
      </c>
    </row>
    <row r="769" spans="1:16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_xlfn.XLOOKUP($C769, customers!$A$1:$A$1001,customers!$B$1:$B$1001)</f>
        <v>Foster Constance</v>
      </c>
      <c r="G769" s="2" t="str">
        <f>IF(_xlfn.XLOOKUP($C769,customers!$A$1:$A$1001, customers!$C$1:$C$1001)=0, "", _xlfn.XLOOKUP($C769,customers!$A$1:$A$1001, customers!$C$1:$C$1001))</f>
        <v>fconstancekz@ifeng.com</v>
      </c>
      <c r="H769" s="2" t="str">
        <f>_xlfn.XLOOKUP($C769, customers!$A$1:$A$1001, customers!$G$1:$G$1001)</f>
        <v>United States</v>
      </c>
      <c r="I769" t="str">
        <f>INDEX(products!$A$1:$G$49,MATCH(orders!$D769,products!$A$1:$A$49,0),MATCH(orders!I$1,products!$A$1:$F$1,0))</f>
        <v>Ara</v>
      </c>
      <c r="J769" t="str">
        <f>INDEX(products!$A$1:$G$49,MATCH(orders!$D769,products!$A$1:$A$49,0),MATCH(orders!J$1,products!$A$1:$F$1,0))</f>
        <v>L</v>
      </c>
      <c r="K769" s="7">
        <f>INDEX(products!$A$1:$G$49,MATCH(orders!$D769,products!$A$1:$A$49,0),MATCH(orders!K$1,products!$A$1:$F$1,0))</f>
        <v>2.5</v>
      </c>
      <c r="L769" s="4">
        <f>INDEX(products!$A$1:$G$49,MATCH(orders!$D769,products!$A$1:$A$49,0),MATCH(orders!L$1,products!$A$1:$F$1,0))</f>
        <v>29.784999999999997</v>
      </c>
      <c r="M769" s="4">
        <f t="shared" si="11"/>
        <v>89.35499999999999</v>
      </c>
      <c r="N769" t="str" cm="1">
        <f t="array" ref="N769">_xlfn.IFS($I769="Rob","Robusta",$I769="Exc","Excelsa",$I769="Ara","Arabica",$I769="Lib","Liberica")</f>
        <v>Arabica</v>
      </c>
      <c r="O769" t="str" cm="1">
        <f t="array" ref="O769">_xlfn.IFS($J769="M","Medium",$J769="L","Light",$J769="D","Dark")</f>
        <v>Light</v>
      </c>
      <c r="P769" t="str">
        <f>_xlfn.XLOOKUP(Orders[[#This Row],[Customer ID]], customers!$A$1:$A$1001, customers!$I$1:$I$1001,,0)</f>
        <v>No</v>
      </c>
    </row>
    <row r="770" spans="1:16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_xlfn.XLOOKUP($C770, customers!$A$1:$A$1001,customers!$B$1:$B$1001)</f>
        <v>Foster Constance</v>
      </c>
      <c r="G770" s="2" t="str">
        <f>IF(_xlfn.XLOOKUP($C770,customers!$A$1:$A$1001, customers!$C$1:$C$1001)=0, "", _xlfn.XLOOKUP($C770,customers!$A$1:$A$1001, customers!$C$1:$C$1001))</f>
        <v>fconstancekz@ifeng.com</v>
      </c>
      <c r="H770" s="2" t="str">
        <f>_xlfn.XLOOKUP($C770, customers!$A$1:$A$1001, customers!$G$1:$G$1001)</f>
        <v>United States</v>
      </c>
      <c r="I770" t="str">
        <f>INDEX(products!$A$1:$G$49,MATCH(orders!$D770,products!$A$1:$A$49,0),MATCH(orders!I$1,products!$A$1:$F$1,0))</f>
        <v>Rob</v>
      </c>
      <c r="J770" t="str">
        <f>INDEX(products!$A$1:$G$49,MATCH(orders!$D770,products!$A$1:$A$49,0),MATCH(orders!J$1,products!$A$1:$F$1,0))</f>
        <v>L</v>
      </c>
      <c r="K770" s="7">
        <f>INDEX(products!$A$1:$G$49,MATCH(orders!$D770,products!$A$1:$A$49,0),MATCH(orders!K$1,products!$A$1:$F$1,0))</f>
        <v>1</v>
      </c>
      <c r="L770" s="4">
        <f>INDEX(products!$A$1:$G$49,MATCH(orders!$D770,products!$A$1:$A$49,0),MATCH(orders!L$1,products!$A$1:$F$1,0))</f>
        <v>11.95</v>
      </c>
      <c r="M770" s="4">
        <f t="shared" si="11"/>
        <v>23.9</v>
      </c>
      <c r="N770" t="str" cm="1">
        <f t="array" ref="N770">_xlfn.IFS($I770="Rob","Robusta",$I770="Exc","Excelsa",$I770="Ara","Arabica",$I770="Lib","Liberica")</f>
        <v>Robusta</v>
      </c>
      <c r="O770" t="str" cm="1">
        <f t="array" ref="O770">_xlfn.IFS($J770="M","Medium",$J770="L","Light",$J770="D","Dark")</f>
        <v>Light</v>
      </c>
      <c r="P770" t="str">
        <f>_xlfn.XLOOKUP(Orders[[#This Row],[Customer ID]], customers!$A$1:$A$1001, customers!$I$1:$I$1001,,0)</f>
        <v>No</v>
      </c>
    </row>
    <row r="771" spans="1:16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_xlfn.XLOOKUP($C771, customers!$A$1:$A$1001,customers!$B$1:$B$1001)</f>
        <v>Dalia Eburah</v>
      </c>
      <c r="G771" s="2" t="str">
        <f>IF(_xlfn.XLOOKUP($C771,customers!$A$1:$A$1001, customers!$C$1:$C$1001)=0, "", _xlfn.XLOOKUP($C771,customers!$A$1:$A$1001, customers!$C$1:$C$1001))</f>
        <v>deburahld@google.co.jp</v>
      </c>
      <c r="H771" s="2" t="str">
        <f>_xlfn.XLOOKUP($C771, customers!$A$1:$A$1001, customers!$G$1:$G$1001)</f>
        <v>United Kingdom</v>
      </c>
      <c r="I771" t="str">
        <f>INDEX(products!$A$1:$G$49,MATCH(orders!$D771,products!$A$1:$A$49,0),MATCH(orders!I$1,products!$A$1:$F$1,0))</f>
        <v>Rob</v>
      </c>
      <c r="J771" t="str">
        <f>INDEX(products!$A$1:$G$49,MATCH(orders!$D771,products!$A$1:$A$49,0),MATCH(orders!J$1,products!$A$1:$F$1,0))</f>
        <v>M</v>
      </c>
      <c r="K771" s="7">
        <f>INDEX(products!$A$1:$G$49,MATCH(orders!$D771,products!$A$1:$A$49,0),MATCH(orders!K$1,products!$A$1:$F$1,0))</f>
        <v>2.5</v>
      </c>
      <c r="L771" s="4">
        <f>INDEX(products!$A$1:$G$49,MATCH(orders!$D771,products!$A$1:$A$49,0),MATCH(orders!L$1,products!$A$1:$F$1,0))</f>
        <v>22.884999999999998</v>
      </c>
      <c r="M771" s="4">
        <f t="shared" ref="M771:M834" si="12">L771*E771</f>
        <v>137.31</v>
      </c>
      <c r="N771" t="str" cm="1">
        <f t="array" ref="N771">_xlfn.IFS($I771="Rob","Robusta",$I771="Exc","Excelsa",$I771="Ara","Arabica",$I771="Lib","Liberica")</f>
        <v>Robusta</v>
      </c>
      <c r="O771" t="str" cm="1">
        <f t="array" ref="O771">_xlfn.IFS($J771="M","Medium",$J771="L","Light",$J771="D","Dark")</f>
        <v>Medium</v>
      </c>
      <c r="P771" t="str">
        <f>_xlfn.XLOOKUP(Orders[[#This Row],[Customer ID]], customers!$A$1:$A$1001, customers!$I$1:$I$1001,,0)</f>
        <v>No</v>
      </c>
    </row>
    <row r="772" spans="1:16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_xlfn.XLOOKUP($C772, customers!$A$1:$A$1001,customers!$B$1:$B$1001)</f>
        <v>Martie Brimilcombe</v>
      </c>
      <c r="G772" s="2" t="str">
        <f>IF(_xlfn.XLOOKUP($C772,customers!$A$1:$A$1001, customers!$C$1:$C$1001)=0, "", _xlfn.XLOOKUP($C772,customers!$A$1:$A$1001, customers!$C$1:$C$1001))</f>
        <v>mbrimilcombele@cnn.com</v>
      </c>
      <c r="H772" s="2" t="str">
        <f>_xlfn.XLOOKUP($C772, customers!$A$1:$A$1001, customers!$G$1:$G$1001)</f>
        <v>United States</v>
      </c>
      <c r="I772" t="str">
        <f>INDEX(products!$A$1:$G$49,MATCH(orders!$D772,products!$A$1:$A$49,0),MATCH(orders!I$1,products!$A$1:$F$1,0))</f>
        <v>Ara</v>
      </c>
      <c r="J772" t="str">
        <f>INDEX(products!$A$1:$G$49,MATCH(orders!$D772,products!$A$1:$A$49,0),MATCH(orders!J$1,products!$A$1:$F$1,0))</f>
        <v>D</v>
      </c>
      <c r="K772" s="7">
        <f>INDEX(products!$A$1:$G$49,MATCH(orders!$D772,products!$A$1:$A$49,0),MATCH(orders!K$1,products!$A$1:$F$1,0))</f>
        <v>1</v>
      </c>
      <c r="L772" s="4">
        <f>INDEX(products!$A$1:$G$49,MATCH(orders!$D772,products!$A$1:$A$49,0),MATCH(orders!L$1,products!$A$1:$F$1,0))</f>
        <v>9.9499999999999993</v>
      </c>
      <c r="M772" s="4">
        <f t="shared" si="12"/>
        <v>9.9499999999999993</v>
      </c>
      <c r="N772" t="str" cm="1">
        <f t="array" ref="N772">_xlfn.IFS($I772="Rob","Robusta",$I772="Exc","Excelsa",$I772="Ara","Arabica",$I772="Lib","Liberica")</f>
        <v>Arabica</v>
      </c>
      <c r="O772" t="str" cm="1">
        <f t="array" ref="O772">_xlfn.IFS($J772="M","Medium",$J772="L","Light",$J772="D","Dark")</f>
        <v>Dark</v>
      </c>
      <c r="P772" t="str">
        <f>_xlfn.XLOOKUP(Orders[[#This Row],[Customer ID]], customers!$A$1:$A$1001, customers!$I$1:$I$1001,,0)</f>
        <v>No</v>
      </c>
    </row>
    <row r="773" spans="1:16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_xlfn.XLOOKUP($C773, customers!$A$1:$A$1001,customers!$B$1:$B$1001)</f>
        <v>Suzanna Bollam</v>
      </c>
      <c r="G773" s="2" t="str">
        <f>IF(_xlfn.XLOOKUP($C773,customers!$A$1:$A$1001, customers!$C$1:$C$1001)=0, "", _xlfn.XLOOKUP($C773,customers!$A$1:$A$1001, customers!$C$1:$C$1001))</f>
        <v>sbollamlf@list-manage.com</v>
      </c>
      <c r="H773" s="2" t="str">
        <f>_xlfn.XLOOKUP($C773, customers!$A$1:$A$1001, customers!$G$1:$G$1001)</f>
        <v>United States</v>
      </c>
      <c r="I773" t="str">
        <f>INDEX(products!$A$1:$G$49,MATCH(orders!$D773,products!$A$1:$A$49,0),MATCH(orders!I$1,products!$A$1:$F$1,0))</f>
        <v>Rob</v>
      </c>
      <c r="J773" t="str">
        <f>INDEX(products!$A$1:$G$49,MATCH(orders!$D773,products!$A$1:$A$49,0),MATCH(orders!J$1,products!$A$1:$F$1,0))</f>
        <v>L</v>
      </c>
      <c r="K773" s="7">
        <f>INDEX(products!$A$1:$G$49,MATCH(orders!$D773,products!$A$1:$A$49,0),MATCH(orders!K$1,products!$A$1:$F$1,0))</f>
        <v>0.5</v>
      </c>
      <c r="L773" s="4">
        <f>INDEX(products!$A$1:$G$49,MATCH(orders!$D773,products!$A$1:$A$49,0),MATCH(orders!L$1,products!$A$1:$F$1,0))</f>
        <v>7.169999999999999</v>
      </c>
      <c r="M773" s="4">
        <f t="shared" si="12"/>
        <v>21.509999999999998</v>
      </c>
      <c r="N773" t="str" cm="1">
        <f t="array" ref="N773">_xlfn.IFS($I773="Rob","Robusta",$I773="Exc","Excelsa",$I773="Ara","Arabica",$I773="Lib","Liberica")</f>
        <v>Robusta</v>
      </c>
      <c r="O773" t="str" cm="1">
        <f t="array" ref="O773">_xlfn.IFS($J773="M","Medium",$J773="L","Light",$J773="D","Dark")</f>
        <v>Light</v>
      </c>
      <c r="P773" t="str">
        <f>_xlfn.XLOOKUP(Orders[[#This Row],[Customer ID]], customers!$A$1:$A$1001, customers!$I$1:$I$1001,,0)</f>
        <v>No</v>
      </c>
    </row>
    <row r="774" spans="1:16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_xlfn.XLOOKUP($C774, customers!$A$1:$A$1001,customers!$B$1:$B$1001)</f>
        <v>Mellisa Mebes</v>
      </c>
      <c r="G774" s="2" t="str">
        <f>IF(_xlfn.XLOOKUP($C774,customers!$A$1:$A$1001, customers!$C$1:$C$1001)=0, "", _xlfn.XLOOKUP($C774,customers!$A$1:$A$1001, customers!$C$1:$C$1001))</f>
        <v/>
      </c>
      <c r="H774" s="2" t="str">
        <f>_xlfn.XLOOKUP($C774, customers!$A$1:$A$1001, customers!$G$1:$G$1001)</f>
        <v>United States</v>
      </c>
      <c r="I774" t="str">
        <f>INDEX(products!$A$1:$G$49,MATCH(orders!$D774,products!$A$1:$A$49,0),MATCH(orders!I$1,products!$A$1:$F$1,0))</f>
        <v>Exc</v>
      </c>
      <c r="J774" t="str">
        <f>INDEX(products!$A$1:$G$49,MATCH(orders!$D774,products!$A$1:$A$49,0),MATCH(orders!J$1,products!$A$1:$F$1,0))</f>
        <v>M</v>
      </c>
      <c r="K774" s="7">
        <f>INDEX(products!$A$1:$G$49,MATCH(orders!$D774,products!$A$1:$A$49,0),MATCH(orders!K$1,products!$A$1:$F$1,0))</f>
        <v>1</v>
      </c>
      <c r="L774" s="4">
        <f>INDEX(products!$A$1:$G$49,MATCH(orders!$D774,products!$A$1:$A$49,0),MATCH(orders!L$1,products!$A$1:$F$1,0))</f>
        <v>13.75</v>
      </c>
      <c r="M774" s="4">
        <f t="shared" si="12"/>
        <v>82.5</v>
      </c>
      <c r="N774" t="str" cm="1">
        <f t="array" ref="N774">_xlfn.IFS($I774="Rob","Robusta",$I774="Exc","Excelsa",$I774="Ara","Arabica",$I774="Lib","Liberica")</f>
        <v>Excelsa</v>
      </c>
      <c r="O774" t="str" cm="1">
        <f t="array" ref="O774">_xlfn.IFS($J774="M","Medium",$J774="L","Light",$J774="D","Dark")</f>
        <v>Medium</v>
      </c>
      <c r="P774" t="str">
        <f>_xlfn.XLOOKUP(Orders[[#This Row],[Customer ID]], customers!$A$1:$A$1001, customers!$I$1:$I$1001,,0)</f>
        <v>No</v>
      </c>
    </row>
    <row r="775" spans="1:16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_xlfn.XLOOKUP($C775, customers!$A$1:$A$1001,customers!$B$1:$B$1001)</f>
        <v>Alva Filipczak</v>
      </c>
      <c r="G775" s="2" t="str">
        <f>IF(_xlfn.XLOOKUP($C775,customers!$A$1:$A$1001, customers!$C$1:$C$1001)=0, "", _xlfn.XLOOKUP($C775,customers!$A$1:$A$1001, customers!$C$1:$C$1001))</f>
        <v>afilipczaklh@ning.com</v>
      </c>
      <c r="H775" s="2" t="str">
        <f>_xlfn.XLOOKUP($C775, customers!$A$1:$A$1001, customers!$G$1:$G$1001)</f>
        <v>Ireland</v>
      </c>
      <c r="I775" t="str">
        <f>INDEX(products!$A$1:$G$49,MATCH(orders!$D775,products!$A$1:$A$49,0),MATCH(orders!I$1,products!$A$1:$F$1,0))</f>
        <v>Lib</v>
      </c>
      <c r="J775" t="str">
        <f>INDEX(products!$A$1:$G$49,MATCH(orders!$D775,products!$A$1:$A$49,0),MATCH(orders!J$1,products!$A$1:$F$1,0))</f>
        <v>M</v>
      </c>
      <c r="K775" s="7">
        <f>INDEX(products!$A$1:$G$49,MATCH(orders!$D775,products!$A$1:$A$49,0),MATCH(orders!K$1,products!$A$1:$F$1,0))</f>
        <v>0.2</v>
      </c>
      <c r="L775" s="4">
        <f>INDEX(products!$A$1:$G$49,MATCH(orders!$D775,products!$A$1:$A$49,0),MATCH(orders!L$1,products!$A$1:$F$1,0))</f>
        <v>4.3650000000000002</v>
      </c>
      <c r="M775" s="4">
        <f t="shared" si="12"/>
        <v>8.73</v>
      </c>
      <c r="N775" t="str" cm="1">
        <f t="array" ref="N775">_xlfn.IFS($I775="Rob","Robusta",$I775="Exc","Excelsa",$I775="Ara","Arabica",$I775="Lib","Liberica")</f>
        <v>Liberica</v>
      </c>
      <c r="O775" t="str" cm="1">
        <f t="array" ref="O775">_xlfn.IFS($J775="M","Medium",$J775="L","Light",$J775="D","Dark")</f>
        <v>Medium</v>
      </c>
      <c r="P775" t="str">
        <f>_xlfn.XLOOKUP(Orders[[#This Row],[Customer ID]], customers!$A$1:$A$1001, customers!$I$1:$I$1001,,0)</f>
        <v>No</v>
      </c>
    </row>
    <row r="776" spans="1:16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_xlfn.XLOOKUP($C776, customers!$A$1:$A$1001,customers!$B$1:$B$1001)</f>
        <v>Dorette Hinemoor</v>
      </c>
      <c r="G776" s="2" t="str">
        <f>IF(_xlfn.XLOOKUP($C776,customers!$A$1:$A$1001, customers!$C$1:$C$1001)=0, "", _xlfn.XLOOKUP($C776,customers!$A$1:$A$1001, customers!$C$1:$C$1001))</f>
        <v/>
      </c>
      <c r="H776" s="2" t="str">
        <f>_xlfn.XLOOKUP($C776, customers!$A$1:$A$1001, customers!$G$1:$G$1001)</f>
        <v>United States</v>
      </c>
      <c r="I776" t="str">
        <f>INDEX(products!$A$1:$G$49,MATCH(orders!$D776,products!$A$1:$A$49,0),MATCH(orders!I$1,products!$A$1:$F$1,0))</f>
        <v>Rob</v>
      </c>
      <c r="J776" t="str">
        <f>INDEX(products!$A$1:$G$49,MATCH(orders!$D776,products!$A$1:$A$49,0),MATCH(orders!J$1,products!$A$1:$F$1,0))</f>
        <v>M</v>
      </c>
      <c r="K776" s="7">
        <f>INDEX(products!$A$1:$G$49,MATCH(orders!$D776,products!$A$1:$A$49,0),MATCH(orders!K$1,products!$A$1:$F$1,0))</f>
        <v>1</v>
      </c>
      <c r="L776" s="4">
        <f>INDEX(products!$A$1:$G$49,MATCH(orders!$D776,products!$A$1:$A$49,0),MATCH(orders!L$1,products!$A$1:$F$1,0))</f>
        <v>9.9499999999999993</v>
      </c>
      <c r="M776" s="4">
        <f t="shared" si="12"/>
        <v>19.899999999999999</v>
      </c>
      <c r="N776" t="str" cm="1">
        <f t="array" ref="N776">_xlfn.IFS($I776="Rob","Robusta",$I776="Exc","Excelsa",$I776="Ara","Arabica",$I776="Lib","Liberica")</f>
        <v>Robusta</v>
      </c>
      <c r="O776" t="str" cm="1">
        <f t="array" ref="O776">_xlfn.IFS($J776="M","Medium",$J776="L","Light",$J776="D","Dark")</f>
        <v>Medium</v>
      </c>
      <c r="P776" t="str">
        <f>_xlfn.XLOOKUP(Orders[[#This Row],[Customer ID]], customers!$A$1:$A$1001, customers!$I$1:$I$1001,,0)</f>
        <v>Yes</v>
      </c>
    </row>
    <row r="777" spans="1:16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_xlfn.XLOOKUP($C777, customers!$A$1:$A$1001,customers!$B$1:$B$1001)</f>
        <v>Rhetta Elnaugh</v>
      </c>
      <c r="G777" s="2" t="str">
        <f>IF(_xlfn.XLOOKUP($C777,customers!$A$1:$A$1001, customers!$C$1:$C$1001)=0, "", _xlfn.XLOOKUP($C777,customers!$A$1:$A$1001, customers!$C$1:$C$1001))</f>
        <v>relnaughlj@comsenz.com</v>
      </c>
      <c r="H777" s="2" t="str">
        <f>_xlfn.XLOOKUP($C777, customers!$A$1:$A$1001, customers!$G$1:$G$1001)</f>
        <v>United States</v>
      </c>
      <c r="I777" t="str">
        <f>INDEX(products!$A$1:$G$49,MATCH(orders!$D777,products!$A$1:$A$49,0),MATCH(orders!I$1,products!$A$1:$F$1,0))</f>
        <v>Exc</v>
      </c>
      <c r="J777" t="str">
        <f>INDEX(products!$A$1:$G$49,MATCH(orders!$D777,products!$A$1:$A$49,0),MATCH(orders!J$1,products!$A$1:$F$1,0))</f>
        <v>L</v>
      </c>
      <c r="K777" s="7">
        <f>INDEX(products!$A$1:$G$49,MATCH(orders!$D777,products!$A$1:$A$49,0),MATCH(orders!K$1,products!$A$1:$F$1,0))</f>
        <v>0.5</v>
      </c>
      <c r="L777" s="4">
        <f>INDEX(products!$A$1:$G$49,MATCH(orders!$D777,products!$A$1:$A$49,0),MATCH(orders!L$1,products!$A$1:$F$1,0))</f>
        <v>8.91</v>
      </c>
      <c r="M777" s="4">
        <f t="shared" si="12"/>
        <v>17.82</v>
      </c>
      <c r="N777" t="str" cm="1">
        <f t="array" ref="N777">_xlfn.IFS($I777="Rob","Robusta",$I777="Exc","Excelsa",$I777="Ara","Arabica",$I777="Lib","Liberica")</f>
        <v>Excelsa</v>
      </c>
      <c r="O777" t="str" cm="1">
        <f t="array" ref="O777">_xlfn.IFS($J777="M","Medium",$J777="L","Light",$J777="D","Dark")</f>
        <v>Light</v>
      </c>
      <c r="P777" t="str">
        <f>_xlfn.XLOOKUP(Orders[[#This Row],[Customer ID]], customers!$A$1:$A$1001, customers!$I$1:$I$1001,,0)</f>
        <v>Yes</v>
      </c>
    </row>
    <row r="778" spans="1:16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_xlfn.XLOOKUP($C778, customers!$A$1:$A$1001,customers!$B$1:$B$1001)</f>
        <v>Jule Deehan</v>
      </c>
      <c r="G778" s="2" t="str">
        <f>IF(_xlfn.XLOOKUP($C778,customers!$A$1:$A$1001, customers!$C$1:$C$1001)=0, "", _xlfn.XLOOKUP($C778,customers!$A$1:$A$1001, customers!$C$1:$C$1001))</f>
        <v>jdeehanlk@about.me</v>
      </c>
      <c r="H778" s="2" t="str">
        <f>_xlfn.XLOOKUP($C778, customers!$A$1:$A$1001, customers!$G$1:$G$1001)</f>
        <v>United States</v>
      </c>
      <c r="I778" t="str">
        <f>INDEX(products!$A$1:$G$49,MATCH(orders!$D778,products!$A$1:$A$49,0),MATCH(orders!I$1,products!$A$1:$F$1,0))</f>
        <v>Ara</v>
      </c>
      <c r="J778" t="str">
        <f>INDEX(products!$A$1:$G$49,MATCH(orders!$D778,products!$A$1:$A$49,0),MATCH(orders!J$1,products!$A$1:$F$1,0))</f>
        <v>M</v>
      </c>
      <c r="K778" s="7">
        <f>INDEX(products!$A$1:$G$49,MATCH(orders!$D778,products!$A$1:$A$49,0),MATCH(orders!K$1,products!$A$1:$F$1,0))</f>
        <v>0.5</v>
      </c>
      <c r="L778" s="4">
        <f>INDEX(products!$A$1:$G$49,MATCH(orders!$D778,products!$A$1:$A$49,0),MATCH(orders!L$1,products!$A$1:$F$1,0))</f>
        <v>6.75</v>
      </c>
      <c r="M778" s="4">
        <f t="shared" si="12"/>
        <v>20.25</v>
      </c>
      <c r="N778" t="str" cm="1">
        <f t="array" ref="N778">_xlfn.IFS($I778="Rob","Robusta",$I778="Exc","Excelsa",$I778="Ara","Arabica",$I778="Lib","Liberica")</f>
        <v>Arabica</v>
      </c>
      <c r="O778" t="str" cm="1">
        <f t="array" ref="O778">_xlfn.IFS($J778="M","Medium",$J778="L","Light",$J778="D","Dark")</f>
        <v>Medium</v>
      </c>
      <c r="P778" t="str">
        <f>_xlfn.XLOOKUP(Orders[[#This Row],[Customer ID]], customers!$A$1:$A$1001, customers!$I$1:$I$1001,,0)</f>
        <v>No</v>
      </c>
    </row>
    <row r="779" spans="1:16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_xlfn.XLOOKUP($C779, customers!$A$1:$A$1001,customers!$B$1:$B$1001)</f>
        <v>Janella Eden</v>
      </c>
      <c r="G779" s="2" t="str">
        <f>IF(_xlfn.XLOOKUP($C779,customers!$A$1:$A$1001, customers!$C$1:$C$1001)=0, "", _xlfn.XLOOKUP($C779,customers!$A$1:$A$1001, customers!$C$1:$C$1001))</f>
        <v>jedenll@e-recht24.de</v>
      </c>
      <c r="H779" s="2" t="str">
        <f>_xlfn.XLOOKUP($C779, customers!$A$1:$A$1001, customers!$G$1:$G$1001)</f>
        <v>United States</v>
      </c>
      <c r="I779" t="str">
        <f>INDEX(products!$A$1:$G$49,MATCH(orders!$D779,products!$A$1:$A$49,0),MATCH(orders!I$1,products!$A$1:$F$1,0))</f>
        <v>Ara</v>
      </c>
      <c r="J779" t="str">
        <f>INDEX(products!$A$1:$G$49,MATCH(orders!$D779,products!$A$1:$A$49,0),MATCH(orders!J$1,products!$A$1:$F$1,0))</f>
        <v>L</v>
      </c>
      <c r="K779" s="7">
        <f>INDEX(products!$A$1:$G$49,MATCH(orders!$D779,products!$A$1:$A$49,0),MATCH(orders!K$1,products!$A$1:$F$1,0))</f>
        <v>2.5</v>
      </c>
      <c r="L779" s="4">
        <f>INDEX(products!$A$1:$G$49,MATCH(orders!$D779,products!$A$1:$A$49,0),MATCH(orders!L$1,products!$A$1:$F$1,0))</f>
        <v>29.784999999999997</v>
      </c>
      <c r="M779" s="4">
        <f t="shared" si="12"/>
        <v>59.569999999999993</v>
      </c>
      <c r="N779" t="str" cm="1">
        <f t="array" ref="N779">_xlfn.IFS($I779="Rob","Robusta",$I779="Exc","Excelsa",$I779="Ara","Arabica",$I779="Lib","Liberica")</f>
        <v>Arabica</v>
      </c>
      <c r="O779" t="str" cm="1">
        <f t="array" ref="O779">_xlfn.IFS($J779="M","Medium",$J779="L","Light",$J779="D","Dark")</f>
        <v>Light</v>
      </c>
      <c r="P779" t="str">
        <f>_xlfn.XLOOKUP(Orders[[#This Row],[Customer ID]], customers!$A$1:$A$1001, customers!$I$1:$I$1001,,0)</f>
        <v>No</v>
      </c>
    </row>
    <row r="780" spans="1:16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_xlfn.XLOOKUP($C780, customers!$A$1:$A$1001,customers!$B$1:$B$1001)</f>
        <v>Cam Jewster</v>
      </c>
      <c r="G780" s="2" t="str">
        <f>IF(_xlfn.XLOOKUP($C780,customers!$A$1:$A$1001, customers!$C$1:$C$1001)=0, "", _xlfn.XLOOKUP($C780,customers!$A$1:$A$1001, customers!$C$1:$C$1001))</f>
        <v>cjewsterlu@moonfruit.com</v>
      </c>
      <c r="H780" s="2" t="str">
        <f>_xlfn.XLOOKUP($C780, customers!$A$1:$A$1001, customers!$G$1:$G$1001)</f>
        <v>United States</v>
      </c>
      <c r="I780" t="str">
        <f>INDEX(products!$A$1:$G$49,MATCH(orders!$D780,products!$A$1:$A$49,0),MATCH(orders!I$1,products!$A$1:$F$1,0))</f>
        <v>Lib</v>
      </c>
      <c r="J780" t="str">
        <f>INDEX(products!$A$1:$G$49,MATCH(orders!$D780,products!$A$1:$A$49,0),MATCH(orders!J$1,products!$A$1:$F$1,0))</f>
        <v>L</v>
      </c>
      <c r="K780" s="7">
        <f>INDEX(products!$A$1:$G$49,MATCH(orders!$D780,products!$A$1:$A$49,0),MATCH(orders!K$1,products!$A$1:$F$1,0))</f>
        <v>0.5</v>
      </c>
      <c r="L780" s="4">
        <f>INDEX(products!$A$1:$G$49,MATCH(orders!$D780,products!$A$1:$A$49,0),MATCH(orders!L$1,products!$A$1:$F$1,0))</f>
        <v>9.51</v>
      </c>
      <c r="M780" s="4">
        <f t="shared" si="12"/>
        <v>19.02</v>
      </c>
      <c r="N780" t="str" cm="1">
        <f t="array" ref="N780">_xlfn.IFS($I780="Rob","Robusta",$I780="Exc","Excelsa",$I780="Ara","Arabica",$I780="Lib","Liberica")</f>
        <v>Liberica</v>
      </c>
      <c r="O780" t="str" cm="1">
        <f t="array" ref="O780">_xlfn.IFS($J780="M","Medium",$J780="L","Light",$J780="D","Dark")</f>
        <v>Light</v>
      </c>
      <c r="P780" t="str">
        <f>_xlfn.XLOOKUP(Orders[[#This Row],[Customer ID]], customers!$A$1:$A$1001, customers!$I$1:$I$1001,,0)</f>
        <v>Yes</v>
      </c>
    </row>
    <row r="781" spans="1:16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_xlfn.XLOOKUP($C781, customers!$A$1:$A$1001,customers!$B$1:$B$1001)</f>
        <v>Ugo Southerden</v>
      </c>
      <c r="G781" s="2" t="str">
        <f>IF(_xlfn.XLOOKUP($C781,customers!$A$1:$A$1001, customers!$C$1:$C$1001)=0, "", _xlfn.XLOOKUP($C781,customers!$A$1:$A$1001, customers!$C$1:$C$1001))</f>
        <v>usoutherdenln@hao123.com</v>
      </c>
      <c r="H781" s="2" t="str">
        <f>_xlfn.XLOOKUP($C781, customers!$A$1:$A$1001, customers!$G$1:$G$1001)</f>
        <v>United States</v>
      </c>
      <c r="I781" t="str">
        <f>INDEX(products!$A$1:$G$49,MATCH(orders!$D781,products!$A$1:$A$49,0),MATCH(orders!I$1,products!$A$1:$F$1,0))</f>
        <v>Lib</v>
      </c>
      <c r="J781" t="str">
        <f>INDEX(products!$A$1:$G$49,MATCH(orders!$D781,products!$A$1:$A$49,0),MATCH(orders!J$1,products!$A$1:$F$1,0))</f>
        <v>D</v>
      </c>
      <c r="K781" s="7">
        <f>INDEX(products!$A$1:$G$49,MATCH(orders!$D781,products!$A$1:$A$49,0),MATCH(orders!K$1,products!$A$1:$F$1,0))</f>
        <v>1</v>
      </c>
      <c r="L781" s="4">
        <f>INDEX(products!$A$1:$G$49,MATCH(orders!$D781,products!$A$1:$A$49,0),MATCH(orders!L$1,products!$A$1:$F$1,0))</f>
        <v>12.95</v>
      </c>
      <c r="M781" s="4">
        <f t="shared" si="12"/>
        <v>77.699999999999989</v>
      </c>
      <c r="N781" t="str" cm="1">
        <f t="array" ref="N781">_xlfn.IFS($I781="Rob","Robusta",$I781="Exc","Excelsa",$I781="Ara","Arabica",$I781="Lib","Liberica")</f>
        <v>Liberica</v>
      </c>
      <c r="O781" t="str" cm="1">
        <f t="array" ref="O781">_xlfn.IFS($J781="M","Medium",$J781="L","Light",$J781="D","Dark")</f>
        <v>Dark</v>
      </c>
      <c r="P781" t="str">
        <f>_xlfn.XLOOKUP(Orders[[#This Row],[Customer ID]], customers!$A$1:$A$1001, customers!$I$1:$I$1001,,0)</f>
        <v>Yes</v>
      </c>
    </row>
    <row r="782" spans="1:16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_xlfn.XLOOKUP($C782, customers!$A$1:$A$1001,customers!$B$1:$B$1001)</f>
        <v>Verne Dunkerley</v>
      </c>
      <c r="G782" s="2" t="str">
        <f>IF(_xlfn.XLOOKUP($C782,customers!$A$1:$A$1001, customers!$C$1:$C$1001)=0, "", _xlfn.XLOOKUP($C782,customers!$A$1:$A$1001, customers!$C$1:$C$1001))</f>
        <v/>
      </c>
      <c r="H782" s="2" t="str">
        <f>_xlfn.XLOOKUP($C782, customers!$A$1:$A$1001, customers!$G$1:$G$1001)</f>
        <v>United States</v>
      </c>
      <c r="I782" t="str">
        <f>INDEX(products!$A$1:$G$49,MATCH(orders!$D782,products!$A$1:$A$49,0),MATCH(orders!I$1,products!$A$1:$F$1,0))</f>
        <v>Exc</v>
      </c>
      <c r="J782" t="str">
        <f>INDEX(products!$A$1:$G$49,MATCH(orders!$D782,products!$A$1:$A$49,0),MATCH(orders!J$1,products!$A$1:$F$1,0))</f>
        <v>M</v>
      </c>
      <c r="K782" s="7">
        <f>INDEX(products!$A$1:$G$49,MATCH(orders!$D782,products!$A$1:$A$49,0),MATCH(orders!K$1,products!$A$1:$F$1,0))</f>
        <v>1</v>
      </c>
      <c r="L782" s="4">
        <f>INDEX(products!$A$1:$G$49,MATCH(orders!$D782,products!$A$1:$A$49,0),MATCH(orders!L$1,products!$A$1:$F$1,0))</f>
        <v>13.75</v>
      </c>
      <c r="M782" s="4">
        <f t="shared" si="12"/>
        <v>41.25</v>
      </c>
      <c r="N782" t="str" cm="1">
        <f t="array" ref="N782">_xlfn.IFS($I782="Rob","Robusta",$I782="Exc","Excelsa",$I782="Ara","Arabica",$I782="Lib","Liberica")</f>
        <v>Excelsa</v>
      </c>
      <c r="O782" t="str" cm="1">
        <f t="array" ref="O782">_xlfn.IFS($J782="M","Medium",$J782="L","Light",$J782="D","Dark")</f>
        <v>Medium</v>
      </c>
      <c r="P782" t="str">
        <f>_xlfn.XLOOKUP(Orders[[#This Row],[Customer ID]], customers!$A$1:$A$1001, customers!$I$1:$I$1001,,0)</f>
        <v>No</v>
      </c>
    </row>
    <row r="783" spans="1:16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_xlfn.XLOOKUP($C783, customers!$A$1:$A$1001,customers!$B$1:$B$1001)</f>
        <v>Lacee Burtenshaw</v>
      </c>
      <c r="G783" s="2" t="str">
        <f>IF(_xlfn.XLOOKUP($C783,customers!$A$1:$A$1001, customers!$C$1:$C$1001)=0, "", _xlfn.XLOOKUP($C783,customers!$A$1:$A$1001, customers!$C$1:$C$1001))</f>
        <v>lburtenshawlp@shinystat.com</v>
      </c>
      <c r="H783" s="2" t="str">
        <f>_xlfn.XLOOKUP($C783, customers!$A$1:$A$1001, customers!$G$1:$G$1001)</f>
        <v>United States</v>
      </c>
      <c r="I783" t="str">
        <f>INDEX(products!$A$1:$G$49,MATCH(orders!$D783,products!$A$1:$A$49,0),MATCH(orders!I$1,products!$A$1:$F$1,0))</f>
        <v>Lib</v>
      </c>
      <c r="J783" t="str">
        <f>INDEX(products!$A$1:$G$49,MATCH(orders!$D783,products!$A$1:$A$49,0),MATCH(orders!J$1,products!$A$1:$F$1,0))</f>
        <v>L</v>
      </c>
      <c r="K783" s="7">
        <f>INDEX(products!$A$1:$G$49,MATCH(orders!$D783,products!$A$1:$A$49,0),MATCH(orders!K$1,products!$A$1:$F$1,0))</f>
        <v>2.5</v>
      </c>
      <c r="L783" s="4">
        <f>INDEX(products!$A$1:$G$49,MATCH(orders!$D783,products!$A$1:$A$49,0),MATCH(orders!L$1,products!$A$1:$F$1,0))</f>
        <v>36.454999999999998</v>
      </c>
      <c r="M783" s="4">
        <f t="shared" si="12"/>
        <v>145.82</v>
      </c>
      <c r="N783" t="str" cm="1">
        <f t="array" ref="N783">_xlfn.IFS($I783="Rob","Robusta",$I783="Exc","Excelsa",$I783="Ara","Arabica",$I783="Lib","Liberica")</f>
        <v>Liberica</v>
      </c>
      <c r="O783" t="str" cm="1">
        <f t="array" ref="O783">_xlfn.IFS($J783="M","Medium",$J783="L","Light",$J783="D","Dark")</f>
        <v>Light</v>
      </c>
      <c r="P783" t="str">
        <f>_xlfn.XLOOKUP(Orders[[#This Row],[Customer ID]], customers!$A$1:$A$1001, customers!$I$1:$I$1001,,0)</f>
        <v>No</v>
      </c>
    </row>
    <row r="784" spans="1:16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_xlfn.XLOOKUP($C784, customers!$A$1:$A$1001,customers!$B$1:$B$1001)</f>
        <v>Adorne Gregoratti</v>
      </c>
      <c r="G784" s="2" t="str">
        <f>IF(_xlfn.XLOOKUP($C784,customers!$A$1:$A$1001, customers!$C$1:$C$1001)=0, "", _xlfn.XLOOKUP($C784,customers!$A$1:$A$1001, customers!$C$1:$C$1001))</f>
        <v>agregorattilq@vistaprint.com</v>
      </c>
      <c r="H784" s="2" t="str">
        <f>_xlfn.XLOOKUP($C784, customers!$A$1:$A$1001, customers!$G$1:$G$1001)</f>
        <v>Ireland</v>
      </c>
      <c r="I784" t="str">
        <f>INDEX(products!$A$1:$G$49,MATCH(orders!$D784,products!$A$1:$A$49,0),MATCH(orders!I$1,products!$A$1:$F$1,0))</f>
        <v>Exc</v>
      </c>
      <c r="J784" t="str">
        <f>INDEX(products!$A$1:$G$49,MATCH(orders!$D784,products!$A$1:$A$49,0),MATCH(orders!J$1,products!$A$1:$F$1,0))</f>
        <v>L</v>
      </c>
      <c r="K784" s="7">
        <f>INDEX(products!$A$1:$G$49,MATCH(orders!$D784,products!$A$1:$A$49,0),MATCH(orders!K$1,products!$A$1:$F$1,0))</f>
        <v>0.2</v>
      </c>
      <c r="L784" s="4">
        <f>INDEX(products!$A$1:$G$49,MATCH(orders!$D784,products!$A$1:$A$49,0),MATCH(orders!L$1,products!$A$1:$F$1,0))</f>
        <v>4.4550000000000001</v>
      </c>
      <c r="M784" s="4">
        <f t="shared" si="12"/>
        <v>26.73</v>
      </c>
      <c r="N784" t="str" cm="1">
        <f t="array" ref="N784">_xlfn.IFS($I784="Rob","Robusta",$I784="Exc","Excelsa",$I784="Ara","Arabica",$I784="Lib","Liberica")</f>
        <v>Excelsa</v>
      </c>
      <c r="O784" t="str" cm="1">
        <f t="array" ref="O784">_xlfn.IFS($J784="M","Medium",$J784="L","Light",$J784="D","Dark")</f>
        <v>Light</v>
      </c>
      <c r="P784" t="str">
        <f>_xlfn.XLOOKUP(Orders[[#This Row],[Customer ID]], customers!$A$1:$A$1001, customers!$I$1:$I$1001,,0)</f>
        <v>No</v>
      </c>
    </row>
    <row r="785" spans="1:16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_xlfn.XLOOKUP($C785, customers!$A$1:$A$1001,customers!$B$1:$B$1001)</f>
        <v>Chris Croster</v>
      </c>
      <c r="G785" s="2" t="str">
        <f>IF(_xlfn.XLOOKUP($C785,customers!$A$1:$A$1001, customers!$C$1:$C$1001)=0, "", _xlfn.XLOOKUP($C785,customers!$A$1:$A$1001, customers!$C$1:$C$1001))</f>
        <v>ccrosterlr@gov.uk</v>
      </c>
      <c r="H785" s="2" t="str">
        <f>_xlfn.XLOOKUP($C785, customers!$A$1:$A$1001, customers!$G$1:$G$1001)</f>
        <v>United States</v>
      </c>
      <c r="I785" t="str">
        <f>INDEX(products!$A$1:$G$49,MATCH(orders!$D785,products!$A$1:$A$49,0),MATCH(orders!I$1,products!$A$1:$F$1,0))</f>
        <v>Lib</v>
      </c>
      <c r="J785" t="str">
        <f>INDEX(products!$A$1:$G$49,MATCH(orders!$D785,products!$A$1:$A$49,0),MATCH(orders!J$1,products!$A$1:$F$1,0))</f>
        <v>M</v>
      </c>
      <c r="K785" s="7">
        <f>INDEX(products!$A$1:$G$49,MATCH(orders!$D785,products!$A$1:$A$49,0),MATCH(orders!K$1,products!$A$1:$F$1,0))</f>
        <v>0.5</v>
      </c>
      <c r="L785" s="4">
        <f>INDEX(products!$A$1:$G$49,MATCH(orders!$D785,products!$A$1:$A$49,0),MATCH(orders!L$1,products!$A$1:$F$1,0))</f>
        <v>8.73</v>
      </c>
      <c r="M785" s="4">
        <f t="shared" si="12"/>
        <v>43.650000000000006</v>
      </c>
      <c r="N785" t="str" cm="1">
        <f t="array" ref="N785">_xlfn.IFS($I785="Rob","Robusta",$I785="Exc","Excelsa",$I785="Ara","Arabica",$I785="Lib","Liberica")</f>
        <v>Liberica</v>
      </c>
      <c r="O785" t="str" cm="1">
        <f t="array" ref="O785">_xlfn.IFS($J785="M","Medium",$J785="L","Light",$J785="D","Dark")</f>
        <v>Medium</v>
      </c>
      <c r="P785" t="str">
        <f>_xlfn.XLOOKUP(Orders[[#This Row],[Customer ID]], customers!$A$1:$A$1001, customers!$I$1:$I$1001,,0)</f>
        <v>Yes</v>
      </c>
    </row>
    <row r="786" spans="1:16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_xlfn.XLOOKUP($C786, customers!$A$1:$A$1001,customers!$B$1:$B$1001)</f>
        <v>Graeme Whitehead</v>
      </c>
      <c r="G786" s="2" t="str">
        <f>IF(_xlfn.XLOOKUP($C786,customers!$A$1:$A$1001, customers!$C$1:$C$1001)=0, "", _xlfn.XLOOKUP($C786,customers!$A$1:$A$1001, customers!$C$1:$C$1001))</f>
        <v>gwhiteheadls@hp.com</v>
      </c>
      <c r="H786" s="2" t="str">
        <f>_xlfn.XLOOKUP($C786, customers!$A$1:$A$1001, customers!$G$1:$G$1001)</f>
        <v>United States</v>
      </c>
      <c r="I786" t="str">
        <f>INDEX(products!$A$1:$G$49,MATCH(orders!$D786,products!$A$1:$A$49,0),MATCH(orders!I$1,products!$A$1:$F$1,0))</f>
        <v>Lib</v>
      </c>
      <c r="J786" t="str">
        <f>INDEX(products!$A$1:$G$49,MATCH(orders!$D786,products!$A$1:$A$49,0),MATCH(orders!J$1,products!$A$1:$F$1,0))</f>
        <v>L</v>
      </c>
      <c r="K786" s="7">
        <f>INDEX(products!$A$1:$G$49,MATCH(orders!$D786,products!$A$1:$A$49,0),MATCH(orders!K$1,products!$A$1:$F$1,0))</f>
        <v>1</v>
      </c>
      <c r="L786" s="4">
        <f>INDEX(products!$A$1:$G$49,MATCH(orders!$D786,products!$A$1:$A$49,0),MATCH(orders!L$1,products!$A$1:$F$1,0))</f>
        <v>15.85</v>
      </c>
      <c r="M786" s="4">
        <f t="shared" si="12"/>
        <v>31.7</v>
      </c>
      <c r="N786" t="str" cm="1">
        <f t="array" ref="N786">_xlfn.IFS($I786="Rob","Robusta",$I786="Exc","Excelsa",$I786="Ara","Arabica",$I786="Lib","Liberica")</f>
        <v>Liberica</v>
      </c>
      <c r="O786" t="str" cm="1">
        <f t="array" ref="O786">_xlfn.IFS($J786="M","Medium",$J786="L","Light",$J786="D","Dark")</f>
        <v>Light</v>
      </c>
      <c r="P786" t="str">
        <f>_xlfn.XLOOKUP(Orders[[#This Row],[Customer ID]], customers!$A$1:$A$1001, customers!$I$1:$I$1001,,0)</f>
        <v>No</v>
      </c>
    </row>
    <row r="787" spans="1:16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_xlfn.XLOOKUP($C787, customers!$A$1:$A$1001,customers!$B$1:$B$1001)</f>
        <v>Haslett Jodrelle</v>
      </c>
      <c r="G787" s="2" t="str">
        <f>IF(_xlfn.XLOOKUP($C787,customers!$A$1:$A$1001, customers!$C$1:$C$1001)=0, "", _xlfn.XLOOKUP($C787,customers!$A$1:$A$1001, customers!$C$1:$C$1001))</f>
        <v>hjodrellelt@samsung.com</v>
      </c>
      <c r="H787" s="2" t="str">
        <f>_xlfn.XLOOKUP($C787, customers!$A$1:$A$1001, customers!$G$1:$G$1001)</f>
        <v>United States</v>
      </c>
      <c r="I787" t="str">
        <f>INDEX(products!$A$1:$G$49,MATCH(orders!$D787,products!$A$1:$A$49,0),MATCH(orders!I$1,products!$A$1:$F$1,0))</f>
        <v>Ara</v>
      </c>
      <c r="J787" t="str">
        <f>INDEX(products!$A$1:$G$49,MATCH(orders!$D787,products!$A$1:$A$49,0),MATCH(orders!J$1,products!$A$1:$F$1,0))</f>
        <v>D</v>
      </c>
      <c r="K787" s="7">
        <f>INDEX(products!$A$1:$G$49,MATCH(orders!$D787,products!$A$1:$A$49,0),MATCH(orders!K$1,products!$A$1:$F$1,0))</f>
        <v>2.5</v>
      </c>
      <c r="L787" s="4">
        <f>INDEX(products!$A$1:$G$49,MATCH(orders!$D787,products!$A$1:$A$49,0),MATCH(orders!L$1,products!$A$1:$F$1,0))</f>
        <v>22.884999999999998</v>
      </c>
      <c r="M787" s="4">
        <f t="shared" si="12"/>
        <v>22.884999999999998</v>
      </c>
      <c r="N787" t="str" cm="1">
        <f t="array" ref="N787">_xlfn.IFS($I787="Rob","Robusta",$I787="Exc","Excelsa",$I787="Ara","Arabica",$I787="Lib","Liberica")</f>
        <v>Arabica</v>
      </c>
      <c r="O787" t="str" cm="1">
        <f t="array" ref="O787">_xlfn.IFS($J787="M","Medium",$J787="L","Light",$J787="D","Dark")</f>
        <v>Dark</v>
      </c>
      <c r="P787" t="str">
        <f>_xlfn.XLOOKUP(Orders[[#This Row],[Customer ID]], customers!$A$1:$A$1001, customers!$I$1:$I$1001,,0)</f>
        <v>No</v>
      </c>
    </row>
    <row r="788" spans="1:16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_xlfn.XLOOKUP($C788, customers!$A$1:$A$1001,customers!$B$1:$B$1001)</f>
        <v>Cam Jewster</v>
      </c>
      <c r="G788" s="2" t="str">
        <f>IF(_xlfn.XLOOKUP($C788,customers!$A$1:$A$1001, customers!$C$1:$C$1001)=0, "", _xlfn.XLOOKUP($C788,customers!$A$1:$A$1001, customers!$C$1:$C$1001))</f>
        <v>cjewsterlu@moonfruit.com</v>
      </c>
      <c r="H788" s="2" t="str">
        <f>_xlfn.XLOOKUP($C788, customers!$A$1:$A$1001, customers!$G$1:$G$1001)</f>
        <v>United States</v>
      </c>
      <c r="I788" t="str">
        <f>INDEX(products!$A$1:$G$49,MATCH(orders!$D788,products!$A$1:$A$49,0),MATCH(orders!I$1,products!$A$1:$F$1,0))</f>
        <v>Exc</v>
      </c>
      <c r="J788" t="str">
        <f>INDEX(products!$A$1:$G$49,MATCH(orders!$D788,products!$A$1:$A$49,0),MATCH(orders!J$1,products!$A$1:$F$1,0))</f>
        <v>D</v>
      </c>
      <c r="K788" s="7">
        <f>INDEX(products!$A$1:$G$49,MATCH(orders!$D788,products!$A$1:$A$49,0),MATCH(orders!K$1,products!$A$1:$F$1,0))</f>
        <v>2.5</v>
      </c>
      <c r="L788" s="4">
        <f>INDEX(products!$A$1:$G$49,MATCH(orders!$D788,products!$A$1:$A$49,0),MATCH(orders!L$1,products!$A$1:$F$1,0))</f>
        <v>27.945</v>
      </c>
      <c r="M788" s="4">
        <f t="shared" si="12"/>
        <v>27.945</v>
      </c>
      <c r="N788" t="str" cm="1">
        <f t="array" ref="N788">_xlfn.IFS($I788="Rob","Robusta",$I788="Exc","Excelsa",$I788="Ara","Arabica",$I788="Lib","Liberica")</f>
        <v>Excelsa</v>
      </c>
      <c r="O788" t="str" cm="1">
        <f t="array" ref="O788">_xlfn.IFS($J788="M","Medium",$J788="L","Light",$J788="D","Dark")</f>
        <v>Dark</v>
      </c>
      <c r="P788" t="str">
        <f>_xlfn.XLOOKUP(Orders[[#This Row],[Customer ID]], customers!$A$1:$A$1001, customers!$I$1:$I$1001,,0)</f>
        <v>Yes</v>
      </c>
    </row>
    <row r="789" spans="1:16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_xlfn.XLOOKUP($C789, customers!$A$1:$A$1001,customers!$B$1:$B$1001)</f>
        <v>Beryl Osborn</v>
      </c>
      <c r="G789" s="2" t="str">
        <f>IF(_xlfn.XLOOKUP($C789,customers!$A$1:$A$1001, customers!$C$1:$C$1001)=0, "", _xlfn.XLOOKUP($C789,customers!$A$1:$A$1001, customers!$C$1:$C$1001))</f>
        <v/>
      </c>
      <c r="H789" s="2" t="str">
        <f>_xlfn.XLOOKUP($C789, customers!$A$1:$A$1001, customers!$G$1:$G$1001)</f>
        <v>United States</v>
      </c>
      <c r="I789" t="str">
        <f>INDEX(products!$A$1:$G$49,MATCH(orders!$D789,products!$A$1:$A$49,0),MATCH(orders!I$1,products!$A$1:$F$1,0))</f>
        <v>Exc</v>
      </c>
      <c r="J789" t="str">
        <f>INDEX(products!$A$1:$G$49,MATCH(orders!$D789,products!$A$1:$A$49,0),MATCH(orders!J$1,products!$A$1:$F$1,0))</f>
        <v>M</v>
      </c>
      <c r="K789" s="7">
        <f>INDEX(products!$A$1:$G$49,MATCH(orders!$D789,products!$A$1:$A$49,0),MATCH(orders!K$1,products!$A$1:$F$1,0))</f>
        <v>1</v>
      </c>
      <c r="L789" s="4">
        <f>INDEX(products!$A$1:$G$49,MATCH(orders!$D789,products!$A$1:$A$49,0),MATCH(orders!L$1,products!$A$1:$F$1,0))</f>
        <v>13.75</v>
      </c>
      <c r="M789" s="4">
        <f t="shared" si="12"/>
        <v>82.5</v>
      </c>
      <c r="N789" t="str" cm="1">
        <f t="array" ref="N789">_xlfn.IFS($I789="Rob","Robusta",$I789="Exc","Excelsa",$I789="Ara","Arabica",$I789="Lib","Liberica")</f>
        <v>Excelsa</v>
      </c>
      <c r="O789" t="str" cm="1">
        <f t="array" ref="O789">_xlfn.IFS($J789="M","Medium",$J789="L","Light",$J789="D","Dark")</f>
        <v>Medium</v>
      </c>
      <c r="P789" t="str">
        <f>_xlfn.XLOOKUP(Orders[[#This Row],[Customer ID]], customers!$A$1:$A$1001, customers!$I$1:$I$1001,,0)</f>
        <v>Yes</v>
      </c>
    </row>
    <row r="790" spans="1:16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_xlfn.XLOOKUP($C790, customers!$A$1:$A$1001,customers!$B$1:$B$1001)</f>
        <v>Kaela Nottram</v>
      </c>
      <c r="G790" s="2" t="str">
        <f>IF(_xlfn.XLOOKUP($C790,customers!$A$1:$A$1001, customers!$C$1:$C$1001)=0, "", _xlfn.XLOOKUP($C790,customers!$A$1:$A$1001, customers!$C$1:$C$1001))</f>
        <v>knottramlw@odnoklassniki.ru</v>
      </c>
      <c r="H790" s="2" t="str">
        <f>_xlfn.XLOOKUP($C790, customers!$A$1:$A$1001, customers!$G$1:$G$1001)</f>
        <v>Ireland</v>
      </c>
      <c r="I790" t="str">
        <f>INDEX(products!$A$1:$G$49,MATCH(orders!$D790,products!$A$1:$A$49,0),MATCH(orders!I$1,products!$A$1:$F$1,0))</f>
        <v>Rob</v>
      </c>
      <c r="J790" t="str">
        <f>INDEX(products!$A$1:$G$49,MATCH(orders!$D790,products!$A$1:$A$49,0),MATCH(orders!J$1,products!$A$1:$F$1,0))</f>
        <v>M</v>
      </c>
      <c r="K790" s="7">
        <f>INDEX(products!$A$1:$G$49,MATCH(orders!$D790,products!$A$1:$A$49,0),MATCH(orders!K$1,products!$A$1:$F$1,0))</f>
        <v>2.5</v>
      </c>
      <c r="L790" s="4">
        <f>INDEX(products!$A$1:$G$49,MATCH(orders!$D790,products!$A$1:$A$49,0),MATCH(orders!L$1,products!$A$1:$F$1,0))</f>
        <v>22.884999999999998</v>
      </c>
      <c r="M790" s="4">
        <f t="shared" si="12"/>
        <v>45.769999999999996</v>
      </c>
      <c r="N790" t="str" cm="1">
        <f t="array" ref="N790">_xlfn.IFS($I790="Rob","Robusta",$I790="Exc","Excelsa",$I790="Ara","Arabica",$I790="Lib","Liberica")</f>
        <v>Robusta</v>
      </c>
      <c r="O790" t="str" cm="1">
        <f t="array" ref="O790">_xlfn.IFS($J790="M","Medium",$J790="L","Light",$J790="D","Dark")</f>
        <v>Medium</v>
      </c>
      <c r="P790" t="str">
        <f>_xlfn.XLOOKUP(Orders[[#This Row],[Customer ID]], customers!$A$1:$A$1001, customers!$I$1:$I$1001,,0)</f>
        <v>Yes</v>
      </c>
    </row>
    <row r="791" spans="1:16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_xlfn.XLOOKUP($C791, customers!$A$1:$A$1001,customers!$B$1:$B$1001)</f>
        <v>Nobe Buney</v>
      </c>
      <c r="G791" s="2" t="str">
        <f>IF(_xlfn.XLOOKUP($C791,customers!$A$1:$A$1001, customers!$C$1:$C$1001)=0, "", _xlfn.XLOOKUP($C791,customers!$A$1:$A$1001, customers!$C$1:$C$1001))</f>
        <v>nbuneylx@jugem.jp</v>
      </c>
      <c r="H791" s="2" t="str">
        <f>_xlfn.XLOOKUP($C791, customers!$A$1:$A$1001, customers!$G$1:$G$1001)</f>
        <v>United States</v>
      </c>
      <c r="I791" t="str">
        <f>INDEX(products!$A$1:$G$49,MATCH(orders!$D791,products!$A$1:$A$49,0),MATCH(orders!I$1,products!$A$1:$F$1,0))</f>
        <v>Ara</v>
      </c>
      <c r="J791" t="str">
        <f>INDEX(products!$A$1:$G$49,MATCH(orders!$D791,products!$A$1:$A$49,0),MATCH(orders!J$1,products!$A$1:$F$1,0))</f>
        <v>L</v>
      </c>
      <c r="K791" s="7">
        <f>INDEX(products!$A$1:$G$49,MATCH(orders!$D791,products!$A$1:$A$49,0),MATCH(orders!K$1,products!$A$1:$F$1,0))</f>
        <v>1</v>
      </c>
      <c r="L791" s="4">
        <f>INDEX(products!$A$1:$G$49,MATCH(orders!$D791,products!$A$1:$A$49,0),MATCH(orders!L$1,products!$A$1:$F$1,0))</f>
        <v>12.95</v>
      </c>
      <c r="M791" s="4">
        <f t="shared" si="12"/>
        <v>77.699999999999989</v>
      </c>
      <c r="N791" t="str" cm="1">
        <f t="array" ref="N791">_xlfn.IFS($I791="Rob","Robusta",$I791="Exc","Excelsa",$I791="Ara","Arabica",$I791="Lib","Liberica")</f>
        <v>Arabica</v>
      </c>
      <c r="O791" t="str" cm="1">
        <f t="array" ref="O791">_xlfn.IFS($J791="M","Medium",$J791="L","Light",$J791="D","Dark")</f>
        <v>Light</v>
      </c>
      <c r="P791" t="str">
        <f>_xlfn.XLOOKUP(Orders[[#This Row],[Customer ID]], customers!$A$1:$A$1001, customers!$I$1:$I$1001,,0)</f>
        <v>No</v>
      </c>
    </row>
    <row r="792" spans="1:16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_xlfn.XLOOKUP($C792, customers!$A$1:$A$1001,customers!$B$1:$B$1001)</f>
        <v>Silvan McShea</v>
      </c>
      <c r="G792" s="2" t="str">
        <f>IF(_xlfn.XLOOKUP($C792,customers!$A$1:$A$1001, customers!$C$1:$C$1001)=0, "", _xlfn.XLOOKUP($C792,customers!$A$1:$A$1001, customers!$C$1:$C$1001))</f>
        <v>smcshealy@photobucket.com</v>
      </c>
      <c r="H792" s="2" t="str">
        <f>_xlfn.XLOOKUP($C792, customers!$A$1:$A$1001, customers!$G$1:$G$1001)</f>
        <v>United States</v>
      </c>
      <c r="I792" t="str">
        <f>INDEX(products!$A$1:$G$49,MATCH(orders!$D792,products!$A$1:$A$49,0),MATCH(orders!I$1,products!$A$1:$F$1,0))</f>
        <v>Ara</v>
      </c>
      <c r="J792" t="str">
        <f>INDEX(products!$A$1:$G$49,MATCH(orders!$D792,products!$A$1:$A$49,0),MATCH(orders!J$1,products!$A$1:$F$1,0))</f>
        <v>L</v>
      </c>
      <c r="K792" s="7">
        <f>INDEX(products!$A$1:$G$49,MATCH(orders!$D792,products!$A$1:$A$49,0),MATCH(orders!K$1,products!$A$1:$F$1,0))</f>
        <v>0.5</v>
      </c>
      <c r="L792" s="4">
        <f>INDEX(products!$A$1:$G$49,MATCH(orders!$D792,products!$A$1:$A$49,0),MATCH(orders!L$1,products!$A$1:$F$1,0))</f>
        <v>7.77</v>
      </c>
      <c r="M792" s="4">
        <f t="shared" si="12"/>
        <v>23.31</v>
      </c>
      <c r="N792" t="str" cm="1">
        <f t="array" ref="N792">_xlfn.IFS($I792="Rob","Robusta",$I792="Exc","Excelsa",$I792="Ara","Arabica",$I792="Lib","Liberica")</f>
        <v>Arabica</v>
      </c>
      <c r="O792" t="str" cm="1">
        <f t="array" ref="O792">_xlfn.IFS($J792="M","Medium",$J792="L","Light",$J792="D","Dark")</f>
        <v>Light</v>
      </c>
      <c r="P792" t="str">
        <f>_xlfn.XLOOKUP(Orders[[#This Row],[Customer ID]], customers!$A$1:$A$1001, customers!$I$1:$I$1001,,0)</f>
        <v>No</v>
      </c>
    </row>
    <row r="793" spans="1:16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_xlfn.XLOOKUP($C793, customers!$A$1:$A$1001,customers!$B$1:$B$1001)</f>
        <v>Karylin Huddart</v>
      </c>
      <c r="G793" s="2" t="str">
        <f>IF(_xlfn.XLOOKUP($C793,customers!$A$1:$A$1001, customers!$C$1:$C$1001)=0, "", _xlfn.XLOOKUP($C793,customers!$A$1:$A$1001, customers!$C$1:$C$1001))</f>
        <v>khuddartlz@about.com</v>
      </c>
      <c r="H793" s="2" t="str">
        <f>_xlfn.XLOOKUP($C793, customers!$A$1:$A$1001, customers!$G$1:$G$1001)</f>
        <v>United States</v>
      </c>
      <c r="I793" t="str">
        <f>INDEX(products!$A$1:$G$49,MATCH(orders!$D793,products!$A$1:$A$49,0),MATCH(orders!I$1,products!$A$1:$F$1,0))</f>
        <v>Lib</v>
      </c>
      <c r="J793" t="str">
        <f>INDEX(products!$A$1:$G$49,MATCH(orders!$D793,products!$A$1:$A$49,0),MATCH(orders!J$1,products!$A$1:$F$1,0))</f>
        <v>L</v>
      </c>
      <c r="K793" s="7">
        <f>INDEX(products!$A$1:$G$49,MATCH(orders!$D793,products!$A$1:$A$49,0),MATCH(orders!K$1,products!$A$1:$F$1,0))</f>
        <v>0.2</v>
      </c>
      <c r="L793" s="4">
        <f>INDEX(products!$A$1:$G$49,MATCH(orders!$D793,products!$A$1:$A$49,0),MATCH(orders!L$1,products!$A$1:$F$1,0))</f>
        <v>4.7549999999999999</v>
      </c>
      <c r="M793" s="4">
        <f t="shared" si="12"/>
        <v>23.774999999999999</v>
      </c>
      <c r="N793" t="str" cm="1">
        <f t="array" ref="N793">_xlfn.IFS($I793="Rob","Robusta",$I793="Exc","Excelsa",$I793="Ara","Arabica",$I793="Lib","Liberica")</f>
        <v>Liberica</v>
      </c>
      <c r="O793" t="str" cm="1">
        <f t="array" ref="O793">_xlfn.IFS($J793="M","Medium",$J793="L","Light",$J793="D","Dark")</f>
        <v>Light</v>
      </c>
      <c r="P793" t="str">
        <f>_xlfn.XLOOKUP(Orders[[#This Row],[Customer ID]], customers!$A$1:$A$1001, customers!$I$1:$I$1001,,0)</f>
        <v>Yes</v>
      </c>
    </row>
    <row r="794" spans="1:16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_xlfn.XLOOKUP($C794, customers!$A$1:$A$1001,customers!$B$1:$B$1001)</f>
        <v>Jereme Gippes</v>
      </c>
      <c r="G794" s="2" t="str">
        <f>IF(_xlfn.XLOOKUP($C794,customers!$A$1:$A$1001, customers!$C$1:$C$1001)=0, "", _xlfn.XLOOKUP($C794,customers!$A$1:$A$1001, customers!$C$1:$C$1001))</f>
        <v>jgippesm0@cloudflare.com</v>
      </c>
      <c r="H794" s="2" t="str">
        <f>_xlfn.XLOOKUP($C794, customers!$A$1:$A$1001, customers!$G$1:$G$1001)</f>
        <v>United Kingdom</v>
      </c>
      <c r="I794" t="str">
        <f>INDEX(products!$A$1:$G$49,MATCH(orders!$D794,products!$A$1:$A$49,0),MATCH(orders!I$1,products!$A$1:$F$1,0))</f>
        <v>Lib</v>
      </c>
      <c r="J794" t="str">
        <f>INDEX(products!$A$1:$G$49,MATCH(orders!$D794,products!$A$1:$A$49,0),MATCH(orders!J$1,products!$A$1:$F$1,0))</f>
        <v>M</v>
      </c>
      <c r="K794" s="7">
        <f>INDEX(products!$A$1:$G$49,MATCH(orders!$D794,products!$A$1:$A$49,0),MATCH(orders!K$1,products!$A$1:$F$1,0))</f>
        <v>0.5</v>
      </c>
      <c r="L794" s="4">
        <f>INDEX(products!$A$1:$G$49,MATCH(orders!$D794,products!$A$1:$A$49,0),MATCH(orders!L$1,products!$A$1:$F$1,0))</f>
        <v>8.73</v>
      </c>
      <c r="M794" s="4">
        <f t="shared" si="12"/>
        <v>52.38</v>
      </c>
      <c r="N794" t="str" cm="1">
        <f t="array" ref="N794">_xlfn.IFS($I794="Rob","Robusta",$I794="Exc","Excelsa",$I794="Ara","Arabica",$I794="Lib","Liberica")</f>
        <v>Liberica</v>
      </c>
      <c r="O794" t="str" cm="1">
        <f t="array" ref="O794">_xlfn.IFS($J794="M","Medium",$J794="L","Light",$J794="D","Dark")</f>
        <v>Medium</v>
      </c>
      <c r="P794" t="str">
        <f>_xlfn.XLOOKUP(Orders[[#This Row],[Customer ID]], customers!$A$1:$A$1001, customers!$I$1:$I$1001,,0)</f>
        <v>Yes</v>
      </c>
    </row>
    <row r="795" spans="1:16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_xlfn.XLOOKUP($C795, customers!$A$1:$A$1001,customers!$B$1:$B$1001)</f>
        <v>Lukas Whittlesee</v>
      </c>
      <c r="G795" s="2" t="str">
        <f>IF(_xlfn.XLOOKUP($C795,customers!$A$1:$A$1001, customers!$C$1:$C$1001)=0, "", _xlfn.XLOOKUP($C795,customers!$A$1:$A$1001, customers!$C$1:$C$1001))</f>
        <v>lwhittleseem1@e-recht24.de</v>
      </c>
      <c r="H795" s="2" t="str">
        <f>_xlfn.XLOOKUP($C795, customers!$A$1:$A$1001, customers!$G$1:$G$1001)</f>
        <v>United States</v>
      </c>
      <c r="I795" t="str">
        <f>INDEX(products!$A$1:$G$49,MATCH(orders!$D795,products!$A$1:$A$49,0),MATCH(orders!I$1,products!$A$1:$F$1,0))</f>
        <v>Rob</v>
      </c>
      <c r="J795" t="str">
        <f>INDEX(products!$A$1:$G$49,MATCH(orders!$D795,products!$A$1:$A$49,0),MATCH(orders!J$1,products!$A$1:$F$1,0))</f>
        <v>L</v>
      </c>
      <c r="K795" s="7">
        <f>INDEX(products!$A$1:$G$49,MATCH(orders!$D795,products!$A$1:$A$49,0),MATCH(orders!K$1,products!$A$1:$F$1,0))</f>
        <v>0.2</v>
      </c>
      <c r="L795" s="4">
        <f>INDEX(products!$A$1:$G$49,MATCH(orders!$D795,products!$A$1:$A$49,0),MATCH(orders!L$1,products!$A$1:$F$1,0))</f>
        <v>3.5849999999999995</v>
      </c>
      <c r="M795" s="4">
        <f t="shared" si="12"/>
        <v>17.924999999999997</v>
      </c>
      <c r="N795" t="str" cm="1">
        <f t="array" ref="N795">_xlfn.IFS($I795="Rob","Robusta",$I795="Exc","Excelsa",$I795="Ara","Arabica",$I795="Lib","Liberica")</f>
        <v>Robusta</v>
      </c>
      <c r="O795" t="str" cm="1">
        <f t="array" ref="O795">_xlfn.IFS($J795="M","Medium",$J795="L","Light",$J795="D","Dark")</f>
        <v>Light</v>
      </c>
      <c r="P795" t="str">
        <f>_xlfn.XLOOKUP(Orders[[#This Row],[Customer ID]], customers!$A$1:$A$1001, customers!$I$1:$I$1001,,0)</f>
        <v>No</v>
      </c>
    </row>
    <row r="796" spans="1:16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_xlfn.XLOOKUP($C796, customers!$A$1:$A$1001,customers!$B$1:$B$1001)</f>
        <v>Gregorius Trengrove</v>
      </c>
      <c r="G796" s="2" t="str">
        <f>IF(_xlfn.XLOOKUP($C796,customers!$A$1:$A$1001, customers!$C$1:$C$1001)=0, "", _xlfn.XLOOKUP($C796,customers!$A$1:$A$1001, customers!$C$1:$C$1001))</f>
        <v>gtrengrovem2@elpais.com</v>
      </c>
      <c r="H796" s="2" t="str">
        <f>_xlfn.XLOOKUP($C796, customers!$A$1:$A$1001, customers!$G$1:$G$1001)</f>
        <v>United States</v>
      </c>
      <c r="I796" t="str">
        <f>INDEX(products!$A$1:$G$49,MATCH(orders!$D796,products!$A$1:$A$49,0),MATCH(orders!I$1,products!$A$1:$F$1,0))</f>
        <v>Ara</v>
      </c>
      <c r="J796" t="str">
        <f>INDEX(products!$A$1:$G$49,MATCH(orders!$D796,products!$A$1:$A$49,0),MATCH(orders!J$1,products!$A$1:$F$1,0))</f>
        <v>L</v>
      </c>
      <c r="K796" s="7">
        <f>INDEX(products!$A$1:$G$49,MATCH(orders!$D796,products!$A$1:$A$49,0),MATCH(orders!K$1,products!$A$1:$F$1,0))</f>
        <v>2.5</v>
      </c>
      <c r="L796" s="4">
        <f>INDEX(products!$A$1:$G$49,MATCH(orders!$D796,products!$A$1:$A$49,0),MATCH(orders!L$1,products!$A$1:$F$1,0))</f>
        <v>29.784999999999997</v>
      </c>
      <c r="M796" s="4">
        <f t="shared" si="12"/>
        <v>148.92499999999998</v>
      </c>
      <c r="N796" t="str" cm="1">
        <f t="array" ref="N796">_xlfn.IFS($I796="Rob","Robusta",$I796="Exc","Excelsa",$I796="Ara","Arabica",$I796="Lib","Liberica")</f>
        <v>Arabica</v>
      </c>
      <c r="O796" t="str" cm="1">
        <f t="array" ref="O796">_xlfn.IFS($J796="M","Medium",$J796="L","Light",$J796="D","Dark")</f>
        <v>Light</v>
      </c>
      <c r="P796" t="str">
        <f>_xlfn.XLOOKUP(Orders[[#This Row],[Customer ID]], customers!$A$1:$A$1001, customers!$I$1:$I$1001,,0)</f>
        <v>No</v>
      </c>
    </row>
    <row r="797" spans="1:16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_xlfn.XLOOKUP($C797, customers!$A$1:$A$1001,customers!$B$1:$B$1001)</f>
        <v>Wright Caldero</v>
      </c>
      <c r="G797" s="2" t="str">
        <f>IF(_xlfn.XLOOKUP($C797,customers!$A$1:$A$1001, customers!$C$1:$C$1001)=0, "", _xlfn.XLOOKUP($C797,customers!$A$1:$A$1001, customers!$C$1:$C$1001))</f>
        <v>wcalderom3@stumbleupon.com</v>
      </c>
      <c r="H797" s="2" t="str">
        <f>_xlfn.XLOOKUP($C797, customers!$A$1:$A$1001, customers!$G$1:$G$1001)</f>
        <v>United States</v>
      </c>
      <c r="I797" t="str">
        <f>INDEX(products!$A$1:$G$49,MATCH(orders!$D797,products!$A$1:$A$49,0),MATCH(orders!I$1,products!$A$1:$F$1,0))</f>
        <v>Rob</v>
      </c>
      <c r="J797" t="str">
        <f>INDEX(products!$A$1:$G$49,MATCH(orders!$D797,products!$A$1:$A$49,0),MATCH(orders!J$1,products!$A$1:$F$1,0))</f>
        <v>L</v>
      </c>
      <c r="K797" s="7">
        <f>INDEX(products!$A$1:$G$49,MATCH(orders!$D797,products!$A$1:$A$49,0),MATCH(orders!K$1,products!$A$1:$F$1,0))</f>
        <v>0.5</v>
      </c>
      <c r="L797" s="4">
        <f>INDEX(products!$A$1:$G$49,MATCH(orders!$D797,products!$A$1:$A$49,0),MATCH(orders!L$1,products!$A$1:$F$1,0))</f>
        <v>7.169999999999999</v>
      </c>
      <c r="M797" s="4">
        <f t="shared" si="12"/>
        <v>28.679999999999996</v>
      </c>
      <c r="N797" t="str" cm="1">
        <f t="array" ref="N797">_xlfn.IFS($I797="Rob","Robusta",$I797="Exc","Excelsa",$I797="Ara","Arabica",$I797="Lib","Liberica")</f>
        <v>Robusta</v>
      </c>
      <c r="O797" t="str" cm="1">
        <f t="array" ref="O797">_xlfn.IFS($J797="M","Medium",$J797="L","Light",$J797="D","Dark")</f>
        <v>Light</v>
      </c>
      <c r="P797" t="str">
        <f>_xlfn.XLOOKUP(Orders[[#This Row],[Customer ID]], customers!$A$1:$A$1001, customers!$I$1:$I$1001,,0)</f>
        <v>No</v>
      </c>
    </row>
    <row r="798" spans="1:16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_xlfn.XLOOKUP($C798, customers!$A$1:$A$1001,customers!$B$1:$B$1001)</f>
        <v>Merell Zanazzi</v>
      </c>
      <c r="G798" s="2" t="str">
        <f>IF(_xlfn.XLOOKUP($C798,customers!$A$1:$A$1001, customers!$C$1:$C$1001)=0, "", _xlfn.XLOOKUP($C798,customers!$A$1:$A$1001, customers!$C$1:$C$1001))</f>
        <v/>
      </c>
      <c r="H798" s="2" t="str">
        <f>_xlfn.XLOOKUP($C798, customers!$A$1:$A$1001, customers!$G$1:$G$1001)</f>
        <v>United States</v>
      </c>
      <c r="I798" t="str">
        <f>INDEX(products!$A$1:$G$49,MATCH(orders!$D798,products!$A$1:$A$49,0),MATCH(orders!I$1,products!$A$1:$F$1,0))</f>
        <v>Lib</v>
      </c>
      <c r="J798" t="str">
        <f>INDEX(products!$A$1:$G$49,MATCH(orders!$D798,products!$A$1:$A$49,0),MATCH(orders!J$1,products!$A$1:$F$1,0))</f>
        <v>L</v>
      </c>
      <c r="K798" s="7">
        <f>INDEX(products!$A$1:$G$49,MATCH(orders!$D798,products!$A$1:$A$49,0),MATCH(orders!K$1,products!$A$1:$F$1,0))</f>
        <v>0.5</v>
      </c>
      <c r="L798" s="4">
        <f>INDEX(products!$A$1:$G$49,MATCH(orders!$D798,products!$A$1:$A$49,0),MATCH(orders!L$1,products!$A$1:$F$1,0))</f>
        <v>9.51</v>
      </c>
      <c r="M798" s="4">
        <f t="shared" si="12"/>
        <v>9.51</v>
      </c>
      <c r="N798" t="str" cm="1">
        <f t="array" ref="N798">_xlfn.IFS($I798="Rob","Robusta",$I798="Exc","Excelsa",$I798="Ara","Arabica",$I798="Lib","Liberica")</f>
        <v>Liberica</v>
      </c>
      <c r="O798" t="str" cm="1">
        <f t="array" ref="O798">_xlfn.IFS($J798="M","Medium",$J798="L","Light",$J798="D","Dark")</f>
        <v>Light</v>
      </c>
      <c r="P798" t="str">
        <f>_xlfn.XLOOKUP(Orders[[#This Row],[Customer ID]], customers!$A$1:$A$1001, customers!$I$1:$I$1001,,0)</f>
        <v>No</v>
      </c>
    </row>
    <row r="799" spans="1:16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_xlfn.XLOOKUP($C799, customers!$A$1:$A$1001,customers!$B$1:$B$1001)</f>
        <v>Jed Kennicott</v>
      </c>
      <c r="G799" s="2" t="str">
        <f>IF(_xlfn.XLOOKUP($C799,customers!$A$1:$A$1001, customers!$C$1:$C$1001)=0, "", _xlfn.XLOOKUP($C799,customers!$A$1:$A$1001, customers!$C$1:$C$1001))</f>
        <v>jkennicottm5@yahoo.co.jp</v>
      </c>
      <c r="H799" s="2" t="str">
        <f>_xlfn.XLOOKUP($C799, customers!$A$1:$A$1001, customers!$G$1:$G$1001)</f>
        <v>United States</v>
      </c>
      <c r="I799" t="str">
        <f>INDEX(products!$A$1:$G$49,MATCH(orders!$D799,products!$A$1:$A$49,0),MATCH(orders!I$1,products!$A$1:$F$1,0))</f>
        <v>Ara</v>
      </c>
      <c r="J799" t="str">
        <f>INDEX(products!$A$1:$G$49,MATCH(orders!$D799,products!$A$1:$A$49,0),MATCH(orders!J$1,products!$A$1:$F$1,0))</f>
        <v>L</v>
      </c>
      <c r="K799" s="7">
        <f>INDEX(products!$A$1:$G$49,MATCH(orders!$D799,products!$A$1:$A$49,0),MATCH(orders!K$1,products!$A$1:$F$1,0))</f>
        <v>0.5</v>
      </c>
      <c r="L799" s="4">
        <f>INDEX(products!$A$1:$G$49,MATCH(orders!$D799,products!$A$1:$A$49,0),MATCH(orders!L$1,products!$A$1:$F$1,0))</f>
        <v>7.77</v>
      </c>
      <c r="M799" s="4">
        <f t="shared" si="12"/>
        <v>31.08</v>
      </c>
      <c r="N799" t="str" cm="1">
        <f t="array" ref="N799">_xlfn.IFS($I799="Rob","Robusta",$I799="Exc","Excelsa",$I799="Ara","Arabica",$I799="Lib","Liberica")</f>
        <v>Arabica</v>
      </c>
      <c r="O799" t="str" cm="1">
        <f t="array" ref="O799">_xlfn.IFS($J799="M","Medium",$J799="L","Light",$J799="D","Dark")</f>
        <v>Light</v>
      </c>
      <c r="P799" t="str">
        <f>_xlfn.XLOOKUP(Orders[[#This Row],[Customer ID]], customers!$A$1:$A$1001, customers!$I$1:$I$1001,,0)</f>
        <v>No</v>
      </c>
    </row>
    <row r="800" spans="1:16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_xlfn.XLOOKUP($C800, customers!$A$1:$A$1001,customers!$B$1:$B$1001)</f>
        <v>Guenevere Ruggen</v>
      </c>
      <c r="G800" s="2" t="str">
        <f>IF(_xlfn.XLOOKUP($C800,customers!$A$1:$A$1001, customers!$C$1:$C$1001)=0, "", _xlfn.XLOOKUP($C800,customers!$A$1:$A$1001, customers!$C$1:$C$1001))</f>
        <v>gruggenm6@nymag.com</v>
      </c>
      <c r="H800" s="2" t="str">
        <f>_xlfn.XLOOKUP($C800, customers!$A$1:$A$1001, customers!$G$1:$G$1001)</f>
        <v>United States</v>
      </c>
      <c r="I800" t="str">
        <f>INDEX(products!$A$1:$G$49,MATCH(orders!$D800,products!$A$1:$A$49,0),MATCH(orders!I$1,products!$A$1:$F$1,0))</f>
        <v>Rob</v>
      </c>
      <c r="J800" t="str">
        <f>INDEX(products!$A$1:$G$49,MATCH(orders!$D800,products!$A$1:$A$49,0),MATCH(orders!J$1,products!$A$1:$F$1,0))</f>
        <v>D</v>
      </c>
      <c r="K800" s="7">
        <f>INDEX(products!$A$1:$G$49,MATCH(orders!$D800,products!$A$1:$A$49,0),MATCH(orders!K$1,products!$A$1:$F$1,0))</f>
        <v>0.2</v>
      </c>
      <c r="L800" s="4">
        <f>INDEX(products!$A$1:$G$49,MATCH(orders!$D800,products!$A$1:$A$49,0),MATCH(orders!L$1,products!$A$1:$F$1,0))</f>
        <v>2.6849999999999996</v>
      </c>
      <c r="M800" s="4">
        <f t="shared" si="12"/>
        <v>8.0549999999999997</v>
      </c>
      <c r="N800" t="str" cm="1">
        <f t="array" ref="N800">_xlfn.IFS($I800="Rob","Robusta",$I800="Exc","Excelsa",$I800="Ara","Arabica",$I800="Lib","Liberica")</f>
        <v>Robusta</v>
      </c>
      <c r="O800" t="str" cm="1">
        <f t="array" ref="O800">_xlfn.IFS($J800="M","Medium",$J800="L","Light",$J800="D","Dark")</f>
        <v>Dark</v>
      </c>
      <c r="P800" t="str">
        <f>_xlfn.XLOOKUP(Orders[[#This Row],[Customer ID]], customers!$A$1:$A$1001, customers!$I$1:$I$1001,,0)</f>
        <v>Yes</v>
      </c>
    </row>
    <row r="801" spans="1:16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_xlfn.XLOOKUP($C801, customers!$A$1:$A$1001,customers!$B$1:$B$1001)</f>
        <v>Gonzales Cicculi</v>
      </c>
      <c r="G801" s="2" t="str">
        <f>IF(_xlfn.XLOOKUP($C801,customers!$A$1:$A$1001, customers!$C$1:$C$1001)=0, "", _xlfn.XLOOKUP($C801,customers!$A$1:$A$1001, customers!$C$1:$C$1001))</f>
        <v/>
      </c>
      <c r="H801" s="2" t="str">
        <f>_xlfn.XLOOKUP($C801, customers!$A$1:$A$1001, customers!$G$1:$G$1001)</f>
        <v>United States</v>
      </c>
      <c r="I801" t="str">
        <f>INDEX(products!$A$1:$G$49,MATCH(orders!$D801,products!$A$1:$A$49,0),MATCH(orders!I$1,products!$A$1:$F$1,0))</f>
        <v>Exc</v>
      </c>
      <c r="J801" t="str">
        <f>INDEX(products!$A$1:$G$49,MATCH(orders!$D801,products!$A$1:$A$49,0),MATCH(orders!J$1,products!$A$1:$F$1,0))</f>
        <v>D</v>
      </c>
      <c r="K801" s="7">
        <f>INDEX(products!$A$1:$G$49,MATCH(orders!$D801,products!$A$1:$A$49,0),MATCH(orders!K$1,products!$A$1:$F$1,0))</f>
        <v>1</v>
      </c>
      <c r="L801" s="4">
        <f>INDEX(products!$A$1:$G$49,MATCH(orders!$D801,products!$A$1:$A$49,0),MATCH(orders!L$1,products!$A$1:$F$1,0))</f>
        <v>12.15</v>
      </c>
      <c r="M801" s="4">
        <f t="shared" si="12"/>
        <v>36.450000000000003</v>
      </c>
      <c r="N801" t="str" cm="1">
        <f t="array" ref="N801">_xlfn.IFS($I801="Rob","Robusta",$I801="Exc","Excelsa",$I801="Ara","Arabica",$I801="Lib","Liberica")</f>
        <v>Excelsa</v>
      </c>
      <c r="O801" t="str" cm="1">
        <f t="array" ref="O801">_xlfn.IFS($J801="M","Medium",$J801="L","Light",$J801="D","Dark")</f>
        <v>Dark</v>
      </c>
      <c r="P801" t="str">
        <f>_xlfn.XLOOKUP(Orders[[#This Row],[Customer ID]], customers!$A$1:$A$1001, customers!$I$1:$I$1001,,0)</f>
        <v>Yes</v>
      </c>
    </row>
    <row r="802" spans="1:16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_xlfn.XLOOKUP($C802, customers!$A$1:$A$1001,customers!$B$1:$B$1001)</f>
        <v>Man Fright</v>
      </c>
      <c r="G802" s="2" t="str">
        <f>IF(_xlfn.XLOOKUP($C802,customers!$A$1:$A$1001, customers!$C$1:$C$1001)=0, "", _xlfn.XLOOKUP($C802,customers!$A$1:$A$1001, customers!$C$1:$C$1001))</f>
        <v>mfrightm8@harvard.edu</v>
      </c>
      <c r="H802" s="2" t="str">
        <f>_xlfn.XLOOKUP($C802, customers!$A$1:$A$1001, customers!$G$1:$G$1001)</f>
        <v>Ireland</v>
      </c>
      <c r="I802" t="str">
        <f>INDEX(products!$A$1:$G$49,MATCH(orders!$D802,products!$A$1:$A$49,0),MATCH(orders!I$1,products!$A$1:$F$1,0))</f>
        <v>Rob</v>
      </c>
      <c r="J802" t="str">
        <f>INDEX(products!$A$1:$G$49,MATCH(orders!$D802,products!$A$1:$A$49,0),MATCH(orders!J$1,products!$A$1:$F$1,0))</f>
        <v>D</v>
      </c>
      <c r="K802" s="7">
        <f>INDEX(products!$A$1:$G$49,MATCH(orders!$D802,products!$A$1:$A$49,0),MATCH(orders!K$1,products!$A$1:$F$1,0))</f>
        <v>0.2</v>
      </c>
      <c r="L802" s="4">
        <f>INDEX(products!$A$1:$G$49,MATCH(orders!$D802,products!$A$1:$A$49,0),MATCH(orders!L$1,products!$A$1:$F$1,0))</f>
        <v>2.6849999999999996</v>
      </c>
      <c r="M802" s="4">
        <f t="shared" si="12"/>
        <v>16.11</v>
      </c>
      <c r="N802" t="str" cm="1">
        <f t="array" ref="N802">_xlfn.IFS($I802="Rob","Robusta",$I802="Exc","Excelsa",$I802="Ara","Arabica",$I802="Lib","Liberica")</f>
        <v>Robusta</v>
      </c>
      <c r="O802" t="str" cm="1">
        <f t="array" ref="O802">_xlfn.IFS($J802="M","Medium",$J802="L","Light",$J802="D","Dark")</f>
        <v>Dark</v>
      </c>
      <c r="P802" t="str">
        <f>_xlfn.XLOOKUP(Orders[[#This Row],[Customer ID]], customers!$A$1:$A$1001, customers!$I$1:$I$1001,,0)</f>
        <v>No</v>
      </c>
    </row>
    <row r="803" spans="1:16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_xlfn.XLOOKUP($C803, customers!$A$1:$A$1001,customers!$B$1:$B$1001)</f>
        <v>Boyce Tarte</v>
      </c>
      <c r="G803" s="2" t="str">
        <f>IF(_xlfn.XLOOKUP($C803,customers!$A$1:$A$1001, customers!$C$1:$C$1001)=0, "", _xlfn.XLOOKUP($C803,customers!$A$1:$A$1001, customers!$C$1:$C$1001))</f>
        <v>btartem9@aol.com</v>
      </c>
      <c r="H803" s="2" t="str">
        <f>_xlfn.XLOOKUP($C803, customers!$A$1:$A$1001, customers!$G$1:$G$1001)</f>
        <v>United States</v>
      </c>
      <c r="I803" t="str">
        <f>INDEX(products!$A$1:$G$49,MATCH(orders!$D803,products!$A$1:$A$49,0),MATCH(orders!I$1,products!$A$1:$F$1,0))</f>
        <v>Rob</v>
      </c>
      <c r="J803" t="str">
        <f>INDEX(products!$A$1:$G$49,MATCH(orders!$D803,products!$A$1:$A$49,0),MATCH(orders!J$1,products!$A$1:$F$1,0))</f>
        <v>D</v>
      </c>
      <c r="K803" s="7">
        <f>INDEX(products!$A$1:$G$49,MATCH(orders!$D803,products!$A$1:$A$49,0),MATCH(orders!K$1,products!$A$1:$F$1,0))</f>
        <v>2.5</v>
      </c>
      <c r="L803" s="4">
        <f>INDEX(products!$A$1:$G$49,MATCH(orders!$D803,products!$A$1:$A$49,0),MATCH(orders!L$1,products!$A$1:$F$1,0))</f>
        <v>20.584999999999997</v>
      </c>
      <c r="M803" s="4">
        <f t="shared" si="12"/>
        <v>41.169999999999995</v>
      </c>
      <c r="N803" t="str" cm="1">
        <f t="array" ref="N803">_xlfn.IFS($I803="Rob","Robusta",$I803="Exc","Excelsa",$I803="Ara","Arabica",$I803="Lib","Liberica")</f>
        <v>Robusta</v>
      </c>
      <c r="O803" t="str" cm="1">
        <f t="array" ref="O803">_xlfn.IFS($J803="M","Medium",$J803="L","Light",$J803="D","Dark")</f>
        <v>Dark</v>
      </c>
      <c r="P803" t="str">
        <f>_xlfn.XLOOKUP(Orders[[#This Row],[Customer ID]], customers!$A$1:$A$1001, customers!$I$1:$I$1001,,0)</f>
        <v>Yes</v>
      </c>
    </row>
    <row r="804" spans="1:16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_xlfn.XLOOKUP($C804, customers!$A$1:$A$1001,customers!$B$1:$B$1001)</f>
        <v>Caddric Krzysztofiak</v>
      </c>
      <c r="G804" s="2" t="str">
        <f>IF(_xlfn.XLOOKUP($C804,customers!$A$1:$A$1001, customers!$C$1:$C$1001)=0, "", _xlfn.XLOOKUP($C804,customers!$A$1:$A$1001, customers!$C$1:$C$1001))</f>
        <v>ckrzysztofiakma@skyrock.com</v>
      </c>
      <c r="H804" s="2" t="str">
        <f>_xlfn.XLOOKUP($C804, customers!$A$1:$A$1001, customers!$G$1:$G$1001)</f>
        <v>United States</v>
      </c>
      <c r="I804" t="str">
        <f>INDEX(products!$A$1:$G$49,MATCH(orders!$D804,products!$A$1:$A$49,0),MATCH(orders!I$1,products!$A$1:$F$1,0))</f>
        <v>Rob</v>
      </c>
      <c r="J804" t="str">
        <f>INDEX(products!$A$1:$G$49,MATCH(orders!$D804,products!$A$1:$A$49,0),MATCH(orders!J$1,products!$A$1:$F$1,0))</f>
        <v>D</v>
      </c>
      <c r="K804" s="7">
        <f>INDEX(products!$A$1:$G$49,MATCH(orders!$D804,products!$A$1:$A$49,0),MATCH(orders!K$1,products!$A$1:$F$1,0))</f>
        <v>0.2</v>
      </c>
      <c r="L804" s="4">
        <f>INDEX(products!$A$1:$G$49,MATCH(orders!$D804,products!$A$1:$A$49,0),MATCH(orders!L$1,products!$A$1:$F$1,0))</f>
        <v>2.6849999999999996</v>
      </c>
      <c r="M804" s="4">
        <f t="shared" si="12"/>
        <v>10.739999999999998</v>
      </c>
      <c r="N804" t="str" cm="1">
        <f t="array" ref="N804">_xlfn.IFS($I804="Rob","Robusta",$I804="Exc","Excelsa",$I804="Ara","Arabica",$I804="Lib","Liberica")</f>
        <v>Robusta</v>
      </c>
      <c r="O804" t="str" cm="1">
        <f t="array" ref="O804">_xlfn.IFS($J804="M","Medium",$J804="L","Light",$J804="D","Dark")</f>
        <v>Dark</v>
      </c>
      <c r="P804" t="str">
        <f>_xlfn.XLOOKUP(Orders[[#This Row],[Customer ID]], customers!$A$1:$A$1001, customers!$I$1:$I$1001,,0)</f>
        <v>No</v>
      </c>
    </row>
    <row r="805" spans="1:16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_xlfn.XLOOKUP($C805, customers!$A$1:$A$1001,customers!$B$1:$B$1001)</f>
        <v>Darn Penquet</v>
      </c>
      <c r="G805" s="2" t="str">
        <f>IF(_xlfn.XLOOKUP($C805,customers!$A$1:$A$1001, customers!$C$1:$C$1001)=0, "", _xlfn.XLOOKUP($C805,customers!$A$1:$A$1001, customers!$C$1:$C$1001))</f>
        <v>dpenquetmb@diigo.com</v>
      </c>
      <c r="H805" s="2" t="str">
        <f>_xlfn.XLOOKUP($C805, customers!$A$1:$A$1001, customers!$G$1:$G$1001)</f>
        <v>United States</v>
      </c>
      <c r="I805" t="str">
        <f>INDEX(products!$A$1:$G$49,MATCH(orders!$D805,products!$A$1:$A$49,0),MATCH(orders!I$1,products!$A$1:$F$1,0))</f>
        <v>Exc</v>
      </c>
      <c r="J805" t="str">
        <f>INDEX(products!$A$1:$G$49,MATCH(orders!$D805,products!$A$1:$A$49,0),MATCH(orders!J$1,products!$A$1:$F$1,0))</f>
        <v>M</v>
      </c>
      <c r="K805" s="7">
        <f>INDEX(products!$A$1:$G$49,MATCH(orders!$D805,products!$A$1:$A$49,0),MATCH(orders!K$1,products!$A$1:$F$1,0))</f>
        <v>2.5</v>
      </c>
      <c r="L805" s="4">
        <f>INDEX(products!$A$1:$G$49,MATCH(orders!$D805,products!$A$1:$A$49,0),MATCH(orders!L$1,products!$A$1:$F$1,0))</f>
        <v>31.624999999999996</v>
      </c>
      <c r="M805" s="4">
        <f t="shared" si="12"/>
        <v>126.49999999999999</v>
      </c>
      <c r="N805" t="str" cm="1">
        <f t="array" ref="N805">_xlfn.IFS($I805="Rob","Robusta",$I805="Exc","Excelsa",$I805="Ara","Arabica",$I805="Lib","Liberica")</f>
        <v>Excelsa</v>
      </c>
      <c r="O805" t="str" cm="1">
        <f t="array" ref="O805">_xlfn.IFS($J805="M","Medium",$J805="L","Light",$J805="D","Dark")</f>
        <v>Medium</v>
      </c>
      <c r="P805" t="str">
        <f>_xlfn.XLOOKUP(Orders[[#This Row],[Customer ID]], customers!$A$1:$A$1001, customers!$I$1:$I$1001,,0)</f>
        <v>No</v>
      </c>
    </row>
    <row r="806" spans="1:16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_xlfn.XLOOKUP($C806, customers!$A$1:$A$1001,customers!$B$1:$B$1001)</f>
        <v>Jammie Cloke</v>
      </c>
      <c r="G806" s="2" t="str">
        <f>IF(_xlfn.XLOOKUP($C806,customers!$A$1:$A$1001, customers!$C$1:$C$1001)=0, "", _xlfn.XLOOKUP($C806,customers!$A$1:$A$1001, customers!$C$1:$C$1001))</f>
        <v/>
      </c>
      <c r="H806" s="2" t="str">
        <f>_xlfn.XLOOKUP($C806, customers!$A$1:$A$1001, customers!$G$1:$G$1001)</f>
        <v>United Kingdom</v>
      </c>
      <c r="I806" t="str">
        <f>INDEX(products!$A$1:$G$49,MATCH(orders!$D806,products!$A$1:$A$49,0),MATCH(orders!I$1,products!$A$1:$F$1,0))</f>
        <v>Rob</v>
      </c>
      <c r="J806" t="str">
        <f>INDEX(products!$A$1:$G$49,MATCH(orders!$D806,products!$A$1:$A$49,0),MATCH(orders!J$1,products!$A$1:$F$1,0))</f>
        <v>L</v>
      </c>
      <c r="K806" s="7">
        <f>INDEX(products!$A$1:$G$49,MATCH(orders!$D806,products!$A$1:$A$49,0),MATCH(orders!K$1,products!$A$1:$F$1,0))</f>
        <v>1</v>
      </c>
      <c r="L806" s="4">
        <f>INDEX(products!$A$1:$G$49,MATCH(orders!$D806,products!$A$1:$A$49,0),MATCH(orders!L$1,products!$A$1:$F$1,0))</f>
        <v>11.95</v>
      </c>
      <c r="M806" s="4">
        <f t="shared" si="12"/>
        <v>23.9</v>
      </c>
      <c r="N806" t="str" cm="1">
        <f t="array" ref="N806">_xlfn.IFS($I806="Rob","Robusta",$I806="Exc","Excelsa",$I806="Ara","Arabica",$I806="Lib","Liberica")</f>
        <v>Robusta</v>
      </c>
      <c r="O806" t="str" cm="1">
        <f t="array" ref="O806">_xlfn.IFS($J806="M","Medium",$J806="L","Light",$J806="D","Dark")</f>
        <v>Light</v>
      </c>
      <c r="P806" t="str">
        <f>_xlfn.XLOOKUP(Orders[[#This Row],[Customer ID]], customers!$A$1:$A$1001, customers!$I$1:$I$1001,,0)</f>
        <v>No</v>
      </c>
    </row>
    <row r="807" spans="1:16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_xlfn.XLOOKUP($C807, customers!$A$1:$A$1001,customers!$B$1:$B$1001)</f>
        <v>Chester Clowton</v>
      </c>
      <c r="G807" s="2" t="str">
        <f>IF(_xlfn.XLOOKUP($C807,customers!$A$1:$A$1001, customers!$C$1:$C$1001)=0, "", _xlfn.XLOOKUP($C807,customers!$A$1:$A$1001, customers!$C$1:$C$1001))</f>
        <v/>
      </c>
      <c r="H807" s="2" t="str">
        <f>_xlfn.XLOOKUP($C807, customers!$A$1:$A$1001, customers!$G$1:$G$1001)</f>
        <v>United States</v>
      </c>
      <c r="I807" t="str">
        <f>INDEX(products!$A$1:$G$49,MATCH(orders!$D807,products!$A$1:$A$49,0),MATCH(orders!I$1,products!$A$1:$F$1,0))</f>
        <v>Rob</v>
      </c>
      <c r="J807" t="str">
        <f>INDEX(products!$A$1:$G$49,MATCH(orders!$D807,products!$A$1:$A$49,0),MATCH(orders!J$1,products!$A$1:$F$1,0))</f>
        <v>M</v>
      </c>
      <c r="K807" s="7">
        <f>INDEX(products!$A$1:$G$49,MATCH(orders!$D807,products!$A$1:$A$49,0),MATCH(orders!K$1,products!$A$1:$F$1,0))</f>
        <v>0.5</v>
      </c>
      <c r="L807" s="4">
        <f>INDEX(products!$A$1:$G$49,MATCH(orders!$D807,products!$A$1:$A$49,0),MATCH(orders!L$1,products!$A$1:$F$1,0))</f>
        <v>5.97</v>
      </c>
      <c r="M807" s="4">
        <f t="shared" si="12"/>
        <v>5.97</v>
      </c>
      <c r="N807" t="str" cm="1">
        <f t="array" ref="N807">_xlfn.IFS($I807="Rob","Robusta",$I807="Exc","Excelsa",$I807="Ara","Arabica",$I807="Lib","Liberica")</f>
        <v>Robusta</v>
      </c>
      <c r="O807" t="str" cm="1">
        <f t="array" ref="O807">_xlfn.IFS($J807="M","Medium",$J807="L","Light",$J807="D","Dark")</f>
        <v>Medium</v>
      </c>
      <c r="P807" t="str">
        <f>_xlfn.XLOOKUP(Orders[[#This Row],[Customer ID]], customers!$A$1:$A$1001, customers!$I$1:$I$1001,,0)</f>
        <v>No</v>
      </c>
    </row>
    <row r="808" spans="1:16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_xlfn.XLOOKUP($C808, customers!$A$1:$A$1001,customers!$B$1:$B$1001)</f>
        <v>Kathleen Diable</v>
      </c>
      <c r="G808" s="2" t="str">
        <f>IF(_xlfn.XLOOKUP($C808,customers!$A$1:$A$1001, customers!$C$1:$C$1001)=0, "", _xlfn.XLOOKUP($C808,customers!$A$1:$A$1001, customers!$C$1:$C$1001))</f>
        <v/>
      </c>
      <c r="H808" s="2" t="str">
        <f>_xlfn.XLOOKUP($C808, customers!$A$1:$A$1001, customers!$G$1:$G$1001)</f>
        <v>United Kingdom</v>
      </c>
      <c r="I808" t="str">
        <f>INDEX(products!$A$1:$G$49,MATCH(orders!$D808,products!$A$1:$A$49,0),MATCH(orders!I$1,products!$A$1:$F$1,0))</f>
        <v>Lib</v>
      </c>
      <c r="J808" t="str">
        <f>INDEX(products!$A$1:$G$49,MATCH(orders!$D808,products!$A$1:$A$49,0),MATCH(orders!J$1,products!$A$1:$F$1,0))</f>
        <v>D</v>
      </c>
      <c r="K808" s="7">
        <f>INDEX(products!$A$1:$G$49,MATCH(orders!$D808,products!$A$1:$A$49,0),MATCH(orders!K$1,products!$A$1:$F$1,0))</f>
        <v>0.2</v>
      </c>
      <c r="L808" s="4">
        <f>INDEX(products!$A$1:$G$49,MATCH(orders!$D808,products!$A$1:$A$49,0),MATCH(orders!L$1,products!$A$1:$F$1,0))</f>
        <v>3.8849999999999998</v>
      </c>
      <c r="M808" s="4">
        <f t="shared" si="12"/>
        <v>7.77</v>
      </c>
      <c r="N808" t="str" cm="1">
        <f t="array" ref="N808">_xlfn.IFS($I808="Rob","Robusta",$I808="Exc","Excelsa",$I808="Ara","Arabica",$I808="Lib","Liberica")</f>
        <v>Liberica</v>
      </c>
      <c r="O808" t="str" cm="1">
        <f t="array" ref="O808">_xlfn.IFS($J808="M","Medium",$J808="L","Light",$J808="D","Dark")</f>
        <v>Dark</v>
      </c>
      <c r="P808" t="str">
        <f>_xlfn.XLOOKUP(Orders[[#This Row],[Customer ID]], customers!$A$1:$A$1001, customers!$I$1:$I$1001,,0)</f>
        <v>Yes</v>
      </c>
    </row>
    <row r="809" spans="1:16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_xlfn.XLOOKUP($C809, customers!$A$1:$A$1001,customers!$B$1:$B$1001)</f>
        <v>Koren Ferretti</v>
      </c>
      <c r="G809" s="2" t="str">
        <f>IF(_xlfn.XLOOKUP($C809,customers!$A$1:$A$1001, customers!$C$1:$C$1001)=0, "", _xlfn.XLOOKUP($C809,customers!$A$1:$A$1001, customers!$C$1:$C$1001))</f>
        <v>kferrettimf@huffingtonpost.com</v>
      </c>
      <c r="H809" s="2" t="str">
        <f>_xlfn.XLOOKUP($C809, customers!$A$1:$A$1001, customers!$G$1:$G$1001)</f>
        <v>Ireland</v>
      </c>
      <c r="I809" t="str">
        <f>INDEX(products!$A$1:$G$49,MATCH(orders!$D809,products!$A$1:$A$49,0),MATCH(orders!I$1,products!$A$1:$F$1,0))</f>
        <v>Lib</v>
      </c>
      <c r="J809" t="str">
        <f>INDEX(products!$A$1:$G$49,MATCH(orders!$D809,products!$A$1:$A$49,0),MATCH(orders!J$1,products!$A$1:$F$1,0))</f>
        <v>D</v>
      </c>
      <c r="K809" s="7">
        <f>INDEX(products!$A$1:$G$49,MATCH(orders!$D809,products!$A$1:$A$49,0),MATCH(orders!K$1,products!$A$1:$F$1,0))</f>
        <v>0.5</v>
      </c>
      <c r="L809" s="4">
        <f>INDEX(products!$A$1:$G$49,MATCH(orders!$D809,products!$A$1:$A$49,0),MATCH(orders!L$1,products!$A$1:$F$1,0))</f>
        <v>7.77</v>
      </c>
      <c r="M809" s="4">
        <f t="shared" si="12"/>
        <v>23.31</v>
      </c>
      <c r="N809" t="str" cm="1">
        <f t="array" ref="N809">_xlfn.IFS($I809="Rob","Robusta",$I809="Exc","Excelsa",$I809="Ara","Arabica",$I809="Lib","Liberica")</f>
        <v>Liberica</v>
      </c>
      <c r="O809" t="str" cm="1">
        <f t="array" ref="O809">_xlfn.IFS($J809="M","Medium",$J809="L","Light",$J809="D","Dark")</f>
        <v>Dark</v>
      </c>
      <c r="P809" t="str">
        <f>_xlfn.XLOOKUP(Orders[[#This Row],[Customer ID]], customers!$A$1:$A$1001, customers!$I$1:$I$1001,,0)</f>
        <v>No</v>
      </c>
    </row>
    <row r="810" spans="1:16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_xlfn.XLOOKUP($C810, customers!$A$1:$A$1001,customers!$B$1:$B$1001)</f>
        <v>Allis Wilmore</v>
      </c>
      <c r="G810" s="2" t="str">
        <f>IF(_xlfn.XLOOKUP($C810,customers!$A$1:$A$1001, customers!$C$1:$C$1001)=0, "", _xlfn.XLOOKUP($C810,customers!$A$1:$A$1001, customers!$C$1:$C$1001))</f>
        <v/>
      </c>
      <c r="H810" s="2" t="str">
        <f>_xlfn.XLOOKUP($C810, customers!$A$1:$A$1001, customers!$G$1:$G$1001)</f>
        <v>United States</v>
      </c>
      <c r="I810" t="str">
        <f>INDEX(products!$A$1:$G$49,MATCH(orders!$D810,products!$A$1:$A$49,0),MATCH(orders!I$1,products!$A$1:$F$1,0))</f>
        <v>Rob</v>
      </c>
      <c r="J810" t="str">
        <f>INDEX(products!$A$1:$G$49,MATCH(orders!$D810,products!$A$1:$A$49,0),MATCH(orders!J$1,products!$A$1:$F$1,0))</f>
        <v>L</v>
      </c>
      <c r="K810" s="7">
        <f>INDEX(products!$A$1:$G$49,MATCH(orders!$D810,products!$A$1:$A$49,0),MATCH(orders!K$1,products!$A$1:$F$1,0))</f>
        <v>2.5</v>
      </c>
      <c r="L810" s="4">
        <f>INDEX(products!$A$1:$G$49,MATCH(orders!$D810,products!$A$1:$A$49,0),MATCH(orders!L$1,products!$A$1:$F$1,0))</f>
        <v>27.484999999999996</v>
      </c>
      <c r="M810" s="4">
        <f t="shared" si="12"/>
        <v>137.42499999999998</v>
      </c>
      <c r="N810" t="str" cm="1">
        <f t="array" ref="N810">_xlfn.IFS($I810="Rob","Robusta",$I810="Exc","Excelsa",$I810="Ara","Arabica",$I810="Lib","Liberica")</f>
        <v>Robusta</v>
      </c>
      <c r="O810" t="str" cm="1">
        <f t="array" ref="O810">_xlfn.IFS($J810="M","Medium",$J810="L","Light",$J810="D","Dark")</f>
        <v>Light</v>
      </c>
      <c r="P810" t="str">
        <f>_xlfn.XLOOKUP(Orders[[#This Row],[Customer ID]], customers!$A$1:$A$1001, customers!$I$1:$I$1001,,0)</f>
        <v>No</v>
      </c>
    </row>
    <row r="811" spans="1:16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_xlfn.XLOOKUP($C811, customers!$A$1:$A$1001,customers!$B$1:$B$1001)</f>
        <v>Chaddie Bennie</v>
      </c>
      <c r="G811" s="2" t="str">
        <f>IF(_xlfn.XLOOKUP($C811,customers!$A$1:$A$1001, customers!$C$1:$C$1001)=0, "", _xlfn.XLOOKUP($C811,customers!$A$1:$A$1001, customers!$C$1:$C$1001))</f>
        <v/>
      </c>
      <c r="H811" s="2" t="str">
        <f>_xlfn.XLOOKUP($C811, customers!$A$1:$A$1001, customers!$G$1:$G$1001)</f>
        <v>United States</v>
      </c>
      <c r="I811" t="str">
        <f>INDEX(products!$A$1:$G$49,MATCH(orders!$D811,products!$A$1:$A$49,0),MATCH(orders!I$1,products!$A$1:$F$1,0))</f>
        <v>Rob</v>
      </c>
      <c r="J811" t="str">
        <f>INDEX(products!$A$1:$G$49,MATCH(orders!$D811,products!$A$1:$A$49,0),MATCH(orders!J$1,products!$A$1:$F$1,0))</f>
        <v>D</v>
      </c>
      <c r="K811" s="7">
        <f>INDEX(products!$A$1:$G$49,MATCH(orders!$D811,products!$A$1:$A$49,0),MATCH(orders!K$1,products!$A$1:$F$1,0))</f>
        <v>0.2</v>
      </c>
      <c r="L811" s="4">
        <f>INDEX(products!$A$1:$G$49,MATCH(orders!$D811,products!$A$1:$A$49,0),MATCH(orders!L$1,products!$A$1:$F$1,0))</f>
        <v>2.6849999999999996</v>
      </c>
      <c r="M811" s="4">
        <f t="shared" si="12"/>
        <v>8.0549999999999997</v>
      </c>
      <c r="N811" t="str" cm="1">
        <f t="array" ref="N811">_xlfn.IFS($I811="Rob","Robusta",$I811="Exc","Excelsa",$I811="Ara","Arabica",$I811="Lib","Liberica")</f>
        <v>Robusta</v>
      </c>
      <c r="O811" t="str" cm="1">
        <f t="array" ref="O811">_xlfn.IFS($J811="M","Medium",$J811="L","Light",$J811="D","Dark")</f>
        <v>Dark</v>
      </c>
      <c r="P811" t="str">
        <f>_xlfn.XLOOKUP(Orders[[#This Row],[Customer ID]], customers!$A$1:$A$1001, customers!$I$1:$I$1001,,0)</f>
        <v>Yes</v>
      </c>
    </row>
    <row r="812" spans="1:16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_xlfn.XLOOKUP($C812, customers!$A$1:$A$1001,customers!$B$1:$B$1001)</f>
        <v>Alberta Balsdone</v>
      </c>
      <c r="G812" s="2" t="str">
        <f>IF(_xlfn.XLOOKUP($C812,customers!$A$1:$A$1001, customers!$C$1:$C$1001)=0, "", _xlfn.XLOOKUP($C812,customers!$A$1:$A$1001, customers!$C$1:$C$1001))</f>
        <v>abalsdonemi@toplist.cz</v>
      </c>
      <c r="H812" s="2" t="str">
        <f>_xlfn.XLOOKUP($C812, customers!$A$1:$A$1001, customers!$G$1:$G$1001)</f>
        <v>United States</v>
      </c>
      <c r="I812" t="str">
        <f>INDEX(products!$A$1:$G$49,MATCH(orders!$D812,products!$A$1:$A$49,0),MATCH(orders!I$1,products!$A$1:$F$1,0))</f>
        <v>Lib</v>
      </c>
      <c r="J812" t="str">
        <f>INDEX(products!$A$1:$G$49,MATCH(orders!$D812,products!$A$1:$A$49,0),MATCH(orders!J$1,products!$A$1:$F$1,0))</f>
        <v>L</v>
      </c>
      <c r="K812" s="7">
        <f>INDEX(products!$A$1:$G$49,MATCH(orders!$D812,products!$A$1:$A$49,0),MATCH(orders!K$1,products!$A$1:$F$1,0))</f>
        <v>0.5</v>
      </c>
      <c r="L812" s="4">
        <f>INDEX(products!$A$1:$G$49,MATCH(orders!$D812,products!$A$1:$A$49,0),MATCH(orders!L$1,products!$A$1:$F$1,0))</f>
        <v>9.51</v>
      </c>
      <c r="M812" s="4">
        <f t="shared" si="12"/>
        <v>28.53</v>
      </c>
      <c r="N812" t="str" cm="1">
        <f t="array" ref="N812">_xlfn.IFS($I812="Rob","Robusta",$I812="Exc","Excelsa",$I812="Ara","Arabica",$I812="Lib","Liberica")</f>
        <v>Liberica</v>
      </c>
      <c r="O812" t="str" cm="1">
        <f t="array" ref="O812">_xlfn.IFS($J812="M","Medium",$J812="L","Light",$J812="D","Dark")</f>
        <v>Light</v>
      </c>
      <c r="P812" t="str">
        <f>_xlfn.XLOOKUP(Orders[[#This Row],[Customer ID]], customers!$A$1:$A$1001, customers!$I$1:$I$1001,,0)</f>
        <v>No</v>
      </c>
    </row>
    <row r="813" spans="1:16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_xlfn.XLOOKUP($C813, customers!$A$1:$A$1001,customers!$B$1:$B$1001)</f>
        <v>Brice Romera</v>
      </c>
      <c r="G813" s="2" t="str">
        <f>IF(_xlfn.XLOOKUP($C813,customers!$A$1:$A$1001, customers!$C$1:$C$1001)=0, "", _xlfn.XLOOKUP($C813,customers!$A$1:$A$1001, customers!$C$1:$C$1001))</f>
        <v>bromeramj@list-manage.com</v>
      </c>
      <c r="H813" s="2" t="str">
        <f>_xlfn.XLOOKUP($C813, customers!$A$1:$A$1001, customers!$G$1:$G$1001)</f>
        <v>Ireland</v>
      </c>
      <c r="I813" t="str">
        <f>INDEX(products!$A$1:$G$49,MATCH(orders!$D813,products!$A$1:$A$49,0),MATCH(orders!I$1,products!$A$1:$F$1,0))</f>
        <v>Ara</v>
      </c>
      <c r="J813" t="str">
        <f>INDEX(products!$A$1:$G$49,MATCH(orders!$D813,products!$A$1:$A$49,0),MATCH(orders!J$1,products!$A$1:$F$1,0))</f>
        <v>M</v>
      </c>
      <c r="K813" s="7">
        <f>INDEX(products!$A$1:$G$49,MATCH(orders!$D813,products!$A$1:$A$49,0),MATCH(orders!K$1,products!$A$1:$F$1,0))</f>
        <v>1</v>
      </c>
      <c r="L813" s="4">
        <f>INDEX(products!$A$1:$G$49,MATCH(orders!$D813,products!$A$1:$A$49,0),MATCH(orders!L$1,products!$A$1:$F$1,0))</f>
        <v>11.25</v>
      </c>
      <c r="M813" s="4">
        <f t="shared" si="12"/>
        <v>67.5</v>
      </c>
      <c r="N813" t="str" cm="1">
        <f t="array" ref="N813">_xlfn.IFS($I813="Rob","Robusta",$I813="Exc","Excelsa",$I813="Ara","Arabica",$I813="Lib","Liberica")</f>
        <v>Arabica</v>
      </c>
      <c r="O813" t="str" cm="1">
        <f t="array" ref="O813">_xlfn.IFS($J813="M","Medium",$J813="L","Light",$J813="D","Dark")</f>
        <v>Medium</v>
      </c>
      <c r="P813" t="str">
        <f>_xlfn.XLOOKUP(Orders[[#This Row],[Customer ID]], customers!$A$1:$A$1001, customers!$I$1:$I$1001,,0)</f>
        <v>Yes</v>
      </c>
    </row>
    <row r="814" spans="1:16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_xlfn.XLOOKUP($C814, customers!$A$1:$A$1001,customers!$B$1:$B$1001)</f>
        <v>Brice Romera</v>
      </c>
      <c r="G814" s="2" t="str">
        <f>IF(_xlfn.XLOOKUP($C814,customers!$A$1:$A$1001, customers!$C$1:$C$1001)=0, "", _xlfn.XLOOKUP($C814,customers!$A$1:$A$1001, customers!$C$1:$C$1001))</f>
        <v>bromeramj@list-manage.com</v>
      </c>
      <c r="H814" s="2" t="str">
        <f>_xlfn.XLOOKUP($C814, customers!$A$1:$A$1001, customers!$G$1:$G$1001)</f>
        <v>Ireland</v>
      </c>
      <c r="I814" t="str">
        <f>INDEX(products!$A$1:$G$49,MATCH(orders!$D814,products!$A$1:$A$49,0),MATCH(orders!I$1,products!$A$1:$F$1,0))</f>
        <v>Lib</v>
      </c>
      <c r="J814" t="str">
        <f>INDEX(products!$A$1:$G$49,MATCH(orders!$D814,products!$A$1:$A$49,0),MATCH(orders!J$1,products!$A$1:$F$1,0))</f>
        <v>D</v>
      </c>
      <c r="K814" s="7">
        <f>INDEX(products!$A$1:$G$49,MATCH(orders!$D814,products!$A$1:$A$49,0),MATCH(orders!K$1,products!$A$1:$F$1,0))</f>
        <v>2.5</v>
      </c>
      <c r="L814" s="4">
        <f>INDEX(products!$A$1:$G$49,MATCH(orders!$D814,products!$A$1:$A$49,0),MATCH(orders!L$1,products!$A$1:$F$1,0))</f>
        <v>29.784999999999997</v>
      </c>
      <c r="M814" s="4">
        <f t="shared" si="12"/>
        <v>178.70999999999998</v>
      </c>
      <c r="N814" t="str" cm="1">
        <f t="array" ref="N814">_xlfn.IFS($I814="Rob","Robusta",$I814="Exc","Excelsa",$I814="Ara","Arabica",$I814="Lib","Liberica")</f>
        <v>Liberica</v>
      </c>
      <c r="O814" t="str" cm="1">
        <f t="array" ref="O814">_xlfn.IFS($J814="M","Medium",$J814="L","Light",$J814="D","Dark")</f>
        <v>Dark</v>
      </c>
      <c r="P814" t="str">
        <f>_xlfn.XLOOKUP(Orders[[#This Row],[Customer ID]], customers!$A$1:$A$1001, customers!$I$1:$I$1001,,0)</f>
        <v>Yes</v>
      </c>
    </row>
    <row r="815" spans="1:16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_xlfn.XLOOKUP($C815, customers!$A$1:$A$1001,customers!$B$1:$B$1001)</f>
        <v>Conchita Bryde</v>
      </c>
      <c r="G815" s="2" t="str">
        <f>IF(_xlfn.XLOOKUP($C815,customers!$A$1:$A$1001, customers!$C$1:$C$1001)=0, "", _xlfn.XLOOKUP($C815,customers!$A$1:$A$1001, customers!$C$1:$C$1001))</f>
        <v>cbrydeml@tuttocitta.it</v>
      </c>
      <c r="H815" s="2" t="str">
        <f>_xlfn.XLOOKUP($C815, customers!$A$1:$A$1001, customers!$G$1:$G$1001)</f>
        <v>United States</v>
      </c>
      <c r="I815" t="str">
        <f>INDEX(products!$A$1:$G$49,MATCH(orders!$D815,products!$A$1:$A$49,0),MATCH(orders!I$1,products!$A$1:$F$1,0))</f>
        <v>Exc</v>
      </c>
      <c r="J815" t="str">
        <f>INDEX(products!$A$1:$G$49,MATCH(orders!$D815,products!$A$1:$A$49,0),MATCH(orders!J$1,products!$A$1:$F$1,0))</f>
        <v>M</v>
      </c>
      <c r="K815" s="7">
        <f>INDEX(products!$A$1:$G$49,MATCH(orders!$D815,products!$A$1:$A$49,0),MATCH(orders!K$1,products!$A$1:$F$1,0))</f>
        <v>2.5</v>
      </c>
      <c r="L815" s="4">
        <f>INDEX(products!$A$1:$G$49,MATCH(orders!$D815,products!$A$1:$A$49,0),MATCH(orders!L$1,products!$A$1:$F$1,0))</f>
        <v>31.624999999999996</v>
      </c>
      <c r="M815" s="4">
        <f t="shared" si="12"/>
        <v>31.624999999999996</v>
      </c>
      <c r="N815" t="str" cm="1">
        <f t="array" ref="N815">_xlfn.IFS($I815="Rob","Robusta",$I815="Exc","Excelsa",$I815="Ara","Arabica",$I815="Lib","Liberica")</f>
        <v>Excelsa</v>
      </c>
      <c r="O815" t="str" cm="1">
        <f t="array" ref="O815">_xlfn.IFS($J815="M","Medium",$J815="L","Light",$J815="D","Dark")</f>
        <v>Medium</v>
      </c>
      <c r="P815" t="str">
        <f>_xlfn.XLOOKUP(Orders[[#This Row],[Customer ID]], customers!$A$1:$A$1001, customers!$I$1:$I$1001,,0)</f>
        <v>Yes</v>
      </c>
    </row>
    <row r="816" spans="1:16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_xlfn.XLOOKUP($C816, customers!$A$1:$A$1001,customers!$B$1:$B$1001)</f>
        <v>Silvanus Enefer</v>
      </c>
      <c r="G816" s="2" t="str">
        <f>IF(_xlfn.XLOOKUP($C816,customers!$A$1:$A$1001, customers!$C$1:$C$1001)=0, "", _xlfn.XLOOKUP($C816,customers!$A$1:$A$1001, customers!$C$1:$C$1001))</f>
        <v>senefermm@blog.com</v>
      </c>
      <c r="H816" s="2" t="str">
        <f>_xlfn.XLOOKUP($C816, customers!$A$1:$A$1001, customers!$G$1:$G$1001)</f>
        <v>United States</v>
      </c>
      <c r="I816" t="str">
        <f>INDEX(products!$A$1:$G$49,MATCH(orders!$D816,products!$A$1:$A$49,0),MATCH(orders!I$1,products!$A$1:$F$1,0))</f>
        <v>Exc</v>
      </c>
      <c r="J816" t="str">
        <f>INDEX(products!$A$1:$G$49,MATCH(orders!$D816,products!$A$1:$A$49,0),MATCH(orders!J$1,products!$A$1:$F$1,0))</f>
        <v>L</v>
      </c>
      <c r="K816" s="7">
        <f>INDEX(products!$A$1:$G$49,MATCH(orders!$D816,products!$A$1:$A$49,0),MATCH(orders!K$1,products!$A$1:$F$1,0))</f>
        <v>0.2</v>
      </c>
      <c r="L816" s="4">
        <f>INDEX(products!$A$1:$G$49,MATCH(orders!$D816,products!$A$1:$A$49,0),MATCH(orders!L$1,products!$A$1:$F$1,0))</f>
        <v>4.4550000000000001</v>
      </c>
      <c r="M816" s="4">
        <f t="shared" si="12"/>
        <v>8.91</v>
      </c>
      <c r="N816" t="str" cm="1">
        <f t="array" ref="N816">_xlfn.IFS($I816="Rob","Robusta",$I816="Exc","Excelsa",$I816="Ara","Arabica",$I816="Lib","Liberica")</f>
        <v>Excelsa</v>
      </c>
      <c r="O816" t="str" cm="1">
        <f t="array" ref="O816">_xlfn.IFS($J816="M","Medium",$J816="L","Light",$J816="D","Dark")</f>
        <v>Light</v>
      </c>
      <c r="P816" t="str">
        <f>_xlfn.XLOOKUP(Orders[[#This Row],[Customer ID]], customers!$A$1:$A$1001, customers!$I$1:$I$1001,,0)</f>
        <v>No</v>
      </c>
    </row>
    <row r="817" spans="1:16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_xlfn.XLOOKUP($C817, customers!$A$1:$A$1001,customers!$B$1:$B$1001)</f>
        <v>Lenci Haggerstone</v>
      </c>
      <c r="G817" s="2" t="str">
        <f>IF(_xlfn.XLOOKUP($C817,customers!$A$1:$A$1001, customers!$C$1:$C$1001)=0, "", _xlfn.XLOOKUP($C817,customers!$A$1:$A$1001, customers!$C$1:$C$1001))</f>
        <v>lhaggerstonemn@independent.co.uk</v>
      </c>
      <c r="H817" s="2" t="str">
        <f>_xlfn.XLOOKUP($C817, customers!$A$1:$A$1001, customers!$G$1:$G$1001)</f>
        <v>United States</v>
      </c>
      <c r="I817" t="str">
        <f>INDEX(products!$A$1:$G$49,MATCH(orders!$D817,products!$A$1:$A$49,0),MATCH(orders!I$1,products!$A$1:$F$1,0))</f>
        <v>Rob</v>
      </c>
      <c r="J817" t="str">
        <f>INDEX(products!$A$1:$G$49,MATCH(orders!$D817,products!$A$1:$A$49,0),MATCH(orders!J$1,products!$A$1:$F$1,0))</f>
        <v>M</v>
      </c>
      <c r="K817" s="7">
        <f>INDEX(products!$A$1:$G$49,MATCH(orders!$D817,products!$A$1:$A$49,0),MATCH(orders!K$1,products!$A$1:$F$1,0))</f>
        <v>0.5</v>
      </c>
      <c r="L817" s="4">
        <f>INDEX(products!$A$1:$G$49,MATCH(orders!$D817,products!$A$1:$A$49,0),MATCH(orders!L$1,products!$A$1:$F$1,0))</f>
        <v>5.97</v>
      </c>
      <c r="M817" s="4">
        <f t="shared" si="12"/>
        <v>35.82</v>
      </c>
      <c r="N817" t="str" cm="1">
        <f t="array" ref="N817">_xlfn.IFS($I817="Rob","Robusta",$I817="Exc","Excelsa",$I817="Ara","Arabica",$I817="Lib","Liberica")</f>
        <v>Robusta</v>
      </c>
      <c r="O817" t="str" cm="1">
        <f t="array" ref="O817">_xlfn.IFS($J817="M","Medium",$J817="L","Light",$J817="D","Dark")</f>
        <v>Medium</v>
      </c>
      <c r="P817" t="str">
        <f>_xlfn.XLOOKUP(Orders[[#This Row],[Customer ID]], customers!$A$1:$A$1001, customers!$I$1:$I$1001,,0)</f>
        <v>No</v>
      </c>
    </row>
    <row r="818" spans="1:16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_xlfn.XLOOKUP($C818, customers!$A$1:$A$1001,customers!$B$1:$B$1001)</f>
        <v>Marvin Gundry</v>
      </c>
      <c r="G818" s="2" t="str">
        <f>IF(_xlfn.XLOOKUP($C818,customers!$A$1:$A$1001, customers!$C$1:$C$1001)=0, "", _xlfn.XLOOKUP($C818,customers!$A$1:$A$1001, customers!$C$1:$C$1001))</f>
        <v>mgundrymo@omniture.com</v>
      </c>
      <c r="H818" s="2" t="str">
        <f>_xlfn.XLOOKUP($C818, customers!$A$1:$A$1001, customers!$G$1:$G$1001)</f>
        <v>Ireland</v>
      </c>
      <c r="I818" t="str">
        <f>INDEX(products!$A$1:$G$49,MATCH(orders!$D818,products!$A$1:$A$49,0),MATCH(orders!I$1,products!$A$1:$F$1,0))</f>
        <v>Lib</v>
      </c>
      <c r="J818" t="str">
        <f>INDEX(products!$A$1:$G$49,MATCH(orders!$D818,products!$A$1:$A$49,0),MATCH(orders!J$1,products!$A$1:$F$1,0))</f>
        <v>L</v>
      </c>
      <c r="K818" s="7">
        <f>INDEX(products!$A$1:$G$49,MATCH(orders!$D818,products!$A$1:$A$49,0),MATCH(orders!K$1,products!$A$1:$F$1,0))</f>
        <v>0.5</v>
      </c>
      <c r="L818" s="4">
        <f>INDEX(products!$A$1:$G$49,MATCH(orders!$D818,products!$A$1:$A$49,0),MATCH(orders!L$1,products!$A$1:$F$1,0))</f>
        <v>9.51</v>
      </c>
      <c r="M818" s="4">
        <f t="shared" si="12"/>
        <v>38.04</v>
      </c>
      <c r="N818" t="str" cm="1">
        <f t="array" ref="N818">_xlfn.IFS($I818="Rob","Robusta",$I818="Exc","Excelsa",$I818="Ara","Arabica",$I818="Lib","Liberica")</f>
        <v>Liberica</v>
      </c>
      <c r="O818" t="str" cm="1">
        <f t="array" ref="O818">_xlfn.IFS($J818="M","Medium",$J818="L","Light",$J818="D","Dark")</f>
        <v>Light</v>
      </c>
      <c r="P818" t="str">
        <f>_xlfn.XLOOKUP(Orders[[#This Row],[Customer ID]], customers!$A$1:$A$1001, customers!$I$1:$I$1001,,0)</f>
        <v>No</v>
      </c>
    </row>
    <row r="819" spans="1:16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_xlfn.XLOOKUP($C819, customers!$A$1:$A$1001,customers!$B$1:$B$1001)</f>
        <v>Bayard Wellan</v>
      </c>
      <c r="G819" s="2" t="str">
        <f>IF(_xlfn.XLOOKUP($C819,customers!$A$1:$A$1001, customers!$C$1:$C$1001)=0, "", _xlfn.XLOOKUP($C819,customers!$A$1:$A$1001, customers!$C$1:$C$1001))</f>
        <v>bwellanmp@cafepress.com</v>
      </c>
      <c r="H819" s="2" t="str">
        <f>_xlfn.XLOOKUP($C819, customers!$A$1:$A$1001, customers!$G$1:$G$1001)</f>
        <v>United States</v>
      </c>
      <c r="I819" t="str">
        <f>INDEX(products!$A$1:$G$49,MATCH(orders!$D819,products!$A$1:$A$49,0),MATCH(orders!I$1,products!$A$1:$F$1,0))</f>
        <v>Lib</v>
      </c>
      <c r="J819" t="str">
        <f>INDEX(products!$A$1:$G$49,MATCH(orders!$D819,products!$A$1:$A$49,0),MATCH(orders!J$1,products!$A$1:$F$1,0))</f>
        <v>D</v>
      </c>
      <c r="K819" s="7">
        <f>INDEX(products!$A$1:$G$49,MATCH(orders!$D819,products!$A$1:$A$49,0),MATCH(orders!K$1,products!$A$1:$F$1,0))</f>
        <v>0.5</v>
      </c>
      <c r="L819" s="4">
        <f>INDEX(products!$A$1:$G$49,MATCH(orders!$D819,products!$A$1:$A$49,0),MATCH(orders!L$1,products!$A$1:$F$1,0))</f>
        <v>7.77</v>
      </c>
      <c r="M819" s="4">
        <f t="shared" si="12"/>
        <v>15.54</v>
      </c>
      <c r="N819" t="str" cm="1">
        <f t="array" ref="N819">_xlfn.IFS($I819="Rob","Robusta",$I819="Exc","Excelsa",$I819="Ara","Arabica",$I819="Lib","Liberica")</f>
        <v>Liberica</v>
      </c>
      <c r="O819" t="str" cm="1">
        <f t="array" ref="O819">_xlfn.IFS($J819="M","Medium",$J819="L","Light",$J819="D","Dark")</f>
        <v>Dark</v>
      </c>
      <c r="P819" t="str">
        <f>_xlfn.XLOOKUP(Orders[[#This Row],[Customer ID]], customers!$A$1:$A$1001, customers!$I$1:$I$1001,,0)</f>
        <v>No</v>
      </c>
    </row>
    <row r="820" spans="1:16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_xlfn.XLOOKUP($C820, customers!$A$1:$A$1001,customers!$B$1:$B$1001)</f>
        <v>Allis Wilmore</v>
      </c>
      <c r="G820" s="2" t="str">
        <f>IF(_xlfn.XLOOKUP($C820,customers!$A$1:$A$1001, customers!$C$1:$C$1001)=0, "", _xlfn.XLOOKUP($C820,customers!$A$1:$A$1001, customers!$C$1:$C$1001))</f>
        <v/>
      </c>
      <c r="H820" s="2" t="str">
        <f>_xlfn.XLOOKUP($C820, customers!$A$1:$A$1001, customers!$G$1:$G$1001)</f>
        <v>United States</v>
      </c>
      <c r="I820" t="str">
        <f>INDEX(products!$A$1:$G$49,MATCH(orders!$D820,products!$A$1:$A$49,0),MATCH(orders!I$1,products!$A$1:$F$1,0))</f>
        <v>Lib</v>
      </c>
      <c r="J820" t="str">
        <f>INDEX(products!$A$1:$G$49,MATCH(orders!$D820,products!$A$1:$A$49,0),MATCH(orders!J$1,products!$A$1:$F$1,0))</f>
        <v>L</v>
      </c>
      <c r="K820" s="7">
        <f>INDEX(products!$A$1:$G$49,MATCH(orders!$D820,products!$A$1:$A$49,0),MATCH(orders!K$1,products!$A$1:$F$1,0))</f>
        <v>1</v>
      </c>
      <c r="L820" s="4">
        <f>INDEX(products!$A$1:$G$49,MATCH(orders!$D820,products!$A$1:$A$49,0),MATCH(orders!L$1,products!$A$1:$F$1,0))</f>
        <v>15.85</v>
      </c>
      <c r="M820" s="4">
        <f t="shared" si="12"/>
        <v>79.25</v>
      </c>
      <c r="N820" t="str" cm="1">
        <f t="array" ref="N820">_xlfn.IFS($I820="Rob","Robusta",$I820="Exc","Excelsa",$I820="Ara","Arabica",$I820="Lib","Liberica")</f>
        <v>Liberica</v>
      </c>
      <c r="O820" t="str" cm="1">
        <f t="array" ref="O820">_xlfn.IFS($J820="M","Medium",$J820="L","Light",$J820="D","Dark")</f>
        <v>Light</v>
      </c>
      <c r="P820" t="str">
        <f>_xlfn.XLOOKUP(Orders[[#This Row],[Customer ID]], customers!$A$1:$A$1001, customers!$I$1:$I$1001,,0)</f>
        <v>No</v>
      </c>
    </row>
    <row r="821" spans="1:16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_xlfn.XLOOKUP($C821, customers!$A$1:$A$1001,customers!$B$1:$B$1001)</f>
        <v>Caddric Atcheson</v>
      </c>
      <c r="G821" s="2" t="str">
        <f>IF(_xlfn.XLOOKUP($C821,customers!$A$1:$A$1001, customers!$C$1:$C$1001)=0, "", _xlfn.XLOOKUP($C821,customers!$A$1:$A$1001, customers!$C$1:$C$1001))</f>
        <v>catchesonmr@xinhuanet.com</v>
      </c>
      <c r="H821" s="2" t="str">
        <f>_xlfn.XLOOKUP($C821, customers!$A$1:$A$1001, customers!$G$1:$G$1001)</f>
        <v>United States</v>
      </c>
      <c r="I821" t="str">
        <f>INDEX(products!$A$1:$G$49,MATCH(orders!$D821,products!$A$1:$A$49,0),MATCH(orders!I$1,products!$A$1:$F$1,0))</f>
        <v>Lib</v>
      </c>
      <c r="J821" t="str">
        <f>INDEX(products!$A$1:$G$49,MATCH(orders!$D821,products!$A$1:$A$49,0),MATCH(orders!J$1,products!$A$1:$F$1,0))</f>
        <v>L</v>
      </c>
      <c r="K821" s="7">
        <f>INDEX(products!$A$1:$G$49,MATCH(orders!$D821,products!$A$1:$A$49,0),MATCH(orders!K$1,products!$A$1:$F$1,0))</f>
        <v>0.2</v>
      </c>
      <c r="L821" s="4">
        <f>INDEX(products!$A$1:$G$49,MATCH(orders!$D821,products!$A$1:$A$49,0),MATCH(orders!L$1,products!$A$1:$F$1,0))</f>
        <v>4.7549999999999999</v>
      </c>
      <c r="M821" s="4">
        <f t="shared" si="12"/>
        <v>4.7549999999999999</v>
      </c>
      <c r="N821" t="str" cm="1">
        <f t="array" ref="N821">_xlfn.IFS($I821="Rob","Robusta",$I821="Exc","Excelsa",$I821="Ara","Arabica",$I821="Lib","Liberica")</f>
        <v>Liberica</v>
      </c>
      <c r="O821" t="str" cm="1">
        <f t="array" ref="O821">_xlfn.IFS($J821="M","Medium",$J821="L","Light",$J821="D","Dark")</f>
        <v>Light</v>
      </c>
      <c r="P821" t="str">
        <f>_xlfn.XLOOKUP(Orders[[#This Row],[Customer ID]], customers!$A$1:$A$1001, customers!$I$1:$I$1001,,0)</f>
        <v>Yes</v>
      </c>
    </row>
    <row r="822" spans="1:16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_xlfn.XLOOKUP($C822, customers!$A$1:$A$1001,customers!$B$1:$B$1001)</f>
        <v>Eustace Stenton</v>
      </c>
      <c r="G822" s="2" t="str">
        <f>IF(_xlfn.XLOOKUP($C822,customers!$A$1:$A$1001, customers!$C$1:$C$1001)=0, "", _xlfn.XLOOKUP($C822,customers!$A$1:$A$1001, customers!$C$1:$C$1001))</f>
        <v>estentonms@google.it</v>
      </c>
      <c r="H822" s="2" t="str">
        <f>_xlfn.XLOOKUP($C822, customers!$A$1:$A$1001, customers!$G$1:$G$1001)</f>
        <v>United States</v>
      </c>
      <c r="I822" t="str">
        <f>INDEX(products!$A$1:$G$49,MATCH(orders!$D822,products!$A$1:$A$49,0),MATCH(orders!I$1,products!$A$1:$F$1,0))</f>
        <v>Exc</v>
      </c>
      <c r="J822" t="str">
        <f>INDEX(products!$A$1:$G$49,MATCH(orders!$D822,products!$A$1:$A$49,0),MATCH(orders!J$1,products!$A$1:$F$1,0))</f>
        <v>M</v>
      </c>
      <c r="K822" s="7">
        <f>INDEX(products!$A$1:$G$49,MATCH(orders!$D822,products!$A$1:$A$49,0),MATCH(orders!K$1,products!$A$1:$F$1,0))</f>
        <v>1</v>
      </c>
      <c r="L822" s="4">
        <f>INDEX(products!$A$1:$G$49,MATCH(orders!$D822,products!$A$1:$A$49,0),MATCH(orders!L$1,products!$A$1:$F$1,0))</f>
        <v>13.75</v>
      </c>
      <c r="M822" s="4">
        <f t="shared" si="12"/>
        <v>55</v>
      </c>
      <c r="N822" t="str" cm="1">
        <f t="array" ref="N822">_xlfn.IFS($I822="Rob","Robusta",$I822="Exc","Excelsa",$I822="Ara","Arabica",$I822="Lib","Liberica")</f>
        <v>Excelsa</v>
      </c>
      <c r="O822" t="str" cm="1">
        <f t="array" ref="O822">_xlfn.IFS($J822="M","Medium",$J822="L","Light",$J822="D","Dark")</f>
        <v>Medium</v>
      </c>
      <c r="P822" t="str">
        <f>_xlfn.XLOOKUP(Orders[[#This Row],[Customer ID]], customers!$A$1:$A$1001, customers!$I$1:$I$1001,,0)</f>
        <v>Yes</v>
      </c>
    </row>
    <row r="823" spans="1:16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_xlfn.XLOOKUP($C823, customers!$A$1:$A$1001,customers!$B$1:$B$1001)</f>
        <v>Ericka Tripp</v>
      </c>
      <c r="G823" s="2" t="str">
        <f>IF(_xlfn.XLOOKUP($C823,customers!$A$1:$A$1001, customers!$C$1:$C$1001)=0, "", _xlfn.XLOOKUP($C823,customers!$A$1:$A$1001, customers!$C$1:$C$1001))</f>
        <v>etrippmt@wp.com</v>
      </c>
      <c r="H823" s="2" t="str">
        <f>_xlfn.XLOOKUP($C823, customers!$A$1:$A$1001, customers!$G$1:$G$1001)</f>
        <v>United States</v>
      </c>
      <c r="I823" t="str">
        <f>INDEX(products!$A$1:$G$49,MATCH(orders!$D823,products!$A$1:$A$49,0),MATCH(orders!I$1,products!$A$1:$F$1,0))</f>
        <v>Rob</v>
      </c>
      <c r="J823" t="str">
        <f>INDEX(products!$A$1:$G$49,MATCH(orders!$D823,products!$A$1:$A$49,0),MATCH(orders!J$1,products!$A$1:$F$1,0))</f>
        <v>D</v>
      </c>
      <c r="K823" s="7">
        <f>INDEX(products!$A$1:$G$49,MATCH(orders!$D823,products!$A$1:$A$49,0),MATCH(orders!K$1,products!$A$1:$F$1,0))</f>
        <v>0.5</v>
      </c>
      <c r="L823" s="4">
        <f>INDEX(products!$A$1:$G$49,MATCH(orders!$D823,products!$A$1:$A$49,0),MATCH(orders!L$1,products!$A$1:$F$1,0))</f>
        <v>5.3699999999999992</v>
      </c>
      <c r="M823" s="4">
        <f t="shared" si="12"/>
        <v>26.849999999999994</v>
      </c>
      <c r="N823" t="str" cm="1">
        <f t="array" ref="N823">_xlfn.IFS($I823="Rob","Robusta",$I823="Exc","Excelsa",$I823="Ara","Arabica",$I823="Lib","Liberica")</f>
        <v>Robusta</v>
      </c>
      <c r="O823" t="str" cm="1">
        <f t="array" ref="O823">_xlfn.IFS($J823="M","Medium",$J823="L","Light",$J823="D","Dark")</f>
        <v>Dark</v>
      </c>
      <c r="P823" t="str">
        <f>_xlfn.XLOOKUP(Orders[[#This Row],[Customer ID]], customers!$A$1:$A$1001, customers!$I$1:$I$1001,,0)</f>
        <v>No</v>
      </c>
    </row>
    <row r="824" spans="1:16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_xlfn.XLOOKUP($C824, customers!$A$1:$A$1001,customers!$B$1:$B$1001)</f>
        <v>Lyndsey MacManus</v>
      </c>
      <c r="G824" s="2" t="str">
        <f>IF(_xlfn.XLOOKUP($C824,customers!$A$1:$A$1001, customers!$C$1:$C$1001)=0, "", _xlfn.XLOOKUP($C824,customers!$A$1:$A$1001, customers!$C$1:$C$1001))</f>
        <v>lmacmanusmu@imdb.com</v>
      </c>
      <c r="H824" s="2" t="str">
        <f>_xlfn.XLOOKUP($C824, customers!$A$1:$A$1001, customers!$G$1:$G$1001)</f>
        <v>United States</v>
      </c>
      <c r="I824" t="str">
        <f>INDEX(products!$A$1:$G$49,MATCH(orders!$D824,products!$A$1:$A$49,0),MATCH(orders!I$1,products!$A$1:$F$1,0))</f>
        <v>Exc</v>
      </c>
      <c r="J824" t="str">
        <f>INDEX(products!$A$1:$G$49,MATCH(orders!$D824,products!$A$1:$A$49,0),MATCH(orders!J$1,products!$A$1:$F$1,0))</f>
        <v>L</v>
      </c>
      <c r="K824" s="7">
        <f>INDEX(products!$A$1:$G$49,MATCH(orders!$D824,products!$A$1:$A$49,0),MATCH(orders!K$1,products!$A$1:$F$1,0))</f>
        <v>2.5</v>
      </c>
      <c r="L824" s="4">
        <f>INDEX(products!$A$1:$G$49,MATCH(orders!$D824,products!$A$1:$A$49,0),MATCH(orders!L$1,products!$A$1:$F$1,0))</f>
        <v>34.154999999999994</v>
      </c>
      <c r="M824" s="4">
        <f t="shared" si="12"/>
        <v>136.61999999999998</v>
      </c>
      <c r="N824" t="str" cm="1">
        <f t="array" ref="N824">_xlfn.IFS($I824="Rob","Robusta",$I824="Exc","Excelsa",$I824="Ara","Arabica",$I824="Lib","Liberica")</f>
        <v>Excelsa</v>
      </c>
      <c r="O824" t="str" cm="1">
        <f t="array" ref="O824">_xlfn.IFS($J824="M","Medium",$J824="L","Light",$J824="D","Dark")</f>
        <v>Light</v>
      </c>
      <c r="P824" t="str">
        <f>_xlfn.XLOOKUP(Orders[[#This Row],[Customer ID]], customers!$A$1:$A$1001, customers!$I$1:$I$1001,,0)</f>
        <v>No</v>
      </c>
    </row>
    <row r="825" spans="1:16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_xlfn.XLOOKUP($C825, customers!$A$1:$A$1001,customers!$B$1:$B$1001)</f>
        <v>Tess Benediktovich</v>
      </c>
      <c r="G825" s="2" t="str">
        <f>IF(_xlfn.XLOOKUP($C825,customers!$A$1:$A$1001, customers!$C$1:$C$1001)=0, "", _xlfn.XLOOKUP($C825,customers!$A$1:$A$1001, customers!$C$1:$C$1001))</f>
        <v>tbenediktovichmv@ebay.com</v>
      </c>
      <c r="H825" s="2" t="str">
        <f>_xlfn.XLOOKUP($C825, customers!$A$1:$A$1001, customers!$G$1:$G$1001)</f>
        <v>United States</v>
      </c>
      <c r="I825" t="str">
        <f>INDEX(products!$A$1:$G$49,MATCH(orders!$D825,products!$A$1:$A$49,0),MATCH(orders!I$1,products!$A$1:$F$1,0))</f>
        <v>Lib</v>
      </c>
      <c r="J825" t="str">
        <f>INDEX(products!$A$1:$G$49,MATCH(orders!$D825,products!$A$1:$A$49,0),MATCH(orders!J$1,products!$A$1:$F$1,0))</f>
        <v>L</v>
      </c>
      <c r="K825" s="7">
        <f>INDEX(products!$A$1:$G$49,MATCH(orders!$D825,products!$A$1:$A$49,0),MATCH(orders!K$1,products!$A$1:$F$1,0))</f>
        <v>1</v>
      </c>
      <c r="L825" s="4">
        <f>INDEX(products!$A$1:$G$49,MATCH(orders!$D825,products!$A$1:$A$49,0),MATCH(orders!L$1,products!$A$1:$F$1,0))</f>
        <v>15.85</v>
      </c>
      <c r="M825" s="4">
        <f t="shared" si="12"/>
        <v>47.55</v>
      </c>
      <c r="N825" t="str" cm="1">
        <f t="array" ref="N825">_xlfn.IFS($I825="Rob","Robusta",$I825="Exc","Excelsa",$I825="Ara","Arabica",$I825="Lib","Liberica")</f>
        <v>Liberica</v>
      </c>
      <c r="O825" t="str" cm="1">
        <f t="array" ref="O825">_xlfn.IFS($J825="M","Medium",$J825="L","Light",$J825="D","Dark")</f>
        <v>Light</v>
      </c>
      <c r="P825" t="str">
        <f>_xlfn.XLOOKUP(Orders[[#This Row],[Customer ID]], customers!$A$1:$A$1001, customers!$I$1:$I$1001,,0)</f>
        <v>Yes</v>
      </c>
    </row>
    <row r="826" spans="1:16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_xlfn.XLOOKUP($C826, customers!$A$1:$A$1001,customers!$B$1:$B$1001)</f>
        <v>Correy Bourner</v>
      </c>
      <c r="G826" s="2" t="str">
        <f>IF(_xlfn.XLOOKUP($C826,customers!$A$1:$A$1001, customers!$C$1:$C$1001)=0, "", _xlfn.XLOOKUP($C826,customers!$A$1:$A$1001, customers!$C$1:$C$1001))</f>
        <v>cbournermw@chronoengine.com</v>
      </c>
      <c r="H826" s="2" t="str">
        <f>_xlfn.XLOOKUP($C826, customers!$A$1:$A$1001, customers!$G$1:$G$1001)</f>
        <v>United States</v>
      </c>
      <c r="I826" t="str">
        <f>INDEX(products!$A$1:$G$49,MATCH(orders!$D826,products!$A$1:$A$49,0),MATCH(orders!I$1,products!$A$1:$F$1,0))</f>
        <v>Ara</v>
      </c>
      <c r="J826" t="str">
        <f>INDEX(products!$A$1:$G$49,MATCH(orders!$D826,products!$A$1:$A$49,0),MATCH(orders!J$1,products!$A$1:$F$1,0))</f>
        <v>M</v>
      </c>
      <c r="K826" s="7">
        <f>INDEX(products!$A$1:$G$49,MATCH(orders!$D826,products!$A$1:$A$49,0),MATCH(orders!K$1,products!$A$1:$F$1,0))</f>
        <v>0.2</v>
      </c>
      <c r="L826" s="4">
        <f>INDEX(products!$A$1:$G$49,MATCH(orders!$D826,products!$A$1:$A$49,0),MATCH(orders!L$1,products!$A$1:$F$1,0))</f>
        <v>3.375</v>
      </c>
      <c r="M826" s="4">
        <f t="shared" si="12"/>
        <v>16.875</v>
      </c>
      <c r="N826" t="str" cm="1">
        <f t="array" ref="N826">_xlfn.IFS($I826="Rob","Robusta",$I826="Exc","Excelsa",$I826="Ara","Arabica",$I826="Lib","Liberica")</f>
        <v>Arabica</v>
      </c>
      <c r="O826" t="str" cm="1">
        <f t="array" ref="O826">_xlfn.IFS($J826="M","Medium",$J826="L","Light",$J826="D","Dark")</f>
        <v>Medium</v>
      </c>
      <c r="P826" t="str">
        <f>_xlfn.XLOOKUP(Orders[[#This Row],[Customer ID]], customers!$A$1:$A$1001, customers!$I$1:$I$1001,,0)</f>
        <v>Yes</v>
      </c>
    </row>
    <row r="827" spans="1:16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_xlfn.XLOOKUP($C827, customers!$A$1:$A$1001,customers!$B$1:$B$1001)</f>
        <v>Odelia Skerme</v>
      </c>
      <c r="G827" s="2" t="str">
        <f>IF(_xlfn.XLOOKUP($C827,customers!$A$1:$A$1001, customers!$C$1:$C$1001)=0, "", _xlfn.XLOOKUP($C827,customers!$A$1:$A$1001, customers!$C$1:$C$1001))</f>
        <v>oskermen3@hatena.ne.jp</v>
      </c>
      <c r="H827" s="2" t="str">
        <f>_xlfn.XLOOKUP($C827, customers!$A$1:$A$1001, customers!$G$1:$G$1001)</f>
        <v>United States</v>
      </c>
      <c r="I827" t="str">
        <f>INDEX(products!$A$1:$G$49,MATCH(orders!$D827,products!$A$1:$A$49,0),MATCH(orders!I$1,products!$A$1:$F$1,0))</f>
        <v>Ara</v>
      </c>
      <c r="J827" t="str">
        <f>INDEX(products!$A$1:$G$49,MATCH(orders!$D827,products!$A$1:$A$49,0),MATCH(orders!J$1,products!$A$1:$F$1,0))</f>
        <v>D</v>
      </c>
      <c r="K827" s="7">
        <f>INDEX(products!$A$1:$G$49,MATCH(orders!$D827,products!$A$1:$A$49,0),MATCH(orders!K$1,products!$A$1:$F$1,0))</f>
        <v>1</v>
      </c>
      <c r="L827" s="4">
        <f>INDEX(products!$A$1:$G$49,MATCH(orders!$D827,products!$A$1:$A$49,0),MATCH(orders!L$1,products!$A$1:$F$1,0))</f>
        <v>9.9499999999999993</v>
      </c>
      <c r="M827" s="4">
        <f t="shared" si="12"/>
        <v>29.849999999999998</v>
      </c>
      <c r="N827" t="str" cm="1">
        <f t="array" ref="N827">_xlfn.IFS($I827="Rob","Robusta",$I827="Exc","Excelsa",$I827="Ara","Arabica",$I827="Lib","Liberica")</f>
        <v>Arabica</v>
      </c>
      <c r="O827" t="str" cm="1">
        <f t="array" ref="O827">_xlfn.IFS($J827="M","Medium",$J827="L","Light",$J827="D","Dark")</f>
        <v>Dark</v>
      </c>
      <c r="P827" t="str">
        <f>_xlfn.XLOOKUP(Orders[[#This Row],[Customer ID]], customers!$A$1:$A$1001, customers!$I$1:$I$1001,,0)</f>
        <v>Yes</v>
      </c>
    </row>
    <row r="828" spans="1:16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_xlfn.XLOOKUP($C828, customers!$A$1:$A$1001,customers!$B$1:$B$1001)</f>
        <v>Kandy Heddan</v>
      </c>
      <c r="G828" s="2" t="str">
        <f>IF(_xlfn.XLOOKUP($C828,customers!$A$1:$A$1001, customers!$C$1:$C$1001)=0, "", _xlfn.XLOOKUP($C828,customers!$A$1:$A$1001, customers!$C$1:$C$1001))</f>
        <v>kheddanmy@icq.com</v>
      </c>
      <c r="H828" s="2" t="str">
        <f>_xlfn.XLOOKUP($C828, customers!$A$1:$A$1001, customers!$G$1:$G$1001)</f>
        <v>United States</v>
      </c>
      <c r="I828" t="str">
        <f>INDEX(products!$A$1:$G$49,MATCH(orders!$D828,products!$A$1:$A$49,0),MATCH(orders!I$1,products!$A$1:$F$1,0))</f>
        <v>Exc</v>
      </c>
      <c r="J828" t="str">
        <f>INDEX(products!$A$1:$G$49,MATCH(orders!$D828,products!$A$1:$A$49,0),MATCH(orders!J$1,products!$A$1:$F$1,0))</f>
        <v>M</v>
      </c>
      <c r="K828" s="7">
        <f>INDEX(products!$A$1:$G$49,MATCH(orders!$D828,products!$A$1:$A$49,0),MATCH(orders!K$1,products!$A$1:$F$1,0))</f>
        <v>0.5</v>
      </c>
      <c r="L828" s="4">
        <f>INDEX(products!$A$1:$G$49,MATCH(orders!$D828,products!$A$1:$A$49,0),MATCH(orders!L$1,products!$A$1:$F$1,0))</f>
        <v>8.25</v>
      </c>
      <c r="M828" s="4">
        <f t="shared" si="12"/>
        <v>41.25</v>
      </c>
      <c r="N828" t="str" cm="1">
        <f t="array" ref="N828">_xlfn.IFS($I828="Rob","Robusta",$I828="Exc","Excelsa",$I828="Ara","Arabica",$I828="Lib","Liberica")</f>
        <v>Excelsa</v>
      </c>
      <c r="O828" t="str" cm="1">
        <f t="array" ref="O828">_xlfn.IFS($J828="M","Medium",$J828="L","Light",$J828="D","Dark")</f>
        <v>Medium</v>
      </c>
      <c r="P828" t="str">
        <f>_xlfn.XLOOKUP(Orders[[#This Row],[Customer ID]], customers!$A$1:$A$1001, customers!$I$1:$I$1001,,0)</f>
        <v>Yes</v>
      </c>
    </row>
    <row r="829" spans="1:16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_xlfn.XLOOKUP($C829, customers!$A$1:$A$1001,customers!$B$1:$B$1001)</f>
        <v>Ibby Charters</v>
      </c>
      <c r="G829" s="2" t="str">
        <f>IF(_xlfn.XLOOKUP($C829,customers!$A$1:$A$1001, customers!$C$1:$C$1001)=0, "", _xlfn.XLOOKUP($C829,customers!$A$1:$A$1001, customers!$C$1:$C$1001))</f>
        <v>ichartersmz@abc.net.au</v>
      </c>
      <c r="H829" s="2" t="str">
        <f>_xlfn.XLOOKUP($C829, customers!$A$1:$A$1001, customers!$G$1:$G$1001)</f>
        <v>United States</v>
      </c>
      <c r="I829" t="str">
        <f>INDEX(products!$A$1:$G$49,MATCH(orders!$D829,products!$A$1:$A$49,0),MATCH(orders!I$1,products!$A$1:$F$1,0))</f>
        <v>Exc</v>
      </c>
      <c r="J829" t="str">
        <f>INDEX(products!$A$1:$G$49,MATCH(orders!$D829,products!$A$1:$A$49,0),MATCH(orders!J$1,products!$A$1:$F$1,0))</f>
        <v>M</v>
      </c>
      <c r="K829" s="7">
        <f>INDEX(products!$A$1:$G$49,MATCH(orders!$D829,products!$A$1:$A$49,0),MATCH(orders!K$1,products!$A$1:$F$1,0))</f>
        <v>0.2</v>
      </c>
      <c r="L829" s="4">
        <f>INDEX(products!$A$1:$G$49,MATCH(orders!$D829,products!$A$1:$A$49,0),MATCH(orders!L$1,products!$A$1:$F$1,0))</f>
        <v>4.125</v>
      </c>
      <c r="M829" s="4">
        <f t="shared" si="12"/>
        <v>20.625</v>
      </c>
      <c r="N829" t="str" cm="1">
        <f t="array" ref="N829">_xlfn.IFS($I829="Rob","Robusta",$I829="Exc","Excelsa",$I829="Ara","Arabica",$I829="Lib","Liberica")</f>
        <v>Excelsa</v>
      </c>
      <c r="O829" t="str" cm="1">
        <f t="array" ref="O829">_xlfn.IFS($J829="M","Medium",$J829="L","Light",$J829="D","Dark")</f>
        <v>Medium</v>
      </c>
      <c r="P829" t="str">
        <f>_xlfn.XLOOKUP(Orders[[#This Row],[Customer ID]], customers!$A$1:$A$1001, customers!$I$1:$I$1001,,0)</f>
        <v>No</v>
      </c>
    </row>
    <row r="830" spans="1:16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_xlfn.XLOOKUP($C830, customers!$A$1:$A$1001,customers!$B$1:$B$1001)</f>
        <v>Adora Roubert</v>
      </c>
      <c r="G830" s="2" t="str">
        <f>IF(_xlfn.XLOOKUP($C830,customers!$A$1:$A$1001, customers!$C$1:$C$1001)=0, "", _xlfn.XLOOKUP($C830,customers!$A$1:$A$1001, customers!$C$1:$C$1001))</f>
        <v>aroubertn0@tmall.com</v>
      </c>
      <c r="H830" s="2" t="str">
        <f>_xlfn.XLOOKUP($C830, customers!$A$1:$A$1001, customers!$G$1:$G$1001)</f>
        <v>United States</v>
      </c>
      <c r="I830" t="str">
        <f>INDEX(products!$A$1:$G$49,MATCH(orders!$D830,products!$A$1:$A$49,0),MATCH(orders!I$1,products!$A$1:$F$1,0))</f>
        <v>Ara</v>
      </c>
      <c r="J830" t="str">
        <f>INDEX(products!$A$1:$G$49,MATCH(orders!$D830,products!$A$1:$A$49,0),MATCH(orders!J$1,products!$A$1:$F$1,0))</f>
        <v>D</v>
      </c>
      <c r="K830" s="7">
        <f>INDEX(products!$A$1:$G$49,MATCH(orders!$D830,products!$A$1:$A$49,0),MATCH(orders!K$1,products!$A$1:$F$1,0))</f>
        <v>2.5</v>
      </c>
      <c r="L830" s="4">
        <f>INDEX(products!$A$1:$G$49,MATCH(orders!$D830,products!$A$1:$A$49,0),MATCH(orders!L$1,products!$A$1:$F$1,0))</f>
        <v>22.884999999999998</v>
      </c>
      <c r="M830" s="4">
        <f t="shared" si="12"/>
        <v>137.31</v>
      </c>
      <c r="N830" t="str" cm="1">
        <f t="array" ref="N830">_xlfn.IFS($I830="Rob","Robusta",$I830="Exc","Excelsa",$I830="Ara","Arabica",$I830="Lib","Liberica")</f>
        <v>Arabica</v>
      </c>
      <c r="O830" t="str" cm="1">
        <f t="array" ref="O830">_xlfn.IFS($J830="M","Medium",$J830="L","Light",$J830="D","Dark")</f>
        <v>Dark</v>
      </c>
      <c r="P830" t="str">
        <f>_xlfn.XLOOKUP(Orders[[#This Row],[Customer ID]], customers!$A$1:$A$1001, customers!$I$1:$I$1001,,0)</f>
        <v>Yes</v>
      </c>
    </row>
    <row r="831" spans="1:16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_xlfn.XLOOKUP($C831, customers!$A$1:$A$1001,customers!$B$1:$B$1001)</f>
        <v>Hillel Mairs</v>
      </c>
      <c r="G831" s="2" t="str">
        <f>IF(_xlfn.XLOOKUP($C831,customers!$A$1:$A$1001, customers!$C$1:$C$1001)=0, "", _xlfn.XLOOKUP($C831,customers!$A$1:$A$1001, customers!$C$1:$C$1001))</f>
        <v>hmairsn1@so-net.ne.jp</v>
      </c>
      <c r="H831" s="2" t="str">
        <f>_xlfn.XLOOKUP($C831, customers!$A$1:$A$1001, customers!$G$1:$G$1001)</f>
        <v>United States</v>
      </c>
      <c r="I831" t="str">
        <f>INDEX(products!$A$1:$G$49,MATCH(orders!$D831,products!$A$1:$A$49,0),MATCH(orders!I$1,products!$A$1:$F$1,0))</f>
        <v>Ara</v>
      </c>
      <c r="J831" t="str">
        <f>INDEX(products!$A$1:$G$49,MATCH(orders!$D831,products!$A$1:$A$49,0),MATCH(orders!J$1,products!$A$1:$F$1,0))</f>
        <v>D</v>
      </c>
      <c r="K831" s="7">
        <f>INDEX(products!$A$1:$G$49,MATCH(orders!$D831,products!$A$1:$A$49,0),MATCH(orders!K$1,products!$A$1:$F$1,0))</f>
        <v>0.2</v>
      </c>
      <c r="L831" s="4">
        <f>INDEX(products!$A$1:$G$49,MATCH(orders!$D831,products!$A$1:$A$49,0),MATCH(orders!L$1,products!$A$1:$F$1,0))</f>
        <v>2.9849999999999999</v>
      </c>
      <c r="M831" s="4">
        <f t="shared" si="12"/>
        <v>2.9849999999999999</v>
      </c>
      <c r="N831" t="str" cm="1">
        <f t="array" ref="N831">_xlfn.IFS($I831="Rob","Robusta",$I831="Exc","Excelsa",$I831="Ara","Arabica",$I831="Lib","Liberica")</f>
        <v>Arabica</v>
      </c>
      <c r="O831" t="str" cm="1">
        <f t="array" ref="O831">_xlfn.IFS($J831="M","Medium",$J831="L","Light",$J831="D","Dark")</f>
        <v>Dark</v>
      </c>
      <c r="P831" t="str">
        <f>_xlfn.XLOOKUP(Orders[[#This Row],[Customer ID]], customers!$A$1:$A$1001, customers!$I$1:$I$1001,,0)</f>
        <v>No</v>
      </c>
    </row>
    <row r="832" spans="1:16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_xlfn.XLOOKUP($C832, customers!$A$1:$A$1001,customers!$B$1:$B$1001)</f>
        <v>Helaina Rainforth</v>
      </c>
      <c r="G832" s="2" t="str">
        <f>IF(_xlfn.XLOOKUP($C832,customers!$A$1:$A$1001, customers!$C$1:$C$1001)=0, "", _xlfn.XLOOKUP($C832,customers!$A$1:$A$1001, customers!$C$1:$C$1001))</f>
        <v>hrainforthn2@blog.com</v>
      </c>
      <c r="H832" s="2" t="str">
        <f>_xlfn.XLOOKUP($C832, customers!$A$1:$A$1001, customers!$G$1:$G$1001)</f>
        <v>United States</v>
      </c>
      <c r="I832" t="str">
        <f>INDEX(products!$A$1:$G$49,MATCH(orders!$D832,products!$A$1:$A$49,0),MATCH(orders!I$1,products!$A$1:$F$1,0))</f>
        <v>Exc</v>
      </c>
      <c r="J832" t="str">
        <f>INDEX(products!$A$1:$G$49,MATCH(orders!$D832,products!$A$1:$A$49,0),MATCH(orders!J$1,products!$A$1:$F$1,0))</f>
        <v>M</v>
      </c>
      <c r="K832" s="7">
        <f>INDEX(products!$A$1:$G$49,MATCH(orders!$D832,products!$A$1:$A$49,0),MATCH(orders!K$1,products!$A$1:$F$1,0))</f>
        <v>1</v>
      </c>
      <c r="L832" s="4">
        <f>INDEX(products!$A$1:$G$49,MATCH(orders!$D832,products!$A$1:$A$49,0),MATCH(orders!L$1,products!$A$1:$F$1,0))</f>
        <v>13.75</v>
      </c>
      <c r="M832" s="4">
        <f t="shared" si="12"/>
        <v>27.5</v>
      </c>
      <c r="N832" t="str" cm="1">
        <f t="array" ref="N832">_xlfn.IFS($I832="Rob","Robusta",$I832="Exc","Excelsa",$I832="Ara","Arabica",$I832="Lib","Liberica")</f>
        <v>Excelsa</v>
      </c>
      <c r="O832" t="str" cm="1">
        <f t="array" ref="O832">_xlfn.IFS($J832="M","Medium",$J832="L","Light",$J832="D","Dark")</f>
        <v>Medium</v>
      </c>
      <c r="P832" t="str">
        <f>_xlfn.XLOOKUP(Orders[[#This Row],[Customer ID]], customers!$A$1:$A$1001, customers!$I$1:$I$1001,,0)</f>
        <v>No</v>
      </c>
    </row>
    <row r="833" spans="1:16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_xlfn.XLOOKUP($C833, customers!$A$1:$A$1001,customers!$B$1:$B$1001)</f>
        <v>Helaina Rainforth</v>
      </c>
      <c r="G833" s="2" t="str">
        <f>IF(_xlfn.XLOOKUP($C833,customers!$A$1:$A$1001, customers!$C$1:$C$1001)=0, "", _xlfn.XLOOKUP($C833,customers!$A$1:$A$1001, customers!$C$1:$C$1001))</f>
        <v>hrainforthn2@blog.com</v>
      </c>
      <c r="H833" s="2" t="str">
        <f>_xlfn.XLOOKUP($C833, customers!$A$1:$A$1001, customers!$G$1:$G$1001)</f>
        <v>United States</v>
      </c>
      <c r="I833" t="str">
        <f>INDEX(products!$A$1:$G$49,MATCH(orders!$D833,products!$A$1:$A$49,0),MATCH(orders!I$1,products!$A$1:$F$1,0))</f>
        <v>Ara</v>
      </c>
      <c r="J833" t="str">
        <f>INDEX(products!$A$1:$G$49,MATCH(orders!$D833,products!$A$1:$A$49,0),MATCH(orders!J$1,products!$A$1:$F$1,0))</f>
        <v>D</v>
      </c>
      <c r="K833" s="7">
        <f>INDEX(products!$A$1:$G$49,MATCH(orders!$D833,products!$A$1:$A$49,0),MATCH(orders!K$1,products!$A$1:$F$1,0))</f>
        <v>0.2</v>
      </c>
      <c r="L833" s="4">
        <f>INDEX(products!$A$1:$G$49,MATCH(orders!$D833,products!$A$1:$A$49,0),MATCH(orders!L$1,products!$A$1:$F$1,0))</f>
        <v>2.9849999999999999</v>
      </c>
      <c r="M833" s="4">
        <f t="shared" si="12"/>
        <v>5.97</v>
      </c>
      <c r="N833" t="str" cm="1">
        <f t="array" ref="N833">_xlfn.IFS($I833="Rob","Robusta",$I833="Exc","Excelsa",$I833="Ara","Arabica",$I833="Lib","Liberica")</f>
        <v>Arabica</v>
      </c>
      <c r="O833" t="str" cm="1">
        <f t="array" ref="O833">_xlfn.IFS($J833="M","Medium",$J833="L","Light",$J833="D","Dark")</f>
        <v>Dark</v>
      </c>
      <c r="P833" t="str">
        <f>_xlfn.XLOOKUP(Orders[[#This Row],[Customer ID]], customers!$A$1:$A$1001, customers!$I$1:$I$1001,,0)</f>
        <v>No</v>
      </c>
    </row>
    <row r="834" spans="1:16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_xlfn.XLOOKUP($C834, customers!$A$1:$A$1001,customers!$B$1:$B$1001)</f>
        <v>Isac Jesper</v>
      </c>
      <c r="G834" s="2" t="str">
        <f>IF(_xlfn.XLOOKUP($C834,customers!$A$1:$A$1001, customers!$C$1:$C$1001)=0, "", _xlfn.XLOOKUP($C834,customers!$A$1:$A$1001, customers!$C$1:$C$1001))</f>
        <v>ijespern4@theglobeandmail.com</v>
      </c>
      <c r="H834" s="2" t="str">
        <f>_xlfn.XLOOKUP($C834, customers!$A$1:$A$1001, customers!$G$1:$G$1001)</f>
        <v>United States</v>
      </c>
      <c r="I834" t="str">
        <f>INDEX(products!$A$1:$G$49,MATCH(orders!$D834,products!$A$1:$A$49,0),MATCH(orders!I$1,products!$A$1:$F$1,0))</f>
        <v>Rob</v>
      </c>
      <c r="J834" t="str">
        <f>INDEX(products!$A$1:$G$49,MATCH(orders!$D834,products!$A$1:$A$49,0),MATCH(orders!J$1,products!$A$1:$F$1,0))</f>
        <v>M</v>
      </c>
      <c r="K834" s="7">
        <f>INDEX(products!$A$1:$G$49,MATCH(orders!$D834,products!$A$1:$A$49,0),MATCH(orders!K$1,products!$A$1:$F$1,0))</f>
        <v>1</v>
      </c>
      <c r="L834" s="4">
        <f>INDEX(products!$A$1:$G$49,MATCH(orders!$D834,products!$A$1:$A$49,0),MATCH(orders!L$1,products!$A$1:$F$1,0))</f>
        <v>9.9499999999999993</v>
      </c>
      <c r="M834" s="4">
        <f t="shared" si="12"/>
        <v>59.699999999999996</v>
      </c>
      <c r="N834" t="str" cm="1">
        <f t="array" ref="N834">_xlfn.IFS($I834="Rob","Robusta",$I834="Exc","Excelsa",$I834="Ara","Arabica",$I834="Lib","Liberica")</f>
        <v>Robusta</v>
      </c>
      <c r="O834" t="str" cm="1">
        <f t="array" ref="O834">_xlfn.IFS($J834="M","Medium",$J834="L","Light",$J834="D","Dark")</f>
        <v>Medium</v>
      </c>
      <c r="P834" t="str">
        <f>_xlfn.XLOOKUP(Orders[[#This Row],[Customer ID]], customers!$A$1:$A$1001, customers!$I$1:$I$1001,,0)</f>
        <v>No</v>
      </c>
    </row>
    <row r="835" spans="1:16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_xlfn.XLOOKUP($C835, customers!$A$1:$A$1001,customers!$B$1:$B$1001)</f>
        <v>Lenette Dwerryhouse</v>
      </c>
      <c r="G835" s="2" t="str">
        <f>IF(_xlfn.XLOOKUP($C835,customers!$A$1:$A$1001, customers!$C$1:$C$1001)=0, "", _xlfn.XLOOKUP($C835,customers!$A$1:$A$1001, customers!$C$1:$C$1001))</f>
        <v>ldwerryhousen5@gravatar.com</v>
      </c>
      <c r="H835" s="2" t="str">
        <f>_xlfn.XLOOKUP($C835, customers!$A$1:$A$1001, customers!$G$1:$G$1001)</f>
        <v>United States</v>
      </c>
      <c r="I835" t="str">
        <f>INDEX(products!$A$1:$G$49,MATCH(orders!$D835,products!$A$1:$A$49,0),MATCH(orders!I$1,products!$A$1:$F$1,0))</f>
        <v>Rob</v>
      </c>
      <c r="J835" t="str">
        <f>INDEX(products!$A$1:$G$49,MATCH(orders!$D835,products!$A$1:$A$49,0),MATCH(orders!J$1,products!$A$1:$F$1,0))</f>
        <v>D</v>
      </c>
      <c r="K835" s="7">
        <f>INDEX(products!$A$1:$G$49,MATCH(orders!$D835,products!$A$1:$A$49,0),MATCH(orders!K$1,products!$A$1:$F$1,0))</f>
        <v>2.5</v>
      </c>
      <c r="L835" s="4">
        <f>INDEX(products!$A$1:$G$49,MATCH(orders!$D835,products!$A$1:$A$49,0),MATCH(orders!L$1,products!$A$1:$F$1,0))</f>
        <v>20.584999999999997</v>
      </c>
      <c r="M835" s="4">
        <f t="shared" ref="M835:M898" si="13">L835*E835</f>
        <v>82.339999999999989</v>
      </c>
      <c r="N835" t="str" cm="1">
        <f t="array" ref="N835">_xlfn.IFS($I835="Rob","Robusta",$I835="Exc","Excelsa",$I835="Ara","Arabica",$I835="Lib","Liberica")</f>
        <v>Robusta</v>
      </c>
      <c r="O835" t="str" cm="1">
        <f t="array" ref="O835">_xlfn.IFS($J835="M","Medium",$J835="L","Light",$J835="D","Dark")</f>
        <v>Dark</v>
      </c>
      <c r="P835" t="str">
        <f>_xlfn.XLOOKUP(Orders[[#This Row],[Customer ID]], customers!$A$1:$A$1001, customers!$I$1:$I$1001,,0)</f>
        <v>Yes</v>
      </c>
    </row>
    <row r="836" spans="1:16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_xlfn.XLOOKUP($C836, customers!$A$1:$A$1001,customers!$B$1:$B$1001)</f>
        <v>Nadeen Broomer</v>
      </c>
      <c r="G836" s="2" t="str">
        <f>IF(_xlfn.XLOOKUP($C836,customers!$A$1:$A$1001, customers!$C$1:$C$1001)=0, "", _xlfn.XLOOKUP($C836,customers!$A$1:$A$1001, customers!$C$1:$C$1001))</f>
        <v>nbroomern6@examiner.com</v>
      </c>
      <c r="H836" s="2" t="str">
        <f>_xlfn.XLOOKUP($C836, customers!$A$1:$A$1001, customers!$G$1:$G$1001)</f>
        <v>United States</v>
      </c>
      <c r="I836" t="str">
        <f>INDEX(products!$A$1:$G$49,MATCH(orders!$D836,products!$A$1:$A$49,0),MATCH(orders!I$1,products!$A$1:$F$1,0))</f>
        <v>Ara</v>
      </c>
      <c r="J836" t="str">
        <f>INDEX(products!$A$1:$G$49,MATCH(orders!$D836,products!$A$1:$A$49,0),MATCH(orders!J$1,products!$A$1:$F$1,0))</f>
        <v>D</v>
      </c>
      <c r="K836" s="7">
        <f>INDEX(products!$A$1:$G$49,MATCH(orders!$D836,products!$A$1:$A$49,0),MATCH(orders!K$1,products!$A$1:$F$1,0))</f>
        <v>2.5</v>
      </c>
      <c r="L836" s="4">
        <f>INDEX(products!$A$1:$G$49,MATCH(orders!$D836,products!$A$1:$A$49,0),MATCH(orders!L$1,products!$A$1:$F$1,0))</f>
        <v>22.884999999999998</v>
      </c>
      <c r="M836" s="4">
        <f t="shared" si="13"/>
        <v>22.884999999999998</v>
      </c>
      <c r="N836" t="str" cm="1">
        <f t="array" ref="N836">_xlfn.IFS($I836="Rob","Robusta",$I836="Exc","Excelsa",$I836="Ara","Arabica",$I836="Lib","Liberica")</f>
        <v>Arabica</v>
      </c>
      <c r="O836" t="str" cm="1">
        <f t="array" ref="O836">_xlfn.IFS($J836="M","Medium",$J836="L","Light",$J836="D","Dark")</f>
        <v>Dark</v>
      </c>
      <c r="P836" t="str">
        <f>_xlfn.XLOOKUP(Orders[[#This Row],[Customer ID]], customers!$A$1:$A$1001, customers!$I$1:$I$1001,,0)</f>
        <v>No</v>
      </c>
    </row>
    <row r="837" spans="1:16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_xlfn.XLOOKUP($C837, customers!$A$1:$A$1001,customers!$B$1:$B$1001)</f>
        <v>Konstantine Thoumasson</v>
      </c>
      <c r="G837" s="2" t="str">
        <f>IF(_xlfn.XLOOKUP($C837,customers!$A$1:$A$1001, customers!$C$1:$C$1001)=0, "", _xlfn.XLOOKUP($C837,customers!$A$1:$A$1001, customers!$C$1:$C$1001))</f>
        <v>kthoumassonn7@bloglovin.com</v>
      </c>
      <c r="H837" s="2" t="str">
        <f>_xlfn.XLOOKUP($C837, customers!$A$1:$A$1001, customers!$G$1:$G$1001)</f>
        <v>United States</v>
      </c>
      <c r="I837" t="str">
        <f>INDEX(products!$A$1:$G$49,MATCH(orders!$D837,products!$A$1:$A$49,0),MATCH(orders!I$1,products!$A$1:$F$1,0))</f>
        <v>Exc</v>
      </c>
      <c r="J837" t="str">
        <f>INDEX(products!$A$1:$G$49,MATCH(orders!$D837,products!$A$1:$A$49,0),MATCH(orders!J$1,products!$A$1:$F$1,0))</f>
        <v>L</v>
      </c>
      <c r="K837" s="7">
        <f>INDEX(products!$A$1:$G$49,MATCH(orders!$D837,products!$A$1:$A$49,0),MATCH(orders!K$1,products!$A$1:$F$1,0))</f>
        <v>0.5</v>
      </c>
      <c r="L837" s="4">
        <f>INDEX(products!$A$1:$G$49,MATCH(orders!$D837,products!$A$1:$A$49,0),MATCH(orders!L$1,products!$A$1:$F$1,0))</f>
        <v>8.91</v>
      </c>
      <c r="M837" s="4">
        <f t="shared" si="13"/>
        <v>8.91</v>
      </c>
      <c r="N837" t="str" cm="1">
        <f t="array" ref="N837">_xlfn.IFS($I837="Rob","Robusta",$I837="Exc","Excelsa",$I837="Ara","Arabica",$I837="Lib","Liberica")</f>
        <v>Excelsa</v>
      </c>
      <c r="O837" t="str" cm="1">
        <f t="array" ref="O837">_xlfn.IFS($J837="M","Medium",$J837="L","Light",$J837="D","Dark")</f>
        <v>Light</v>
      </c>
      <c r="P837" t="str">
        <f>_xlfn.XLOOKUP(Orders[[#This Row],[Customer ID]], customers!$A$1:$A$1001, customers!$I$1:$I$1001,,0)</f>
        <v>Yes</v>
      </c>
    </row>
    <row r="838" spans="1:16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_xlfn.XLOOKUP($C838, customers!$A$1:$A$1001,customers!$B$1:$B$1001)</f>
        <v>Frans Habbergham</v>
      </c>
      <c r="G838" s="2" t="str">
        <f>IF(_xlfn.XLOOKUP($C838,customers!$A$1:$A$1001, customers!$C$1:$C$1001)=0, "", _xlfn.XLOOKUP($C838,customers!$A$1:$A$1001, customers!$C$1:$C$1001))</f>
        <v>fhabberghamn8@discovery.com</v>
      </c>
      <c r="H838" s="2" t="str">
        <f>_xlfn.XLOOKUP($C838, customers!$A$1:$A$1001, customers!$G$1:$G$1001)</f>
        <v>United States</v>
      </c>
      <c r="I838" t="str">
        <f>INDEX(products!$A$1:$G$49,MATCH(orders!$D838,products!$A$1:$A$49,0),MATCH(orders!I$1,products!$A$1:$F$1,0))</f>
        <v>Ara</v>
      </c>
      <c r="J838" t="str">
        <f>INDEX(products!$A$1:$G$49,MATCH(orders!$D838,products!$A$1:$A$49,0),MATCH(orders!J$1,products!$A$1:$F$1,0))</f>
        <v>D</v>
      </c>
      <c r="K838" s="7">
        <f>INDEX(products!$A$1:$G$49,MATCH(orders!$D838,products!$A$1:$A$49,0),MATCH(orders!K$1,products!$A$1:$F$1,0))</f>
        <v>0.2</v>
      </c>
      <c r="L838" s="4">
        <f>INDEX(products!$A$1:$G$49,MATCH(orders!$D838,products!$A$1:$A$49,0),MATCH(orders!L$1,products!$A$1:$F$1,0))</f>
        <v>2.9849999999999999</v>
      </c>
      <c r="M838" s="4">
        <f t="shared" si="13"/>
        <v>11.94</v>
      </c>
      <c r="N838" t="str" cm="1">
        <f t="array" ref="N838">_xlfn.IFS($I838="Rob","Robusta",$I838="Exc","Excelsa",$I838="Ara","Arabica",$I838="Lib","Liberica")</f>
        <v>Arabica</v>
      </c>
      <c r="O838" t="str" cm="1">
        <f t="array" ref="O838">_xlfn.IFS($J838="M","Medium",$J838="L","Light",$J838="D","Dark")</f>
        <v>Dark</v>
      </c>
      <c r="P838" t="str">
        <f>_xlfn.XLOOKUP(Orders[[#This Row],[Customer ID]], customers!$A$1:$A$1001, customers!$I$1:$I$1001,,0)</f>
        <v>No</v>
      </c>
    </row>
    <row r="839" spans="1:16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_xlfn.XLOOKUP($C839, customers!$A$1:$A$1001,customers!$B$1:$B$1001)</f>
        <v>Allis Wilmore</v>
      </c>
      <c r="G839" s="2" t="str">
        <f>IF(_xlfn.XLOOKUP($C839,customers!$A$1:$A$1001, customers!$C$1:$C$1001)=0, "", _xlfn.XLOOKUP($C839,customers!$A$1:$A$1001, customers!$C$1:$C$1001))</f>
        <v/>
      </c>
      <c r="H839" s="2" t="str">
        <f>_xlfn.XLOOKUP($C839, customers!$A$1:$A$1001, customers!$G$1:$G$1001)</f>
        <v>United States</v>
      </c>
      <c r="I839" t="str">
        <f>INDEX(products!$A$1:$G$49,MATCH(orders!$D839,products!$A$1:$A$49,0),MATCH(orders!I$1,products!$A$1:$F$1,0))</f>
        <v>Lib</v>
      </c>
      <c r="J839" t="str">
        <f>INDEX(products!$A$1:$G$49,MATCH(orders!$D839,products!$A$1:$A$49,0),MATCH(orders!J$1,products!$A$1:$F$1,0))</f>
        <v>M</v>
      </c>
      <c r="K839" s="7">
        <f>INDEX(products!$A$1:$G$49,MATCH(orders!$D839,products!$A$1:$A$49,0),MATCH(orders!K$1,products!$A$1:$F$1,0))</f>
        <v>2.5</v>
      </c>
      <c r="L839" s="4">
        <f>INDEX(products!$A$1:$G$49,MATCH(orders!$D839,products!$A$1:$A$49,0),MATCH(orders!L$1,products!$A$1:$F$1,0))</f>
        <v>33.464999999999996</v>
      </c>
      <c r="M839" s="4">
        <f t="shared" si="13"/>
        <v>100.39499999999998</v>
      </c>
      <c r="N839" t="str" cm="1">
        <f t="array" ref="N839">_xlfn.IFS($I839="Rob","Robusta",$I839="Exc","Excelsa",$I839="Ara","Arabica",$I839="Lib","Liberica")</f>
        <v>Liberica</v>
      </c>
      <c r="O839" t="str" cm="1">
        <f t="array" ref="O839">_xlfn.IFS($J839="M","Medium",$J839="L","Light",$J839="D","Dark")</f>
        <v>Medium</v>
      </c>
      <c r="P839" t="str">
        <f>_xlfn.XLOOKUP(Orders[[#This Row],[Customer ID]], customers!$A$1:$A$1001, customers!$I$1:$I$1001,,0)</f>
        <v>No</v>
      </c>
    </row>
    <row r="840" spans="1:16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_xlfn.XLOOKUP($C840, customers!$A$1:$A$1001,customers!$B$1:$B$1001)</f>
        <v>Romain Avrashin</v>
      </c>
      <c r="G840" s="2" t="str">
        <f>IF(_xlfn.XLOOKUP($C840,customers!$A$1:$A$1001, customers!$C$1:$C$1001)=0, "", _xlfn.XLOOKUP($C840,customers!$A$1:$A$1001, customers!$C$1:$C$1001))</f>
        <v>ravrashinna@tamu.edu</v>
      </c>
      <c r="H840" s="2" t="str">
        <f>_xlfn.XLOOKUP($C840, customers!$A$1:$A$1001, customers!$G$1:$G$1001)</f>
        <v>United States</v>
      </c>
      <c r="I840" t="str">
        <f>INDEX(products!$A$1:$G$49,MATCH(orders!$D840,products!$A$1:$A$49,0),MATCH(orders!I$1,products!$A$1:$F$1,0))</f>
        <v>Ara</v>
      </c>
      <c r="J840" t="str">
        <f>INDEX(products!$A$1:$G$49,MATCH(orders!$D840,products!$A$1:$A$49,0),MATCH(orders!J$1,products!$A$1:$F$1,0))</f>
        <v>D</v>
      </c>
      <c r="K840" s="7">
        <f>INDEX(products!$A$1:$G$49,MATCH(orders!$D840,products!$A$1:$A$49,0),MATCH(orders!K$1,products!$A$1:$F$1,0))</f>
        <v>2.5</v>
      </c>
      <c r="L840" s="4">
        <f>INDEX(products!$A$1:$G$49,MATCH(orders!$D840,products!$A$1:$A$49,0),MATCH(orders!L$1,products!$A$1:$F$1,0))</f>
        <v>22.884999999999998</v>
      </c>
      <c r="M840" s="4">
        <f t="shared" si="13"/>
        <v>114.42499999999998</v>
      </c>
      <c r="N840" t="str" cm="1">
        <f t="array" ref="N840">_xlfn.IFS($I840="Rob","Robusta",$I840="Exc","Excelsa",$I840="Ara","Arabica",$I840="Lib","Liberica")</f>
        <v>Arabica</v>
      </c>
      <c r="O840" t="str" cm="1">
        <f t="array" ref="O840">_xlfn.IFS($J840="M","Medium",$J840="L","Light",$J840="D","Dark")</f>
        <v>Dark</v>
      </c>
      <c r="P840" t="str">
        <f>_xlfn.XLOOKUP(Orders[[#This Row],[Customer ID]], customers!$A$1:$A$1001, customers!$I$1:$I$1001,,0)</f>
        <v>No</v>
      </c>
    </row>
    <row r="841" spans="1:16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_xlfn.XLOOKUP($C841, customers!$A$1:$A$1001,customers!$B$1:$B$1001)</f>
        <v>Miran Doidge</v>
      </c>
      <c r="G841" s="2" t="str">
        <f>IF(_xlfn.XLOOKUP($C841,customers!$A$1:$A$1001, customers!$C$1:$C$1001)=0, "", _xlfn.XLOOKUP($C841,customers!$A$1:$A$1001, customers!$C$1:$C$1001))</f>
        <v>mdoidgenb@etsy.com</v>
      </c>
      <c r="H841" s="2" t="str">
        <f>_xlfn.XLOOKUP($C841, customers!$A$1:$A$1001, customers!$G$1:$G$1001)</f>
        <v>United States</v>
      </c>
      <c r="I841" t="str">
        <f>INDEX(products!$A$1:$G$49,MATCH(orders!$D841,products!$A$1:$A$49,0),MATCH(orders!I$1,products!$A$1:$F$1,0))</f>
        <v>Exc</v>
      </c>
      <c r="J841" t="str">
        <f>INDEX(products!$A$1:$G$49,MATCH(orders!$D841,products!$A$1:$A$49,0),MATCH(orders!J$1,products!$A$1:$F$1,0))</f>
        <v>M</v>
      </c>
      <c r="K841" s="7">
        <f>INDEX(products!$A$1:$G$49,MATCH(orders!$D841,products!$A$1:$A$49,0),MATCH(orders!K$1,products!$A$1:$F$1,0))</f>
        <v>0.5</v>
      </c>
      <c r="L841" s="4">
        <f>INDEX(products!$A$1:$G$49,MATCH(orders!$D841,products!$A$1:$A$49,0),MATCH(orders!L$1,products!$A$1:$F$1,0))</f>
        <v>8.25</v>
      </c>
      <c r="M841" s="4">
        <f t="shared" si="13"/>
        <v>41.25</v>
      </c>
      <c r="N841" t="str" cm="1">
        <f t="array" ref="N841">_xlfn.IFS($I841="Rob","Robusta",$I841="Exc","Excelsa",$I841="Ara","Arabica",$I841="Lib","Liberica")</f>
        <v>Excelsa</v>
      </c>
      <c r="O841" t="str" cm="1">
        <f t="array" ref="O841">_xlfn.IFS($J841="M","Medium",$J841="L","Light",$J841="D","Dark")</f>
        <v>Medium</v>
      </c>
      <c r="P841" t="str">
        <f>_xlfn.XLOOKUP(Orders[[#This Row],[Customer ID]], customers!$A$1:$A$1001, customers!$I$1:$I$1001,,0)</f>
        <v>No</v>
      </c>
    </row>
    <row r="842" spans="1:16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_xlfn.XLOOKUP($C842, customers!$A$1:$A$1001,customers!$B$1:$B$1001)</f>
        <v>Janeva Edinboro</v>
      </c>
      <c r="G842" s="2" t="str">
        <f>IF(_xlfn.XLOOKUP($C842,customers!$A$1:$A$1001, customers!$C$1:$C$1001)=0, "", _xlfn.XLOOKUP($C842,customers!$A$1:$A$1001, customers!$C$1:$C$1001))</f>
        <v>jedinboronc@reverbnation.com</v>
      </c>
      <c r="H842" s="2" t="str">
        <f>_xlfn.XLOOKUP($C842, customers!$A$1:$A$1001, customers!$G$1:$G$1001)</f>
        <v>United States</v>
      </c>
      <c r="I842" t="str">
        <f>INDEX(products!$A$1:$G$49,MATCH(orders!$D842,products!$A$1:$A$49,0),MATCH(orders!I$1,products!$A$1:$F$1,0))</f>
        <v>Rob</v>
      </c>
      <c r="J842" t="str">
        <f>INDEX(products!$A$1:$G$49,MATCH(orders!$D842,products!$A$1:$A$49,0),MATCH(orders!J$1,products!$A$1:$F$1,0))</f>
        <v>L</v>
      </c>
      <c r="K842" s="7">
        <f>INDEX(products!$A$1:$G$49,MATCH(orders!$D842,products!$A$1:$A$49,0),MATCH(orders!K$1,products!$A$1:$F$1,0))</f>
        <v>0.5</v>
      </c>
      <c r="L842" s="4">
        <f>INDEX(products!$A$1:$G$49,MATCH(orders!$D842,products!$A$1:$A$49,0),MATCH(orders!L$1,products!$A$1:$F$1,0))</f>
        <v>7.169999999999999</v>
      </c>
      <c r="M842" s="4">
        <f t="shared" si="13"/>
        <v>28.679999999999996</v>
      </c>
      <c r="N842" t="str" cm="1">
        <f t="array" ref="N842">_xlfn.IFS($I842="Rob","Robusta",$I842="Exc","Excelsa",$I842="Ara","Arabica",$I842="Lib","Liberica")</f>
        <v>Robusta</v>
      </c>
      <c r="O842" t="str" cm="1">
        <f t="array" ref="O842">_xlfn.IFS($J842="M","Medium",$J842="L","Light",$J842="D","Dark")</f>
        <v>Light</v>
      </c>
      <c r="P842" t="str">
        <f>_xlfn.XLOOKUP(Orders[[#This Row],[Customer ID]], customers!$A$1:$A$1001, customers!$I$1:$I$1001,,0)</f>
        <v>Yes</v>
      </c>
    </row>
    <row r="843" spans="1:16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_xlfn.XLOOKUP($C843, customers!$A$1:$A$1001,customers!$B$1:$B$1001)</f>
        <v>Trumaine Tewelson</v>
      </c>
      <c r="G843" s="2" t="str">
        <f>IF(_xlfn.XLOOKUP($C843,customers!$A$1:$A$1001, customers!$C$1:$C$1001)=0, "", _xlfn.XLOOKUP($C843,customers!$A$1:$A$1001, customers!$C$1:$C$1001))</f>
        <v>ttewelsonnd@cdbaby.com</v>
      </c>
      <c r="H843" s="2" t="str">
        <f>_xlfn.XLOOKUP($C843, customers!$A$1:$A$1001, customers!$G$1:$G$1001)</f>
        <v>United States</v>
      </c>
      <c r="I843" t="str">
        <f>INDEX(products!$A$1:$G$49,MATCH(orders!$D843,products!$A$1:$A$49,0),MATCH(orders!I$1,products!$A$1:$F$1,0))</f>
        <v>Lib</v>
      </c>
      <c r="J843" t="str">
        <f>INDEX(products!$A$1:$G$49,MATCH(orders!$D843,products!$A$1:$A$49,0),MATCH(orders!J$1,products!$A$1:$F$1,0))</f>
        <v>M</v>
      </c>
      <c r="K843" s="7">
        <f>INDEX(products!$A$1:$G$49,MATCH(orders!$D843,products!$A$1:$A$49,0),MATCH(orders!K$1,products!$A$1:$F$1,0))</f>
        <v>0.2</v>
      </c>
      <c r="L843" s="4">
        <f>INDEX(products!$A$1:$G$49,MATCH(orders!$D843,products!$A$1:$A$49,0),MATCH(orders!L$1,products!$A$1:$F$1,0))</f>
        <v>4.3650000000000002</v>
      </c>
      <c r="M843" s="4">
        <f t="shared" si="13"/>
        <v>4.3650000000000002</v>
      </c>
      <c r="N843" t="str" cm="1">
        <f t="array" ref="N843">_xlfn.IFS($I843="Rob","Robusta",$I843="Exc","Excelsa",$I843="Ara","Arabica",$I843="Lib","Liberica")</f>
        <v>Liberica</v>
      </c>
      <c r="O843" t="str" cm="1">
        <f t="array" ref="O843">_xlfn.IFS($J843="M","Medium",$J843="L","Light",$J843="D","Dark")</f>
        <v>Medium</v>
      </c>
      <c r="P843" t="str">
        <f>_xlfn.XLOOKUP(Orders[[#This Row],[Customer ID]], customers!$A$1:$A$1001, customers!$I$1:$I$1001,,0)</f>
        <v>No</v>
      </c>
    </row>
    <row r="844" spans="1:16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_xlfn.XLOOKUP($C844, customers!$A$1:$A$1001,customers!$B$1:$B$1001)</f>
        <v>Odelia Skerme</v>
      </c>
      <c r="G844" s="2" t="str">
        <f>IF(_xlfn.XLOOKUP($C844,customers!$A$1:$A$1001, customers!$C$1:$C$1001)=0, "", _xlfn.XLOOKUP($C844,customers!$A$1:$A$1001, customers!$C$1:$C$1001))</f>
        <v>oskermen3@hatena.ne.jp</v>
      </c>
      <c r="H844" s="2" t="str">
        <f>_xlfn.XLOOKUP($C844, customers!$A$1:$A$1001, customers!$G$1:$G$1001)</f>
        <v>United States</v>
      </c>
      <c r="I844" t="str">
        <f>INDEX(products!$A$1:$G$49,MATCH(orders!$D844,products!$A$1:$A$49,0),MATCH(orders!I$1,products!$A$1:$F$1,0))</f>
        <v>Exc</v>
      </c>
      <c r="J844" t="str">
        <f>INDEX(products!$A$1:$G$49,MATCH(orders!$D844,products!$A$1:$A$49,0),MATCH(orders!J$1,products!$A$1:$F$1,0))</f>
        <v>M</v>
      </c>
      <c r="K844" s="7">
        <f>INDEX(products!$A$1:$G$49,MATCH(orders!$D844,products!$A$1:$A$49,0),MATCH(orders!K$1,products!$A$1:$F$1,0))</f>
        <v>0.2</v>
      </c>
      <c r="L844" s="4">
        <f>INDEX(products!$A$1:$G$49,MATCH(orders!$D844,products!$A$1:$A$49,0),MATCH(orders!L$1,products!$A$1:$F$1,0))</f>
        <v>4.125</v>
      </c>
      <c r="M844" s="4">
        <f t="shared" si="13"/>
        <v>8.25</v>
      </c>
      <c r="N844" t="str" cm="1">
        <f t="array" ref="N844">_xlfn.IFS($I844="Rob","Robusta",$I844="Exc","Excelsa",$I844="Ara","Arabica",$I844="Lib","Liberica")</f>
        <v>Excelsa</v>
      </c>
      <c r="O844" t="str" cm="1">
        <f t="array" ref="O844">_xlfn.IFS($J844="M","Medium",$J844="L","Light",$J844="D","Dark")</f>
        <v>Medium</v>
      </c>
      <c r="P844" t="str">
        <f>_xlfn.XLOOKUP(Orders[[#This Row],[Customer ID]], customers!$A$1:$A$1001, customers!$I$1:$I$1001,,0)</f>
        <v>Yes</v>
      </c>
    </row>
    <row r="845" spans="1:16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_xlfn.XLOOKUP($C845, customers!$A$1:$A$1001,customers!$B$1:$B$1001)</f>
        <v>De Drewitt</v>
      </c>
      <c r="G845" s="2" t="str">
        <f>IF(_xlfn.XLOOKUP($C845,customers!$A$1:$A$1001, customers!$C$1:$C$1001)=0, "", _xlfn.XLOOKUP($C845,customers!$A$1:$A$1001, customers!$C$1:$C$1001))</f>
        <v>ddrewittnf@mapquest.com</v>
      </c>
      <c r="H845" s="2" t="str">
        <f>_xlfn.XLOOKUP($C845, customers!$A$1:$A$1001, customers!$G$1:$G$1001)</f>
        <v>United States</v>
      </c>
      <c r="I845" t="str">
        <f>INDEX(products!$A$1:$G$49,MATCH(orders!$D845,products!$A$1:$A$49,0),MATCH(orders!I$1,products!$A$1:$F$1,0))</f>
        <v>Exc</v>
      </c>
      <c r="J845" t="str">
        <f>INDEX(products!$A$1:$G$49,MATCH(orders!$D845,products!$A$1:$A$49,0),MATCH(orders!J$1,products!$A$1:$F$1,0))</f>
        <v>M</v>
      </c>
      <c r="K845" s="7">
        <f>INDEX(products!$A$1:$G$49,MATCH(orders!$D845,products!$A$1:$A$49,0),MATCH(orders!K$1,products!$A$1:$F$1,0))</f>
        <v>0.2</v>
      </c>
      <c r="L845" s="4">
        <f>INDEX(products!$A$1:$G$49,MATCH(orders!$D845,products!$A$1:$A$49,0),MATCH(orders!L$1,products!$A$1:$F$1,0))</f>
        <v>4.125</v>
      </c>
      <c r="M845" s="4">
        <f t="shared" si="13"/>
        <v>8.25</v>
      </c>
      <c r="N845" t="str" cm="1">
        <f t="array" ref="N845">_xlfn.IFS($I845="Rob","Robusta",$I845="Exc","Excelsa",$I845="Ara","Arabica",$I845="Lib","Liberica")</f>
        <v>Excelsa</v>
      </c>
      <c r="O845" t="str" cm="1">
        <f t="array" ref="O845">_xlfn.IFS($J845="M","Medium",$J845="L","Light",$J845="D","Dark")</f>
        <v>Medium</v>
      </c>
      <c r="P845" t="str">
        <f>_xlfn.XLOOKUP(Orders[[#This Row],[Customer ID]], customers!$A$1:$A$1001, customers!$I$1:$I$1001,,0)</f>
        <v>Yes</v>
      </c>
    </row>
    <row r="846" spans="1:16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_xlfn.XLOOKUP($C846, customers!$A$1:$A$1001,customers!$B$1:$B$1001)</f>
        <v>Adelheid Gladhill</v>
      </c>
      <c r="G846" s="2" t="str">
        <f>IF(_xlfn.XLOOKUP($C846,customers!$A$1:$A$1001, customers!$C$1:$C$1001)=0, "", _xlfn.XLOOKUP($C846,customers!$A$1:$A$1001, customers!$C$1:$C$1001))</f>
        <v>agladhillng@stanford.edu</v>
      </c>
      <c r="H846" s="2" t="str">
        <f>_xlfn.XLOOKUP($C846, customers!$A$1:$A$1001, customers!$G$1:$G$1001)</f>
        <v>United States</v>
      </c>
      <c r="I846" t="str">
        <f>INDEX(products!$A$1:$G$49,MATCH(orders!$D846,products!$A$1:$A$49,0),MATCH(orders!I$1,products!$A$1:$F$1,0))</f>
        <v>Ara</v>
      </c>
      <c r="J846" t="str">
        <f>INDEX(products!$A$1:$G$49,MATCH(orders!$D846,products!$A$1:$A$49,0),MATCH(orders!J$1,products!$A$1:$F$1,0))</f>
        <v>D</v>
      </c>
      <c r="K846" s="7">
        <f>INDEX(products!$A$1:$G$49,MATCH(orders!$D846,products!$A$1:$A$49,0),MATCH(orders!K$1,products!$A$1:$F$1,0))</f>
        <v>0.5</v>
      </c>
      <c r="L846" s="4">
        <f>INDEX(products!$A$1:$G$49,MATCH(orders!$D846,products!$A$1:$A$49,0),MATCH(orders!L$1,products!$A$1:$F$1,0))</f>
        <v>5.97</v>
      </c>
      <c r="M846" s="4">
        <f t="shared" si="13"/>
        <v>35.82</v>
      </c>
      <c r="N846" t="str" cm="1">
        <f t="array" ref="N846">_xlfn.IFS($I846="Rob","Robusta",$I846="Exc","Excelsa",$I846="Ara","Arabica",$I846="Lib","Liberica")</f>
        <v>Arabica</v>
      </c>
      <c r="O846" t="str" cm="1">
        <f t="array" ref="O846">_xlfn.IFS($J846="M","Medium",$J846="L","Light",$J846="D","Dark")</f>
        <v>Dark</v>
      </c>
      <c r="P846" t="str">
        <f>_xlfn.XLOOKUP(Orders[[#This Row],[Customer ID]], customers!$A$1:$A$1001, customers!$I$1:$I$1001,,0)</f>
        <v>Yes</v>
      </c>
    </row>
    <row r="847" spans="1:16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_xlfn.XLOOKUP($C847, customers!$A$1:$A$1001,customers!$B$1:$B$1001)</f>
        <v>Murielle Lorinez</v>
      </c>
      <c r="G847" s="2" t="str">
        <f>IF(_xlfn.XLOOKUP($C847,customers!$A$1:$A$1001, customers!$C$1:$C$1001)=0, "", _xlfn.XLOOKUP($C847,customers!$A$1:$A$1001, customers!$C$1:$C$1001))</f>
        <v>mlorineznh@whitehouse.gov</v>
      </c>
      <c r="H847" s="2" t="str">
        <f>_xlfn.XLOOKUP($C847, customers!$A$1:$A$1001, customers!$G$1:$G$1001)</f>
        <v>United States</v>
      </c>
      <c r="I847" t="str">
        <f>INDEX(products!$A$1:$G$49,MATCH(orders!$D847,products!$A$1:$A$49,0),MATCH(orders!I$1,products!$A$1:$F$1,0))</f>
        <v>Exc</v>
      </c>
      <c r="J847" t="str">
        <f>INDEX(products!$A$1:$G$49,MATCH(orders!$D847,products!$A$1:$A$49,0),MATCH(orders!J$1,products!$A$1:$F$1,0))</f>
        <v>D</v>
      </c>
      <c r="K847" s="7">
        <f>INDEX(products!$A$1:$G$49,MATCH(orders!$D847,products!$A$1:$A$49,0),MATCH(orders!K$1,products!$A$1:$F$1,0))</f>
        <v>2.5</v>
      </c>
      <c r="L847" s="4">
        <f>INDEX(products!$A$1:$G$49,MATCH(orders!$D847,products!$A$1:$A$49,0),MATCH(orders!L$1,products!$A$1:$F$1,0))</f>
        <v>27.945</v>
      </c>
      <c r="M847" s="4">
        <f t="shared" si="13"/>
        <v>167.67000000000002</v>
      </c>
      <c r="N847" t="str" cm="1">
        <f t="array" ref="N847">_xlfn.IFS($I847="Rob","Robusta",$I847="Exc","Excelsa",$I847="Ara","Arabica",$I847="Lib","Liberica")</f>
        <v>Excelsa</v>
      </c>
      <c r="O847" t="str" cm="1">
        <f t="array" ref="O847">_xlfn.IFS($J847="M","Medium",$J847="L","Light",$J847="D","Dark")</f>
        <v>Dark</v>
      </c>
      <c r="P847" t="str">
        <f>_xlfn.XLOOKUP(Orders[[#This Row],[Customer ID]], customers!$A$1:$A$1001, customers!$I$1:$I$1001,,0)</f>
        <v>No</v>
      </c>
    </row>
    <row r="848" spans="1:16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_xlfn.XLOOKUP($C848, customers!$A$1:$A$1001,customers!$B$1:$B$1001)</f>
        <v>Edin Mathe</v>
      </c>
      <c r="G848" s="2" t="str">
        <f>IF(_xlfn.XLOOKUP($C848,customers!$A$1:$A$1001, customers!$C$1:$C$1001)=0, "", _xlfn.XLOOKUP($C848,customers!$A$1:$A$1001, customers!$C$1:$C$1001))</f>
        <v/>
      </c>
      <c r="H848" s="2" t="str">
        <f>_xlfn.XLOOKUP($C848, customers!$A$1:$A$1001, customers!$G$1:$G$1001)</f>
        <v>United States</v>
      </c>
      <c r="I848" t="str">
        <f>INDEX(products!$A$1:$G$49,MATCH(orders!$D848,products!$A$1:$A$49,0),MATCH(orders!I$1,products!$A$1:$F$1,0))</f>
        <v>Ara</v>
      </c>
      <c r="J848" t="str">
        <f>INDEX(products!$A$1:$G$49,MATCH(orders!$D848,products!$A$1:$A$49,0),MATCH(orders!J$1,products!$A$1:$F$1,0))</f>
        <v>M</v>
      </c>
      <c r="K848" s="7">
        <f>INDEX(products!$A$1:$G$49,MATCH(orders!$D848,products!$A$1:$A$49,0),MATCH(orders!K$1,products!$A$1:$F$1,0))</f>
        <v>2.5</v>
      </c>
      <c r="L848" s="4">
        <f>INDEX(products!$A$1:$G$49,MATCH(orders!$D848,products!$A$1:$A$49,0),MATCH(orders!L$1,products!$A$1:$F$1,0))</f>
        <v>25.874999999999996</v>
      </c>
      <c r="M848" s="4">
        <f t="shared" si="13"/>
        <v>51.749999999999993</v>
      </c>
      <c r="N848" t="str" cm="1">
        <f t="array" ref="N848">_xlfn.IFS($I848="Rob","Robusta",$I848="Exc","Excelsa",$I848="Ara","Arabica",$I848="Lib","Liberica")</f>
        <v>Arabica</v>
      </c>
      <c r="O848" t="str" cm="1">
        <f t="array" ref="O848">_xlfn.IFS($J848="M","Medium",$J848="L","Light",$J848="D","Dark")</f>
        <v>Medium</v>
      </c>
      <c r="P848" t="str">
        <f>_xlfn.XLOOKUP(Orders[[#This Row],[Customer ID]], customers!$A$1:$A$1001, customers!$I$1:$I$1001,,0)</f>
        <v>Yes</v>
      </c>
    </row>
    <row r="849" spans="1:16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_xlfn.XLOOKUP($C849, customers!$A$1:$A$1001,customers!$B$1:$B$1001)</f>
        <v>Mordy Van Der Vlies</v>
      </c>
      <c r="G849" s="2" t="str">
        <f>IF(_xlfn.XLOOKUP($C849,customers!$A$1:$A$1001, customers!$C$1:$C$1001)=0, "", _xlfn.XLOOKUP($C849,customers!$A$1:$A$1001, customers!$C$1:$C$1001))</f>
        <v>mvannj@wikipedia.org</v>
      </c>
      <c r="H849" s="2" t="str">
        <f>_xlfn.XLOOKUP($C849, customers!$A$1:$A$1001, customers!$G$1:$G$1001)</f>
        <v>United States</v>
      </c>
      <c r="I849" t="str">
        <f>INDEX(products!$A$1:$G$49,MATCH(orders!$D849,products!$A$1:$A$49,0),MATCH(orders!I$1,products!$A$1:$F$1,0))</f>
        <v>Ara</v>
      </c>
      <c r="J849" t="str">
        <f>INDEX(products!$A$1:$G$49,MATCH(orders!$D849,products!$A$1:$A$49,0),MATCH(orders!J$1,products!$A$1:$F$1,0))</f>
        <v>D</v>
      </c>
      <c r="K849" s="7">
        <f>INDEX(products!$A$1:$G$49,MATCH(orders!$D849,products!$A$1:$A$49,0),MATCH(orders!K$1,products!$A$1:$F$1,0))</f>
        <v>0.2</v>
      </c>
      <c r="L849" s="4">
        <f>INDEX(products!$A$1:$G$49,MATCH(orders!$D849,products!$A$1:$A$49,0),MATCH(orders!L$1,products!$A$1:$F$1,0))</f>
        <v>2.9849999999999999</v>
      </c>
      <c r="M849" s="4">
        <f t="shared" si="13"/>
        <v>8.9550000000000001</v>
      </c>
      <c r="N849" t="str" cm="1">
        <f t="array" ref="N849">_xlfn.IFS($I849="Rob","Robusta",$I849="Exc","Excelsa",$I849="Ara","Arabica",$I849="Lib","Liberica")</f>
        <v>Arabica</v>
      </c>
      <c r="O849" t="str" cm="1">
        <f t="array" ref="O849">_xlfn.IFS($J849="M","Medium",$J849="L","Light",$J849="D","Dark")</f>
        <v>Dark</v>
      </c>
      <c r="P849" t="str">
        <f>_xlfn.XLOOKUP(Orders[[#This Row],[Customer ID]], customers!$A$1:$A$1001, customers!$I$1:$I$1001,,0)</f>
        <v>Yes</v>
      </c>
    </row>
    <row r="850" spans="1:16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_xlfn.XLOOKUP($C850, customers!$A$1:$A$1001,customers!$B$1:$B$1001)</f>
        <v>Spencer Wastell</v>
      </c>
      <c r="G850" s="2" t="str">
        <f>IF(_xlfn.XLOOKUP($C850,customers!$A$1:$A$1001, customers!$C$1:$C$1001)=0, "", _xlfn.XLOOKUP($C850,customers!$A$1:$A$1001, customers!$C$1:$C$1001))</f>
        <v/>
      </c>
      <c r="H850" s="2" t="str">
        <f>_xlfn.XLOOKUP($C850, customers!$A$1:$A$1001, customers!$G$1:$G$1001)</f>
        <v>United States</v>
      </c>
      <c r="I850" t="str">
        <f>INDEX(products!$A$1:$G$49,MATCH(orders!$D850,products!$A$1:$A$49,0),MATCH(orders!I$1,products!$A$1:$F$1,0))</f>
        <v>Exc</v>
      </c>
      <c r="J850" t="str">
        <f>INDEX(products!$A$1:$G$49,MATCH(orders!$D850,products!$A$1:$A$49,0),MATCH(orders!J$1,products!$A$1:$F$1,0))</f>
        <v>L</v>
      </c>
      <c r="K850" s="7">
        <f>INDEX(products!$A$1:$G$49,MATCH(orders!$D850,products!$A$1:$A$49,0),MATCH(orders!K$1,products!$A$1:$F$1,0))</f>
        <v>0.5</v>
      </c>
      <c r="L850" s="4">
        <f>INDEX(products!$A$1:$G$49,MATCH(orders!$D850,products!$A$1:$A$49,0),MATCH(orders!L$1,products!$A$1:$F$1,0))</f>
        <v>8.91</v>
      </c>
      <c r="M850" s="4">
        <f t="shared" si="13"/>
        <v>53.46</v>
      </c>
      <c r="N850" t="str" cm="1">
        <f t="array" ref="N850">_xlfn.IFS($I850="Rob","Robusta",$I850="Exc","Excelsa",$I850="Ara","Arabica",$I850="Lib","Liberica")</f>
        <v>Excelsa</v>
      </c>
      <c r="O850" t="str" cm="1">
        <f t="array" ref="O850">_xlfn.IFS($J850="M","Medium",$J850="L","Light",$J850="D","Dark")</f>
        <v>Light</v>
      </c>
      <c r="P850" t="str">
        <f>_xlfn.XLOOKUP(Orders[[#This Row],[Customer ID]], customers!$A$1:$A$1001, customers!$I$1:$I$1001,,0)</f>
        <v>No</v>
      </c>
    </row>
    <row r="851" spans="1:16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_xlfn.XLOOKUP($C851, customers!$A$1:$A$1001,customers!$B$1:$B$1001)</f>
        <v>Jemimah Ethelston</v>
      </c>
      <c r="G851" s="2" t="str">
        <f>IF(_xlfn.XLOOKUP($C851,customers!$A$1:$A$1001, customers!$C$1:$C$1001)=0, "", _xlfn.XLOOKUP($C851,customers!$A$1:$A$1001, customers!$C$1:$C$1001))</f>
        <v>jethelstonnl@creativecommons.org</v>
      </c>
      <c r="H851" s="2" t="str">
        <f>_xlfn.XLOOKUP($C851, customers!$A$1:$A$1001, customers!$G$1:$G$1001)</f>
        <v>United States</v>
      </c>
      <c r="I851" t="str">
        <f>INDEX(products!$A$1:$G$49,MATCH(orders!$D851,products!$A$1:$A$49,0),MATCH(orders!I$1,products!$A$1:$F$1,0))</f>
        <v>Ara</v>
      </c>
      <c r="J851" t="str">
        <f>INDEX(products!$A$1:$G$49,MATCH(orders!$D851,products!$A$1:$A$49,0),MATCH(orders!J$1,products!$A$1:$F$1,0))</f>
        <v>L</v>
      </c>
      <c r="K851" s="7">
        <f>INDEX(products!$A$1:$G$49,MATCH(orders!$D851,products!$A$1:$A$49,0),MATCH(orders!K$1,products!$A$1:$F$1,0))</f>
        <v>0.2</v>
      </c>
      <c r="L851" s="4">
        <f>INDEX(products!$A$1:$G$49,MATCH(orders!$D851,products!$A$1:$A$49,0),MATCH(orders!L$1,products!$A$1:$F$1,0))</f>
        <v>3.8849999999999998</v>
      </c>
      <c r="M851" s="4">
        <f t="shared" si="13"/>
        <v>23.31</v>
      </c>
      <c r="N851" t="str" cm="1">
        <f t="array" ref="N851">_xlfn.IFS($I851="Rob","Robusta",$I851="Exc","Excelsa",$I851="Ara","Arabica",$I851="Lib","Liberica")</f>
        <v>Arabica</v>
      </c>
      <c r="O851" t="str" cm="1">
        <f t="array" ref="O851">_xlfn.IFS($J851="M","Medium",$J851="L","Light",$J851="D","Dark")</f>
        <v>Light</v>
      </c>
      <c r="P851" t="str">
        <f>_xlfn.XLOOKUP(Orders[[#This Row],[Customer ID]], customers!$A$1:$A$1001, customers!$I$1:$I$1001,,0)</f>
        <v>Yes</v>
      </c>
    </row>
    <row r="852" spans="1:16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_xlfn.XLOOKUP($C852, customers!$A$1:$A$1001,customers!$B$1:$B$1001)</f>
        <v>Jemimah Ethelston</v>
      </c>
      <c r="G852" s="2" t="str">
        <f>IF(_xlfn.XLOOKUP($C852,customers!$A$1:$A$1001, customers!$C$1:$C$1001)=0, "", _xlfn.XLOOKUP($C852,customers!$A$1:$A$1001, customers!$C$1:$C$1001))</f>
        <v>jethelstonnl@creativecommons.org</v>
      </c>
      <c r="H852" s="2" t="str">
        <f>_xlfn.XLOOKUP($C852, customers!$A$1:$A$1001, customers!$G$1:$G$1001)</f>
        <v>United States</v>
      </c>
      <c r="I852" t="str">
        <f>INDEX(products!$A$1:$G$49,MATCH(orders!$D852,products!$A$1:$A$49,0),MATCH(orders!I$1,products!$A$1:$F$1,0))</f>
        <v>Ara</v>
      </c>
      <c r="J852" t="str">
        <f>INDEX(products!$A$1:$G$49,MATCH(orders!$D852,products!$A$1:$A$49,0),MATCH(orders!J$1,products!$A$1:$F$1,0))</f>
        <v>M</v>
      </c>
      <c r="K852" s="7">
        <f>INDEX(products!$A$1:$G$49,MATCH(orders!$D852,products!$A$1:$A$49,0),MATCH(orders!K$1,products!$A$1:$F$1,0))</f>
        <v>0.2</v>
      </c>
      <c r="L852" s="4">
        <f>INDEX(products!$A$1:$G$49,MATCH(orders!$D852,products!$A$1:$A$49,0),MATCH(orders!L$1,products!$A$1:$F$1,0))</f>
        <v>3.375</v>
      </c>
      <c r="M852" s="4">
        <f t="shared" si="13"/>
        <v>6.75</v>
      </c>
      <c r="N852" t="str" cm="1">
        <f t="array" ref="N852">_xlfn.IFS($I852="Rob","Robusta",$I852="Exc","Excelsa",$I852="Ara","Arabica",$I852="Lib","Liberica")</f>
        <v>Arabica</v>
      </c>
      <c r="O852" t="str" cm="1">
        <f t="array" ref="O852">_xlfn.IFS($J852="M","Medium",$J852="L","Light",$J852="D","Dark")</f>
        <v>Medium</v>
      </c>
      <c r="P852" t="str">
        <f>_xlfn.XLOOKUP(Orders[[#This Row],[Customer ID]], customers!$A$1:$A$1001, customers!$I$1:$I$1001,,0)</f>
        <v>Yes</v>
      </c>
    </row>
    <row r="853" spans="1:16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_xlfn.XLOOKUP($C853, customers!$A$1:$A$1001,customers!$B$1:$B$1001)</f>
        <v>Perice Eberz</v>
      </c>
      <c r="G853" s="2" t="str">
        <f>IF(_xlfn.XLOOKUP($C853,customers!$A$1:$A$1001, customers!$C$1:$C$1001)=0, "", _xlfn.XLOOKUP($C853,customers!$A$1:$A$1001, customers!$C$1:$C$1001))</f>
        <v>peberznn@woothemes.com</v>
      </c>
      <c r="H853" s="2" t="str">
        <f>_xlfn.XLOOKUP($C853, customers!$A$1:$A$1001, customers!$G$1:$G$1001)</f>
        <v>United States</v>
      </c>
      <c r="I853" t="str">
        <f>INDEX(products!$A$1:$G$49,MATCH(orders!$D853,products!$A$1:$A$49,0),MATCH(orders!I$1,products!$A$1:$F$1,0))</f>
        <v>Lib</v>
      </c>
      <c r="J853" t="str">
        <f>INDEX(products!$A$1:$G$49,MATCH(orders!$D853,products!$A$1:$A$49,0),MATCH(orders!J$1,products!$A$1:$F$1,0))</f>
        <v>D</v>
      </c>
      <c r="K853" s="7">
        <f>INDEX(products!$A$1:$G$49,MATCH(orders!$D853,products!$A$1:$A$49,0),MATCH(orders!K$1,products!$A$1:$F$1,0))</f>
        <v>0.5</v>
      </c>
      <c r="L853" s="4">
        <f>INDEX(products!$A$1:$G$49,MATCH(orders!$D853,products!$A$1:$A$49,0),MATCH(orders!L$1,products!$A$1:$F$1,0))</f>
        <v>7.77</v>
      </c>
      <c r="M853" s="4">
        <f t="shared" si="13"/>
        <v>7.77</v>
      </c>
      <c r="N853" t="str" cm="1">
        <f t="array" ref="N853">_xlfn.IFS($I853="Rob","Robusta",$I853="Exc","Excelsa",$I853="Ara","Arabica",$I853="Lib","Liberica")</f>
        <v>Liberica</v>
      </c>
      <c r="O853" t="str" cm="1">
        <f t="array" ref="O853">_xlfn.IFS($J853="M","Medium",$J853="L","Light",$J853="D","Dark")</f>
        <v>Dark</v>
      </c>
      <c r="P853" t="str">
        <f>_xlfn.XLOOKUP(Orders[[#This Row],[Customer ID]], customers!$A$1:$A$1001, customers!$I$1:$I$1001,,0)</f>
        <v>Yes</v>
      </c>
    </row>
    <row r="854" spans="1:16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_xlfn.XLOOKUP($C854, customers!$A$1:$A$1001,customers!$B$1:$B$1001)</f>
        <v>Bear Gaish</v>
      </c>
      <c r="G854" s="2" t="str">
        <f>IF(_xlfn.XLOOKUP($C854,customers!$A$1:$A$1001, customers!$C$1:$C$1001)=0, "", _xlfn.XLOOKUP($C854,customers!$A$1:$A$1001, customers!$C$1:$C$1001))</f>
        <v>bgaishno@altervista.org</v>
      </c>
      <c r="H854" s="2" t="str">
        <f>_xlfn.XLOOKUP($C854, customers!$A$1:$A$1001, customers!$G$1:$G$1001)</f>
        <v>United States</v>
      </c>
      <c r="I854" t="str">
        <f>INDEX(products!$A$1:$G$49,MATCH(orders!$D854,products!$A$1:$A$49,0),MATCH(orders!I$1,products!$A$1:$F$1,0))</f>
        <v>Lib</v>
      </c>
      <c r="J854" t="str">
        <f>INDEX(products!$A$1:$G$49,MATCH(orders!$D854,products!$A$1:$A$49,0),MATCH(orders!J$1,products!$A$1:$F$1,0))</f>
        <v>D</v>
      </c>
      <c r="K854" s="7">
        <f>INDEX(products!$A$1:$G$49,MATCH(orders!$D854,products!$A$1:$A$49,0),MATCH(orders!K$1,products!$A$1:$F$1,0))</f>
        <v>2.5</v>
      </c>
      <c r="L854" s="4">
        <f>INDEX(products!$A$1:$G$49,MATCH(orders!$D854,products!$A$1:$A$49,0),MATCH(orders!L$1,products!$A$1:$F$1,0))</f>
        <v>29.784999999999997</v>
      </c>
      <c r="M854" s="4">
        <f t="shared" si="13"/>
        <v>119.13999999999999</v>
      </c>
      <c r="N854" t="str" cm="1">
        <f t="array" ref="N854">_xlfn.IFS($I854="Rob","Robusta",$I854="Exc","Excelsa",$I854="Ara","Arabica",$I854="Lib","Liberica")</f>
        <v>Liberica</v>
      </c>
      <c r="O854" t="str" cm="1">
        <f t="array" ref="O854">_xlfn.IFS($J854="M","Medium",$J854="L","Light",$J854="D","Dark")</f>
        <v>Dark</v>
      </c>
      <c r="P854" t="str">
        <f>_xlfn.XLOOKUP(Orders[[#This Row],[Customer ID]], customers!$A$1:$A$1001, customers!$I$1:$I$1001,,0)</f>
        <v>Yes</v>
      </c>
    </row>
    <row r="855" spans="1:16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_xlfn.XLOOKUP($C855, customers!$A$1:$A$1001,customers!$B$1:$B$1001)</f>
        <v>Lynnea Danton</v>
      </c>
      <c r="G855" s="2" t="str">
        <f>IF(_xlfn.XLOOKUP($C855,customers!$A$1:$A$1001, customers!$C$1:$C$1001)=0, "", _xlfn.XLOOKUP($C855,customers!$A$1:$A$1001, customers!$C$1:$C$1001))</f>
        <v>ldantonnp@miitbeian.gov.cn</v>
      </c>
      <c r="H855" s="2" t="str">
        <f>_xlfn.XLOOKUP($C855, customers!$A$1:$A$1001, customers!$G$1:$G$1001)</f>
        <v>United States</v>
      </c>
      <c r="I855" t="str">
        <f>INDEX(products!$A$1:$G$49,MATCH(orders!$D855,products!$A$1:$A$49,0),MATCH(orders!I$1,products!$A$1:$F$1,0))</f>
        <v>Ara</v>
      </c>
      <c r="J855" t="str">
        <f>INDEX(products!$A$1:$G$49,MATCH(orders!$D855,products!$A$1:$A$49,0),MATCH(orders!J$1,products!$A$1:$F$1,0))</f>
        <v>D</v>
      </c>
      <c r="K855" s="7">
        <f>INDEX(products!$A$1:$G$49,MATCH(orders!$D855,products!$A$1:$A$49,0),MATCH(orders!K$1,products!$A$1:$F$1,0))</f>
        <v>1</v>
      </c>
      <c r="L855" s="4">
        <f>INDEX(products!$A$1:$G$49,MATCH(orders!$D855,products!$A$1:$A$49,0),MATCH(orders!L$1,products!$A$1:$F$1,0))</f>
        <v>9.9499999999999993</v>
      </c>
      <c r="M855" s="4">
        <f t="shared" si="13"/>
        <v>19.899999999999999</v>
      </c>
      <c r="N855" t="str" cm="1">
        <f t="array" ref="N855">_xlfn.IFS($I855="Rob","Robusta",$I855="Exc","Excelsa",$I855="Ara","Arabica",$I855="Lib","Liberica")</f>
        <v>Arabica</v>
      </c>
      <c r="O855" t="str" cm="1">
        <f t="array" ref="O855">_xlfn.IFS($J855="M","Medium",$J855="L","Light",$J855="D","Dark")</f>
        <v>Dark</v>
      </c>
      <c r="P855" t="str">
        <f>_xlfn.XLOOKUP(Orders[[#This Row],[Customer ID]], customers!$A$1:$A$1001, customers!$I$1:$I$1001,,0)</f>
        <v>No</v>
      </c>
    </row>
    <row r="856" spans="1:16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_xlfn.XLOOKUP($C856, customers!$A$1:$A$1001,customers!$B$1:$B$1001)</f>
        <v>Skipton Morrall</v>
      </c>
      <c r="G856" s="2" t="str">
        <f>IF(_xlfn.XLOOKUP($C856,customers!$A$1:$A$1001, customers!$C$1:$C$1001)=0, "", _xlfn.XLOOKUP($C856,customers!$A$1:$A$1001, customers!$C$1:$C$1001))</f>
        <v>smorrallnq@answers.com</v>
      </c>
      <c r="H856" s="2" t="str">
        <f>_xlfn.XLOOKUP($C856, customers!$A$1:$A$1001, customers!$G$1:$G$1001)</f>
        <v>United States</v>
      </c>
      <c r="I856" t="str">
        <f>INDEX(products!$A$1:$G$49,MATCH(orders!$D856,products!$A$1:$A$49,0),MATCH(orders!I$1,products!$A$1:$F$1,0))</f>
        <v>Rob</v>
      </c>
      <c r="J856" t="str">
        <f>INDEX(products!$A$1:$G$49,MATCH(orders!$D856,products!$A$1:$A$49,0),MATCH(orders!J$1,products!$A$1:$F$1,0))</f>
        <v>L</v>
      </c>
      <c r="K856" s="7">
        <f>INDEX(products!$A$1:$G$49,MATCH(orders!$D856,products!$A$1:$A$49,0),MATCH(orders!K$1,products!$A$1:$F$1,0))</f>
        <v>0.5</v>
      </c>
      <c r="L856" s="4">
        <f>INDEX(products!$A$1:$G$49,MATCH(orders!$D856,products!$A$1:$A$49,0),MATCH(orders!L$1,products!$A$1:$F$1,0))</f>
        <v>7.169999999999999</v>
      </c>
      <c r="M856" s="4">
        <f t="shared" si="13"/>
        <v>35.849999999999994</v>
      </c>
      <c r="N856" t="str" cm="1">
        <f t="array" ref="N856">_xlfn.IFS($I856="Rob","Robusta",$I856="Exc","Excelsa",$I856="Ara","Arabica",$I856="Lib","Liberica")</f>
        <v>Robusta</v>
      </c>
      <c r="O856" t="str" cm="1">
        <f t="array" ref="O856">_xlfn.IFS($J856="M","Medium",$J856="L","Light",$J856="D","Dark")</f>
        <v>Light</v>
      </c>
      <c r="P856" t="str">
        <f>_xlfn.XLOOKUP(Orders[[#This Row],[Customer ID]], customers!$A$1:$A$1001, customers!$I$1:$I$1001,,0)</f>
        <v>Yes</v>
      </c>
    </row>
    <row r="857" spans="1:16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_xlfn.XLOOKUP($C857, customers!$A$1:$A$1001,customers!$B$1:$B$1001)</f>
        <v>Devan Crownshaw</v>
      </c>
      <c r="G857" s="2" t="str">
        <f>IF(_xlfn.XLOOKUP($C857,customers!$A$1:$A$1001, customers!$C$1:$C$1001)=0, "", _xlfn.XLOOKUP($C857,customers!$A$1:$A$1001, customers!$C$1:$C$1001))</f>
        <v>dcrownshawnr@photobucket.com</v>
      </c>
      <c r="H857" s="2" t="str">
        <f>_xlfn.XLOOKUP($C857, customers!$A$1:$A$1001, customers!$G$1:$G$1001)</f>
        <v>United States</v>
      </c>
      <c r="I857" t="str">
        <f>INDEX(products!$A$1:$G$49,MATCH(orders!$D857,products!$A$1:$A$49,0),MATCH(orders!I$1,products!$A$1:$F$1,0))</f>
        <v>Lib</v>
      </c>
      <c r="J857" t="str">
        <f>INDEX(products!$A$1:$G$49,MATCH(orders!$D857,products!$A$1:$A$49,0),MATCH(orders!J$1,products!$A$1:$F$1,0))</f>
        <v>D</v>
      </c>
      <c r="K857" s="7">
        <f>INDEX(products!$A$1:$G$49,MATCH(orders!$D857,products!$A$1:$A$49,0),MATCH(orders!K$1,products!$A$1:$F$1,0))</f>
        <v>2.5</v>
      </c>
      <c r="L857" s="4">
        <f>INDEX(products!$A$1:$G$49,MATCH(orders!$D857,products!$A$1:$A$49,0),MATCH(orders!L$1,products!$A$1:$F$1,0))</f>
        <v>29.784999999999997</v>
      </c>
      <c r="M857" s="4">
        <f t="shared" si="13"/>
        <v>89.35499999999999</v>
      </c>
      <c r="N857" t="str" cm="1">
        <f t="array" ref="N857">_xlfn.IFS($I857="Rob","Robusta",$I857="Exc","Excelsa",$I857="Ara","Arabica",$I857="Lib","Liberica")</f>
        <v>Liberica</v>
      </c>
      <c r="O857" t="str" cm="1">
        <f t="array" ref="O857">_xlfn.IFS($J857="M","Medium",$J857="L","Light",$J857="D","Dark")</f>
        <v>Dark</v>
      </c>
      <c r="P857" t="str">
        <f>_xlfn.XLOOKUP(Orders[[#This Row],[Customer ID]], customers!$A$1:$A$1001, customers!$I$1:$I$1001,,0)</f>
        <v>No</v>
      </c>
    </row>
    <row r="858" spans="1:16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_xlfn.XLOOKUP($C858, customers!$A$1:$A$1001,customers!$B$1:$B$1001)</f>
        <v>Odelia Skerme</v>
      </c>
      <c r="G858" s="2" t="str">
        <f>IF(_xlfn.XLOOKUP($C858,customers!$A$1:$A$1001, customers!$C$1:$C$1001)=0, "", _xlfn.XLOOKUP($C858,customers!$A$1:$A$1001, customers!$C$1:$C$1001))</f>
        <v>oskermen3@hatena.ne.jp</v>
      </c>
      <c r="H858" s="2" t="str">
        <f>_xlfn.XLOOKUP($C858, customers!$A$1:$A$1001, customers!$G$1:$G$1001)</f>
        <v>United States</v>
      </c>
      <c r="I858" t="str">
        <f>INDEX(products!$A$1:$G$49,MATCH(orders!$D858,products!$A$1:$A$49,0),MATCH(orders!I$1,products!$A$1:$F$1,0))</f>
        <v>Lib</v>
      </c>
      <c r="J858" t="str">
        <f>INDEX(products!$A$1:$G$49,MATCH(orders!$D858,products!$A$1:$A$49,0),MATCH(orders!J$1,products!$A$1:$F$1,0))</f>
        <v>M</v>
      </c>
      <c r="K858" s="7">
        <f>INDEX(products!$A$1:$G$49,MATCH(orders!$D858,products!$A$1:$A$49,0),MATCH(orders!K$1,products!$A$1:$F$1,0))</f>
        <v>0.2</v>
      </c>
      <c r="L858" s="4">
        <f>INDEX(products!$A$1:$G$49,MATCH(orders!$D858,products!$A$1:$A$49,0),MATCH(orders!L$1,products!$A$1:$F$1,0))</f>
        <v>4.3650000000000002</v>
      </c>
      <c r="M858" s="4">
        <f t="shared" si="13"/>
        <v>8.73</v>
      </c>
      <c r="N858" t="str" cm="1">
        <f t="array" ref="N858">_xlfn.IFS($I858="Rob","Robusta",$I858="Exc","Excelsa",$I858="Ara","Arabica",$I858="Lib","Liberica")</f>
        <v>Liberica</v>
      </c>
      <c r="O858" t="str" cm="1">
        <f t="array" ref="O858">_xlfn.IFS($J858="M","Medium",$J858="L","Light",$J858="D","Dark")</f>
        <v>Medium</v>
      </c>
      <c r="P858" t="str">
        <f>_xlfn.XLOOKUP(Orders[[#This Row],[Customer ID]], customers!$A$1:$A$1001, customers!$I$1:$I$1001,,0)</f>
        <v>Yes</v>
      </c>
    </row>
    <row r="859" spans="1:16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_xlfn.XLOOKUP($C859, customers!$A$1:$A$1001,customers!$B$1:$B$1001)</f>
        <v>Joceline Reddoch</v>
      </c>
      <c r="G859" s="2" t="str">
        <f>IF(_xlfn.XLOOKUP($C859,customers!$A$1:$A$1001, customers!$C$1:$C$1001)=0, "", _xlfn.XLOOKUP($C859,customers!$A$1:$A$1001, customers!$C$1:$C$1001))</f>
        <v>jreddochnt@sun.com</v>
      </c>
      <c r="H859" s="2" t="str">
        <f>_xlfn.XLOOKUP($C859, customers!$A$1:$A$1001, customers!$G$1:$G$1001)</f>
        <v>United States</v>
      </c>
      <c r="I859" t="str">
        <f>INDEX(products!$A$1:$G$49,MATCH(orders!$D859,products!$A$1:$A$49,0),MATCH(orders!I$1,products!$A$1:$F$1,0))</f>
        <v>Rob</v>
      </c>
      <c r="J859" t="str">
        <f>INDEX(products!$A$1:$G$49,MATCH(orders!$D859,products!$A$1:$A$49,0),MATCH(orders!J$1,products!$A$1:$F$1,0))</f>
        <v>L</v>
      </c>
      <c r="K859" s="7">
        <f>INDEX(products!$A$1:$G$49,MATCH(orders!$D859,products!$A$1:$A$49,0),MATCH(orders!K$1,products!$A$1:$F$1,0))</f>
        <v>2.5</v>
      </c>
      <c r="L859" s="4">
        <f>INDEX(products!$A$1:$G$49,MATCH(orders!$D859,products!$A$1:$A$49,0),MATCH(orders!L$1,products!$A$1:$F$1,0))</f>
        <v>27.484999999999996</v>
      </c>
      <c r="M859" s="4">
        <f t="shared" si="13"/>
        <v>137.42499999999998</v>
      </c>
      <c r="N859" t="str" cm="1">
        <f t="array" ref="N859">_xlfn.IFS($I859="Rob","Robusta",$I859="Exc","Excelsa",$I859="Ara","Arabica",$I859="Lib","Liberica")</f>
        <v>Robusta</v>
      </c>
      <c r="O859" t="str" cm="1">
        <f t="array" ref="O859">_xlfn.IFS($J859="M","Medium",$J859="L","Light",$J859="D","Dark")</f>
        <v>Light</v>
      </c>
      <c r="P859" t="str">
        <f>_xlfn.XLOOKUP(Orders[[#This Row],[Customer ID]], customers!$A$1:$A$1001, customers!$I$1:$I$1001,,0)</f>
        <v>No</v>
      </c>
    </row>
    <row r="860" spans="1:16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_xlfn.XLOOKUP($C860, customers!$A$1:$A$1001,customers!$B$1:$B$1001)</f>
        <v>Shelley Titley</v>
      </c>
      <c r="G860" s="2" t="str">
        <f>IF(_xlfn.XLOOKUP($C860,customers!$A$1:$A$1001, customers!$C$1:$C$1001)=0, "", _xlfn.XLOOKUP($C860,customers!$A$1:$A$1001, customers!$C$1:$C$1001))</f>
        <v>stitleynu@whitehouse.gov</v>
      </c>
      <c r="H860" s="2" t="str">
        <f>_xlfn.XLOOKUP($C860, customers!$A$1:$A$1001, customers!$G$1:$G$1001)</f>
        <v>United States</v>
      </c>
      <c r="I860" t="str">
        <f>INDEX(products!$A$1:$G$49,MATCH(orders!$D860,products!$A$1:$A$49,0),MATCH(orders!I$1,products!$A$1:$F$1,0))</f>
        <v>Lib</v>
      </c>
      <c r="J860" t="str">
        <f>INDEX(products!$A$1:$G$49,MATCH(orders!$D860,products!$A$1:$A$49,0),MATCH(orders!J$1,products!$A$1:$F$1,0))</f>
        <v>M</v>
      </c>
      <c r="K860" s="7">
        <f>INDEX(products!$A$1:$G$49,MATCH(orders!$D860,products!$A$1:$A$49,0),MATCH(orders!K$1,products!$A$1:$F$1,0))</f>
        <v>0.5</v>
      </c>
      <c r="L860" s="4">
        <f>INDEX(products!$A$1:$G$49,MATCH(orders!$D860,products!$A$1:$A$49,0),MATCH(orders!L$1,products!$A$1:$F$1,0))</f>
        <v>8.73</v>
      </c>
      <c r="M860" s="4">
        <f t="shared" si="13"/>
        <v>34.92</v>
      </c>
      <c r="N860" t="str" cm="1">
        <f t="array" ref="N860">_xlfn.IFS($I860="Rob","Robusta",$I860="Exc","Excelsa",$I860="Ara","Arabica",$I860="Lib","Liberica")</f>
        <v>Liberica</v>
      </c>
      <c r="O860" t="str" cm="1">
        <f t="array" ref="O860">_xlfn.IFS($J860="M","Medium",$J860="L","Light",$J860="D","Dark")</f>
        <v>Medium</v>
      </c>
      <c r="P860" t="str">
        <f>_xlfn.XLOOKUP(Orders[[#This Row],[Customer ID]], customers!$A$1:$A$1001, customers!$I$1:$I$1001,,0)</f>
        <v>No</v>
      </c>
    </row>
    <row r="861" spans="1:16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_xlfn.XLOOKUP($C861, customers!$A$1:$A$1001,customers!$B$1:$B$1001)</f>
        <v>Redd Simao</v>
      </c>
      <c r="G861" s="2" t="str">
        <f>IF(_xlfn.XLOOKUP($C861,customers!$A$1:$A$1001, customers!$C$1:$C$1001)=0, "", _xlfn.XLOOKUP($C861,customers!$A$1:$A$1001, customers!$C$1:$C$1001))</f>
        <v>rsimaonv@simplemachines.org</v>
      </c>
      <c r="H861" s="2" t="str">
        <f>_xlfn.XLOOKUP($C861, customers!$A$1:$A$1001, customers!$G$1:$G$1001)</f>
        <v>United States</v>
      </c>
      <c r="I861" t="str">
        <f>INDEX(products!$A$1:$G$49,MATCH(orders!$D861,products!$A$1:$A$49,0),MATCH(orders!I$1,products!$A$1:$F$1,0))</f>
        <v>Ara</v>
      </c>
      <c r="J861" t="str">
        <f>INDEX(products!$A$1:$G$49,MATCH(orders!$D861,products!$A$1:$A$49,0),MATCH(orders!J$1,products!$A$1:$F$1,0))</f>
        <v>L</v>
      </c>
      <c r="K861" s="7">
        <f>INDEX(products!$A$1:$G$49,MATCH(orders!$D861,products!$A$1:$A$49,0),MATCH(orders!K$1,products!$A$1:$F$1,0))</f>
        <v>2.5</v>
      </c>
      <c r="L861" s="4">
        <f>INDEX(products!$A$1:$G$49,MATCH(orders!$D861,products!$A$1:$A$49,0),MATCH(orders!L$1,products!$A$1:$F$1,0))</f>
        <v>29.784999999999997</v>
      </c>
      <c r="M861" s="4">
        <f t="shared" si="13"/>
        <v>178.70999999999998</v>
      </c>
      <c r="N861" t="str" cm="1">
        <f t="array" ref="N861">_xlfn.IFS($I861="Rob","Robusta",$I861="Exc","Excelsa",$I861="Ara","Arabica",$I861="Lib","Liberica")</f>
        <v>Arabica</v>
      </c>
      <c r="O861" t="str" cm="1">
        <f t="array" ref="O861">_xlfn.IFS($J861="M","Medium",$J861="L","Light",$J861="D","Dark")</f>
        <v>Light</v>
      </c>
      <c r="P861" t="str">
        <f>_xlfn.XLOOKUP(Orders[[#This Row],[Customer ID]], customers!$A$1:$A$1001, customers!$I$1:$I$1001,,0)</f>
        <v>No</v>
      </c>
    </row>
    <row r="862" spans="1:16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_xlfn.XLOOKUP($C862, customers!$A$1:$A$1001,customers!$B$1:$B$1001)</f>
        <v>Cece Inker</v>
      </c>
      <c r="G862" s="2" t="str">
        <f>IF(_xlfn.XLOOKUP($C862,customers!$A$1:$A$1001, customers!$C$1:$C$1001)=0, "", _xlfn.XLOOKUP($C862,customers!$A$1:$A$1001, customers!$C$1:$C$1001))</f>
        <v/>
      </c>
      <c r="H862" s="2" t="str">
        <f>_xlfn.XLOOKUP($C862, customers!$A$1:$A$1001, customers!$G$1:$G$1001)</f>
        <v>United States</v>
      </c>
      <c r="I862" t="str">
        <f>INDEX(products!$A$1:$G$49,MATCH(orders!$D862,products!$A$1:$A$49,0),MATCH(orders!I$1,products!$A$1:$F$1,0))</f>
        <v>Ara</v>
      </c>
      <c r="J862" t="str">
        <f>INDEX(products!$A$1:$G$49,MATCH(orders!$D862,products!$A$1:$A$49,0),MATCH(orders!J$1,products!$A$1:$F$1,0))</f>
        <v>M</v>
      </c>
      <c r="K862" s="7">
        <f>INDEX(products!$A$1:$G$49,MATCH(orders!$D862,products!$A$1:$A$49,0),MATCH(orders!K$1,products!$A$1:$F$1,0))</f>
        <v>2.5</v>
      </c>
      <c r="L862" s="4">
        <f>INDEX(products!$A$1:$G$49,MATCH(orders!$D862,products!$A$1:$A$49,0),MATCH(orders!L$1,products!$A$1:$F$1,0))</f>
        <v>25.874999999999996</v>
      </c>
      <c r="M862" s="4">
        <f t="shared" si="13"/>
        <v>25.874999999999996</v>
      </c>
      <c r="N862" t="str" cm="1">
        <f t="array" ref="N862">_xlfn.IFS($I862="Rob","Robusta",$I862="Exc","Excelsa",$I862="Ara","Arabica",$I862="Lib","Liberica")</f>
        <v>Arabica</v>
      </c>
      <c r="O862" t="str" cm="1">
        <f t="array" ref="O862">_xlfn.IFS($J862="M","Medium",$J862="L","Light",$J862="D","Dark")</f>
        <v>Medium</v>
      </c>
      <c r="P862" t="str">
        <f>_xlfn.XLOOKUP(Orders[[#This Row],[Customer ID]], customers!$A$1:$A$1001, customers!$I$1:$I$1001,,0)</f>
        <v>No</v>
      </c>
    </row>
    <row r="863" spans="1:16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_xlfn.XLOOKUP($C863, customers!$A$1:$A$1001,customers!$B$1:$B$1001)</f>
        <v>Noel Chisholm</v>
      </c>
      <c r="G863" s="2" t="str">
        <f>IF(_xlfn.XLOOKUP($C863,customers!$A$1:$A$1001, customers!$C$1:$C$1001)=0, "", _xlfn.XLOOKUP($C863,customers!$A$1:$A$1001, customers!$C$1:$C$1001))</f>
        <v>nchisholmnx@example.com</v>
      </c>
      <c r="H863" s="2" t="str">
        <f>_xlfn.XLOOKUP($C863, customers!$A$1:$A$1001, customers!$G$1:$G$1001)</f>
        <v>United States</v>
      </c>
      <c r="I863" t="str">
        <f>INDEX(products!$A$1:$G$49,MATCH(orders!$D863,products!$A$1:$A$49,0),MATCH(orders!I$1,products!$A$1:$F$1,0))</f>
        <v>Lib</v>
      </c>
      <c r="J863" t="str">
        <f>INDEX(products!$A$1:$G$49,MATCH(orders!$D863,products!$A$1:$A$49,0),MATCH(orders!J$1,products!$A$1:$F$1,0))</f>
        <v>D</v>
      </c>
      <c r="K863" s="7">
        <f>INDEX(products!$A$1:$G$49,MATCH(orders!$D863,products!$A$1:$A$49,0),MATCH(orders!K$1,products!$A$1:$F$1,0))</f>
        <v>1</v>
      </c>
      <c r="L863" s="4">
        <f>INDEX(products!$A$1:$G$49,MATCH(orders!$D863,products!$A$1:$A$49,0),MATCH(orders!L$1,products!$A$1:$F$1,0))</f>
        <v>12.95</v>
      </c>
      <c r="M863" s="4">
        <f t="shared" si="13"/>
        <v>77.699999999999989</v>
      </c>
      <c r="N863" t="str" cm="1">
        <f t="array" ref="N863">_xlfn.IFS($I863="Rob","Robusta",$I863="Exc","Excelsa",$I863="Ara","Arabica",$I863="Lib","Liberica")</f>
        <v>Liberica</v>
      </c>
      <c r="O863" t="str" cm="1">
        <f t="array" ref="O863">_xlfn.IFS($J863="M","Medium",$J863="L","Light",$J863="D","Dark")</f>
        <v>Dark</v>
      </c>
      <c r="P863" t="str">
        <f>_xlfn.XLOOKUP(Orders[[#This Row],[Customer ID]], customers!$A$1:$A$1001, customers!$I$1:$I$1001,,0)</f>
        <v>Yes</v>
      </c>
    </row>
    <row r="864" spans="1:16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_xlfn.XLOOKUP($C864, customers!$A$1:$A$1001,customers!$B$1:$B$1001)</f>
        <v>Grazia Oats</v>
      </c>
      <c r="G864" s="2" t="str">
        <f>IF(_xlfn.XLOOKUP($C864,customers!$A$1:$A$1001, customers!$C$1:$C$1001)=0, "", _xlfn.XLOOKUP($C864,customers!$A$1:$A$1001, customers!$C$1:$C$1001))</f>
        <v>goatsny@live.com</v>
      </c>
      <c r="H864" s="2" t="str">
        <f>_xlfn.XLOOKUP($C864, customers!$A$1:$A$1001, customers!$G$1:$G$1001)</f>
        <v>United States</v>
      </c>
      <c r="I864" t="str">
        <f>INDEX(products!$A$1:$G$49,MATCH(orders!$D864,products!$A$1:$A$49,0),MATCH(orders!I$1,products!$A$1:$F$1,0))</f>
        <v>Rob</v>
      </c>
      <c r="J864" t="str">
        <f>INDEX(products!$A$1:$G$49,MATCH(orders!$D864,products!$A$1:$A$49,0),MATCH(orders!J$1,products!$A$1:$F$1,0))</f>
        <v>M</v>
      </c>
      <c r="K864" s="7">
        <f>INDEX(products!$A$1:$G$49,MATCH(orders!$D864,products!$A$1:$A$49,0),MATCH(orders!K$1,products!$A$1:$F$1,0))</f>
        <v>1</v>
      </c>
      <c r="L864" s="4">
        <f>INDEX(products!$A$1:$G$49,MATCH(orders!$D864,products!$A$1:$A$49,0),MATCH(orders!L$1,products!$A$1:$F$1,0))</f>
        <v>9.9499999999999993</v>
      </c>
      <c r="M864" s="4">
        <f t="shared" si="13"/>
        <v>9.9499999999999993</v>
      </c>
      <c r="N864" t="str" cm="1">
        <f t="array" ref="N864">_xlfn.IFS($I864="Rob","Robusta",$I864="Exc","Excelsa",$I864="Ara","Arabica",$I864="Lib","Liberica")</f>
        <v>Robusta</v>
      </c>
      <c r="O864" t="str" cm="1">
        <f t="array" ref="O864">_xlfn.IFS($J864="M","Medium",$J864="L","Light",$J864="D","Dark")</f>
        <v>Medium</v>
      </c>
      <c r="P864" t="str">
        <f>_xlfn.XLOOKUP(Orders[[#This Row],[Customer ID]], customers!$A$1:$A$1001, customers!$I$1:$I$1001,,0)</f>
        <v>Yes</v>
      </c>
    </row>
    <row r="865" spans="1:16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_xlfn.XLOOKUP($C865, customers!$A$1:$A$1001,customers!$B$1:$B$1001)</f>
        <v>Meade Birkin</v>
      </c>
      <c r="G865" s="2" t="str">
        <f>IF(_xlfn.XLOOKUP($C865,customers!$A$1:$A$1001, customers!$C$1:$C$1001)=0, "", _xlfn.XLOOKUP($C865,customers!$A$1:$A$1001, customers!$C$1:$C$1001))</f>
        <v>mbirkinnz@java.com</v>
      </c>
      <c r="H865" s="2" t="str">
        <f>_xlfn.XLOOKUP($C865, customers!$A$1:$A$1001, customers!$G$1:$G$1001)</f>
        <v>United States</v>
      </c>
      <c r="I865" t="str">
        <f>INDEX(products!$A$1:$G$49,MATCH(orders!$D865,products!$A$1:$A$49,0),MATCH(orders!I$1,products!$A$1:$F$1,0))</f>
        <v>Lib</v>
      </c>
      <c r="J865" t="str">
        <f>INDEX(products!$A$1:$G$49,MATCH(orders!$D865,products!$A$1:$A$49,0),MATCH(orders!J$1,products!$A$1:$F$1,0))</f>
        <v>M</v>
      </c>
      <c r="K865" s="7">
        <f>INDEX(products!$A$1:$G$49,MATCH(orders!$D865,products!$A$1:$A$49,0),MATCH(orders!K$1,products!$A$1:$F$1,0))</f>
        <v>1</v>
      </c>
      <c r="L865" s="4">
        <f>INDEX(products!$A$1:$G$49,MATCH(orders!$D865,products!$A$1:$A$49,0),MATCH(orders!L$1,products!$A$1:$F$1,0))</f>
        <v>14.55</v>
      </c>
      <c r="M865" s="4">
        <f t="shared" si="13"/>
        <v>29.1</v>
      </c>
      <c r="N865" t="str" cm="1">
        <f t="array" ref="N865">_xlfn.IFS($I865="Rob","Robusta",$I865="Exc","Excelsa",$I865="Ara","Arabica",$I865="Lib","Liberica")</f>
        <v>Liberica</v>
      </c>
      <c r="O865" t="str" cm="1">
        <f t="array" ref="O865">_xlfn.IFS($J865="M","Medium",$J865="L","Light",$J865="D","Dark")</f>
        <v>Medium</v>
      </c>
      <c r="P865" t="str">
        <f>_xlfn.XLOOKUP(Orders[[#This Row],[Customer ID]], customers!$A$1:$A$1001, customers!$I$1:$I$1001,,0)</f>
        <v>Yes</v>
      </c>
    </row>
    <row r="866" spans="1:16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_xlfn.XLOOKUP($C866, customers!$A$1:$A$1001,customers!$B$1:$B$1001)</f>
        <v>Ronda Pyson</v>
      </c>
      <c r="G866" s="2" t="str">
        <f>IF(_xlfn.XLOOKUP($C866,customers!$A$1:$A$1001, customers!$C$1:$C$1001)=0, "", _xlfn.XLOOKUP($C866,customers!$A$1:$A$1001, customers!$C$1:$C$1001))</f>
        <v>rpysono0@constantcontact.com</v>
      </c>
      <c r="H866" s="2" t="str">
        <f>_xlfn.XLOOKUP($C866, customers!$A$1:$A$1001, customers!$G$1:$G$1001)</f>
        <v>Ireland</v>
      </c>
      <c r="I866" t="str">
        <f>INDEX(products!$A$1:$G$49,MATCH(orders!$D866,products!$A$1:$A$49,0),MATCH(orders!I$1,products!$A$1:$F$1,0))</f>
        <v>Rob</v>
      </c>
      <c r="J866" t="str">
        <f>INDEX(products!$A$1:$G$49,MATCH(orders!$D866,products!$A$1:$A$49,0),MATCH(orders!J$1,products!$A$1:$F$1,0))</f>
        <v>L</v>
      </c>
      <c r="K866" s="7">
        <f>INDEX(products!$A$1:$G$49,MATCH(orders!$D866,products!$A$1:$A$49,0),MATCH(orders!K$1,products!$A$1:$F$1,0))</f>
        <v>0.2</v>
      </c>
      <c r="L866" s="4">
        <f>INDEX(products!$A$1:$G$49,MATCH(orders!$D866,products!$A$1:$A$49,0),MATCH(orders!L$1,products!$A$1:$F$1,0))</f>
        <v>3.5849999999999995</v>
      </c>
      <c r="M866" s="4">
        <f t="shared" si="13"/>
        <v>21.509999999999998</v>
      </c>
      <c r="N866" t="str" cm="1">
        <f t="array" ref="N866">_xlfn.IFS($I866="Rob","Robusta",$I866="Exc","Excelsa",$I866="Ara","Arabica",$I866="Lib","Liberica")</f>
        <v>Robusta</v>
      </c>
      <c r="O866" t="str" cm="1">
        <f t="array" ref="O866">_xlfn.IFS($J866="M","Medium",$J866="L","Light",$J866="D","Dark")</f>
        <v>Light</v>
      </c>
      <c r="P866" t="str">
        <f>_xlfn.XLOOKUP(Orders[[#This Row],[Customer ID]], customers!$A$1:$A$1001, customers!$I$1:$I$1001,,0)</f>
        <v>No</v>
      </c>
    </row>
    <row r="867" spans="1:16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_xlfn.XLOOKUP($C867, customers!$A$1:$A$1001,customers!$B$1:$B$1001)</f>
        <v>Modesty MacConnechie</v>
      </c>
      <c r="G867" s="2" t="str">
        <f>IF(_xlfn.XLOOKUP($C867,customers!$A$1:$A$1001, customers!$C$1:$C$1001)=0, "", _xlfn.XLOOKUP($C867,customers!$A$1:$A$1001, customers!$C$1:$C$1001))</f>
        <v>mmacconnechieo9@reuters.com</v>
      </c>
      <c r="H867" s="2" t="str">
        <f>_xlfn.XLOOKUP($C867, customers!$A$1:$A$1001, customers!$G$1:$G$1001)</f>
        <v>United States</v>
      </c>
      <c r="I867" t="str">
        <f>INDEX(products!$A$1:$G$49,MATCH(orders!$D867,products!$A$1:$A$49,0),MATCH(orders!I$1,products!$A$1:$F$1,0))</f>
        <v>Ara</v>
      </c>
      <c r="J867" t="str">
        <f>INDEX(products!$A$1:$G$49,MATCH(orders!$D867,products!$A$1:$A$49,0),MATCH(orders!J$1,products!$A$1:$F$1,0))</f>
        <v>M</v>
      </c>
      <c r="K867" s="7">
        <f>INDEX(products!$A$1:$G$49,MATCH(orders!$D867,products!$A$1:$A$49,0),MATCH(orders!K$1,products!$A$1:$F$1,0))</f>
        <v>0.5</v>
      </c>
      <c r="L867" s="4">
        <f>INDEX(products!$A$1:$G$49,MATCH(orders!$D867,products!$A$1:$A$49,0),MATCH(orders!L$1,products!$A$1:$F$1,0))</f>
        <v>6.75</v>
      </c>
      <c r="M867" s="4">
        <f t="shared" si="13"/>
        <v>6.75</v>
      </c>
      <c r="N867" t="str" cm="1">
        <f t="array" ref="N867">_xlfn.IFS($I867="Rob","Robusta",$I867="Exc","Excelsa",$I867="Ara","Arabica",$I867="Lib","Liberica")</f>
        <v>Arabica</v>
      </c>
      <c r="O867" t="str" cm="1">
        <f t="array" ref="O867">_xlfn.IFS($J867="M","Medium",$J867="L","Light",$J867="D","Dark")</f>
        <v>Medium</v>
      </c>
      <c r="P867" t="str">
        <f>_xlfn.XLOOKUP(Orders[[#This Row],[Customer ID]], customers!$A$1:$A$1001, customers!$I$1:$I$1001,,0)</f>
        <v>Yes</v>
      </c>
    </row>
    <row r="868" spans="1:16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_xlfn.XLOOKUP($C868, customers!$A$1:$A$1001,customers!$B$1:$B$1001)</f>
        <v>Rafaela Treacher</v>
      </c>
      <c r="G868" s="2" t="str">
        <f>IF(_xlfn.XLOOKUP($C868,customers!$A$1:$A$1001, customers!$C$1:$C$1001)=0, "", _xlfn.XLOOKUP($C868,customers!$A$1:$A$1001, customers!$C$1:$C$1001))</f>
        <v>rtreachero2@usa.gov</v>
      </c>
      <c r="H868" s="2" t="str">
        <f>_xlfn.XLOOKUP($C868, customers!$A$1:$A$1001, customers!$G$1:$G$1001)</f>
        <v>Ireland</v>
      </c>
      <c r="I868" t="str">
        <f>INDEX(products!$A$1:$G$49,MATCH(orders!$D868,products!$A$1:$A$49,0),MATCH(orders!I$1,products!$A$1:$F$1,0))</f>
        <v>Ara</v>
      </c>
      <c r="J868" t="str">
        <f>INDEX(products!$A$1:$G$49,MATCH(orders!$D868,products!$A$1:$A$49,0),MATCH(orders!J$1,products!$A$1:$F$1,0))</f>
        <v>D</v>
      </c>
      <c r="K868" s="7">
        <f>INDEX(products!$A$1:$G$49,MATCH(orders!$D868,products!$A$1:$A$49,0),MATCH(orders!K$1,products!$A$1:$F$1,0))</f>
        <v>0.5</v>
      </c>
      <c r="L868" s="4">
        <f>INDEX(products!$A$1:$G$49,MATCH(orders!$D868,products!$A$1:$A$49,0),MATCH(orders!L$1,products!$A$1:$F$1,0))</f>
        <v>5.97</v>
      </c>
      <c r="M868" s="4">
        <f t="shared" si="13"/>
        <v>17.91</v>
      </c>
      <c r="N868" t="str" cm="1">
        <f t="array" ref="N868">_xlfn.IFS($I868="Rob","Robusta",$I868="Exc","Excelsa",$I868="Ara","Arabica",$I868="Lib","Liberica")</f>
        <v>Arabica</v>
      </c>
      <c r="O868" t="str" cm="1">
        <f t="array" ref="O868">_xlfn.IFS($J868="M","Medium",$J868="L","Light",$J868="D","Dark")</f>
        <v>Dark</v>
      </c>
      <c r="P868" t="str">
        <f>_xlfn.XLOOKUP(Orders[[#This Row],[Customer ID]], customers!$A$1:$A$1001, customers!$I$1:$I$1001,,0)</f>
        <v>No</v>
      </c>
    </row>
    <row r="869" spans="1:16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_xlfn.XLOOKUP($C869, customers!$A$1:$A$1001,customers!$B$1:$B$1001)</f>
        <v>Bee Fattorini</v>
      </c>
      <c r="G869" s="2" t="str">
        <f>IF(_xlfn.XLOOKUP($C869,customers!$A$1:$A$1001, customers!$C$1:$C$1001)=0, "", _xlfn.XLOOKUP($C869,customers!$A$1:$A$1001, customers!$C$1:$C$1001))</f>
        <v>bfattorinio3@quantcast.com</v>
      </c>
      <c r="H869" s="2" t="str">
        <f>_xlfn.XLOOKUP($C869, customers!$A$1:$A$1001, customers!$G$1:$G$1001)</f>
        <v>Ireland</v>
      </c>
      <c r="I869" t="str">
        <f>INDEX(products!$A$1:$G$49,MATCH(orders!$D869,products!$A$1:$A$49,0),MATCH(orders!I$1,products!$A$1:$F$1,0))</f>
        <v>Ara</v>
      </c>
      <c r="J869" t="str">
        <f>INDEX(products!$A$1:$G$49,MATCH(orders!$D869,products!$A$1:$A$49,0),MATCH(orders!J$1,products!$A$1:$F$1,0))</f>
        <v>L</v>
      </c>
      <c r="K869" s="7">
        <f>INDEX(products!$A$1:$G$49,MATCH(orders!$D869,products!$A$1:$A$49,0),MATCH(orders!K$1,products!$A$1:$F$1,0))</f>
        <v>2.5</v>
      </c>
      <c r="L869" s="4">
        <f>INDEX(products!$A$1:$G$49,MATCH(orders!$D869,products!$A$1:$A$49,0),MATCH(orders!L$1,products!$A$1:$F$1,0))</f>
        <v>29.784999999999997</v>
      </c>
      <c r="M869" s="4">
        <f t="shared" si="13"/>
        <v>29.784999999999997</v>
      </c>
      <c r="N869" t="str" cm="1">
        <f t="array" ref="N869">_xlfn.IFS($I869="Rob","Robusta",$I869="Exc","Excelsa",$I869="Ara","Arabica",$I869="Lib","Liberica")</f>
        <v>Arabica</v>
      </c>
      <c r="O869" t="str" cm="1">
        <f t="array" ref="O869">_xlfn.IFS($J869="M","Medium",$J869="L","Light",$J869="D","Dark")</f>
        <v>Light</v>
      </c>
      <c r="P869" t="str">
        <f>_xlfn.XLOOKUP(Orders[[#This Row],[Customer ID]], customers!$A$1:$A$1001, customers!$I$1:$I$1001,,0)</f>
        <v>Yes</v>
      </c>
    </row>
    <row r="870" spans="1:16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_xlfn.XLOOKUP($C870, customers!$A$1:$A$1001,customers!$B$1:$B$1001)</f>
        <v>Margie Palleske</v>
      </c>
      <c r="G870" s="2" t="str">
        <f>IF(_xlfn.XLOOKUP($C870,customers!$A$1:$A$1001, customers!$C$1:$C$1001)=0, "", _xlfn.XLOOKUP($C870,customers!$A$1:$A$1001, customers!$C$1:$C$1001))</f>
        <v>mpalleskeo4@nyu.edu</v>
      </c>
      <c r="H870" s="2" t="str">
        <f>_xlfn.XLOOKUP($C870, customers!$A$1:$A$1001, customers!$G$1:$G$1001)</f>
        <v>United States</v>
      </c>
      <c r="I870" t="str">
        <f>INDEX(products!$A$1:$G$49,MATCH(orders!$D870,products!$A$1:$A$49,0),MATCH(orders!I$1,products!$A$1:$F$1,0))</f>
        <v>Exc</v>
      </c>
      <c r="J870" t="str">
        <f>INDEX(products!$A$1:$G$49,MATCH(orders!$D870,products!$A$1:$A$49,0),MATCH(orders!J$1,products!$A$1:$F$1,0))</f>
        <v>M</v>
      </c>
      <c r="K870" s="7">
        <f>INDEX(products!$A$1:$G$49,MATCH(orders!$D870,products!$A$1:$A$49,0),MATCH(orders!K$1,products!$A$1:$F$1,0))</f>
        <v>0.5</v>
      </c>
      <c r="L870" s="4">
        <f>INDEX(products!$A$1:$G$49,MATCH(orders!$D870,products!$A$1:$A$49,0),MATCH(orders!L$1,products!$A$1:$F$1,0))</f>
        <v>8.25</v>
      </c>
      <c r="M870" s="4">
        <f t="shared" si="13"/>
        <v>41.25</v>
      </c>
      <c r="N870" t="str" cm="1">
        <f t="array" ref="N870">_xlfn.IFS($I870="Rob","Robusta",$I870="Exc","Excelsa",$I870="Ara","Arabica",$I870="Lib","Liberica")</f>
        <v>Excelsa</v>
      </c>
      <c r="O870" t="str" cm="1">
        <f t="array" ref="O870">_xlfn.IFS($J870="M","Medium",$J870="L","Light",$J870="D","Dark")</f>
        <v>Medium</v>
      </c>
      <c r="P870" t="str">
        <f>_xlfn.XLOOKUP(Orders[[#This Row],[Customer ID]], customers!$A$1:$A$1001, customers!$I$1:$I$1001,,0)</f>
        <v>Yes</v>
      </c>
    </row>
    <row r="871" spans="1:16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_xlfn.XLOOKUP($C871, customers!$A$1:$A$1001,customers!$B$1:$B$1001)</f>
        <v>Alexina Randals</v>
      </c>
      <c r="G871" s="2" t="str">
        <f>IF(_xlfn.XLOOKUP($C871,customers!$A$1:$A$1001, customers!$C$1:$C$1001)=0, "", _xlfn.XLOOKUP($C871,customers!$A$1:$A$1001, customers!$C$1:$C$1001))</f>
        <v/>
      </c>
      <c r="H871" s="2" t="str">
        <f>_xlfn.XLOOKUP($C871, customers!$A$1:$A$1001, customers!$G$1:$G$1001)</f>
        <v>United States</v>
      </c>
      <c r="I871" t="str">
        <f>INDEX(products!$A$1:$G$49,MATCH(orders!$D871,products!$A$1:$A$49,0),MATCH(orders!I$1,products!$A$1:$F$1,0))</f>
        <v>Rob</v>
      </c>
      <c r="J871" t="str">
        <f>INDEX(products!$A$1:$G$49,MATCH(orders!$D871,products!$A$1:$A$49,0),MATCH(orders!J$1,products!$A$1:$F$1,0))</f>
        <v>M</v>
      </c>
      <c r="K871" s="7">
        <f>INDEX(products!$A$1:$G$49,MATCH(orders!$D871,products!$A$1:$A$49,0),MATCH(orders!K$1,products!$A$1:$F$1,0))</f>
        <v>0.5</v>
      </c>
      <c r="L871" s="4">
        <f>INDEX(products!$A$1:$G$49,MATCH(orders!$D871,products!$A$1:$A$49,0),MATCH(orders!L$1,products!$A$1:$F$1,0))</f>
        <v>5.97</v>
      </c>
      <c r="M871" s="4">
        <f t="shared" si="13"/>
        <v>17.91</v>
      </c>
      <c r="N871" t="str" cm="1">
        <f t="array" ref="N871">_xlfn.IFS($I871="Rob","Robusta",$I871="Exc","Excelsa",$I871="Ara","Arabica",$I871="Lib","Liberica")</f>
        <v>Robusta</v>
      </c>
      <c r="O871" t="str" cm="1">
        <f t="array" ref="O871">_xlfn.IFS($J871="M","Medium",$J871="L","Light",$J871="D","Dark")</f>
        <v>Medium</v>
      </c>
      <c r="P871" t="str">
        <f>_xlfn.XLOOKUP(Orders[[#This Row],[Customer ID]], customers!$A$1:$A$1001, customers!$I$1:$I$1001,,0)</f>
        <v>Yes</v>
      </c>
    </row>
    <row r="872" spans="1:16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_xlfn.XLOOKUP($C872, customers!$A$1:$A$1001,customers!$B$1:$B$1001)</f>
        <v>Filip Antcliffe</v>
      </c>
      <c r="G872" s="2" t="str">
        <f>IF(_xlfn.XLOOKUP($C872,customers!$A$1:$A$1001, customers!$C$1:$C$1001)=0, "", _xlfn.XLOOKUP($C872,customers!$A$1:$A$1001, customers!$C$1:$C$1001))</f>
        <v>fantcliffeo6@amazon.co.jp</v>
      </c>
      <c r="H872" s="2" t="str">
        <f>_xlfn.XLOOKUP($C872, customers!$A$1:$A$1001, customers!$G$1:$G$1001)</f>
        <v>Ireland</v>
      </c>
      <c r="I872" t="str">
        <f>INDEX(products!$A$1:$G$49,MATCH(orders!$D872,products!$A$1:$A$49,0),MATCH(orders!I$1,products!$A$1:$F$1,0))</f>
        <v>Exc</v>
      </c>
      <c r="J872" t="str">
        <f>INDEX(products!$A$1:$G$49,MATCH(orders!$D872,products!$A$1:$A$49,0),MATCH(orders!J$1,products!$A$1:$F$1,0))</f>
        <v>D</v>
      </c>
      <c r="K872" s="7">
        <f>INDEX(products!$A$1:$G$49,MATCH(orders!$D872,products!$A$1:$A$49,0),MATCH(orders!K$1,products!$A$1:$F$1,0))</f>
        <v>0.5</v>
      </c>
      <c r="L872" s="4">
        <f>INDEX(products!$A$1:$G$49,MATCH(orders!$D872,products!$A$1:$A$49,0),MATCH(orders!L$1,products!$A$1:$F$1,0))</f>
        <v>7.29</v>
      </c>
      <c r="M872" s="4">
        <f t="shared" si="13"/>
        <v>7.29</v>
      </c>
      <c r="N872" t="str" cm="1">
        <f t="array" ref="N872">_xlfn.IFS($I872="Rob","Robusta",$I872="Exc","Excelsa",$I872="Ara","Arabica",$I872="Lib","Liberica")</f>
        <v>Excelsa</v>
      </c>
      <c r="O872" t="str" cm="1">
        <f t="array" ref="O872">_xlfn.IFS($J872="M","Medium",$J872="L","Light",$J872="D","Dark")</f>
        <v>Dark</v>
      </c>
      <c r="P872" t="str">
        <f>_xlfn.XLOOKUP(Orders[[#This Row],[Customer ID]], customers!$A$1:$A$1001, customers!$I$1:$I$1001,,0)</f>
        <v>Yes</v>
      </c>
    </row>
    <row r="873" spans="1:16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_xlfn.XLOOKUP($C873, customers!$A$1:$A$1001,customers!$B$1:$B$1001)</f>
        <v>Peyter Matignon</v>
      </c>
      <c r="G873" s="2" t="str">
        <f>IF(_xlfn.XLOOKUP($C873,customers!$A$1:$A$1001, customers!$C$1:$C$1001)=0, "", _xlfn.XLOOKUP($C873,customers!$A$1:$A$1001, customers!$C$1:$C$1001))</f>
        <v>pmatignono7@harvard.edu</v>
      </c>
      <c r="H873" s="2" t="str">
        <f>_xlfn.XLOOKUP($C873, customers!$A$1:$A$1001, customers!$G$1:$G$1001)</f>
        <v>United Kingdom</v>
      </c>
      <c r="I873" t="str">
        <f>INDEX(products!$A$1:$G$49,MATCH(orders!$D873,products!$A$1:$A$49,0),MATCH(orders!I$1,products!$A$1:$F$1,0))</f>
        <v>Exc</v>
      </c>
      <c r="J873" t="str">
        <f>INDEX(products!$A$1:$G$49,MATCH(orders!$D873,products!$A$1:$A$49,0),MATCH(orders!J$1,products!$A$1:$F$1,0))</f>
        <v>L</v>
      </c>
      <c r="K873" s="7">
        <f>INDEX(products!$A$1:$G$49,MATCH(orders!$D873,products!$A$1:$A$49,0),MATCH(orders!K$1,products!$A$1:$F$1,0))</f>
        <v>1</v>
      </c>
      <c r="L873" s="4">
        <f>INDEX(products!$A$1:$G$49,MATCH(orders!$D873,products!$A$1:$A$49,0),MATCH(orders!L$1,products!$A$1:$F$1,0))</f>
        <v>14.85</v>
      </c>
      <c r="M873" s="4">
        <f t="shared" si="13"/>
        <v>29.7</v>
      </c>
      <c r="N873" t="str" cm="1">
        <f t="array" ref="N873">_xlfn.IFS($I873="Rob","Robusta",$I873="Exc","Excelsa",$I873="Ara","Arabica",$I873="Lib","Liberica")</f>
        <v>Excelsa</v>
      </c>
      <c r="O873" t="str" cm="1">
        <f t="array" ref="O873">_xlfn.IFS($J873="M","Medium",$J873="L","Light",$J873="D","Dark")</f>
        <v>Light</v>
      </c>
      <c r="P873" t="str">
        <f>_xlfn.XLOOKUP(Orders[[#This Row],[Customer ID]], customers!$A$1:$A$1001, customers!$I$1:$I$1001,,0)</f>
        <v>Yes</v>
      </c>
    </row>
    <row r="874" spans="1:16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_xlfn.XLOOKUP($C874, customers!$A$1:$A$1001,customers!$B$1:$B$1001)</f>
        <v>Claudie Weond</v>
      </c>
      <c r="G874" s="2" t="str">
        <f>IF(_xlfn.XLOOKUP($C874,customers!$A$1:$A$1001, customers!$C$1:$C$1001)=0, "", _xlfn.XLOOKUP($C874,customers!$A$1:$A$1001, customers!$C$1:$C$1001))</f>
        <v>cweondo8@theglobeandmail.com</v>
      </c>
      <c r="H874" s="2" t="str">
        <f>_xlfn.XLOOKUP($C874, customers!$A$1:$A$1001, customers!$G$1:$G$1001)</f>
        <v>United States</v>
      </c>
      <c r="I874" t="str">
        <f>INDEX(products!$A$1:$G$49,MATCH(orders!$D874,products!$A$1:$A$49,0),MATCH(orders!I$1,products!$A$1:$F$1,0))</f>
        <v>Ara</v>
      </c>
      <c r="J874" t="str">
        <f>INDEX(products!$A$1:$G$49,MATCH(orders!$D874,products!$A$1:$A$49,0),MATCH(orders!J$1,products!$A$1:$F$1,0))</f>
        <v>M</v>
      </c>
      <c r="K874" s="7">
        <f>INDEX(products!$A$1:$G$49,MATCH(orders!$D874,products!$A$1:$A$49,0),MATCH(orders!K$1,products!$A$1:$F$1,0))</f>
        <v>1</v>
      </c>
      <c r="L874" s="4">
        <f>INDEX(products!$A$1:$G$49,MATCH(orders!$D874,products!$A$1:$A$49,0),MATCH(orders!L$1,products!$A$1:$F$1,0))</f>
        <v>11.25</v>
      </c>
      <c r="M874" s="4">
        <f t="shared" si="13"/>
        <v>22.5</v>
      </c>
      <c r="N874" t="str" cm="1">
        <f t="array" ref="N874">_xlfn.IFS($I874="Rob","Robusta",$I874="Exc","Excelsa",$I874="Ara","Arabica",$I874="Lib","Liberica")</f>
        <v>Arabica</v>
      </c>
      <c r="O874" t="str" cm="1">
        <f t="array" ref="O874">_xlfn.IFS($J874="M","Medium",$J874="L","Light",$J874="D","Dark")</f>
        <v>Medium</v>
      </c>
      <c r="P874" t="str">
        <f>_xlfn.XLOOKUP(Orders[[#This Row],[Customer ID]], customers!$A$1:$A$1001, customers!$I$1:$I$1001,,0)</f>
        <v>No</v>
      </c>
    </row>
    <row r="875" spans="1:16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_xlfn.XLOOKUP($C875, customers!$A$1:$A$1001,customers!$B$1:$B$1001)</f>
        <v>Modesty MacConnechie</v>
      </c>
      <c r="G875" s="2" t="str">
        <f>IF(_xlfn.XLOOKUP($C875,customers!$A$1:$A$1001, customers!$C$1:$C$1001)=0, "", _xlfn.XLOOKUP($C875,customers!$A$1:$A$1001, customers!$C$1:$C$1001))</f>
        <v>mmacconnechieo9@reuters.com</v>
      </c>
      <c r="H875" s="2" t="str">
        <f>_xlfn.XLOOKUP($C875, customers!$A$1:$A$1001, customers!$G$1:$G$1001)</f>
        <v>United States</v>
      </c>
      <c r="I875" t="str">
        <f>INDEX(products!$A$1:$G$49,MATCH(orders!$D875,products!$A$1:$A$49,0),MATCH(orders!I$1,products!$A$1:$F$1,0))</f>
        <v>Rob</v>
      </c>
      <c r="J875" t="str">
        <f>INDEX(products!$A$1:$G$49,MATCH(orders!$D875,products!$A$1:$A$49,0),MATCH(orders!J$1,products!$A$1:$F$1,0))</f>
        <v>M</v>
      </c>
      <c r="K875" s="7">
        <f>INDEX(products!$A$1:$G$49,MATCH(orders!$D875,products!$A$1:$A$49,0),MATCH(orders!K$1,products!$A$1:$F$1,0))</f>
        <v>0.2</v>
      </c>
      <c r="L875" s="4">
        <f>INDEX(products!$A$1:$G$49,MATCH(orders!$D875,products!$A$1:$A$49,0),MATCH(orders!L$1,products!$A$1:$F$1,0))</f>
        <v>2.9849999999999999</v>
      </c>
      <c r="M875" s="4">
        <f t="shared" si="13"/>
        <v>11.94</v>
      </c>
      <c r="N875" t="str" cm="1">
        <f t="array" ref="N875">_xlfn.IFS($I875="Rob","Robusta",$I875="Exc","Excelsa",$I875="Ara","Arabica",$I875="Lib","Liberica")</f>
        <v>Robusta</v>
      </c>
      <c r="O875" t="str" cm="1">
        <f t="array" ref="O875">_xlfn.IFS($J875="M","Medium",$J875="L","Light",$J875="D","Dark")</f>
        <v>Medium</v>
      </c>
      <c r="P875" t="str">
        <f>_xlfn.XLOOKUP(Orders[[#This Row],[Customer ID]], customers!$A$1:$A$1001, customers!$I$1:$I$1001,,0)</f>
        <v>Yes</v>
      </c>
    </row>
    <row r="876" spans="1:16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_xlfn.XLOOKUP($C876, customers!$A$1:$A$1001,customers!$B$1:$B$1001)</f>
        <v>Jaquenette Skentelbery</v>
      </c>
      <c r="G876" s="2" t="str">
        <f>IF(_xlfn.XLOOKUP($C876,customers!$A$1:$A$1001, customers!$C$1:$C$1001)=0, "", _xlfn.XLOOKUP($C876,customers!$A$1:$A$1001, customers!$C$1:$C$1001))</f>
        <v>jskentelberyoa@paypal.com</v>
      </c>
      <c r="H876" s="2" t="str">
        <f>_xlfn.XLOOKUP($C876, customers!$A$1:$A$1001, customers!$G$1:$G$1001)</f>
        <v>United States</v>
      </c>
      <c r="I876" t="str">
        <f>INDEX(products!$A$1:$G$49,MATCH(orders!$D876,products!$A$1:$A$49,0),MATCH(orders!I$1,products!$A$1:$F$1,0))</f>
        <v>Ara</v>
      </c>
      <c r="J876" t="str">
        <f>INDEX(products!$A$1:$G$49,MATCH(orders!$D876,products!$A$1:$A$49,0),MATCH(orders!J$1,products!$A$1:$F$1,0))</f>
        <v>L</v>
      </c>
      <c r="K876" s="7">
        <f>INDEX(products!$A$1:$G$49,MATCH(orders!$D876,products!$A$1:$A$49,0),MATCH(orders!K$1,products!$A$1:$F$1,0))</f>
        <v>1</v>
      </c>
      <c r="L876" s="4">
        <f>INDEX(products!$A$1:$G$49,MATCH(orders!$D876,products!$A$1:$A$49,0),MATCH(orders!L$1,products!$A$1:$F$1,0))</f>
        <v>12.95</v>
      </c>
      <c r="M876" s="4">
        <f t="shared" si="13"/>
        <v>25.9</v>
      </c>
      <c r="N876" t="str" cm="1">
        <f t="array" ref="N876">_xlfn.IFS($I876="Rob","Robusta",$I876="Exc","Excelsa",$I876="Ara","Arabica",$I876="Lib","Liberica")</f>
        <v>Arabica</v>
      </c>
      <c r="O876" t="str" cm="1">
        <f t="array" ref="O876">_xlfn.IFS($J876="M","Medium",$J876="L","Light",$J876="D","Dark")</f>
        <v>Light</v>
      </c>
      <c r="P876" t="str">
        <f>_xlfn.XLOOKUP(Orders[[#This Row],[Customer ID]], customers!$A$1:$A$1001, customers!$I$1:$I$1001,,0)</f>
        <v>No</v>
      </c>
    </row>
    <row r="877" spans="1:16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_xlfn.XLOOKUP($C877, customers!$A$1:$A$1001,customers!$B$1:$B$1001)</f>
        <v>Orazio Comber</v>
      </c>
      <c r="G877" s="2" t="str">
        <f>IF(_xlfn.XLOOKUP($C877,customers!$A$1:$A$1001, customers!$C$1:$C$1001)=0, "", _xlfn.XLOOKUP($C877,customers!$A$1:$A$1001, customers!$C$1:$C$1001))</f>
        <v>ocomberob@goo.gl</v>
      </c>
      <c r="H877" s="2" t="str">
        <f>_xlfn.XLOOKUP($C877, customers!$A$1:$A$1001, customers!$G$1:$G$1001)</f>
        <v>Ireland</v>
      </c>
      <c r="I877" t="str">
        <f>INDEX(products!$A$1:$G$49,MATCH(orders!$D877,products!$A$1:$A$49,0),MATCH(orders!I$1,products!$A$1:$F$1,0))</f>
        <v>Lib</v>
      </c>
      <c r="J877" t="str">
        <f>INDEX(products!$A$1:$G$49,MATCH(orders!$D877,products!$A$1:$A$49,0),MATCH(orders!J$1,products!$A$1:$F$1,0))</f>
        <v>M</v>
      </c>
      <c r="K877" s="7">
        <f>INDEX(products!$A$1:$G$49,MATCH(orders!$D877,products!$A$1:$A$49,0),MATCH(orders!K$1,products!$A$1:$F$1,0))</f>
        <v>0.5</v>
      </c>
      <c r="L877" s="4">
        <f>INDEX(products!$A$1:$G$49,MATCH(orders!$D877,products!$A$1:$A$49,0),MATCH(orders!L$1,products!$A$1:$F$1,0))</f>
        <v>8.73</v>
      </c>
      <c r="M877" s="4">
        <f t="shared" si="13"/>
        <v>43.650000000000006</v>
      </c>
      <c r="N877" t="str" cm="1">
        <f t="array" ref="N877">_xlfn.IFS($I877="Rob","Robusta",$I877="Exc","Excelsa",$I877="Ara","Arabica",$I877="Lib","Liberica")</f>
        <v>Liberica</v>
      </c>
      <c r="O877" t="str" cm="1">
        <f t="array" ref="O877">_xlfn.IFS($J877="M","Medium",$J877="L","Light",$J877="D","Dark")</f>
        <v>Medium</v>
      </c>
      <c r="P877" t="str">
        <f>_xlfn.XLOOKUP(Orders[[#This Row],[Customer ID]], customers!$A$1:$A$1001, customers!$I$1:$I$1001,,0)</f>
        <v>No</v>
      </c>
    </row>
    <row r="878" spans="1:16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_xlfn.XLOOKUP($C878, customers!$A$1:$A$1001,customers!$B$1:$B$1001)</f>
        <v>Orazio Comber</v>
      </c>
      <c r="G878" s="2" t="str">
        <f>IF(_xlfn.XLOOKUP($C878,customers!$A$1:$A$1001, customers!$C$1:$C$1001)=0, "", _xlfn.XLOOKUP($C878,customers!$A$1:$A$1001, customers!$C$1:$C$1001))</f>
        <v>ocomberob@goo.gl</v>
      </c>
      <c r="H878" s="2" t="str">
        <f>_xlfn.XLOOKUP($C878, customers!$A$1:$A$1001, customers!$G$1:$G$1001)</f>
        <v>Ireland</v>
      </c>
      <c r="I878" t="str">
        <f>INDEX(products!$A$1:$G$49,MATCH(orders!$D878,products!$A$1:$A$49,0),MATCH(orders!I$1,products!$A$1:$F$1,0))</f>
        <v>Ara</v>
      </c>
      <c r="J878" t="str">
        <f>INDEX(products!$A$1:$G$49,MATCH(orders!$D878,products!$A$1:$A$49,0),MATCH(orders!J$1,products!$A$1:$F$1,0))</f>
        <v>L</v>
      </c>
      <c r="K878" s="7">
        <f>INDEX(products!$A$1:$G$49,MATCH(orders!$D878,products!$A$1:$A$49,0),MATCH(orders!K$1,products!$A$1:$F$1,0))</f>
        <v>0.5</v>
      </c>
      <c r="L878" s="4">
        <f>INDEX(products!$A$1:$G$49,MATCH(orders!$D878,products!$A$1:$A$49,0),MATCH(orders!L$1,products!$A$1:$F$1,0))</f>
        <v>7.77</v>
      </c>
      <c r="M878" s="4">
        <f t="shared" si="13"/>
        <v>46.62</v>
      </c>
      <c r="N878" t="str" cm="1">
        <f t="array" ref="N878">_xlfn.IFS($I878="Rob","Robusta",$I878="Exc","Excelsa",$I878="Ara","Arabica",$I878="Lib","Liberica")</f>
        <v>Arabica</v>
      </c>
      <c r="O878" t="str" cm="1">
        <f t="array" ref="O878">_xlfn.IFS($J878="M","Medium",$J878="L","Light",$J878="D","Dark")</f>
        <v>Light</v>
      </c>
      <c r="P878" t="str">
        <f>_xlfn.XLOOKUP(Orders[[#This Row],[Customer ID]], customers!$A$1:$A$1001, customers!$I$1:$I$1001,,0)</f>
        <v>No</v>
      </c>
    </row>
    <row r="879" spans="1:16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_xlfn.XLOOKUP($C879, customers!$A$1:$A$1001,customers!$B$1:$B$1001)</f>
        <v>Zachary Tramel</v>
      </c>
      <c r="G879" s="2" t="str">
        <f>IF(_xlfn.XLOOKUP($C879,customers!$A$1:$A$1001, customers!$C$1:$C$1001)=0, "", _xlfn.XLOOKUP($C879,customers!$A$1:$A$1001, customers!$C$1:$C$1001))</f>
        <v>ztramelod@netlog.com</v>
      </c>
      <c r="H879" s="2" t="str">
        <f>_xlfn.XLOOKUP($C879, customers!$A$1:$A$1001, customers!$G$1:$G$1001)</f>
        <v>United States</v>
      </c>
      <c r="I879" t="str">
        <f>INDEX(products!$A$1:$G$49,MATCH(orders!$D879,products!$A$1:$A$49,0),MATCH(orders!I$1,products!$A$1:$F$1,0))</f>
        <v>Lib</v>
      </c>
      <c r="J879" t="str">
        <f>INDEX(products!$A$1:$G$49,MATCH(orders!$D879,products!$A$1:$A$49,0),MATCH(orders!J$1,products!$A$1:$F$1,0))</f>
        <v>L</v>
      </c>
      <c r="K879" s="7">
        <f>INDEX(products!$A$1:$G$49,MATCH(orders!$D879,products!$A$1:$A$49,0),MATCH(orders!K$1,products!$A$1:$F$1,0))</f>
        <v>0.5</v>
      </c>
      <c r="L879" s="4">
        <f>INDEX(products!$A$1:$G$49,MATCH(orders!$D879,products!$A$1:$A$49,0),MATCH(orders!L$1,products!$A$1:$F$1,0))</f>
        <v>9.51</v>
      </c>
      <c r="M879" s="4">
        <f t="shared" si="13"/>
        <v>28.53</v>
      </c>
      <c r="N879" t="str" cm="1">
        <f t="array" ref="N879">_xlfn.IFS($I879="Rob","Robusta",$I879="Exc","Excelsa",$I879="Ara","Arabica",$I879="Lib","Liberica")</f>
        <v>Liberica</v>
      </c>
      <c r="O879" t="str" cm="1">
        <f t="array" ref="O879">_xlfn.IFS($J879="M","Medium",$J879="L","Light",$J879="D","Dark")</f>
        <v>Light</v>
      </c>
      <c r="P879" t="str">
        <f>_xlfn.XLOOKUP(Orders[[#This Row],[Customer ID]], customers!$A$1:$A$1001, customers!$I$1:$I$1001,,0)</f>
        <v>No</v>
      </c>
    </row>
    <row r="880" spans="1:16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_xlfn.XLOOKUP($C880, customers!$A$1:$A$1001,customers!$B$1:$B$1001)</f>
        <v>Izaak Primak</v>
      </c>
      <c r="G880" s="2" t="str">
        <f>IF(_xlfn.XLOOKUP($C880,customers!$A$1:$A$1001, customers!$C$1:$C$1001)=0, "", _xlfn.XLOOKUP($C880,customers!$A$1:$A$1001, customers!$C$1:$C$1001))</f>
        <v/>
      </c>
      <c r="H880" s="2" t="str">
        <f>_xlfn.XLOOKUP($C880, customers!$A$1:$A$1001, customers!$G$1:$G$1001)</f>
        <v>United States</v>
      </c>
      <c r="I880" t="str">
        <f>INDEX(products!$A$1:$G$49,MATCH(orders!$D880,products!$A$1:$A$49,0),MATCH(orders!I$1,products!$A$1:$F$1,0))</f>
        <v>Rob</v>
      </c>
      <c r="J880" t="str">
        <f>INDEX(products!$A$1:$G$49,MATCH(orders!$D880,products!$A$1:$A$49,0),MATCH(orders!J$1,products!$A$1:$F$1,0))</f>
        <v>L</v>
      </c>
      <c r="K880" s="7">
        <f>INDEX(products!$A$1:$G$49,MATCH(orders!$D880,products!$A$1:$A$49,0),MATCH(orders!K$1,products!$A$1:$F$1,0))</f>
        <v>2.5</v>
      </c>
      <c r="L880" s="4">
        <f>INDEX(products!$A$1:$G$49,MATCH(orders!$D880,products!$A$1:$A$49,0),MATCH(orders!L$1,products!$A$1:$F$1,0))</f>
        <v>27.484999999999996</v>
      </c>
      <c r="M880" s="4">
        <f t="shared" si="13"/>
        <v>27.484999999999996</v>
      </c>
      <c r="N880" t="str" cm="1">
        <f t="array" ref="N880">_xlfn.IFS($I880="Rob","Robusta",$I880="Exc","Excelsa",$I880="Ara","Arabica",$I880="Lib","Liberica")</f>
        <v>Robusta</v>
      </c>
      <c r="O880" t="str" cm="1">
        <f t="array" ref="O880">_xlfn.IFS($J880="M","Medium",$J880="L","Light",$J880="D","Dark")</f>
        <v>Light</v>
      </c>
      <c r="P880" t="str">
        <f>_xlfn.XLOOKUP(Orders[[#This Row],[Customer ID]], customers!$A$1:$A$1001, customers!$I$1:$I$1001,,0)</f>
        <v>Yes</v>
      </c>
    </row>
    <row r="881" spans="1:16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_xlfn.XLOOKUP($C881, customers!$A$1:$A$1001,customers!$B$1:$B$1001)</f>
        <v>Brittani Thoresbie</v>
      </c>
      <c r="G881" s="2" t="str">
        <f>IF(_xlfn.XLOOKUP($C881,customers!$A$1:$A$1001, customers!$C$1:$C$1001)=0, "", _xlfn.XLOOKUP($C881,customers!$A$1:$A$1001, customers!$C$1:$C$1001))</f>
        <v/>
      </c>
      <c r="H881" s="2" t="str">
        <f>_xlfn.XLOOKUP($C881, customers!$A$1:$A$1001, customers!$G$1:$G$1001)</f>
        <v>United States</v>
      </c>
      <c r="I881" t="str">
        <f>INDEX(products!$A$1:$G$49,MATCH(orders!$D881,products!$A$1:$A$49,0),MATCH(orders!I$1,products!$A$1:$F$1,0))</f>
        <v>Exc</v>
      </c>
      <c r="J881" t="str">
        <f>INDEX(products!$A$1:$G$49,MATCH(orders!$D881,products!$A$1:$A$49,0),MATCH(orders!J$1,products!$A$1:$F$1,0))</f>
        <v>D</v>
      </c>
      <c r="K881" s="7">
        <f>INDEX(products!$A$1:$G$49,MATCH(orders!$D881,products!$A$1:$A$49,0),MATCH(orders!K$1,products!$A$1:$F$1,0))</f>
        <v>0.2</v>
      </c>
      <c r="L881" s="4">
        <f>INDEX(products!$A$1:$G$49,MATCH(orders!$D881,products!$A$1:$A$49,0),MATCH(orders!L$1,products!$A$1:$F$1,0))</f>
        <v>3.645</v>
      </c>
      <c r="M881" s="4">
        <f t="shared" si="13"/>
        <v>10.935</v>
      </c>
      <c r="N881" t="str" cm="1">
        <f t="array" ref="N881">_xlfn.IFS($I881="Rob","Robusta",$I881="Exc","Excelsa",$I881="Ara","Arabica",$I881="Lib","Liberica")</f>
        <v>Excelsa</v>
      </c>
      <c r="O881" t="str" cm="1">
        <f t="array" ref="O881">_xlfn.IFS($J881="M","Medium",$J881="L","Light",$J881="D","Dark")</f>
        <v>Dark</v>
      </c>
      <c r="P881" t="str">
        <f>_xlfn.XLOOKUP(Orders[[#This Row],[Customer ID]], customers!$A$1:$A$1001, customers!$I$1:$I$1001,,0)</f>
        <v>No</v>
      </c>
    </row>
    <row r="882" spans="1:16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_xlfn.XLOOKUP($C882, customers!$A$1:$A$1001,customers!$B$1:$B$1001)</f>
        <v>Constanta Hatfull</v>
      </c>
      <c r="G882" s="2" t="str">
        <f>IF(_xlfn.XLOOKUP($C882,customers!$A$1:$A$1001, customers!$C$1:$C$1001)=0, "", _xlfn.XLOOKUP($C882,customers!$A$1:$A$1001, customers!$C$1:$C$1001))</f>
        <v>chatfullog@ebay.com</v>
      </c>
      <c r="H882" s="2" t="str">
        <f>_xlfn.XLOOKUP($C882, customers!$A$1:$A$1001, customers!$G$1:$G$1001)</f>
        <v>United States</v>
      </c>
      <c r="I882" t="str">
        <f>INDEX(products!$A$1:$G$49,MATCH(orders!$D882,products!$A$1:$A$49,0),MATCH(orders!I$1,products!$A$1:$F$1,0))</f>
        <v>Rob</v>
      </c>
      <c r="J882" t="str">
        <f>INDEX(products!$A$1:$G$49,MATCH(orders!$D882,products!$A$1:$A$49,0),MATCH(orders!J$1,products!$A$1:$F$1,0))</f>
        <v>L</v>
      </c>
      <c r="K882" s="7">
        <f>INDEX(products!$A$1:$G$49,MATCH(orders!$D882,products!$A$1:$A$49,0),MATCH(orders!K$1,products!$A$1:$F$1,0))</f>
        <v>0.2</v>
      </c>
      <c r="L882" s="4">
        <f>INDEX(products!$A$1:$G$49,MATCH(orders!$D882,products!$A$1:$A$49,0),MATCH(orders!L$1,products!$A$1:$F$1,0))</f>
        <v>3.5849999999999995</v>
      </c>
      <c r="M882" s="4">
        <f t="shared" si="13"/>
        <v>7.169999999999999</v>
      </c>
      <c r="N882" t="str" cm="1">
        <f t="array" ref="N882">_xlfn.IFS($I882="Rob","Robusta",$I882="Exc","Excelsa",$I882="Ara","Arabica",$I882="Lib","Liberica")</f>
        <v>Robusta</v>
      </c>
      <c r="O882" t="str" cm="1">
        <f t="array" ref="O882">_xlfn.IFS($J882="M","Medium",$J882="L","Light",$J882="D","Dark")</f>
        <v>Light</v>
      </c>
      <c r="P882" t="str">
        <f>_xlfn.XLOOKUP(Orders[[#This Row],[Customer ID]], customers!$A$1:$A$1001, customers!$I$1:$I$1001,,0)</f>
        <v>No</v>
      </c>
    </row>
    <row r="883" spans="1:16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_xlfn.XLOOKUP($C883, customers!$A$1:$A$1001,customers!$B$1:$B$1001)</f>
        <v>Bobbe Castagneto</v>
      </c>
      <c r="G883" s="2" t="str">
        <f>IF(_xlfn.XLOOKUP($C883,customers!$A$1:$A$1001, customers!$C$1:$C$1001)=0, "", _xlfn.XLOOKUP($C883,customers!$A$1:$A$1001, customers!$C$1:$C$1001))</f>
        <v/>
      </c>
      <c r="H883" s="2" t="str">
        <f>_xlfn.XLOOKUP($C883, customers!$A$1:$A$1001, customers!$G$1:$G$1001)</f>
        <v>United States</v>
      </c>
      <c r="I883" t="str">
        <f>INDEX(products!$A$1:$G$49,MATCH(orders!$D883,products!$A$1:$A$49,0),MATCH(orders!I$1,products!$A$1:$F$1,0))</f>
        <v>Ara</v>
      </c>
      <c r="J883" t="str">
        <f>INDEX(products!$A$1:$G$49,MATCH(orders!$D883,products!$A$1:$A$49,0),MATCH(orders!J$1,products!$A$1:$F$1,0))</f>
        <v>L</v>
      </c>
      <c r="K883" s="7">
        <f>INDEX(products!$A$1:$G$49,MATCH(orders!$D883,products!$A$1:$A$49,0),MATCH(orders!K$1,products!$A$1:$F$1,0))</f>
        <v>0.2</v>
      </c>
      <c r="L883" s="4">
        <f>INDEX(products!$A$1:$G$49,MATCH(orders!$D883,products!$A$1:$A$49,0),MATCH(orders!L$1,products!$A$1:$F$1,0))</f>
        <v>3.8849999999999998</v>
      </c>
      <c r="M883" s="4">
        <f t="shared" si="13"/>
        <v>23.31</v>
      </c>
      <c r="N883" t="str" cm="1">
        <f t="array" ref="N883">_xlfn.IFS($I883="Rob","Robusta",$I883="Exc","Excelsa",$I883="Ara","Arabica",$I883="Lib","Liberica")</f>
        <v>Arabica</v>
      </c>
      <c r="O883" t="str" cm="1">
        <f t="array" ref="O883">_xlfn.IFS($J883="M","Medium",$J883="L","Light",$J883="D","Dark")</f>
        <v>Light</v>
      </c>
      <c r="P883" t="str">
        <f>_xlfn.XLOOKUP(Orders[[#This Row],[Customer ID]], customers!$A$1:$A$1001, customers!$I$1:$I$1001,,0)</f>
        <v>Yes</v>
      </c>
    </row>
    <row r="884" spans="1:16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_xlfn.XLOOKUP($C884, customers!$A$1:$A$1001,customers!$B$1:$B$1001)</f>
        <v>Kippie Marrison</v>
      </c>
      <c r="G884" s="2" t="str">
        <f>IF(_xlfn.XLOOKUP($C884,customers!$A$1:$A$1001, customers!$C$1:$C$1001)=0, "", _xlfn.XLOOKUP($C884,customers!$A$1:$A$1001, customers!$C$1:$C$1001))</f>
        <v>kmarrisonoq@dropbox.com</v>
      </c>
      <c r="H884" s="2" t="str">
        <f>_xlfn.XLOOKUP($C884, customers!$A$1:$A$1001, customers!$G$1:$G$1001)</f>
        <v>United States</v>
      </c>
      <c r="I884" t="str">
        <f>INDEX(products!$A$1:$G$49,MATCH(orders!$D884,products!$A$1:$A$49,0),MATCH(orders!I$1,products!$A$1:$F$1,0))</f>
        <v>Ara</v>
      </c>
      <c r="J884" t="str">
        <f>INDEX(products!$A$1:$G$49,MATCH(orders!$D884,products!$A$1:$A$49,0),MATCH(orders!J$1,products!$A$1:$F$1,0))</f>
        <v>D</v>
      </c>
      <c r="K884" s="7">
        <f>INDEX(products!$A$1:$G$49,MATCH(orders!$D884,products!$A$1:$A$49,0),MATCH(orders!K$1,products!$A$1:$F$1,0))</f>
        <v>2.5</v>
      </c>
      <c r="L884" s="4">
        <f>INDEX(products!$A$1:$G$49,MATCH(orders!$D884,products!$A$1:$A$49,0),MATCH(orders!L$1,products!$A$1:$F$1,0))</f>
        <v>22.884999999999998</v>
      </c>
      <c r="M884" s="4">
        <f t="shared" si="13"/>
        <v>114.42499999999998</v>
      </c>
      <c r="N884" t="str" cm="1">
        <f t="array" ref="N884">_xlfn.IFS($I884="Rob","Robusta",$I884="Exc","Excelsa",$I884="Ara","Arabica",$I884="Lib","Liberica")</f>
        <v>Arabica</v>
      </c>
      <c r="O884" t="str" cm="1">
        <f t="array" ref="O884">_xlfn.IFS($J884="M","Medium",$J884="L","Light",$J884="D","Dark")</f>
        <v>Dark</v>
      </c>
      <c r="P884" t="str">
        <f>_xlfn.XLOOKUP(Orders[[#This Row],[Customer ID]], customers!$A$1:$A$1001, customers!$I$1:$I$1001,,0)</f>
        <v>Yes</v>
      </c>
    </row>
    <row r="885" spans="1:16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_xlfn.XLOOKUP($C885, customers!$A$1:$A$1001,customers!$B$1:$B$1001)</f>
        <v>Lindon Agnolo</v>
      </c>
      <c r="G885" s="2" t="str">
        <f>IF(_xlfn.XLOOKUP($C885,customers!$A$1:$A$1001, customers!$C$1:$C$1001)=0, "", _xlfn.XLOOKUP($C885,customers!$A$1:$A$1001, customers!$C$1:$C$1001))</f>
        <v>lagnolooj@pinterest.com</v>
      </c>
      <c r="H885" s="2" t="str">
        <f>_xlfn.XLOOKUP($C885, customers!$A$1:$A$1001, customers!$G$1:$G$1001)</f>
        <v>United States</v>
      </c>
      <c r="I885" t="str">
        <f>INDEX(products!$A$1:$G$49,MATCH(orders!$D885,products!$A$1:$A$49,0),MATCH(orders!I$1,products!$A$1:$F$1,0))</f>
        <v>Ara</v>
      </c>
      <c r="J885" t="str">
        <f>INDEX(products!$A$1:$G$49,MATCH(orders!$D885,products!$A$1:$A$49,0),MATCH(orders!J$1,products!$A$1:$F$1,0))</f>
        <v>M</v>
      </c>
      <c r="K885" s="7">
        <f>INDEX(products!$A$1:$G$49,MATCH(orders!$D885,products!$A$1:$A$49,0),MATCH(orders!K$1,products!$A$1:$F$1,0))</f>
        <v>2.5</v>
      </c>
      <c r="L885" s="4">
        <f>INDEX(products!$A$1:$G$49,MATCH(orders!$D885,products!$A$1:$A$49,0),MATCH(orders!L$1,products!$A$1:$F$1,0))</f>
        <v>25.874999999999996</v>
      </c>
      <c r="M885" s="4">
        <f t="shared" si="13"/>
        <v>77.624999999999986</v>
      </c>
      <c r="N885" t="str" cm="1">
        <f t="array" ref="N885">_xlfn.IFS($I885="Rob","Robusta",$I885="Exc","Excelsa",$I885="Ara","Arabica",$I885="Lib","Liberica")</f>
        <v>Arabica</v>
      </c>
      <c r="O885" t="str" cm="1">
        <f t="array" ref="O885">_xlfn.IFS($J885="M","Medium",$J885="L","Light",$J885="D","Dark")</f>
        <v>Medium</v>
      </c>
      <c r="P885" t="str">
        <f>_xlfn.XLOOKUP(Orders[[#This Row],[Customer ID]], customers!$A$1:$A$1001, customers!$I$1:$I$1001,,0)</f>
        <v>Yes</v>
      </c>
    </row>
    <row r="886" spans="1:16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_xlfn.XLOOKUP($C886, customers!$A$1:$A$1001,customers!$B$1:$B$1001)</f>
        <v>Delainey Kiddy</v>
      </c>
      <c r="G886" s="2" t="str">
        <f>IF(_xlfn.XLOOKUP($C886,customers!$A$1:$A$1001, customers!$C$1:$C$1001)=0, "", _xlfn.XLOOKUP($C886,customers!$A$1:$A$1001, customers!$C$1:$C$1001))</f>
        <v>dkiddyok@fda.gov</v>
      </c>
      <c r="H886" s="2" t="str">
        <f>_xlfn.XLOOKUP($C886, customers!$A$1:$A$1001, customers!$G$1:$G$1001)</f>
        <v>United States</v>
      </c>
      <c r="I886" t="str">
        <f>INDEX(products!$A$1:$G$49,MATCH(orders!$D886,products!$A$1:$A$49,0),MATCH(orders!I$1,products!$A$1:$F$1,0))</f>
        <v>Rob</v>
      </c>
      <c r="J886" t="str">
        <f>INDEX(products!$A$1:$G$49,MATCH(orders!$D886,products!$A$1:$A$49,0),MATCH(orders!J$1,products!$A$1:$F$1,0))</f>
        <v>D</v>
      </c>
      <c r="K886" s="7">
        <f>INDEX(products!$A$1:$G$49,MATCH(orders!$D886,products!$A$1:$A$49,0),MATCH(orders!K$1,products!$A$1:$F$1,0))</f>
        <v>0.5</v>
      </c>
      <c r="L886" s="4">
        <f>INDEX(products!$A$1:$G$49,MATCH(orders!$D886,products!$A$1:$A$49,0),MATCH(orders!L$1,products!$A$1:$F$1,0))</f>
        <v>5.3699999999999992</v>
      </c>
      <c r="M886" s="4">
        <f t="shared" si="13"/>
        <v>5.3699999999999992</v>
      </c>
      <c r="N886" t="str" cm="1">
        <f t="array" ref="N886">_xlfn.IFS($I886="Rob","Robusta",$I886="Exc","Excelsa",$I886="Ara","Arabica",$I886="Lib","Liberica")</f>
        <v>Robusta</v>
      </c>
      <c r="O886" t="str" cm="1">
        <f t="array" ref="O886">_xlfn.IFS($J886="M","Medium",$J886="L","Light",$J886="D","Dark")</f>
        <v>Dark</v>
      </c>
      <c r="P886" t="str">
        <f>_xlfn.XLOOKUP(Orders[[#This Row],[Customer ID]], customers!$A$1:$A$1001, customers!$I$1:$I$1001,,0)</f>
        <v>Yes</v>
      </c>
    </row>
    <row r="887" spans="1:16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_xlfn.XLOOKUP($C887, customers!$A$1:$A$1001,customers!$B$1:$B$1001)</f>
        <v>Helli Petroulis</v>
      </c>
      <c r="G887" s="2" t="str">
        <f>IF(_xlfn.XLOOKUP($C887,customers!$A$1:$A$1001, customers!$C$1:$C$1001)=0, "", _xlfn.XLOOKUP($C887,customers!$A$1:$A$1001, customers!$C$1:$C$1001))</f>
        <v>hpetroulisol@state.tx.us</v>
      </c>
      <c r="H887" s="2" t="str">
        <f>_xlfn.XLOOKUP($C887, customers!$A$1:$A$1001, customers!$G$1:$G$1001)</f>
        <v>Ireland</v>
      </c>
      <c r="I887" t="str">
        <f>INDEX(products!$A$1:$G$49,MATCH(orders!$D887,products!$A$1:$A$49,0),MATCH(orders!I$1,products!$A$1:$F$1,0))</f>
        <v>Rob</v>
      </c>
      <c r="J887" t="str">
        <f>INDEX(products!$A$1:$G$49,MATCH(orders!$D887,products!$A$1:$A$49,0),MATCH(orders!J$1,products!$A$1:$F$1,0))</f>
        <v>D</v>
      </c>
      <c r="K887" s="7">
        <f>INDEX(products!$A$1:$G$49,MATCH(orders!$D887,products!$A$1:$A$49,0),MATCH(orders!K$1,products!$A$1:$F$1,0))</f>
        <v>2.5</v>
      </c>
      <c r="L887" s="4">
        <f>INDEX(products!$A$1:$G$49,MATCH(orders!$D887,products!$A$1:$A$49,0),MATCH(orders!L$1,products!$A$1:$F$1,0))</f>
        <v>20.584999999999997</v>
      </c>
      <c r="M887" s="4">
        <f t="shared" si="13"/>
        <v>123.50999999999999</v>
      </c>
      <c r="N887" t="str" cm="1">
        <f t="array" ref="N887">_xlfn.IFS($I887="Rob","Robusta",$I887="Exc","Excelsa",$I887="Ara","Arabica",$I887="Lib","Liberica")</f>
        <v>Robusta</v>
      </c>
      <c r="O887" t="str" cm="1">
        <f t="array" ref="O887">_xlfn.IFS($J887="M","Medium",$J887="L","Light",$J887="D","Dark")</f>
        <v>Dark</v>
      </c>
      <c r="P887" t="str">
        <f>_xlfn.XLOOKUP(Orders[[#This Row],[Customer ID]], customers!$A$1:$A$1001, customers!$I$1:$I$1001,,0)</f>
        <v>No</v>
      </c>
    </row>
    <row r="888" spans="1:16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_xlfn.XLOOKUP($C888, customers!$A$1:$A$1001,customers!$B$1:$B$1001)</f>
        <v>Marty Scholl</v>
      </c>
      <c r="G888" s="2" t="str">
        <f>IF(_xlfn.XLOOKUP($C888,customers!$A$1:$A$1001, customers!$C$1:$C$1001)=0, "", _xlfn.XLOOKUP($C888,customers!$A$1:$A$1001, customers!$C$1:$C$1001))</f>
        <v>mschollom@taobao.com</v>
      </c>
      <c r="H888" s="2" t="str">
        <f>_xlfn.XLOOKUP($C888, customers!$A$1:$A$1001, customers!$G$1:$G$1001)</f>
        <v>United States</v>
      </c>
      <c r="I888" t="str">
        <f>INDEX(products!$A$1:$G$49,MATCH(orders!$D888,products!$A$1:$A$49,0),MATCH(orders!I$1,products!$A$1:$F$1,0))</f>
        <v>Lib</v>
      </c>
      <c r="J888" t="str">
        <f>INDEX(products!$A$1:$G$49,MATCH(orders!$D888,products!$A$1:$A$49,0),MATCH(orders!J$1,products!$A$1:$F$1,0))</f>
        <v>M</v>
      </c>
      <c r="K888" s="7">
        <f>INDEX(products!$A$1:$G$49,MATCH(orders!$D888,products!$A$1:$A$49,0),MATCH(orders!K$1,products!$A$1:$F$1,0))</f>
        <v>0.5</v>
      </c>
      <c r="L888" s="4">
        <f>INDEX(products!$A$1:$G$49,MATCH(orders!$D888,products!$A$1:$A$49,0),MATCH(orders!L$1,products!$A$1:$F$1,0))</f>
        <v>8.73</v>
      </c>
      <c r="M888" s="4">
        <f t="shared" si="13"/>
        <v>17.46</v>
      </c>
      <c r="N888" t="str" cm="1">
        <f t="array" ref="N888">_xlfn.IFS($I888="Rob","Robusta",$I888="Exc","Excelsa",$I888="Ara","Arabica",$I888="Lib","Liberica")</f>
        <v>Liberica</v>
      </c>
      <c r="O888" t="str" cm="1">
        <f t="array" ref="O888">_xlfn.IFS($J888="M","Medium",$J888="L","Light",$J888="D","Dark")</f>
        <v>Medium</v>
      </c>
      <c r="P888" t="str">
        <f>_xlfn.XLOOKUP(Orders[[#This Row],[Customer ID]], customers!$A$1:$A$1001, customers!$I$1:$I$1001,,0)</f>
        <v>No</v>
      </c>
    </row>
    <row r="889" spans="1:16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_xlfn.XLOOKUP($C889, customers!$A$1:$A$1001,customers!$B$1:$B$1001)</f>
        <v>Kienan Ferson</v>
      </c>
      <c r="G889" s="2" t="str">
        <f>IF(_xlfn.XLOOKUP($C889,customers!$A$1:$A$1001, customers!$C$1:$C$1001)=0, "", _xlfn.XLOOKUP($C889,customers!$A$1:$A$1001, customers!$C$1:$C$1001))</f>
        <v>kfersonon@g.co</v>
      </c>
      <c r="H889" s="2" t="str">
        <f>_xlfn.XLOOKUP($C889, customers!$A$1:$A$1001, customers!$G$1:$G$1001)</f>
        <v>United States</v>
      </c>
      <c r="I889" t="str">
        <f>INDEX(products!$A$1:$G$49,MATCH(orders!$D889,products!$A$1:$A$49,0),MATCH(orders!I$1,products!$A$1:$F$1,0))</f>
        <v>Exc</v>
      </c>
      <c r="J889" t="str">
        <f>INDEX(products!$A$1:$G$49,MATCH(orders!$D889,products!$A$1:$A$49,0),MATCH(orders!J$1,products!$A$1:$F$1,0))</f>
        <v>L</v>
      </c>
      <c r="K889" s="7">
        <f>INDEX(products!$A$1:$G$49,MATCH(orders!$D889,products!$A$1:$A$49,0),MATCH(orders!K$1,products!$A$1:$F$1,0))</f>
        <v>0.2</v>
      </c>
      <c r="L889" s="4">
        <f>INDEX(products!$A$1:$G$49,MATCH(orders!$D889,products!$A$1:$A$49,0),MATCH(orders!L$1,products!$A$1:$F$1,0))</f>
        <v>4.4550000000000001</v>
      </c>
      <c r="M889" s="4">
        <f t="shared" si="13"/>
        <v>13.365</v>
      </c>
      <c r="N889" t="str" cm="1">
        <f t="array" ref="N889">_xlfn.IFS($I889="Rob","Robusta",$I889="Exc","Excelsa",$I889="Ara","Arabica",$I889="Lib","Liberica")</f>
        <v>Excelsa</v>
      </c>
      <c r="O889" t="str" cm="1">
        <f t="array" ref="O889">_xlfn.IFS($J889="M","Medium",$J889="L","Light",$J889="D","Dark")</f>
        <v>Light</v>
      </c>
      <c r="P889" t="str">
        <f>_xlfn.XLOOKUP(Orders[[#This Row],[Customer ID]], customers!$A$1:$A$1001, customers!$I$1:$I$1001,,0)</f>
        <v>No</v>
      </c>
    </row>
    <row r="890" spans="1:16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_xlfn.XLOOKUP($C890, customers!$A$1:$A$1001,customers!$B$1:$B$1001)</f>
        <v>Blake Kelloway</v>
      </c>
      <c r="G890" s="2" t="str">
        <f>IF(_xlfn.XLOOKUP($C890,customers!$A$1:$A$1001, customers!$C$1:$C$1001)=0, "", _xlfn.XLOOKUP($C890,customers!$A$1:$A$1001, customers!$C$1:$C$1001))</f>
        <v>bkellowayoo@omniture.com</v>
      </c>
      <c r="H890" s="2" t="str">
        <f>_xlfn.XLOOKUP($C890, customers!$A$1:$A$1001, customers!$G$1:$G$1001)</f>
        <v>United States</v>
      </c>
      <c r="I890" t="str">
        <f>INDEX(products!$A$1:$G$49,MATCH(orders!$D890,products!$A$1:$A$49,0),MATCH(orders!I$1,products!$A$1:$F$1,0))</f>
        <v>Ara</v>
      </c>
      <c r="J890" t="str">
        <f>INDEX(products!$A$1:$G$49,MATCH(orders!$D890,products!$A$1:$A$49,0),MATCH(orders!J$1,products!$A$1:$F$1,0))</f>
        <v>L</v>
      </c>
      <c r="K890" s="7">
        <f>INDEX(products!$A$1:$G$49,MATCH(orders!$D890,products!$A$1:$A$49,0),MATCH(orders!K$1,products!$A$1:$F$1,0))</f>
        <v>0.2</v>
      </c>
      <c r="L890" s="4">
        <f>INDEX(products!$A$1:$G$49,MATCH(orders!$D890,products!$A$1:$A$49,0),MATCH(orders!L$1,products!$A$1:$F$1,0))</f>
        <v>3.8849999999999998</v>
      </c>
      <c r="M890" s="4">
        <f t="shared" si="13"/>
        <v>7.77</v>
      </c>
      <c r="N890" t="str" cm="1">
        <f t="array" ref="N890">_xlfn.IFS($I890="Rob","Robusta",$I890="Exc","Excelsa",$I890="Ara","Arabica",$I890="Lib","Liberica")</f>
        <v>Arabica</v>
      </c>
      <c r="O890" t="str" cm="1">
        <f t="array" ref="O890">_xlfn.IFS($J890="M","Medium",$J890="L","Light",$J890="D","Dark")</f>
        <v>Light</v>
      </c>
      <c r="P890" t="str">
        <f>_xlfn.XLOOKUP(Orders[[#This Row],[Customer ID]], customers!$A$1:$A$1001, customers!$I$1:$I$1001,,0)</f>
        <v>Yes</v>
      </c>
    </row>
    <row r="891" spans="1:16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_xlfn.XLOOKUP($C891, customers!$A$1:$A$1001,customers!$B$1:$B$1001)</f>
        <v>Scarlett Oliffe</v>
      </c>
      <c r="G891" s="2" t="str">
        <f>IF(_xlfn.XLOOKUP($C891,customers!$A$1:$A$1001, customers!$C$1:$C$1001)=0, "", _xlfn.XLOOKUP($C891,customers!$A$1:$A$1001, customers!$C$1:$C$1001))</f>
        <v>soliffeop@yellowbook.com</v>
      </c>
      <c r="H891" s="2" t="str">
        <f>_xlfn.XLOOKUP($C891, customers!$A$1:$A$1001, customers!$G$1:$G$1001)</f>
        <v>United States</v>
      </c>
      <c r="I891" t="str">
        <f>INDEX(products!$A$1:$G$49,MATCH(orders!$D891,products!$A$1:$A$49,0),MATCH(orders!I$1,products!$A$1:$F$1,0))</f>
        <v>Rob</v>
      </c>
      <c r="J891" t="str">
        <f>INDEX(products!$A$1:$G$49,MATCH(orders!$D891,products!$A$1:$A$49,0),MATCH(orders!J$1,products!$A$1:$F$1,0))</f>
        <v>D</v>
      </c>
      <c r="K891" s="7">
        <f>INDEX(products!$A$1:$G$49,MATCH(orders!$D891,products!$A$1:$A$49,0),MATCH(orders!K$1,products!$A$1:$F$1,0))</f>
        <v>0.2</v>
      </c>
      <c r="L891" s="4">
        <f>INDEX(products!$A$1:$G$49,MATCH(orders!$D891,products!$A$1:$A$49,0),MATCH(orders!L$1,products!$A$1:$F$1,0))</f>
        <v>2.6849999999999996</v>
      </c>
      <c r="M891" s="4">
        <f t="shared" si="13"/>
        <v>2.6849999999999996</v>
      </c>
      <c r="N891" t="str" cm="1">
        <f t="array" ref="N891">_xlfn.IFS($I891="Rob","Robusta",$I891="Exc","Excelsa",$I891="Ara","Arabica",$I891="Lib","Liberica")</f>
        <v>Robusta</v>
      </c>
      <c r="O891" t="str" cm="1">
        <f t="array" ref="O891">_xlfn.IFS($J891="M","Medium",$J891="L","Light",$J891="D","Dark")</f>
        <v>Dark</v>
      </c>
      <c r="P891" t="str">
        <f>_xlfn.XLOOKUP(Orders[[#This Row],[Customer ID]], customers!$A$1:$A$1001, customers!$I$1:$I$1001,,0)</f>
        <v>Yes</v>
      </c>
    </row>
    <row r="892" spans="1:16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_xlfn.XLOOKUP($C892, customers!$A$1:$A$1001,customers!$B$1:$B$1001)</f>
        <v>Kippie Marrison</v>
      </c>
      <c r="G892" s="2" t="str">
        <f>IF(_xlfn.XLOOKUP($C892,customers!$A$1:$A$1001, customers!$C$1:$C$1001)=0, "", _xlfn.XLOOKUP($C892,customers!$A$1:$A$1001, customers!$C$1:$C$1001))</f>
        <v>kmarrisonoq@dropbox.com</v>
      </c>
      <c r="H892" s="2" t="str">
        <f>_xlfn.XLOOKUP($C892, customers!$A$1:$A$1001, customers!$G$1:$G$1001)</f>
        <v>United States</v>
      </c>
      <c r="I892" t="str">
        <f>INDEX(products!$A$1:$G$49,MATCH(orders!$D892,products!$A$1:$A$49,0),MATCH(orders!I$1,products!$A$1:$F$1,0))</f>
        <v>Rob</v>
      </c>
      <c r="J892" t="str">
        <f>INDEX(products!$A$1:$G$49,MATCH(orders!$D892,products!$A$1:$A$49,0),MATCH(orders!J$1,products!$A$1:$F$1,0))</f>
        <v>D</v>
      </c>
      <c r="K892" s="7">
        <f>INDEX(products!$A$1:$G$49,MATCH(orders!$D892,products!$A$1:$A$49,0),MATCH(orders!K$1,products!$A$1:$F$1,0))</f>
        <v>2.5</v>
      </c>
      <c r="L892" s="4">
        <f>INDEX(products!$A$1:$G$49,MATCH(orders!$D892,products!$A$1:$A$49,0),MATCH(orders!L$1,products!$A$1:$F$1,0))</f>
        <v>20.584999999999997</v>
      </c>
      <c r="M892" s="4">
        <f t="shared" si="13"/>
        <v>20.584999999999997</v>
      </c>
      <c r="N892" t="str" cm="1">
        <f t="array" ref="N892">_xlfn.IFS($I892="Rob","Robusta",$I892="Exc","Excelsa",$I892="Ara","Arabica",$I892="Lib","Liberica")</f>
        <v>Robusta</v>
      </c>
      <c r="O892" t="str" cm="1">
        <f t="array" ref="O892">_xlfn.IFS($J892="M","Medium",$J892="L","Light",$J892="D","Dark")</f>
        <v>Dark</v>
      </c>
      <c r="P892" t="str">
        <f>_xlfn.XLOOKUP(Orders[[#This Row],[Customer ID]], customers!$A$1:$A$1001, customers!$I$1:$I$1001,,0)</f>
        <v>Yes</v>
      </c>
    </row>
    <row r="893" spans="1:16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_xlfn.XLOOKUP($C893, customers!$A$1:$A$1001,customers!$B$1:$B$1001)</f>
        <v>Celestia Dolohunty</v>
      </c>
      <c r="G893" s="2" t="str">
        <f>IF(_xlfn.XLOOKUP($C893,customers!$A$1:$A$1001, customers!$C$1:$C$1001)=0, "", _xlfn.XLOOKUP($C893,customers!$A$1:$A$1001, customers!$C$1:$C$1001))</f>
        <v>cdolohuntyor@dailymail.co.uk</v>
      </c>
      <c r="H893" s="2" t="str">
        <f>_xlfn.XLOOKUP($C893, customers!$A$1:$A$1001, customers!$G$1:$G$1001)</f>
        <v>United States</v>
      </c>
      <c r="I893" t="str">
        <f>INDEX(products!$A$1:$G$49,MATCH(orders!$D893,products!$A$1:$A$49,0),MATCH(orders!I$1,products!$A$1:$F$1,0))</f>
        <v>Ara</v>
      </c>
      <c r="J893" t="str">
        <f>INDEX(products!$A$1:$G$49,MATCH(orders!$D893,products!$A$1:$A$49,0),MATCH(orders!J$1,products!$A$1:$F$1,0))</f>
        <v>D</v>
      </c>
      <c r="K893" s="7">
        <f>INDEX(products!$A$1:$G$49,MATCH(orders!$D893,products!$A$1:$A$49,0),MATCH(orders!K$1,products!$A$1:$F$1,0))</f>
        <v>2.5</v>
      </c>
      <c r="L893" s="4">
        <f>INDEX(products!$A$1:$G$49,MATCH(orders!$D893,products!$A$1:$A$49,0),MATCH(orders!L$1,products!$A$1:$F$1,0))</f>
        <v>22.884999999999998</v>
      </c>
      <c r="M893" s="4">
        <f t="shared" si="13"/>
        <v>114.42499999999998</v>
      </c>
      <c r="N893" t="str" cm="1">
        <f t="array" ref="N893">_xlfn.IFS($I893="Rob","Robusta",$I893="Exc","Excelsa",$I893="Ara","Arabica",$I893="Lib","Liberica")</f>
        <v>Arabica</v>
      </c>
      <c r="O893" t="str" cm="1">
        <f t="array" ref="O893">_xlfn.IFS($J893="M","Medium",$J893="L","Light",$J893="D","Dark")</f>
        <v>Dark</v>
      </c>
      <c r="P893" t="str">
        <f>_xlfn.XLOOKUP(Orders[[#This Row],[Customer ID]], customers!$A$1:$A$1001, customers!$I$1:$I$1001,,0)</f>
        <v>Yes</v>
      </c>
    </row>
    <row r="894" spans="1:16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_xlfn.XLOOKUP($C894, customers!$A$1:$A$1001,customers!$B$1:$B$1001)</f>
        <v>Patsy Vasilenko</v>
      </c>
      <c r="G894" s="2" t="str">
        <f>IF(_xlfn.XLOOKUP($C894,customers!$A$1:$A$1001, customers!$C$1:$C$1001)=0, "", _xlfn.XLOOKUP($C894,customers!$A$1:$A$1001, customers!$C$1:$C$1001))</f>
        <v>pvasilenkoos@addtoany.com</v>
      </c>
      <c r="H894" s="2" t="str">
        <f>_xlfn.XLOOKUP($C894, customers!$A$1:$A$1001, customers!$G$1:$G$1001)</f>
        <v>United Kingdom</v>
      </c>
      <c r="I894" t="str">
        <f>INDEX(products!$A$1:$G$49,MATCH(orders!$D894,products!$A$1:$A$49,0),MATCH(orders!I$1,products!$A$1:$F$1,0))</f>
        <v>Exc</v>
      </c>
      <c r="J894" t="str">
        <f>INDEX(products!$A$1:$G$49,MATCH(orders!$D894,products!$A$1:$A$49,0),MATCH(orders!J$1,products!$A$1:$F$1,0))</f>
        <v>M</v>
      </c>
      <c r="K894" s="7">
        <f>INDEX(products!$A$1:$G$49,MATCH(orders!$D894,products!$A$1:$A$49,0),MATCH(orders!K$1,products!$A$1:$F$1,0))</f>
        <v>0.2</v>
      </c>
      <c r="L894" s="4">
        <f>INDEX(products!$A$1:$G$49,MATCH(orders!$D894,products!$A$1:$A$49,0),MATCH(orders!L$1,products!$A$1:$F$1,0))</f>
        <v>4.125</v>
      </c>
      <c r="M894" s="4">
        <f t="shared" si="13"/>
        <v>20.625</v>
      </c>
      <c r="N894" t="str" cm="1">
        <f t="array" ref="N894">_xlfn.IFS($I894="Rob","Robusta",$I894="Exc","Excelsa",$I894="Ara","Arabica",$I894="Lib","Liberica")</f>
        <v>Excelsa</v>
      </c>
      <c r="O894" t="str" cm="1">
        <f t="array" ref="O894">_xlfn.IFS($J894="M","Medium",$J894="L","Light",$J894="D","Dark")</f>
        <v>Medium</v>
      </c>
      <c r="P894" t="str">
        <f>_xlfn.XLOOKUP(Orders[[#This Row],[Customer ID]], customers!$A$1:$A$1001, customers!$I$1:$I$1001,,0)</f>
        <v>No</v>
      </c>
    </row>
    <row r="895" spans="1:16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_xlfn.XLOOKUP($C895, customers!$A$1:$A$1001,customers!$B$1:$B$1001)</f>
        <v>Raphaela Schankelborg</v>
      </c>
      <c r="G895" s="2" t="str">
        <f>IF(_xlfn.XLOOKUP($C895,customers!$A$1:$A$1001, customers!$C$1:$C$1001)=0, "", _xlfn.XLOOKUP($C895,customers!$A$1:$A$1001, customers!$C$1:$C$1001))</f>
        <v>rschankelborgot@ameblo.jp</v>
      </c>
      <c r="H895" s="2" t="str">
        <f>_xlfn.XLOOKUP($C895, customers!$A$1:$A$1001, customers!$G$1:$G$1001)</f>
        <v>United States</v>
      </c>
      <c r="I895" t="str">
        <f>INDEX(products!$A$1:$G$49,MATCH(orders!$D895,products!$A$1:$A$49,0),MATCH(orders!I$1,products!$A$1:$F$1,0))</f>
        <v>Lib</v>
      </c>
      <c r="J895" t="str">
        <f>INDEX(products!$A$1:$G$49,MATCH(orders!$D895,products!$A$1:$A$49,0),MATCH(orders!J$1,products!$A$1:$F$1,0))</f>
        <v>L</v>
      </c>
      <c r="K895" s="7">
        <f>INDEX(products!$A$1:$G$49,MATCH(orders!$D895,products!$A$1:$A$49,0),MATCH(orders!K$1,products!$A$1:$F$1,0))</f>
        <v>0.5</v>
      </c>
      <c r="L895" s="4">
        <f>INDEX(products!$A$1:$G$49,MATCH(orders!$D895,products!$A$1:$A$49,0),MATCH(orders!L$1,products!$A$1:$F$1,0))</f>
        <v>9.51</v>
      </c>
      <c r="M895" s="4">
        <f t="shared" si="13"/>
        <v>57.06</v>
      </c>
      <c r="N895" t="str" cm="1">
        <f t="array" ref="N895">_xlfn.IFS($I895="Rob","Robusta",$I895="Exc","Excelsa",$I895="Ara","Arabica",$I895="Lib","Liberica")</f>
        <v>Liberica</v>
      </c>
      <c r="O895" t="str" cm="1">
        <f t="array" ref="O895">_xlfn.IFS($J895="M","Medium",$J895="L","Light",$J895="D","Dark")</f>
        <v>Light</v>
      </c>
      <c r="P895" t="str">
        <f>_xlfn.XLOOKUP(Orders[[#This Row],[Customer ID]], customers!$A$1:$A$1001, customers!$I$1:$I$1001,,0)</f>
        <v>Yes</v>
      </c>
    </row>
    <row r="896" spans="1:16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_xlfn.XLOOKUP($C896, customers!$A$1:$A$1001,customers!$B$1:$B$1001)</f>
        <v>Sharity Wickens</v>
      </c>
      <c r="G896" s="2" t="str">
        <f>IF(_xlfn.XLOOKUP($C896,customers!$A$1:$A$1001, customers!$C$1:$C$1001)=0, "", _xlfn.XLOOKUP($C896,customers!$A$1:$A$1001, customers!$C$1:$C$1001))</f>
        <v/>
      </c>
      <c r="H896" s="2" t="str">
        <f>_xlfn.XLOOKUP($C896, customers!$A$1:$A$1001, customers!$G$1:$G$1001)</f>
        <v>Ireland</v>
      </c>
      <c r="I896" t="str">
        <f>INDEX(products!$A$1:$G$49,MATCH(orders!$D896,products!$A$1:$A$49,0),MATCH(orders!I$1,products!$A$1:$F$1,0))</f>
        <v>Rob</v>
      </c>
      <c r="J896" t="str">
        <f>INDEX(products!$A$1:$G$49,MATCH(orders!$D896,products!$A$1:$A$49,0),MATCH(orders!J$1,products!$A$1:$F$1,0))</f>
        <v>D</v>
      </c>
      <c r="K896" s="7">
        <f>INDEX(products!$A$1:$G$49,MATCH(orders!$D896,products!$A$1:$A$49,0),MATCH(orders!K$1,products!$A$1:$F$1,0))</f>
        <v>2.5</v>
      </c>
      <c r="L896" s="4">
        <f>INDEX(products!$A$1:$G$49,MATCH(orders!$D896,products!$A$1:$A$49,0),MATCH(orders!L$1,products!$A$1:$F$1,0))</f>
        <v>20.584999999999997</v>
      </c>
      <c r="M896" s="4">
        <f t="shared" si="13"/>
        <v>82.339999999999989</v>
      </c>
      <c r="N896" t="str" cm="1">
        <f t="array" ref="N896">_xlfn.IFS($I896="Rob","Robusta",$I896="Exc","Excelsa",$I896="Ara","Arabica",$I896="Lib","Liberica")</f>
        <v>Robusta</v>
      </c>
      <c r="O896" t="str" cm="1">
        <f t="array" ref="O896">_xlfn.IFS($J896="M","Medium",$J896="L","Light",$J896="D","Dark")</f>
        <v>Dark</v>
      </c>
      <c r="P896" t="str">
        <f>_xlfn.XLOOKUP(Orders[[#This Row],[Customer ID]], customers!$A$1:$A$1001, customers!$I$1:$I$1001,,0)</f>
        <v>Yes</v>
      </c>
    </row>
    <row r="897" spans="1:16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_xlfn.XLOOKUP($C897, customers!$A$1:$A$1001,customers!$B$1:$B$1001)</f>
        <v>Derick Snow</v>
      </c>
      <c r="G897" s="2" t="str">
        <f>IF(_xlfn.XLOOKUP($C897,customers!$A$1:$A$1001, customers!$C$1:$C$1001)=0, "", _xlfn.XLOOKUP($C897,customers!$A$1:$A$1001, customers!$C$1:$C$1001))</f>
        <v/>
      </c>
      <c r="H897" s="2" t="str">
        <f>_xlfn.XLOOKUP($C897, customers!$A$1:$A$1001, customers!$G$1:$G$1001)</f>
        <v>United States</v>
      </c>
      <c r="I897" t="str">
        <f>INDEX(products!$A$1:$G$49,MATCH(orders!$D897,products!$A$1:$A$49,0),MATCH(orders!I$1,products!$A$1:$F$1,0))</f>
        <v>Exc</v>
      </c>
      <c r="J897" t="str">
        <f>INDEX(products!$A$1:$G$49,MATCH(orders!$D897,products!$A$1:$A$49,0),MATCH(orders!J$1,products!$A$1:$F$1,0))</f>
        <v>M</v>
      </c>
      <c r="K897" s="7">
        <f>INDEX(products!$A$1:$G$49,MATCH(orders!$D897,products!$A$1:$A$49,0),MATCH(orders!K$1,products!$A$1:$F$1,0))</f>
        <v>2.5</v>
      </c>
      <c r="L897" s="4">
        <f>INDEX(products!$A$1:$G$49,MATCH(orders!$D897,products!$A$1:$A$49,0),MATCH(orders!L$1,products!$A$1:$F$1,0))</f>
        <v>31.624999999999996</v>
      </c>
      <c r="M897" s="4">
        <f t="shared" si="13"/>
        <v>158.12499999999997</v>
      </c>
      <c r="N897" t="str" cm="1">
        <f t="array" ref="N897">_xlfn.IFS($I897="Rob","Robusta",$I897="Exc","Excelsa",$I897="Ara","Arabica",$I897="Lib","Liberica")</f>
        <v>Excelsa</v>
      </c>
      <c r="O897" t="str" cm="1">
        <f t="array" ref="O897">_xlfn.IFS($J897="M","Medium",$J897="L","Light",$J897="D","Dark")</f>
        <v>Medium</v>
      </c>
      <c r="P897" t="str">
        <f>_xlfn.XLOOKUP(Orders[[#This Row],[Customer ID]], customers!$A$1:$A$1001, customers!$I$1:$I$1001,,0)</f>
        <v>No</v>
      </c>
    </row>
    <row r="898" spans="1:16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_xlfn.XLOOKUP($C898, customers!$A$1:$A$1001,customers!$B$1:$B$1001)</f>
        <v>Baxy Cargen</v>
      </c>
      <c r="G898" s="2" t="str">
        <f>IF(_xlfn.XLOOKUP($C898,customers!$A$1:$A$1001, customers!$C$1:$C$1001)=0, "", _xlfn.XLOOKUP($C898,customers!$A$1:$A$1001, customers!$C$1:$C$1001))</f>
        <v>bcargenow@geocities.jp</v>
      </c>
      <c r="H898" s="2" t="str">
        <f>_xlfn.XLOOKUP($C898, customers!$A$1:$A$1001, customers!$G$1:$G$1001)</f>
        <v>United States</v>
      </c>
      <c r="I898" t="str">
        <f>INDEX(products!$A$1:$G$49,MATCH(orders!$D898,products!$A$1:$A$49,0),MATCH(orders!I$1,products!$A$1:$F$1,0))</f>
        <v>Rob</v>
      </c>
      <c r="J898" t="str">
        <f>INDEX(products!$A$1:$G$49,MATCH(orders!$D898,products!$A$1:$A$49,0),MATCH(orders!J$1,products!$A$1:$F$1,0))</f>
        <v>D</v>
      </c>
      <c r="K898" s="7">
        <f>INDEX(products!$A$1:$G$49,MATCH(orders!$D898,products!$A$1:$A$49,0),MATCH(orders!K$1,products!$A$1:$F$1,0))</f>
        <v>0.5</v>
      </c>
      <c r="L898" s="4">
        <f>INDEX(products!$A$1:$G$49,MATCH(orders!$D898,products!$A$1:$A$49,0),MATCH(orders!L$1,products!$A$1:$F$1,0))</f>
        <v>5.3699999999999992</v>
      </c>
      <c r="M898" s="4">
        <f t="shared" si="13"/>
        <v>32.22</v>
      </c>
      <c r="N898" t="str" cm="1">
        <f t="array" ref="N898">_xlfn.IFS($I898="Rob","Robusta",$I898="Exc","Excelsa",$I898="Ara","Arabica",$I898="Lib","Liberica")</f>
        <v>Robusta</v>
      </c>
      <c r="O898" t="str" cm="1">
        <f t="array" ref="O898">_xlfn.IFS($J898="M","Medium",$J898="L","Light",$J898="D","Dark")</f>
        <v>Dark</v>
      </c>
      <c r="P898" t="str">
        <f>_xlfn.XLOOKUP(Orders[[#This Row],[Customer ID]], customers!$A$1:$A$1001, customers!$I$1:$I$1001,,0)</f>
        <v>Yes</v>
      </c>
    </row>
    <row r="899" spans="1:16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_xlfn.XLOOKUP($C899, customers!$A$1:$A$1001,customers!$B$1:$B$1001)</f>
        <v>Ryann Stickler</v>
      </c>
      <c r="G899" s="2" t="str">
        <f>IF(_xlfn.XLOOKUP($C899,customers!$A$1:$A$1001, customers!$C$1:$C$1001)=0, "", _xlfn.XLOOKUP($C899,customers!$A$1:$A$1001, customers!$C$1:$C$1001))</f>
        <v>rsticklerox@printfriendly.com</v>
      </c>
      <c r="H899" s="2" t="str">
        <f>_xlfn.XLOOKUP($C899, customers!$A$1:$A$1001, customers!$G$1:$G$1001)</f>
        <v>United Kingdom</v>
      </c>
      <c r="I899" t="str">
        <f>INDEX(products!$A$1:$G$49,MATCH(orders!$D899,products!$A$1:$A$49,0),MATCH(orders!I$1,products!$A$1:$F$1,0))</f>
        <v>Exc</v>
      </c>
      <c r="J899" t="str">
        <f>INDEX(products!$A$1:$G$49,MATCH(orders!$D899,products!$A$1:$A$49,0),MATCH(orders!J$1,products!$A$1:$F$1,0))</f>
        <v>D</v>
      </c>
      <c r="K899" s="7">
        <f>INDEX(products!$A$1:$G$49,MATCH(orders!$D899,products!$A$1:$A$49,0),MATCH(orders!K$1,products!$A$1:$F$1,0))</f>
        <v>1</v>
      </c>
      <c r="L899" s="4">
        <f>INDEX(products!$A$1:$G$49,MATCH(orders!$D899,products!$A$1:$A$49,0),MATCH(orders!L$1,products!$A$1:$F$1,0))</f>
        <v>12.15</v>
      </c>
      <c r="M899" s="4">
        <f t="shared" ref="M899:M962" si="14">L899*E899</f>
        <v>24.3</v>
      </c>
      <c r="N899" t="str" cm="1">
        <f t="array" ref="N899">_xlfn.IFS($I899="Rob","Robusta",$I899="Exc","Excelsa",$I899="Ara","Arabica",$I899="Lib","Liberica")</f>
        <v>Excelsa</v>
      </c>
      <c r="O899" t="str" cm="1">
        <f t="array" ref="O899">_xlfn.IFS($J899="M","Medium",$J899="L","Light",$J899="D","Dark")</f>
        <v>Dark</v>
      </c>
      <c r="P899" t="str">
        <f>_xlfn.XLOOKUP(Orders[[#This Row],[Customer ID]], customers!$A$1:$A$1001, customers!$I$1:$I$1001,,0)</f>
        <v>No</v>
      </c>
    </row>
    <row r="900" spans="1:16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_xlfn.XLOOKUP($C900, customers!$A$1:$A$1001,customers!$B$1:$B$1001)</f>
        <v>Daryn Cassius</v>
      </c>
      <c r="G900" s="2" t="str">
        <f>IF(_xlfn.XLOOKUP($C900,customers!$A$1:$A$1001, customers!$C$1:$C$1001)=0, "", _xlfn.XLOOKUP($C900,customers!$A$1:$A$1001, customers!$C$1:$C$1001))</f>
        <v/>
      </c>
      <c r="H900" s="2" t="str">
        <f>_xlfn.XLOOKUP($C900, customers!$A$1:$A$1001, customers!$G$1:$G$1001)</f>
        <v>United States</v>
      </c>
      <c r="I900" t="str">
        <f>INDEX(products!$A$1:$G$49,MATCH(orders!$D900,products!$A$1:$A$49,0),MATCH(orders!I$1,products!$A$1:$F$1,0))</f>
        <v>Rob</v>
      </c>
      <c r="J900" t="str">
        <f>INDEX(products!$A$1:$G$49,MATCH(orders!$D900,products!$A$1:$A$49,0),MATCH(orders!J$1,products!$A$1:$F$1,0))</f>
        <v>L</v>
      </c>
      <c r="K900" s="7">
        <f>INDEX(products!$A$1:$G$49,MATCH(orders!$D900,products!$A$1:$A$49,0),MATCH(orders!K$1,products!$A$1:$F$1,0))</f>
        <v>0.5</v>
      </c>
      <c r="L900" s="4">
        <f>INDEX(products!$A$1:$G$49,MATCH(orders!$D900,products!$A$1:$A$49,0),MATCH(orders!L$1,products!$A$1:$F$1,0))</f>
        <v>7.169999999999999</v>
      </c>
      <c r="M900" s="4">
        <f t="shared" si="14"/>
        <v>35.849999999999994</v>
      </c>
      <c r="N900" t="str" cm="1">
        <f t="array" ref="N900">_xlfn.IFS($I900="Rob","Robusta",$I900="Exc","Excelsa",$I900="Ara","Arabica",$I900="Lib","Liberica")</f>
        <v>Robusta</v>
      </c>
      <c r="O900" t="str" cm="1">
        <f t="array" ref="O900">_xlfn.IFS($J900="M","Medium",$J900="L","Light",$J900="D","Dark")</f>
        <v>Light</v>
      </c>
      <c r="P900" t="str">
        <f>_xlfn.XLOOKUP(Orders[[#This Row],[Customer ID]], customers!$A$1:$A$1001, customers!$I$1:$I$1001,,0)</f>
        <v>No</v>
      </c>
    </row>
    <row r="901" spans="1:16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_xlfn.XLOOKUP($C901, customers!$A$1:$A$1001,customers!$B$1:$B$1001)</f>
        <v>Derick Snow</v>
      </c>
      <c r="G901" s="2" t="str">
        <f>IF(_xlfn.XLOOKUP($C901,customers!$A$1:$A$1001, customers!$C$1:$C$1001)=0, "", _xlfn.XLOOKUP($C901,customers!$A$1:$A$1001, customers!$C$1:$C$1001))</f>
        <v/>
      </c>
      <c r="H901" s="2" t="str">
        <f>_xlfn.XLOOKUP($C901, customers!$A$1:$A$1001, customers!$G$1:$G$1001)</f>
        <v>United States</v>
      </c>
      <c r="I901" t="str">
        <f>INDEX(products!$A$1:$G$49,MATCH(orders!$D901,products!$A$1:$A$49,0),MATCH(orders!I$1,products!$A$1:$F$1,0))</f>
        <v>Lib</v>
      </c>
      <c r="J901" t="str">
        <f>INDEX(products!$A$1:$G$49,MATCH(orders!$D901,products!$A$1:$A$49,0),MATCH(orders!J$1,products!$A$1:$F$1,0))</f>
        <v>M</v>
      </c>
      <c r="K901" s="7">
        <f>INDEX(products!$A$1:$G$49,MATCH(orders!$D901,products!$A$1:$A$49,0),MATCH(orders!K$1,products!$A$1:$F$1,0))</f>
        <v>1</v>
      </c>
      <c r="L901" s="4">
        <f>INDEX(products!$A$1:$G$49,MATCH(orders!$D901,products!$A$1:$A$49,0),MATCH(orders!L$1,products!$A$1:$F$1,0))</f>
        <v>14.55</v>
      </c>
      <c r="M901" s="4">
        <f t="shared" si="14"/>
        <v>72.75</v>
      </c>
      <c r="N901" t="str" cm="1">
        <f t="array" ref="N901">_xlfn.IFS($I901="Rob","Robusta",$I901="Exc","Excelsa",$I901="Ara","Arabica",$I901="Lib","Liberica")</f>
        <v>Liberica</v>
      </c>
      <c r="O901" t="str" cm="1">
        <f t="array" ref="O901">_xlfn.IFS($J901="M","Medium",$J901="L","Light",$J901="D","Dark")</f>
        <v>Medium</v>
      </c>
      <c r="P901" t="str">
        <f>_xlfn.XLOOKUP(Orders[[#This Row],[Customer ID]], customers!$A$1:$A$1001, customers!$I$1:$I$1001,,0)</f>
        <v>No</v>
      </c>
    </row>
    <row r="902" spans="1:16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_xlfn.XLOOKUP($C902, customers!$A$1:$A$1001,customers!$B$1:$B$1001)</f>
        <v>Skelly Dolohunty</v>
      </c>
      <c r="G902" s="2" t="str">
        <f>IF(_xlfn.XLOOKUP($C902,customers!$A$1:$A$1001, customers!$C$1:$C$1001)=0, "", _xlfn.XLOOKUP($C902,customers!$A$1:$A$1001, customers!$C$1:$C$1001))</f>
        <v/>
      </c>
      <c r="H902" s="2" t="str">
        <f>_xlfn.XLOOKUP($C902, customers!$A$1:$A$1001, customers!$G$1:$G$1001)</f>
        <v>Ireland</v>
      </c>
      <c r="I902" t="str">
        <f>INDEX(products!$A$1:$G$49,MATCH(orders!$D902,products!$A$1:$A$49,0),MATCH(orders!I$1,products!$A$1:$F$1,0))</f>
        <v>Lib</v>
      </c>
      <c r="J902" t="str">
        <f>INDEX(products!$A$1:$G$49,MATCH(orders!$D902,products!$A$1:$A$49,0),MATCH(orders!J$1,products!$A$1:$F$1,0))</f>
        <v>L</v>
      </c>
      <c r="K902" s="7">
        <f>INDEX(products!$A$1:$G$49,MATCH(orders!$D902,products!$A$1:$A$49,0),MATCH(orders!K$1,products!$A$1:$F$1,0))</f>
        <v>1</v>
      </c>
      <c r="L902" s="4">
        <f>INDEX(products!$A$1:$G$49,MATCH(orders!$D902,products!$A$1:$A$49,0),MATCH(orders!L$1,products!$A$1:$F$1,0))</f>
        <v>15.85</v>
      </c>
      <c r="M902" s="4">
        <f t="shared" si="14"/>
        <v>47.55</v>
      </c>
      <c r="N902" t="str" cm="1">
        <f t="array" ref="N902">_xlfn.IFS($I902="Rob","Robusta",$I902="Exc","Excelsa",$I902="Ara","Arabica",$I902="Lib","Liberica")</f>
        <v>Liberica</v>
      </c>
      <c r="O902" t="str" cm="1">
        <f t="array" ref="O902">_xlfn.IFS($J902="M","Medium",$J902="L","Light",$J902="D","Dark")</f>
        <v>Light</v>
      </c>
      <c r="P902" t="str">
        <f>_xlfn.XLOOKUP(Orders[[#This Row],[Customer ID]], customers!$A$1:$A$1001, customers!$I$1:$I$1001,,0)</f>
        <v>No</v>
      </c>
    </row>
    <row r="903" spans="1:16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_xlfn.XLOOKUP($C903, customers!$A$1:$A$1001,customers!$B$1:$B$1001)</f>
        <v>Drake Jevon</v>
      </c>
      <c r="G903" s="2" t="str">
        <f>IF(_xlfn.XLOOKUP($C903,customers!$A$1:$A$1001, customers!$C$1:$C$1001)=0, "", _xlfn.XLOOKUP($C903,customers!$A$1:$A$1001, customers!$C$1:$C$1001))</f>
        <v>djevonp1@ibm.com</v>
      </c>
      <c r="H903" s="2" t="str">
        <f>_xlfn.XLOOKUP($C903, customers!$A$1:$A$1001, customers!$G$1:$G$1001)</f>
        <v>United States</v>
      </c>
      <c r="I903" t="str">
        <f>INDEX(products!$A$1:$G$49,MATCH(orders!$D903,products!$A$1:$A$49,0),MATCH(orders!I$1,products!$A$1:$F$1,0))</f>
        <v>Rob</v>
      </c>
      <c r="J903" t="str">
        <f>INDEX(products!$A$1:$G$49,MATCH(orders!$D903,products!$A$1:$A$49,0),MATCH(orders!J$1,products!$A$1:$F$1,0))</f>
        <v>L</v>
      </c>
      <c r="K903" s="7">
        <f>INDEX(products!$A$1:$G$49,MATCH(orders!$D903,products!$A$1:$A$49,0),MATCH(orders!K$1,products!$A$1:$F$1,0))</f>
        <v>0.2</v>
      </c>
      <c r="L903" s="4">
        <f>INDEX(products!$A$1:$G$49,MATCH(orders!$D903,products!$A$1:$A$49,0),MATCH(orders!L$1,products!$A$1:$F$1,0))</f>
        <v>3.5849999999999995</v>
      </c>
      <c r="M903" s="4">
        <f t="shared" si="14"/>
        <v>3.5849999999999995</v>
      </c>
      <c r="N903" t="str" cm="1">
        <f t="array" ref="N903">_xlfn.IFS($I903="Rob","Robusta",$I903="Exc","Excelsa",$I903="Ara","Arabica",$I903="Lib","Liberica")</f>
        <v>Robusta</v>
      </c>
      <c r="O903" t="str" cm="1">
        <f t="array" ref="O903">_xlfn.IFS($J903="M","Medium",$J903="L","Light",$J903="D","Dark")</f>
        <v>Light</v>
      </c>
      <c r="P903" t="str">
        <f>_xlfn.XLOOKUP(Orders[[#This Row],[Customer ID]], customers!$A$1:$A$1001, customers!$I$1:$I$1001,,0)</f>
        <v>Yes</v>
      </c>
    </row>
    <row r="904" spans="1:16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_xlfn.XLOOKUP($C904, customers!$A$1:$A$1001,customers!$B$1:$B$1001)</f>
        <v>Hall Ranner</v>
      </c>
      <c r="G904" s="2" t="str">
        <f>IF(_xlfn.XLOOKUP($C904,customers!$A$1:$A$1001, customers!$C$1:$C$1001)=0, "", _xlfn.XLOOKUP($C904,customers!$A$1:$A$1001, customers!$C$1:$C$1001))</f>
        <v>hrannerp2@omniture.com</v>
      </c>
      <c r="H904" s="2" t="str">
        <f>_xlfn.XLOOKUP($C904, customers!$A$1:$A$1001, customers!$G$1:$G$1001)</f>
        <v>United States</v>
      </c>
      <c r="I904" t="str">
        <f>INDEX(products!$A$1:$G$49,MATCH(orders!$D904,products!$A$1:$A$49,0),MATCH(orders!I$1,products!$A$1:$F$1,0))</f>
        <v>Exc</v>
      </c>
      <c r="J904" t="str">
        <f>INDEX(products!$A$1:$G$49,MATCH(orders!$D904,products!$A$1:$A$49,0),MATCH(orders!J$1,products!$A$1:$F$1,0))</f>
        <v>M</v>
      </c>
      <c r="K904" s="7">
        <f>INDEX(products!$A$1:$G$49,MATCH(orders!$D904,products!$A$1:$A$49,0),MATCH(orders!K$1,products!$A$1:$F$1,0))</f>
        <v>2.5</v>
      </c>
      <c r="L904" s="4">
        <f>INDEX(products!$A$1:$G$49,MATCH(orders!$D904,products!$A$1:$A$49,0),MATCH(orders!L$1,products!$A$1:$F$1,0))</f>
        <v>31.624999999999996</v>
      </c>
      <c r="M904" s="4">
        <f t="shared" si="14"/>
        <v>158.12499999999997</v>
      </c>
      <c r="N904" t="str" cm="1">
        <f t="array" ref="N904">_xlfn.IFS($I904="Rob","Robusta",$I904="Exc","Excelsa",$I904="Ara","Arabica",$I904="Lib","Liberica")</f>
        <v>Excelsa</v>
      </c>
      <c r="O904" t="str" cm="1">
        <f t="array" ref="O904">_xlfn.IFS($J904="M","Medium",$J904="L","Light",$J904="D","Dark")</f>
        <v>Medium</v>
      </c>
      <c r="P904" t="str">
        <f>_xlfn.XLOOKUP(Orders[[#This Row],[Customer ID]], customers!$A$1:$A$1001, customers!$I$1:$I$1001,,0)</f>
        <v>No</v>
      </c>
    </row>
    <row r="905" spans="1:16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_xlfn.XLOOKUP($C905, customers!$A$1:$A$1001,customers!$B$1:$B$1001)</f>
        <v>Berkly Imrie</v>
      </c>
      <c r="G905" s="2" t="str">
        <f>IF(_xlfn.XLOOKUP($C905,customers!$A$1:$A$1001, customers!$C$1:$C$1001)=0, "", _xlfn.XLOOKUP($C905,customers!$A$1:$A$1001, customers!$C$1:$C$1001))</f>
        <v>bimriep3@addtoany.com</v>
      </c>
      <c r="H905" s="2" t="str">
        <f>_xlfn.XLOOKUP($C905, customers!$A$1:$A$1001, customers!$G$1:$G$1001)</f>
        <v>United States</v>
      </c>
      <c r="I905" t="str">
        <f>INDEX(products!$A$1:$G$49,MATCH(orders!$D905,products!$A$1:$A$49,0),MATCH(orders!I$1,products!$A$1:$F$1,0))</f>
        <v>Lib</v>
      </c>
      <c r="J905" t="str">
        <f>INDEX(products!$A$1:$G$49,MATCH(orders!$D905,products!$A$1:$A$49,0),MATCH(orders!J$1,products!$A$1:$F$1,0))</f>
        <v>M</v>
      </c>
      <c r="K905" s="7">
        <f>INDEX(products!$A$1:$G$49,MATCH(orders!$D905,products!$A$1:$A$49,0),MATCH(orders!K$1,products!$A$1:$F$1,0))</f>
        <v>0.5</v>
      </c>
      <c r="L905" s="4">
        <f>INDEX(products!$A$1:$G$49,MATCH(orders!$D905,products!$A$1:$A$49,0),MATCH(orders!L$1,products!$A$1:$F$1,0))</f>
        <v>8.73</v>
      </c>
      <c r="M905" s="4">
        <f t="shared" si="14"/>
        <v>17.46</v>
      </c>
      <c r="N905" t="str" cm="1">
        <f t="array" ref="N905">_xlfn.IFS($I905="Rob","Robusta",$I905="Exc","Excelsa",$I905="Ara","Arabica",$I905="Lib","Liberica")</f>
        <v>Liberica</v>
      </c>
      <c r="O905" t="str" cm="1">
        <f t="array" ref="O905">_xlfn.IFS($J905="M","Medium",$J905="L","Light",$J905="D","Dark")</f>
        <v>Medium</v>
      </c>
      <c r="P905" t="str">
        <f>_xlfn.XLOOKUP(Orders[[#This Row],[Customer ID]], customers!$A$1:$A$1001, customers!$I$1:$I$1001,,0)</f>
        <v>No</v>
      </c>
    </row>
    <row r="906" spans="1:16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_xlfn.XLOOKUP($C906, customers!$A$1:$A$1001,customers!$B$1:$B$1001)</f>
        <v>Dorey Sopper</v>
      </c>
      <c r="G906" s="2" t="str">
        <f>IF(_xlfn.XLOOKUP($C906,customers!$A$1:$A$1001, customers!$C$1:$C$1001)=0, "", _xlfn.XLOOKUP($C906,customers!$A$1:$A$1001, customers!$C$1:$C$1001))</f>
        <v>dsopperp4@eventbrite.com</v>
      </c>
      <c r="H906" s="2" t="str">
        <f>_xlfn.XLOOKUP($C906, customers!$A$1:$A$1001, customers!$G$1:$G$1001)</f>
        <v>United States</v>
      </c>
      <c r="I906" t="str">
        <f>INDEX(products!$A$1:$G$49,MATCH(orders!$D906,products!$A$1:$A$49,0),MATCH(orders!I$1,products!$A$1:$F$1,0))</f>
        <v>Ara</v>
      </c>
      <c r="J906" t="str">
        <f>INDEX(products!$A$1:$G$49,MATCH(orders!$D906,products!$A$1:$A$49,0),MATCH(orders!J$1,products!$A$1:$F$1,0))</f>
        <v>L</v>
      </c>
      <c r="K906" s="7">
        <f>INDEX(products!$A$1:$G$49,MATCH(orders!$D906,products!$A$1:$A$49,0),MATCH(orders!K$1,products!$A$1:$F$1,0))</f>
        <v>2.5</v>
      </c>
      <c r="L906" s="4">
        <f>INDEX(products!$A$1:$G$49,MATCH(orders!$D906,products!$A$1:$A$49,0),MATCH(orders!L$1,products!$A$1:$F$1,0))</f>
        <v>29.784999999999997</v>
      </c>
      <c r="M906" s="4">
        <f t="shared" si="14"/>
        <v>148.92499999999998</v>
      </c>
      <c r="N906" t="str" cm="1">
        <f t="array" ref="N906">_xlfn.IFS($I906="Rob","Robusta",$I906="Exc","Excelsa",$I906="Ara","Arabica",$I906="Lib","Liberica")</f>
        <v>Arabica</v>
      </c>
      <c r="O906" t="str" cm="1">
        <f t="array" ref="O906">_xlfn.IFS($J906="M","Medium",$J906="L","Light",$J906="D","Dark")</f>
        <v>Light</v>
      </c>
      <c r="P906" t="str">
        <f>_xlfn.XLOOKUP(Orders[[#This Row],[Customer ID]], customers!$A$1:$A$1001, customers!$I$1:$I$1001,,0)</f>
        <v>No</v>
      </c>
    </row>
    <row r="907" spans="1:16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_xlfn.XLOOKUP($C907, customers!$A$1:$A$1001,customers!$B$1:$B$1001)</f>
        <v>Darcy Lochran</v>
      </c>
      <c r="G907" s="2" t="str">
        <f>IF(_xlfn.XLOOKUP($C907,customers!$A$1:$A$1001, customers!$C$1:$C$1001)=0, "", _xlfn.XLOOKUP($C907,customers!$A$1:$A$1001, customers!$C$1:$C$1001))</f>
        <v/>
      </c>
      <c r="H907" s="2" t="str">
        <f>_xlfn.XLOOKUP($C907, customers!$A$1:$A$1001, customers!$G$1:$G$1001)</f>
        <v>United States</v>
      </c>
      <c r="I907" t="str">
        <f>INDEX(products!$A$1:$G$49,MATCH(orders!$D907,products!$A$1:$A$49,0),MATCH(orders!I$1,products!$A$1:$F$1,0))</f>
        <v>Ara</v>
      </c>
      <c r="J907" t="str">
        <f>INDEX(products!$A$1:$G$49,MATCH(orders!$D907,products!$A$1:$A$49,0),MATCH(orders!J$1,products!$A$1:$F$1,0))</f>
        <v>M</v>
      </c>
      <c r="K907" s="7">
        <f>INDEX(products!$A$1:$G$49,MATCH(orders!$D907,products!$A$1:$A$49,0),MATCH(orders!K$1,products!$A$1:$F$1,0))</f>
        <v>0.5</v>
      </c>
      <c r="L907" s="4">
        <f>INDEX(products!$A$1:$G$49,MATCH(orders!$D907,products!$A$1:$A$49,0),MATCH(orders!L$1,products!$A$1:$F$1,0))</f>
        <v>6.75</v>
      </c>
      <c r="M907" s="4">
        <f t="shared" si="14"/>
        <v>40.5</v>
      </c>
      <c r="N907" t="str" cm="1">
        <f t="array" ref="N907">_xlfn.IFS($I907="Rob","Robusta",$I907="Exc","Excelsa",$I907="Ara","Arabica",$I907="Lib","Liberica")</f>
        <v>Arabica</v>
      </c>
      <c r="O907" t="str" cm="1">
        <f t="array" ref="O907">_xlfn.IFS($J907="M","Medium",$J907="L","Light",$J907="D","Dark")</f>
        <v>Medium</v>
      </c>
      <c r="P907" t="str">
        <f>_xlfn.XLOOKUP(Orders[[#This Row],[Customer ID]], customers!$A$1:$A$1001, customers!$I$1:$I$1001,,0)</f>
        <v>Yes</v>
      </c>
    </row>
    <row r="908" spans="1:16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_xlfn.XLOOKUP($C908, customers!$A$1:$A$1001,customers!$B$1:$B$1001)</f>
        <v>Lauritz Ledgley</v>
      </c>
      <c r="G908" s="2" t="str">
        <f>IF(_xlfn.XLOOKUP($C908,customers!$A$1:$A$1001, customers!$C$1:$C$1001)=0, "", _xlfn.XLOOKUP($C908,customers!$A$1:$A$1001, customers!$C$1:$C$1001))</f>
        <v>lledgleyp6@de.vu</v>
      </c>
      <c r="H908" s="2" t="str">
        <f>_xlfn.XLOOKUP($C908, customers!$A$1:$A$1001, customers!$G$1:$G$1001)</f>
        <v>United States</v>
      </c>
      <c r="I908" t="str">
        <f>INDEX(products!$A$1:$G$49,MATCH(orders!$D908,products!$A$1:$A$49,0),MATCH(orders!I$1,products!$A$1:$F$1,0))</f>
        <v>Ara</v>
      </c>
      <c r="J908" t="str">
        <f>INDEX(products!$A$1:$G$49,MATCH(orders!$D908,products!$A$1:$A$49,0),MATCH(orders!J$1,products!$A$1:$F$1,0))</f>
        <v>M</v>
      </c>
      <c r="K908" s="7">
        <f>INDEX(products!$A$1:$G$49,MATCH(orders!$D908,products!$A$1:$A$49,0),MATCH(orders!K$1,products!$A$1:$F$1,0))</f>
        <v>0.5</v>
      </c>
      <c r="L908" s="4">
        <f>INDEX(products!$A$1:$G$49,MATCH(orders!$D908,products!$A$1:$A$49,0),MATCH(orders!L$1,products!$A$1:$F$1,0))</f>
        <v>6.75</v>
      </c>
      <c r="M908" s="4">
        <f t="shared" si="14"/>
        <v>27</v>
      </c>
      <c r="N908" t="str" cm="1">
        <f t="array" ref="N908">_xlfn.IFS($I908="Rob","Robusta",$I908="Exc","Excelsa",$I908="Ara","Arabica",$I908="Lib","Liberica")</f>
        <v>Arabica</v>
      </c>
      <c r="O908" t="str" cm="1">
        <f t="array" ref="O908">_xlfn.IFS($J908="M","Medium",$J908="L","Light",$J908="D","Dark")</f>
        <v>Medium</v>
      </c>
      <c r="P908" t="str">
        <f>_xlfn.XLOOKUP(Orders[[#This Row],[Customer ID]], customers!$A$1:$A$1001, customers!$I$1:$I$1001,,0)</f>
        <v>Yes</v>
      </c>
    </row>
    <row r="909" spans="1:16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_xlfn.XLOOKUP($C909, customers!$A$1:$A$1001,customers!$B$1:$B$1001)</f>
        <v>Tawnya Menary</v>
      </c>
      <c r="G909" s="2" t="str">
        <f>IF(_xlfn.XLOOKUP($C909,customers!$A$1:$A$1001, customers!$C$1:$C$1001)=0, "", _xlfn.XLOOKUP($C909,customers!$A$1:$A$1001, customers!$C$1:$C$1001))</f>
        <v>tmenaryp7@phoca.cz</v>
      </c>
      <c r="H909" s="2" t="str">
        <f>_xlfn.XLOOKUP($C909, customers!$A$1:$A$1001, customers!$G$1:$G$1001)</f>
        <v>United States</v>
      </c>
      <c r="I909" t="str">
        <f>INDEX(products!$A$1:$G$49,MATCH(orders!$D909,products!$A$1:$A$49,0),MATCH(orders!I$1,products!$A$1:$F$1,0))</f>
        <v>Lib</v>
      </c>
      <c r="J909" t="str">
        <f>INDEX(products!$A$1:$G$49,MATCH(orders!$D909,products!$A$1:$A$49,0),MATCH(orders!J$1,products!$A$1:$F$1,0))</f>
        <v>D</v>
      </c>
      <c r="K909" s="7">
        <f>INDEX(products!$A$1:$G$49,MATCH(orders!$D909,products!$A$1:$A$49,0),MATCH(orders!K$1,products!$A$1:$F$1,0))</f>
        <v>1</v>
      </c>
      <c r="L909" s="4">
        <f>INDEX(products!$A$1:$G$49,MATCH(orders!$D909,products!$A$1:$A$49,0),MATCH(orders!L$1,products!$A$1:$F$1,0))</f>
        <v>12.95</v>
      </c>
      <c r="M909" s="4">
        <f t="shared" si="14"/>
        <v>38.849999999999994</v>
      </c>
      <c r="N909" t="str" cm="1">
        <f t="array" ref="N909">_xlfn.IFS($I909="Rob","Robusta",$I909="Exc","Excelsa",$I909="Ara","Arabica",$I909="Lib","Liberica")</f>
        <v>Liberica</v>
      </c>
      <c r="O909" t="str" cm="1">
        <f t="array" ref="O909">_xlfn.IFS($J909="M","Medium",$J909="L","Light",$J909="D","Dark")</f>
        <v>Dark</v>
      </c>
      <c r="P909" t="str">
        <f>_xlfn.XLOOKUP(Orders[[#This Row],[Customer ID]], customers!$A$1:$A$1001, customers!$I$1:$I$1001,,0)</f>
        <v>No</v>
      </c>
    </row>
    <row r="910" spans="1:16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_xlfn.XLOOKUP($C910, customers!$A$1:$A$1001,customers!$B$1:$B$1001)</f>
        <v>Gustaf Ciccotti</v>
      </c>
      <c r="G910" s="2" t="str">
        <f>IF(_xlfn.XLOOKUP($C910,customers!$A$1:$A$1001, customers!$C$1:$C$1001)=0, "", _xlfn.XLOOKUP($C910,customers!$A$1:$A$1001, customers!$C$1:$C$1001))</f>
        <v>gciccottip8@so-net.ne.jp</v>
      </c>
      <c r="H910" s="2" t="str">
        <f>_xlfn.XLOOKUP($C910, customers!$A$1:$A$1001, customers!$G$1:$G$1001)</f>
        <v>United States</v>
      </c>
      <c r="I910" t="str">
        <f>INDEX(products!$A$1:$G$49,MATCH(orders!$D910,products!$A$1:$A$49,0),MATCH(orders!I$1,products!$A$1:$F$1,0))</f>
        <v>Rob</v>
      </c>
      <c r="J910" t="str">
        <f>INDEX(products!$A$1:$G$49,MATCH(orders!$D910,products!$A$1:$A$49,0),MATCH(orders!J$1,products!$A$1:$F$1,0))</f>
        <v>L</v>
      </c>
      <c r="K910" s="7">
        <f>INDEX(products!$A$1:$G$49,MATCH(orders!$D910,products!$A$1:$A$49,0),MATCH(orders!K$1,products!$A$1:$F$1,0))</f>
        <v>1</v>
      </c>
      <c r="L910" s="4">
        <f>INDEX(products!$A$1:$G$49,MATCH(orders!$D910,products!$A$1:$A$49,0),MATCH(orders!L$1,products!$A$1:$F$1,0))</f>
        <v>11.95</v>
      </c>
      <c r="M910" s="4">
        <f t="shared" si="14"/>
        <v>59.75</v>
      </c>
      <c r="N910" t="str" cm="1">
        <f t="array" ref="N910">_xlfn.IFS($I910="Rob","Robusta",$I910="Exc","Excelsa",$I910="Ara","Arabica",$I910="Lib","Liberica")</f>
        <v>Robusta</v>
      </c>
      <c r="O910" t="str" cm="1">
        <f t="array" ref="O910">_xlfn.IFS($J910="M","Medium",$J910="L","Light",$J910="D","Dark")</f>
        <v>Light</v>
      </c>
      <c r="P910" t="str">
        <f>_xlfn.XLOOKUP(Orders[[#This Row],[Customer ID]], customers!$A$1:$A$1001, customers!$I$1:$I$1001,,0)</f>
        <v>No</v>
      </c>
    </row>
    <row r="911" spans="1:16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_xlfn.XLOOKUP($C911, customers!$A$1:$A$1001,customers!$B$1:$B$1001)</f>
        <v>Bobbe Renner</v>
      </c>
      <c r="G911" s="2" t="str">
        <f>IF(_xlfn.XLOOKUP($C911,customers!$A$1:$A$1001, customers!$C$1:$C$1001)=0, "", _xlfn.XLOOKUP($C911,customers!$A$1:$A$1001, customers!$C$1:$C$1001))</f>
        <v/>
      </c>
      <c r="H911" s="2" t="str">
        <f>_xlfn.XLOOKUP($C911, customers!$A$1:$A$1001, customers!$G$1:$G$1001)</f>
        <v>United States</v>
      </c>
      <c r="I911" t="str">
        <f>INDEX(products!$A$1:$G$49,MATCH(orders!$D911,products!$A$1:$A$49,0),MATCH(orders!I$1,products!$A$1:$F$1,0))</f>
        <v>Rob</v>
      </c>
      <c r="J911" t="str">
        <f>INDEX(products!$A$1:$G$49,MATCH(orders!$D911,products!$A$1:$A$49,0),MATCH(orders!J$1,products!$A$1:$F$1,0))</f>
        <v>L</v>
      </c>
      <c r="K911" s="7">
        <f>INDEX(products!$A$1:$G$49,MATCH(orders!$D911,products!$A$1:$A$49,0),MATCH(orders!K$1,products!$A$1:$F$1,0))</f>
        <v>0.2</v>
      </c>
      <c r="L911" s="4">
        <f>INDEX(products!$A$1:$G$49,MATCH(orders!$D911,products!$A$1:$A$49,0),MATCH(orders!L$1,products!$A$1:$F$1,0))</f>
        <v>3.5849999999999995</v>
      </c>
      <c r="M911" s="4">
        <f t="shared" si="14"/>
        <v>10.754999999999999</v>
      </c>
      <c r="N911" t="str" cm="1">
        <f t="array" ref="N911">_xlfn.IFS($I911="Rob","Robusta",$I911="Exc","Excelsa",$I911="Ara","Arabica",$I911="Lib","Liberica")</f>
        <v>Robusta</v>
      </c>
      <c r="O911" t="str" cm="1">
        <f t="array" ref="O911">_xlfn.IFS($J911="M","Medium",$J911="L","Light",$J911="D","Dark")</f>
        <v>Light</v>
      </c>
      <c r="P911" t="str">
        <f>_xlfn.XLOOKUP(Orders[[#This Row],[Customer ID]], customers!$A$1:$A$1001, customers!$I$1:$I$1001,,0)</f>
        <v>No</v>
      </c>
    </row>
    <row r="912" spans="1:16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_xlfn.XLOOKUP($C912, customers!$A$1:$A$1001,customers!$B$1:$B$1001)</f>
        <v>Wilton Jallin</v>
      </c>
      <c r="G912" s="2" t="str">
        <f>IF(_xlfn.XLOOKUP($C912,customers!$A$1:$A$1001, customers!$C$1:$C$1001)=0, "", _xlfn.XLOOKUP($C912,customers!$A$1:$A$1001, customers!$C$1:$C$1001))</f>
        <v>wjallinpa@pcworld.com</v>
      </c>
      <c r="H912" s="2" t="str">
        <f>_xlfn.XLOOKUP($C912, customers!$A$1:$A$1001, customers!$G$1:$G$1001)</f>
        <v>United States</v>
      </c>
      <c r="I912" t="str">
        <f>INDEX(products!$A$1:$G$49,MATCH(orders!$D912,products!$A$1:$A$49,0),MATCH(orders!I$1,products!$A$1:$F$1,0))</f>
        <v>Ara</v>
      </c>
      <c r="J912" t="str">
        <f>INDEX(products!$A$1:$G$49,MATCH(orders!$D912,products!$A$1:$A$49,0),MATCH(orders!J$1,products!$A$1:$F$1,0))</f>
        <v>D</v>
      </c>
      <c r="K912" s="7">
        <f>INDEX(products!$A$1:$G$49,MATCH(orders!$D912,products!$A$1:$A$49,0),MATCH(orders!K$1,products!$A$1:$F$1,0))</f>
        <v>2.5</v>
      </c>
      <c r="L912" s="4">
        <f>INDEX(products!$A$1:$G$49,MATCH(orders!$D912,products!$A$1:$A$49,0),MATCH(orders!L$1,products!$A$1:$F$1,0))</f>
        <v>22.884999999999998</v>
      </c>
      <c r="M912" s="4">
        <f t="shared" si="14"/>
        <v>91.539999999999992</v>
      </c>
      <c r="N912" t="str" cm="1">
        <f t="array" ref="N912">_xlfn.IFS($I912="Rob","Robusta",$I912="Exc","Excelsa",$I912="Ara","Arabica",$I912="Lib","Liberica")</f>
        <v>Arabica</v>
      </c>
      <c r="O912" t="str" cm="1">
        <f t="array" ref="O912">_xlfn.IFS($J912="M","Medium",$J912="L","Light",$J912="D","Dark")</f>
        <v>Dark</v>
      </c>
      <c r="P912" t="str">
        <f>_xlfn.XLOOKUP(Orders[[#This Row],[Customer ID]], customers!$A$1:$A$1001, customers!$I$1:$I$1001,,0)</f>
        <v>No</v>
      </c>
    </row>
    <row r="913" spans="1:16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_xlfn.XLOOKUP($C913, customers!$A$1:$A$1001,customers!$B$1:$B$1001)</f>
        <v>Mindy Bogey</v>
      </c>
      <c r="G913" s="2" t="str">
        <f>IF(_xlfn.XLOOKUP($C913,customers!$A$1:$A$1001, customers!$C$1:$C$1001)=0, "", _xlfn.XLOOKUP($C913,customers!$A$1:$A$1001, customers!$C$1:$C$1001))</f>
        <v>mbogeypb@thetimes.co.uk</v>
      </c>
      <c r="H913" s="2" t="str">
        <f>_xlfn.XLOOKUP($C913, customers!$A$1:$A$1001, customers!$G$1:$G$1001)</f>
        <v>United States</v>
      </c>
      <c r="I913" t="str">
        <f>INDEX(products!$A$1:$G$49,MATCH(orders!$D913,products!$A$1:$A$49,0),MATCH(orders!I$1,products!$A$1:$F$1,0))</f>
        <v>Ara</v>
      </c>
      <c r="J913" t="str">
        <f>INDEX(products!$A$1:$G$49,MATCH(orders!$D913,products!$A$1:$A$49,0),MATCH(orders!J$1,products!$A$1:$F$1,0))</f>
        <v>M</v>
      </c>
      <c r="K913" s="7">
        <f>INDEX(products!$A$1:$G$49,MATCH(orders!$D913,products!$A$1:$A$49,0),MATCH(orders!K$1,products!$A$1:$F$1,0))</f>
        <v>1</v>
      </c>
      <c r="L913" s="4">
        <f>INDEX(products!$A$1:$G$49,MATCH(orders!$D913,products!$A$1:$A$49,0),MATCH(orders!L$1,products!$A$1:$F$1,0))</f>
        <v>11.25</v>
      </c>
      <c r="M913" s="4">
        <f t="shared" si="14"/>
        <v>45</v>
      </c>
      <c r="N913" t="str" cm="1">
        <f t="array" ref="N913">_xlfn.IFS($I913="Rob","Robusta",$I913="Exc","Excelsa",$I913="Ara","Arabica",$I913="Lib","Liberica")</f>
        <v>Arabica</v>
      </c>
      <c r="O913" t="str" cm="1">
        <f t="array" ref="O913">_xlfn.IFS($J913="M","Medium",$J913="L","Light",$J913="D","Dark")</f>
        <v>Medium</v>
      </c>
      <c r="P913" t="str">
        <f>_xlfn.XLOOKUP(Orders[[#This Row],[Customer ID]], customers!$A$1:$A$1001, customers!$I$1:$I$1001,,0)</f>
        <v>Yes</v>
      </c>
    </row>
    <row r="914" spans="1:16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_xlfn.XLOOKUP($C914, customers!$A$1:$A$1001,customers!$B$1:$B$1001)</f>
        <v>Paulie Fonzone</v>
      </c>
      <c r="G914" s="2" t="str">
        <f>IF(_xlfn.XLOOKUP($C914,customers!$A$1:$A$1001, customers!$C$1:$C$1001)=0, "", _xlfn.XLOOKUP($C914,customers!$A$1:$A$1001, customers!$C$1:$C$1001))</f>
        <v/>
      </c>
      <c r="H914" s="2" t="str">
        <f>_xlfn.XLOOKUP($C914, customers!$A$1:$A$1001, customers!$G$1:$G$1001)</f>
        <v>United States</v>
      </c>
      <c r="I914" t="str">
        <f>INDEX(products!$A$1:$G$49,MATCH(orders!$D914,products!$A$1:$A$49,0),MATCH(orders!I$1,products!$A$1:$F$1,0))</f>
        <v>Rob</v>
      </c>
      <c r="J914" t="str">
        <f>INDEX(products!$A$1:$G$49,MATCH(orders!$D914,products!$A$1:$A$49,0),MATCH(orders!J$1,products!$A$1:$F$1,0))</f>
        <v>M</v>
      </c>
      <c r="K914" s="7">
        <f>INDEX(products!$A$1:$G$49,MATCH(orders!$D914,products!$A$1:$A$49,0),MATCH(orders!K$1,products!$A$1:$F$1,0))</f>
        <v>2.5</v>
      </c>
      <c r="L914" s="4">
        <f>INDEX(products!$A$1:$G$49,MATCH(orders!$D914,products!$A$1:$A$49,0),MATCH(orders!L$1,products!$A$1:$F$1,0))</f>
        <v>22.884999999999998</v>
      </c>
      <c r="M914" s="4">
        <f t="shared" si="14"/>
        <v>137.31</v>
      </c>
      <c r="N914" t="str" cm="1">
        <f t="array" ref="N914">_xlfn.IFS($I914="Rob","Robusta",$I914="Exc","Excelsa",$I914="Ara","Arabica",$I914="Lib","Liberica")</f>
        <v>Robusta</v>
      </c>
      <c r="O914" t="str" cm="1">
        <f t="array" ref="O914">_xlfn.IFS($J914="M","Medium",$J914="L","Light",$J914="D","Dark")</f>
        <v>Medium</v>
      </c>
      <c r="P914" t="str">
        <f>_xlfn.XLOOKUP(Orders[[#This Row],[Customer ID]], customers!$A$1:$A$1001, customers!$I$1:$I$1001,,0)</f>
        <v>Yes</v>
      </c>
    </row>
    <row r="915" spans="1:16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_xlfn.XLOOKUP($C915, customers!$A$1:$A$1001,customers!$B$1:$B$1001)</f>
        <v>Merrile Cobbledick</v>
      </c>
      <c r="G915" s="2" t="str">
        <f>IF(_xlfn.XLOOKUP($C915,customers!$A$1:$A$1001, customers!$C$1:$C$1001)=0, "", _xlfn.XLOOKUP($C915,customers!$A$1:$A$1001, customers!$C$1:$C$1001))</f>
        <v>mcobbledickpd@ucsd.edu</v>
      </c>
      <c r="H915" s="2" t="str">
        <f>_xlfn.XLOOKUP($C915, customers!$A$1:$A$1001, customers!$G$1:$G$1001)</f>
        <v>United States</v>
      </c>
      <c r="I915" t="str">
        <f>INDEX(products!$A$1:$G$49,MATCH(orders!$D915,products!$A$1:$A$49,0),MATCH(orders!I$1,products!$A$1:$F$1,0))</f>
        <v>Ara</v>
      </c>
      <c r="J915" t="str">
        <f>INDEX(products!$A$1:$G$49,MATCH(orders!$D915,products!$A$1:$A$49,0),MATCH(orders!J$1,products!$A$1:$F$1,0))</f>
        <v>M</v>
      </c>
      <c r="K915" s="7">
        <f>INDEX(products!$A$1:$G$49,MATCH(orders!$D915,products!$A$1:$A$49,0),MATCH(orders!K$1,products!$A$1:$F$1,0))</f>
        <v>0.5</v>
      </c>
      <c r="L915" s="4">
        <f>INDEX(products!$A$1:$G$49,MATCH(orders!$D915,products!$A$1:$A$49,0),MATCH(orders!L$1,products!$A$1:$F$1,0))</f>
        <v>6.75</v>
      </c>
      <c r="M915" s="4">
        <f t="shared" si="14"/>
        <v>6.75</v>
      </c>
      <c r="N915" t="str" cm="1">
        <f t="array" ref="N915">_xlfn.IFS($I915="Rob","Robusta",$I915="Exc","Excelsa",$I915="Ara","Arabica",$I915="Lib","Liberica")</f>
        <v>Arabica</v>
      </c>
      <c r="O915" t="str" cm="1">
        <f t="array" ref="O915">_xlfn.IFS($J915="M","Medium",$J915="L","Light",$J915="D","Dark")</f>
        <v>Medium</v>
      </c>
      <c r="P915" t="str">
        <f>_xlfn.XLOOKUP(Orders[[#This Row],[Customer ID]], customers!$A$1:$A$1001, customers!$I$1:$I$1001,,0)</f>
        <v>No</v>
      </c>
    </row>
    <row r="916" spans="1:16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_xlfn.XLOOKUP($C916, customers!$A$1:$A$1001,customers!$B$1:$B$1001)</f>
        <v>Antonius Lewry</v>
      </c>
      <c r="G916" s="2" t="str">
        <f>IF(_xlfn.XLOOKUP($C916,customers!$A$1:$A$1001, customers!$C$1:$C$1001)=0, "", _xlfn.XLOOKUP($C916,customers!$A$1:$A$1001, customers!$C$1:$C$1001))</f>
        <v>alewrype@whitehouse.gov</v>
      </c>
      <c r="H916" s="2" t="str">
        <f>_xlfn.XLOOKUP($C916, customers!$A$1:$A$1001, customers!$G$1:$G$1001)</f>
        <v>United States</v>
      </c>
      <c r="I916" t="str">
        <f>INDEX(products!$A$1:$G$49,MATCH(orders!$D916,products!$A$1:$A$49,0),MATCH(orders!I$1,products!$A$1:$F$1,0))</f>
        <v>Ara</v>
      </c>
      <c r="J916" t="str">
        <f>INDEX(products!$A$1:$G$49,MATCH(orders!$D916,products!$A$1:$A$49,0),MATCH(orders!J$1,products!$A$1:$F$1,0))</f>
        <v>M</v>
      </c>
      <c r="K916" s="7">
        <f>INDEX(products!$A$1:$G$49,MATCH(orders!$D916,products!$A$1:$A$49,0),MATCH(orders!K$1,products!$A$1:$F$1,0))</f>
        <v>1</v>
      </c>
      <c r="L916" s="4">
        <f>INDEX(products!$A$1:$G$49,MATCH(orders!$D916,products!$A$1:$A$49,0),MATCH(orders!L$1,products!$A$1:$F$1,0))</f>
        <v>11.25</v>
      </c>
      <c r="M916" s="4">
        <f t="shared" si="14"/>
        <v>45</v>
      </c>
      <c r="N916" t="str" cm="1">
        <f t="array" ref="N916">_xlfn.IFS($I916="Rob","Robusta",$I916="Exc","Excelsa",$I916="Ara","Arabica",$I916="Lib","Liberica")</f>
        <v>Arabica</v>
      </c>
      <c r="O916" t="str" cm="1">
        <f t="array" ref="O916">_xlfn.IFS($J916="M","Medium",$J916="L","Light",$J916="D","Dark")</f>
        <v>Medium</v>
      </c>
      <c r="P916" t="str">
        <f>_xlfn.XLOOKUP(Orders[[#This Row],[Customer ID]], customers!$A$1:$A$1001, customers!$I$1:$I$1001,,0)</f>
        <v>No</v>
      </c>
    </row>
    <row r="917" spans="1:16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_xlfn.XLOOKUP($C917, customers!$A$1:$A$1001,customers!$B$1:$B$1001)</f>
        <v>Isis Hessel</v>
      </c>
      <c r="G917" s="2" t="str">
        <f>IF(_xlfn.XLOOKUP($C917,customers!$A$1:$A$1001, customers!$C$1:$C$1001)=0, "", _xlfn.XLOOKUP($C917,customers!$A$1:$A$1001, customers!$C$1:$C$1001))</f>
        <v>ihesselpf@ox.ac.uk</v>
      </c>
      <c r="H917" s="2" t="str">
        <f>_xlfn.XLOOKUP($C917, customers!$A$1:$A$1001, customers!$G$1:$G$1001)</f>
        <v>United States</v>
      </c>
      <c r="I917" t="str">
        <f>INDEX(products!$A$1:$G$49,MATCH(orders!$D917,products!$A$1:$A$49,0),MATCH(orders!I$1,products!$A$1:$F$1,0))</f>
        <v>Exc</v>
      </c>
      <c r="J917" t="str">
        <f>INDEX(products!$A$1:$G$49,MATCH(orders!$D917,products!$A$1:$A$49,0),MATCH(orders!J$1,products!$A$1:$F$1,0))</f>
        <v>D</v>
      </c>
      <c r="K917" s="7">
        <f>INDEX(products!$A$1:$G$49,MATCH(orders!$D917,products!$A$1:$A$49,0),MATCH(orders!K$1,products!$A$1:$F$1,0))</f>
        <v>2.5</v>
      </c>
      <c r="L917" s="4">
        <f>INDEX(products!$A$1:$G$49,MATCH(orders!$D917,products!$A$1:$A$49,0),MATCH(orders!L$1,products!$A$1:$F$1,0))</f>
        <v>27.945</v>
      </c>
      <c r="M917" s="4">
        <f t="shared" si="14"/>
        <v>83.835000000000008</v>
      </c>
      <c r="N917" t="str" cm="1">
        <f t="array" ref="N917">_xlfn.IFS($I917="Rob","Robusta",$I917="Exc","Excelsa",$I917="Ara","Arabica",$I917="Lib","Liberica")</f>
        <v>Excelsa</v>
      </c>
      <c r="O917" t="str" cm="1">
        <f t="array" ref="O917">_xlfn.IFS($J917="M","Medium",$J917="L","Light",$J917="D","Dark")</f>
        <v>Dark</v>
      </c>
      <c r="P917" t="str">
        <f>_xlfn.XLOOKUP(Orders[[#This Row],[Customer ID]], customers!$A$1:$A$1001, customers!$I$1:$I$1001,,0)</f>
        <v>Yes</v>
      </c>
    </row>
    <row r="918" spans="1:16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_xlfn.XLOOKUP($C918, customers!$A$1:$A$1001,customers!$B$1:$B$1001)</f>
        <v>Harland Trematick</v>
      </c>
      <c r="G918" s="2" t="str">
        <f>IF(_xlfn.XLOOKUP($C918,customers!$A$1:$A$1001, customers!$C$1:$C$1001)=0, "", _xlfn.XLOOKUP($C918,customers!$A$1:$A$1001, customers!$C$1:$C$1001))</f>
        <v/>
      </c>
      <c r="H918" s="2" t="str">
        <f>_xlfn.XLOOKUP($C918, customers!$A$1:$A$1001, customers!$G$1:$G$1001)</f>
        <v>Ireland</v>
      </c>
      <c r="I918" t="str">
        <f>INDEX(products!$A$1:$G$49,MATCH(orders!$D918,products!$A$1:$A$49,0),MATCH(orders!I$1,products!$A$1:$F$1,0))</f>
        <v>Exc</v>
      </c>
      <c r="J918" t="str">
        <f>INDEX(products!$A$1:$G$49,MATCH(orders!$D918,products!$A$1:$A$49,0),MATCH(orders!J$1,products!$A$1:$F$1,0))</f>
        <v>D</v>
      </c>
      <c r="K918" s="7">
        <f>INDEX(products!$A$1:$G$49,MATCH(orders!$D918,products!$A$1:$A$49,0),MATCH(orders!K$1,products!$A$1:$F$1,0))</f>
        <v>0.2</v>
      </c>
      <c r="L918" s="4">
        <f>INDEX(products!$A$1:$G$49,MATCH(orders!$D918,products!$A$1:$A$49,0),MATCH(orders!L$1,products!$A$1:$F$1,0))</f>
        <v>3.645</v>
      </c>
      <c r="M918" s="4">
        <f t="shared" si="14"/>
        <v>3.645</v>
      </c>
      <c r="N918" t="str" cm="1">
        <f t="array" ref="N918">_xlfn.IFS($I918="Rob","Robusta",$I918="Exc","Excelsa",$I918="Ara","Arabica",$I918="Lib","Liberica")</f>
        <v>Excelsa</v>
      </c>
      <c r="O918" t="str" cm="1">
        <f t="array" ref="O918">_xlfn.IFS($J918="M","Medium",$J918="L","Light",$J918="D","Dark")</f>
        <v>Dark</v>
      </c>
      <c r="P918" t="str">
        <f>_xlfn.XLOOKUP(Orders[[#This Row],[Customer ID]], customers!$A$1:$A$1001, customers!$I$1:$I$1001,,0)</f>
        <v>Yes</v>
      </c>
    </row>
    <row r="919" spans="1:16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_xlfn.XLOOKUP($C919, customers!$A$1:$A$1001,customers!$B$1:$B$1001)</f>
        <v>Chloris Sorrell</v>
      </c>
      <c r="G919" s="2" t="str">
        <f>IF(_xlfn.XLOOKUP($C919,customers!$A$1:$A$1001, customers!$C$1:$C$1001)=0, "", _xlfn.XLOOKUP($C919,customers!$A$1:$A$1001, customers!$C$1:$C$1001))</f>
        <v>csorrellph@amazon.com</v>
      </c>
      <c r="H919" s="2" t="str">
        <f>_xlfn.XLOOKUP($C919, customers!$A$1:$A$1001, customers!$G$1:$G$1001)</f>
        <v>United Kingdom</v>
      </c>
      <c r="I919" t="str">
        <f>INDEX(products!$A$1:$G$49,MATCH(orders!$D919,products!$A$1:$A$49,0),MATCH(orders!I$1,products!$A$1:$F$1,0))</f>
        <v>Ara</v>
      </c>
      <c r="J919" t="str">
        <f>INDEX(products!$A$1:$G$49,MATCH(orders!$D919,products!$A$1:$A$49,0),MATCH(orders!J$1,products!$A$1:$F$1,0))</f>
        <v>M</v>
      </c>
      <c r="K919" s="7">
        <f>INDEX(products!$A$1:$G$49,MATCH(orders!$D919,products!$A$1:$A$49,0),MATCH(orders!K$1,products!$A$1:$F$1,0))</f>
        <v>0.5</v>
      </c>
      <c r="L919" s="4">
        <f>INDEX(products!$A$1:$G$49,MATCH(orders!$D919,products!$A$1:$A$49,0),MATCH(orders!L$1,products!$A$1:$F$1,0))</f>
        <v>6.75</v>
      </c>
      <c r="M919" s="4">
        <f t="shared" si="14"/>
        <v>6.75</v>
      </c>
      <c r="N919" t="str" cm="1">
        <f t="array" ref="N919">_xlfn.IFS($I919="Rob","Robusta",$I919="Exc","Excelsa",$I919="Ara","Arabica",$I919="Lib","Liberica")</f>
        <v>Arabica</v>
      </c>
      <c r="O919" t="str" cm="1">
        <f t="array" ref="O919">_xlfn.IFS($J919="M","Medium",$J919="L","Light",$J919="D","Dark")</f>
        <v>Medium</v>
      </c>
      <c r="P919" t="str">
        <f>_xlfn.XLOOKUP(Orders[[#This Row],[Customer ID]], customers!$A$1:$A$1001, customers!$I$1:$I$1001,,0)</f>
        <v>No</v>
      </c>
    </row>
    <row r="920" spans="1:16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_xlfn.XLOOKUP($C920, customers!$A$1:$A$1001,customers!$B$1:$B$1001)</f>
        <v>Chloris Sorrell</v>
      </c>
      <c r="G920" s="2" t="str">
        <f>IF(_xlfn.XLOOKUP($C920,customers!$A$1:$A$1001, customers!$C$1:$C$1001)=0, "", _xlfn.XLOOKUP($C920,customers!$A$1:$A$1001, customers!$C$1:$C$1001))</f>
        <v>csorrellph@amazon.com</v>
      </c>
      <c r="H920" s="2" t="str">
        <f>_xlfn.XLOOKUP($C920, customers!$A$1:$A$1001, customers!$G$1:$G$1001)</f>
        <v>United Kingdom</v>
      </c>
      <c r="I920" t="str">
        <f>INDEX(products!$A$1:$G$49,MATCH(orders!$D920,products!$A$1:$A$49,0),MATCH(orders!I$1,products!$A$1:$F$1,0))</f>
        <v>Exc</v>
      </c>
      <c r="J920" t="str">
        <f>INDEX(products!$A$1:$G$49,MATCH(orders!$D920,products!$A$1:$A$49,0),MATCH(orders!J$1,products!$A$1:$F$1,0))</f>
        <v>D</v>
      </c>
      <c r="K920" s="7">
        <f>INDEX(products!$A$1:$G$49,MATCH(orders!$D920,products!$A$1:$A$49,0),MATCH(orders!K$1,products!$A$1:$F$1,0))</f>
        <v>0.5</v>
      </c>
      <c r="L920" s="4">
        <f>INDEX(products!$A$1:$G$49,MATCH(orders!$D920,products!$A$1:$A$49,0),MATCH(orders!L$1,products!$A$1:$F$1,0))</f>
        <v>7.29</v>
      </c>
      <c r="M920" s="4">
        <f t="shared" si="14"/>
        <v>21.87</v>
      </c>
      <c r="N920" t="str" cm="1">
        <f t="array" ref="N920">_xlfn.IFS($I920="Rob","Robusta",$I920="Exc","Excelsa",$I920="Ara","Arabica",$I920="Lib","Liberica")</f>
        <v>Excelsa</v>
      </c>
      <c r="O920" t="str" cm="1">
        <f t="array" ref="O920">_xlfn.IFS($J920="M","Medium",$J920="L","Light",$J920="D","Dark")</f>
        <v>Dark</v>
      </c>
      <c r="P920" t="str">
        <f>_xlfn.XLOOKUP(Orders[[#This Row],[Customer ID]], customers!$A$1:$A$1001, customers!$I$1:$I$1001,,0)</f>
        <v>No</v>
      </c>
    </row>
    <row r="921" spans="1:16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_xlfn.XLOOKUP($C921, customers!$A$1:$A$1001,customers!$B$1:$B$1001)</f>
        <v>Quintina Heavyside</v>
      </c>
      <c r="G921" s="2" t="str">
        <f>IF(_xlfn.XLOOKUP($C921,customers!$A$1:$A$1001, customers!$C$1:$C$1001)=0, "", _xlfn.XLOOKUP($C921,customers!$A$1:$A$1001, customers!$C$1:$C$1001))</f>
        <v>qheavysidepj@unc.edu</v>
      </c>
      <c r="H921" s="2" t="str">
        <f>_xlfn.XLOOKUP($C921, customers!$A$1:$A$1001, customers!$G$1:$G$1001)</f>
        <v>United States</v>
      </c>
      <c r="I921" t="str">
        <f>INDEX(products!$A$1:$G$49,MATCH(orders!$D921,products!$A$1:$A$49,0),MATCH(orders!I$1,products!$A$1:$F$1,0))</f>
        <v>Rob</v>
      </c>
      <c r="J921" t="str">
        <f>INDEX(products!$A$1:$G$49,MATCH(orders!$D921,products!$A$1:$A$49,0),MATCH(orders!J$1,products!$A$1:$F$1,0))</f>
        <v>D</v>
      </c>
      <c r="K921" s="7">
        <f>INDEX(products!$A$1:$G$49,MATCH(orders!$D921,products!$A$1:$A$49,0),MATCH(orders!K$1,products!$A$1:$F$1,0))</f>
        <v>0.2</v>
      </c>
      <c r="L921" s="4">
        <f>INDEX(products!$A$1:$G$49,MATCH(orders!$D921,products!$A$1:$A$49,0),MATCH(orders!L$1,products!$A$1:$F$1,0))</f>
        <v>2.6849999999999996</v>
      </c>
      <c r="M921" s="4">
        <f t="shared" si="14"/>
        <v>13.424999999999997</v>
      </c>
      <c r="N921" t="str" cm="1">
        <f t="array" ref="N921">_xlfn.IFS($I921="Rob","Robusta",$I921="Exc","Excelsa",$I921="Ara","Arabica",$I921="Lib","Liberica")</f>
        <v>Robusta</v>
      </c>
      <c r="O921" t="str" cm="1">
        <f t="array" ref="O921">_xlfn.IFS($J921="M","Medium",$J921="L","Light",$J921="D","Dark")</f>
        <v>Dark</v>
      </c>
      <c r="P921" t="str">
        <f>_xlfn.XLOOKUP(Orders[[#This Row],[Customer ID]], customers!$A$1:$A$1001, customers!$I$1:$I$1001,,0)</f>
        <v>Yes</v>
      </c>
    </row>
    <row r="922" spans="1:16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_xlfn.XLOOKUP($C922, customers!$A$1:$A$1001,customers!$B$1:$B$1001)</f>
        <v>Hadley Reuven</v>
      </c>
      <c r="G922" s="2" t="str">
        <f>IF(_xlfn.XLOOKUP($C922,customers!$A$1:$A$1001, customers!$C$1:$C$1001)=0, "", _xlfn.XLOOKUP($C922,customers!$A$1:$A$1001, customers!$C$1:$C$1001))</f>
        <v>hreuvenpk@whitehouse.gov</v>
      </c>
      <c r="H922" s="2" t="str">
        <f>_xlfn.XLOOKUP($C922, customers!$A$1:$A$1001, customers!$G$1:$G$1001)</f>
        <v>United States</v>
      </c>
      <c r="I922" t="str">
        <f>INDEX(products!$A$1:$G$49,MATCH(orders!$D922,products!$A$1:$A$49,0),MATCH(orders!I$1,products!$A$1:$F$1,0))</f>
        <v>Rob</v>
      </c>
      <c r="J922" t="str">
        <f>INDEX(products!$A$1:$G$49,MATCH(orders!$D922,products!$A$1:$A$49,0),MATCH(orders!J$1,products!$A$1:$F$1,0))</f>
        <v>D</v>
      </c>
      <c r="K922" s="7">
        <f>INDEX(products!$A$1:$G$49,MATCH(orders!$D922,products!$A$1:$A$49,0),MATCH(orders!K$1,products!$A$1:$F$1,0))</f>
        <v>2.5</v>
      </c>
      <c r="L922" s="4">
        <f>INDEX(products!$A$1:$G$49,MATCH(orders!$D922,products!$A$1:$A$49,0),MATCH(orders!L$1,products!$A$1:$F$1,0))</f>
        <v>20.584999999999997</v>
      </c>
      <c r="M922" s="4">
        <f t="shared" si="14"/>
        <v>123.50999999999999</v>
      </c>
      <c r="N922" t="str" cm="1">
        <f t="array" ref="N922">_xlfn.IFS($I922="Rob","Robusta",$I922="Exc","Excelsa",$I922="Ara","Arabica",$I922="Lib","Liberica")</f>
        <v>Robusta</v>
      </c>
      <c r="O922" t="str" cm="1">
        <f t="array" ref="O922">_xlfn.IFS($J922="M","Medium",$J922="L","Light",$J922="D","Dark")</f>
        <v>Dark</v>
      </c>
      <c r="P922" t="str">
        <f>_xlfn.XLOOKUP(Orders[[#This Row],[Customer ID]], customers!$A$1:$A$1001, customers!$I$1:$I$1001,,0)</f>
        <v>No</v>
      </c>
    </row>
    <row r="923" spans="1:16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_xlfn.XLOOKUP($C923, customers!$A$1:$A$1001,customers!$B$1:$B$1001)</f>
        <v>Mitch Attwool</v>
      </c>
      <c r="G923" s="2" t="str">
        <f>IF(_xlfn.XLOOKUP($C923,customers!$A$1:$A$1001, customers!$C$1:$C$1001)=0, "", _xlfn.XLOOKUP($C923,customers!$A$1:$A$1001, customers!$C$1:$C$1001))</f>
        <v>mattwoolpl@nba.com</v>
      </c>
      <c r="H923" s="2" t="str">
        <f>_xlfn.XLOOKUP($C923, customers!$A$1:$A$1001, customers!$G$1:$G$1001)</f>
        <v>United States</v>
      </c>
      <c r="I923" t="str">
        <f>INDEX(products!$A$1:$G$49,MATCH(orders!$D923,products!$A$1:$A$49,0),MATCH(orders!I$1,products!$A$1:$F$1,0))</f>
        <v>Lib</v>
      </c>
      <c r="J923" t="str">
        <f>INDEX(products!$A$1:$G$49,MATCH(orders!$D923,products!$A$1:$A$49,0),MATCH(orders!J$1,products!$A$1:$F$1,0))</f>
        <v>D</v>
      </c>
      <c r="K923" s="7">
        <f>INDEX(products!$A$1:$G$49,MATCH(orders!$D923,products!$A$1:$A$49,0),MATCH(orders!K$1,products!$A$1:$F$1,0))</f>
        <v>0.2</v>
      </c>
      <c r="L923" s="4">
        <f>INDEX(products!$A$1:$G$49,MATCH(orders!$D923,products!$A$1:$A$49,0),MATCH(orders!L$1,products!$A$1:$F$1,0))</f>
        <v>3.8849999999999998</v>
      </c>
      <c r="M923" s="4">
        <f t="shared" si="14"/>
        <v>7.77</v>
      </c>
      <c r="N923" t="str" cm="1">
        <f t="array" ref="N923">_xlfn.IFS($I923="Rob","Robusta",$I923="Exc","Excelsa",$I923="Ara","Arabica",$I923="Lib","Liberica")</f>
        <v>Liberica</v>
      </c>
      <c r="O923" t="str" cm="1">
        <f t="array" ref="O923">_xlfn.IFS($J923="M","Medium",$J923="L","Light",$J923="D","Dark")</f>
        <v>Dark</v>
      </c>
      <c r="P923" t="str">
        <f>_xlfn.XLOOKUP(Orders[[#This Row],[Customer ID]], customers!$A$1:$A$1001, customers!$I$1:$I$1001,,0)</f>
        <v>No</v>
      </c>
    </row>
    <row r="924" spans="1:16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_xlfn.XLOOKUP($C924, customers!$A$1:$A$1001,customers!$B$1:$B$1001)</f>
        <v>Charin Maplethorp</v>
      </c>
      <c r="G924" s="2" t="str">
        <f>IF(_xlfn.XLOOKUP($C924,customers!$A$1:$A$1001, customers!$C$1:$C$1001)=0, "", _xlfn.XLOOKUP($C924,customers!$A$1:$A$1001, customers!$C$1:$C$1001))</f>
        <v/>
      </c>
      <c r="H924" s="2" t="str">
        <f>_xlfn.XLOOKUP($C924, customers!$A$1:$A$1001, customers!$G$1:$G$1001)</f>
        <v>United States</v>
      </c>
      <c r="I924" t="str">
        <f>INDEX(products!$A$1:$G$49,MATCH(orders!$D924,products!$A$1:$A$49,0),MATCH(orders!I$1,products!$A$1:$F$1,0))</f>
        <v>Ara</v>
      </c>
      <c r="J924" t="str">
        <f>INDEX(products!$A$1:$G$49,MATCH(orders!$D924,products!$A$1:$A$49,0),MATCH(orders!J$1,products!$A$1:$F$1,0))</f>
        <v>M</v>
      </c>
      <c r="K924" s="7">
        <f>INDEX(products!$A$1:$G$49,MATCH(orders!$D924,products!$A$1:$A$49,0),MATCH(orders!K$1,products!$A$1:$F$1,0))</f>
        <v>1</v>
      </c>
      <c r="L924" s="4">
        <f>INDEX(products!$A$1:$G$49,MATCH(orders!$D924,products!$A$1:$A$49,0),MATCH(orders!L$1,products!$A$1:$F$1,0))</f>
        <v>11.25</v>
      </c>
      <c r="M924" s="4">
        <f t="shared" si="14"/>
        <v>67.5</v>
      </c>
      <c r="N924" t="str" cm="1">
        <f t="array" ref="N924">_xlfn.IFS($I924="Rob","Robusta",$I924="Exc","Excelsa",$I924="Ara","Arabica",$I924="Lib","Liberica")</f>
        <v>Arabica</v>
      </c>
      <c r="O924" t="str" cm="1">
        <f t="array" ref="O924">_xlfn.IFS($J924="M","Medium",$J924="L","Light",$J924="D","Dark")</f>
        <v>Medium</v>
      </c>
      <c r="P924" t="str">
        <f>_xlfn.XLOOKUP(Orders[[#This Row],[Customer ID]], customers!$A$1:$A$1001, customers!$I$1:$I$1001,,0)</f>
        <v>Yes</v>
      </c>
    </row>
    <row r="925" spans="1:16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_xlfn.XLOOKUP($C925, customers!$A$1:$A$1001,customers!$B$1:$B$1001)</f>
        <v>Goldie Wynes</v>
      </c>
      <c r="G925" s="2" t="str">
        <f>IF(_xlfn.XLOOKUP($C925,customers!$A$1:$A$1001, customers!$C$1:$C$1001)=0, "", _xlfn.XLOOKUP($C925,customers!$A$1:$A$1001, customers!$C$1:$C$1001))</f>
        <v>gwynespn@dagondesign.com</v>
      </c>
      <c r="H925" s="2" t="str">
        <f>_xlfn.XLOOKUP($C925, customers!$A$1:$A$1001, customers!$G$1:$G$1001)</f>
        <v>United States</v>
      </c>
      <c r="I925" t="str">
        <f>INDEX(products!$A$1:$G$49,MATCH(orders!$D925,products!$A$1:$A$49,0),MATCH(orders!I$1,products!$A$1:$F$1,0))</f>
        <v>Exc</v>
      </c>
      <c r="J925" t="str">
        <f>INDEX(products!$A$1:$G$49,MATCH(orders!$D925,products!$A$1:$A$49,0),MATCH(orders!J$1,products!$A$1:$F$1,0))</f>
        <v>D</v>
      </c>
      <c r="K925" s="7">
        <f>INDEX(products!$A$1:$G$49,MATCH(orders!$D925,products!$A$1:$A$49,0),MATCH(orders!K$1,products!$A$1:$F$1,0))</f>
        <v>2.5</v>
      </c>
      <c r="L925" s="4">
        <f>INDEX(products!$A$1:$G$49,MATCH(orders!$D925,products!$A$1:$A$49,0),MATCH(orders!L$1,products!$A$1:$F$1,0))</f>
        <v>27.945</v>
      </c>
      <c r="M925" s="4">
        <f t="shared" si="14"/>
        <v>27.945</v>
      </c>
      <c r="N925" t="str" cm="1">
        <f t="array" ref="N925">_xlfn.IFS($I925="Rob","Robusta",$I925="Exc","Excelsa",$I925="Ara","Arabica",$I925="Lib","Liberica")</f>
        <v>Excelsa</v>
      </c>
      <c r="O925" t="str" cm="1">
        <f t="array" ref="O925">_xlfn.IFS($J925="M","Medium",$J925="L","Light",$J925="D","Dark")</f>
        <v>Dark</v>
      </c>
      <c r="P925" t="str">
        <f>_xlfn.XLOOKUP(Orders[[#This Row],[Customer ID]], customers!$A$1:$A$1001, customers!$I$1:$I$1001,,0)</f>
        <v>No</v>
      </c>
    </row>
    <row r="926" spans="1:16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_xlfn.XLOOKUP($C926, customers!$A$1:$A$1001,customers!$B$1:$B$1001)</f>
        <v>Celie MacCourt</v>
      </c>
      <c r="G926" s="2" t="str">
        <f>IF(_xlfn.XLOOKUP($C926,customers!$A$1:$A$1001, customers!$C$1:$C$1001)=0, "", _xlfn.XLOOKUP($C926,customers!$A$1:$A$1001, customers!$C$1:$C$1001))</f>
        <v>cmaccourtpo@amazon.com</v>
      </c>
      <c r="H926" s="2" t="str">
        <f>_xlfn.XLOOKUP($C926, customers!$A$1:$A$1001, customers!$G$1:$G$1001)</f>
        <v>United States</v>
      </c>
      <c r="I926" t="str">
        <f>INDEX(products!$A$1:$G$49,MATCH(orders!$D926,products!$A$1:$A$49,0),MATCH(orders!I$1,products!$A$1:$F$1,0))</f>
        <v>Ara</v>
      </c>
      <c r="J926" t="str">
        <f>INDEX(products!$A$1:$G$49,MATCH(orders!$D926,products!$A$1:$A$49,0),MATCH(orders!J$1,products!$A$1:$F$1,0))</f>
        <v>L</v>
      </c>
      <c r="K926" s="7">
        <f>INDEX(products!$A$1:$G$49,MATCH(orders!$D926,products!$A$1:$A$49,0),MATCH(orders!K$1,products!$A$1:$F$1,0))</f>
        <v>2.5</v>
      </c>
      <c r="L926" s="4">
        <f>INDEX(products!$A$1:$G$49,MATCH(orders!$D926,products!$A$1:$A$49,0),MATCH(orders!L$1,products!$A$1:$F$1,0))</f>
        <v>29.784999999999997</v>
      </c>
      <c r="M926" s="4">
        <f t="shared" si="14"/>
        <v>89.35499999999999</v>
      </c>
      <c r="N926" t="str" cm="1">
        <f t="array" ref="N926">_xlfn.IFS($I926="Rob","Robusta",$I926="Exc","Excelsa",$I926="Ara","Arabica",$I926="Lib","Liberica")</f>
        <v>Arabica</v>
      </c>
      <c r="O926" t="str" cm="1">
        <f t="array" ref="O926">_xlfn.IFS($J926="M","Medium",$J926="L","Light",$J926="D","Dark")</f>
        <v>Light</v>
      </c>
      <c r="P926" t="str">
        <f>_xlfn.XLOOKUP(Orders[[#This Row],[Customer ID]], customers!$A$1:$A$1001, customers!$I$1:$I$1001,,0)</f>
        <v>No</v>
      </c>
    </row>
    <row r="927" spans="1:16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_xlfn.XLOOKUP($C927, customers!$A$1:$A$1001,customers!$B$1:$B$1001)</f>
        <v>Derick Snow</v>
      </c>
      <c r="G927" s="2" t="str">
        <f>IF(_xlfn.XLOOKUP($C927,customers!$A$1:$A$1001, customers!$C$1:$C$1001)=0, "", _xlfn.XLOOKUP($C927,customers!$A$1:$A$1001, customers!$C$1:$C$1001))</f>
        <v/>
      </c>
      <c r="H927" s="2" t="str">
        <f>_xlfn.XLOOKUP($C927, customers!$A$1:$A$1001, customers!$G$1:$G$1001)</f>
        <v>United States</v>
      </c>
      <c r="I927" t="str">
        <f>INDEX(products!$A$1:$G$49,MATCH(orders!$D927,products!$A$1:$A$49,0),MATCH(orders!I$1,products!$A$1:$F$1,0))</f>
        <v>Ara</v>
      </c>
      <c r="J927" t="str">
        <f>INDEX(products!$A$1:$G$49,MATCH(orders!$D927,products!$A$1:$A$49,0),MATCH(orders!J$1,products!$A$1:$F$1,0))</f>
        <v>M</v>
      </c>
      <c r="K927" s="7">
        <f>INDEX(products!$A$1:$G$49,MATCH(orders!$D927,products!$A$1:$A$49,0),MATCH(orders!K$1,products!$A$1:$F$1,0))</f>
        <v>0.5</v>
      </c>
      <c r="L927" s="4">
        <f>INDEX(products!$A$1:$G$49,MATCH(orders!$D927,products!$A$1:$A$49,0),MATCH(orders!L$1,products!$A$1:$F$1,0))</f>
        <v>6.75</v>
      </c>
      <c r="M927" s="4">
        <f t="shared" si="14"/>
        <v>20.25</v>
      </c>
      <c r="N927" t="str" cm="1">
        <f t="array" ref="N927">_xlfn.IFS($I927="Rob","Robusta",$I927="Exc","Excelsa",$I927="Ara","Arabica",$I927="Lib","Liberica")</f>
        <v>Arabica</v>
      </c>
      <c r="O927" t="str" cm="1">
        <f t="array" ref="O927">_xlfn.IFS($J927="M","Medium",$J927="L","Light",$J927="D","Dark")</f>
        <v>Medium</v>
      </c>
      <c r="P927" t="str">
        <f>_xlfn.XLOOKUP(Orders[[#This Row],[Customer ID]], customers!$A$1:$A$1001, customers!$I$1:$I$1001,,0)</f>
        <v>No</v>
      </c>
    </row>
    <row r="928" spans="1:16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_xlfn.XLOOKUP($C928, customers!$A$1:$A$1001,customers!$B$1:$B$1001)</f>
        <v>Evy Wilsone</v>
      </c>
      <c r="G928" s="2" t="str">
        <f>IF(_xlfn.XLOOKUP($C928,customers!$A$1:$A$1001, customers!$C$1:$C$1001)=0, "", _xlfn.XLOOKUP($C928,customers!$A$1:$A$1001, customers!$C$1:$C$1001))</f>
        <v>ewilsonepq@eepurl.com</v>
      </c>
      <c r="H928" s="2" t="str">
        <f>_xlfn.XLOOKUP($C928, customers!$A$1:$A$1001, customers!$G$1:$G$1001)</f>
        <v>United States</v>
      </c>
      <c r="I928" t="str">
        <f>INDEX(products!$A$1:$G$49,MATCH(orders!$D928,products!$A$1:$A$49,0),MATCH(orders!I$1,products!$A$1:$F$1,0))</f>
        <v>Ara</v>
      </c>
      <c r="J928" t="str">
        <f>INDEX(products!$A$1:$G$49,MATCH(orders!$D928,products!$A$1:$A$49,0),MATCH(orders!J$1,products!$A$1:$F$1,0))</f>
        <v>M</v>
      </c>
      <c r="K928" s="7">
        <f>INDEX(products!$A$1:$G$49,MATCH(orders!$D928,products!$A$1:$A$49,0),MATCH(orders!K$1,products!$A$1:$F$1,0))</f>
        <v>0.5</v>
      </c>
      <c r="L928" s="4">
        <f>INDEX(products!$A$1:$G$49,MATCH(orders!$D928,products!$A$1:$A$49,0),MATCH(orders!L$1,products!$A$1:$F$1,0))</f>
        <v>6.75</v>
      </c>
      <c r="M928" s="4">
        <f t="shared" si="14"/>
        <v>33.75</v>
      </c>
      <c r="N928" t="str" cm="1">
        <f t="array" ref="N928">_xlfn.IFS($I928="Rob","Robusta",$I928="Exc","Excelsa",$I928="Ara","Arabica",$I928="Lib","Liberica")</f>
        <v>Arabica</v>
      </c>
      <c r="O928" t="str" cm="1">
        <f t="array" ref="O928">_xlfn.IFS($J928="M","Medium",$J928="L","Light",$J928="D","Dark")</f>
        <v>Medium</v>
      </c>
      <c r="P928" t="str">
        <f>_xlfn.XLOOKUP(Orders[[#This Row],[Customer ID]], customers!$A$1:$A$1001, customers!$I$1:$I$1001,,0)</f>
        <v>Yes</v>
      </c>
    </row>
    <row r="929" spans="1:16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_xlfn.XLOOKUP($C929, customers!$A$1:$A$1001,customers!$B$1:$B$1001)</f>
        <v>Dolores Duffie</v>
      </c>
      <c r="G929" s="2" t="str">
        <f>IF(_xlfn.XLOOKUP($C929,customers!$A$1:$A$1001, customers!$C$1:$C$1001)=0, "", _xlfn.XLOOKUP($C929,customers!$A$1:$A$1001, customers!$C$1:$C$1001))</f>
        <v>dduffiepr@time.com</v>
      </c>
      <c r="H929" s="2" t="str">
        <f>_xlfn.XLOOKUP($C929, customers!$A$1:$A$1001, customers!$G$1:$G$1001)</f>
        <v>United States</v>
      </c>
      <c r="I929" t="str">
        <f>INDEX(products!$A$1:$G$49,MATCH(orders!$D929,products!$A$1:$A$49,0),MATCH(orders!I$1,products!$A$1:$F$1,0))</f>
        <v>Exc</v>
      </c>
      <c r="J929" t="str">
        <f>INDEX(products!$A$1:$G$49,MATCH(orders!$D929,products!$A$1:$A$49,0),MATCH(orders!J$1,products!$A$1:$F$1,0))</f>
        <v>D</v>
      </c>
      <c r="K929" s="7">
        <f>INDEX(products!$A$1:$G$49,MATCH(orders!$D929,products!$A$1:$A$49,0),MATCH(orders!K$1,products!$A$1:$F$1,0))</f>
        <v>2.5</v>
      </c>
      <c r="L929" s="4">
        <f>INDEX(products!$A$1:$G$49,MATCH(orders!$D929,products!$A$1:$A$49,0),MATCH(orders!L$1,products!$A$1:$F$1,0))</f>
        <v>27.945</v>
      </c>
      <c r="M929" s="4">
        <f t="shared" si="14"/>
        <v>111.78</v>
      </c>
      <c r="N929" t="str" cm="1">
        <f t="array" ref="N929">_xlfn.IFS($I929="Rob","Robusta",$I929="Exc","Excelsa",$I929="Ara","Arabica",$I929="Lib","Liberica")</f>
        <v>Excelsa</v>
      </c>
      <c r="O929" t="str" cm="1">
        <f t="array" ref="O929">_xlfn.IFS($J929="M","Medium",$J929="L","Light",$J929="D","Dark")</f>
        <v>Dark</v>
      </c>
      <c r="P929" t="str">
        <f>_xlfn.XLOOKUP(Orders[[#This Row],[Customer ID]], customers!$A$1:$A$1001, customers!$I$1:$I$1001,,0)</f>
        <v>No</v>
      </c>
    </row>
    <row r="930" spans="1:16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_xlfn.XLOOKUP($C930, customers!$A$1:$A$1001,customers!$B$1:$B$1001)</f>
        <v>Mathilda Matiasek</v>
      </c>
      <c r="G930" s="2" t="str">
        <f>IF(_xlfn.XLOOKUP($C930,customers!$A$1:$A$1001, customers!$C$1:$C$1001)=0, "", _xlfn.XLOOKUP($C930,customers!$A$1:$A$1001, customers!$C$1:$C$1001))</f>
        <v>mmatiasekps@ucoz.ru</v>
      </c>
      <c r="H930" s="2" t="str">
        <f>_xlfn.XLOOKUP($C930, customers!$A$1:$A$1001, customers!$G$1:$G$1001)</f>
        <v>United States</v>
      </c>
      <c r="I930" t="str">
        <f>INDEX(products!$A$1:$G$49,MATCH(orders!$D930,products!$A$1:$A$49,0),MATCH(orders!I$1,products!$A$1:$F$1,0))</f>
        <v>Exc</v>
      </c>
      <c r="J930" t="str">
        <f>INDEX(products!$A$1:$G$49,MATCH(orders!$D930,products!$A$1:$A$49,0),MATCH(orders!J$1,products!$A$1:$F$1,0))</f>
        <v>M</v>
      </c>
      <c r="K930" s="7">
        <f>INDEX(products!$A$1:$G$49,MATCH(orders!$D930,products!$A$1:$A$49,0),MATCH(orders!K$1,products!$A$1:$F$1,0))</f>
        <v>2.5</v>
      </c>
      <c r="L930" s="4">
        <f>INDEX(products!$A$1:$G$49,MATCH(orders!$D930,products!$A$1:$A$49,0),MATCH(orders!L$1,products!$A$1:$F$1,0))</f>
        <v>31.624999999999996</v>
      </c>
      <c r="M930" s="4">
        <f t="shared" si="14"/>
        <v>63.249999999999993</v>
      </c>
      <c r="N930" t="str" cm="1">
        <f t="array" ref="N930">_xlfn.IFS($I930="Rob","Robusta",$I930="Exc","Excelsa",$I930="Ara","Arabica",$I930="Lib","Liberica")</f>
        <v>Excelsa</v>
      </c>
      <c r="O930" t="str" cm="1">
        <f t="array" ref="O930">_xlfn.IFS($J930="M","Medium",$J930="L","Light",$J930="D","Dark")</f>
        <v>Medium</v>
      </c>
      <c r="P930" t="str">
        <f>_xlfn.XLOOKUP(Orders[[#This Row],[Customer ID]], customers!$A$1:$A$1001, customers!$I$1:$I$1001,,0)</f>
        <v>Yes</v>
      </c>
    </row>
    <row r="931" spans="1:16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_xlfn.XLOOKUP($C931, customers!$A$1:$A$1001,customers!$B$1:$B$1001)</f>
        <v>Jarred Camillo</v>
      </c>
      <c r="G931" s="2" t="str">
        <f>IF(_xlfn.XLOOKUP($C931,customers!$A$1:$A$1001, customers!$C$1:$C$1001)=0, "", _xlfn.XLOOKUP($C931,customers!$A$1:$A$1001, customers!$C$1:$C$1001))</f>
        <v>jcamillopt@shinystat.com</v>
      </c>
      <c r="H931" s="2" t="str">
        <f>_xlfn.XLOOKUP($C931, customers!$A$1:$A$1001, customers!$G$1:$G$1001)</f>
        <v>United States</v>
      </c>
      <c r="I931" t="str">
        <f>INDEX(products!$A$1:$G$49,MATCH(orders!$D931,products!$A$1:$A$49,0),MATCH(orders!I$1,products!$A$1:$F$1,0))</f>
        <v>Exc</v>
      </c>
      <c r="J931" t="str">
        <f>INDEX(products!$A$1:$G$49,MATCH(orders!$D931,products!$A$1:$A$49,0),MATCH(orders!J$1,products!$A$1:$F$1,0))</f>
        <v>L</v>
      </c>
      <c r="K931" s="7">
        <f>INDEX(products!$A$1:$G$49,MATCH(orders!$D931,products!$A$1:$A$49,0),MATCH(orders!K$1,products!$A$1:$F$1,0))</f>
        <v>0.2</v>
      </c>
      <c r="L931" s="4">
        <f>INDEX(products!$A$1:$G$49,MATCH(orders!$D931,products!$A$1:$A$49,0),MATCH(orders!L$1,products!$A$1:$F$1,0))</f>
        <v>4.4550000000000001</v>
      </c>
      <c r="M931" s="4">
        <f t="shared" si="14"/>
        <v>8.91</v>
      </c>
      <c r="N931" t="str" cm="1">
        <f t="array" ref="N931">_xlfn.IFS($I931="Rob","Robusta",$I931="Exc","Excelsa",$I931="Ara","Arabica",$I931="Lib","Liberica")</f>
        <v>Excelsa</v>
      </c>
      <c r="O931" t="str" cm="1">
        <f t="array" ref="O931">_xlfn.IFS($J931="M","Medium",$J931="L","Light",$J931="D","Dark")</f>
        <v>Light</v>
      </c>
      <c r="P931" t="str">
        <f>_xlfn.XLOOKUP(Orders[[#This Row],[Customer ID]], customers!$A$1:$A$1001, customers!$I$1:$I$1001,,0)</f>
        <v>Yes</v>
      </c>
    </row>
    <row r="932" spans="1:16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_xlfn.XLOOKUP($C932, customers!$A$1:$A$1001,customers!$B$1:$B$1001)</f>
        <v>Kameko Philbrick</v>
      </c>
      <c r="G932" s="2" t="str">
        <f>IF(_xlfn.XLOOKUP($C932,customers!$A$1:$A$1001, customers!$C$1:$C$1001)=0, "", _xlfn.XLOOKUP($C932,customers!$A$1:$A$1001, customers!$C$1:$C$1001))</f>
        <v>kphilbrickpu@cdc.gov</v>
      </c>
      <c r="H932" s="2" t="str">
        <f>_xlfn.XLOOKUP($C932, customers!$A$1:$A$1001, customers!$G$1:$G$1001)</f>
        <v>United States</v>
      </c>
      <c r="I932" t="str">
        <f>INDEX(products!$A$1:$G$49,MATCH(orders!$D932,products!$A$1:$A$49,0),MATCH(orders!I$1,products!$A$1:$F$1,0))</f>
        <v>Exc</v>
      </c>
      <c r="J932" t="str">
        <f>INDEX(products!$A$1:$G$49,MATCH(orders!$D932,products!$A$1:$A$49,0),MATCH(orders!J$1,products!$A$1:$F$1,0))</f>
        <v>D</v>
      </c>
      <c r="K932" s="7">
        <f>INDEX(products!$A$1:$G$49,MATCH(orders!$D932,products!$A$1:$A$49,0),MATCH(orders!K$1,products!$A$1:$F$1,0))</f>
        <v>1</v>
      </c>
      <c r="L932" s="4">
        <f>INDEX(products!$A$1:$G$49,MATCH(orders!$D932,products!$A$1:$A$49,0),MATCH(orders!L$1,products!$A$1:$F$1,0))</f>
        <v>12.15</v>
      </c>
      <c r="M932" s="4">
        <f t="shared" si="14"/>
        <v>12.15</v>
      </c>
      <c r="N932" t="str" cm="1">
        <f t="array" ref="N932">_xlfn.IFS($I932="Rob","Robusta",$I932="Exc","Excelsa",$I932="Ara","Arabica",$I932="Lib","Liberica")</f>
        <v>Excelsa</v>
      </c>
      <c r="O932" t="str" cm="1">
        <f t="array" ref="O932">_xlfn.IFS($J932="M","Medium",$J932="L","Light",$J932="D","Dark")</f>
        <v>Dark</v>
      </c>
      <c r="P932" t="str">
        <f>_xlfn.XLOOKUP(Orders[[#This Row],[Customer ID]], customers!$A$1:$A$1001, customers!$I$1:$I$1001,,0)</f>
        <v>Yes</v>
      </c>
    </row>
    <row r="933" spans="1:16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_xlfn.XLOOKUP($C933, customers!$A$1:$A$1001,customers!$B$1:$B$1001)</f>
        <v>Mallory Shrimpling</v>
      </c>
      <c r="G933" s="2" t="str">
        <f>IF(_xlfn.XLOOKUP($C933,customers!$A$1:$A$1001, customers!$C$1:$C$1001)=0, "", _xlfn.XLOOKUP($C933,customers!$A$1:$A$1001, customers!$C$1:$C$1001))</f>
        <v/>
      </c>
      <c r="H933" s="2" t="str">
        <f>_xlfn.XLOOKUP($C933, customers!$A$1:$A$1001, customers!$G$1:$G$1001)</f>
        <v>United States</v>
      </c>
      <c r="I933" t="str">
        <f>INDEX(products!$A$1:$G$49,MATCH(orders!$D933,products!$A$1:$A$49,0),MATCH(orders!I$1,products!$A$1:$F$1,0))</f>
        <v>Ara</v>
      </c>
      <c r="J933" t="str">
        <f>INDEX(products!$A$1:$G$49,MATCH(orders!$D933,products!$A$1:$A$49,0),MATCH(orders!J$1,products!$A$1:$F$1,0))</f>
        <v>D</v>
      </c>
      <c r="K933" s="7">
        <f>INDEX(products!$A$1:$G$49,MATCH(orders!$D933,products!$A$1:$A$49,0),MATCH(orders!K$1,products!$A$1:$F$1,0))</f>
        <v>0.5</v>
      </c>
      <c r="L933" s="4">
        <f>INDEX(products!$A$1:$G$49,MATCH(orders!$D933,products!$A$1:$A$49,0),MATCH(orders!L$1,products!$A$1:$F$1,0))</f>
        <v>5.97</v>
      </c>
      <c r="M933" s="4">
        <f t="shared" si="14"/>
        <v>23.88</v>
      </c>
      <c r="N933" t="str" cm="1">
        <f t="array" ref="N933">_xlfn.IFS($I933="Rob","Robusta",$I933="Exc","Excelsa",$I933="Ara","Arabica",$I933="Lib","Liberica")</f>
        <v>Arabica</v>
      </c>
      <c r="O933" t="str" cm="1">
        <f t="array" ref="O933">_xlfn.IFS($J933="M","Medium",$J933="L","Light",$J933="D","Dark")</f>
        <v>Dark</v>
      </c>
      <c r="P933" t="str">
        <f>_xlfn.XLOOKUP(Orders[[#This Row],[Customer ID]], customers!$A$1:$A$1001, customers!$I$1:$I$1001,,0)</f>
        <v>Yes</v>
      </c>
    </row>
    <row r="934" spans="1:16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_xlfn.XLOOKUP($C934, customers!$A$1:$A$1001,customers!$B$1:$B$1001)</f>
        <v>Barnett Sillis</v>
      </c>
      <c r="G934" s="2" t="str">
        <f>IF(_xlfn.XLOOKUP($C934,customers!$A$1:$A$1001, customers!$C$1:$C$1001)=0, "", _xlfn.XLOOKUP($C934,customers!$A$1:$A$1001, customers!$C$1:$C$1001))</f>
        <v>bsillispw@istockphoto.com</v>
      </c>
      <c r="H934" s="2" t="str">
        <f>_xlfn.XLOOKUP($C934, customers!$A$1:$A$1001, customers!$G$1:$G$1001)</f>
        <v>United States</v>
      </c>
      <c r="I934" t="str">
        <f>INDEX(products!$A$1:$G$49,MATCH(orders!$D934,products!$A$1:$A$49,0),MATCH(orders!I$1,products!$A$1:$F$1,0))</f>
        <v>Exc</v>
      </c>
      <c r="J934" t="str">
        <f>INDEX(products!$A$1:$G$49,MATCH(orders!$D934,products!$A$1:$A$49,0),MATCH(orders!J$1,products!$A$1:$F$1,0))</f>
        <v>M</v>
      </c>
      <c r="K934" s="7">
        <f>INDEX(products!$A$1:$G$49,MATCH(orders!$D934,products!$A$1:$A$49,0),MATCH(orders!K$1,products!$A$1:$F$1,0))</f>
        <v>1</v>
      </c>
      <c r="L934" s="4">
        <f>INDEX(products!$A$1:$G$49,MATCH(orders!$D934,products!$A$1:$A$49,0),MATCH(orders!L$1,products!$A$1:$F$1,0))</f>
        <v>13.75</v>
      </c>
      <c r="M934" s="4">
        <f t="shared" si="14"/>
        <v>55</v>
      </c>
      <c r="N934" t="str" cm="1">
        <f t="array" ref="N934">_xlfn.IFS($I934="Rob","Robusta",$I934="Exc","Excelsa",$I934="Ara","Arabica",$I934="Lib","Liberica")</f>
        <v>Excelsa</v>
      </c>
      <c r="O934" t="str" cm="1">
        <f t="array" ref="O934">_xlfn.IFS($J934="M","Medium",$J934="L","Light",$J934="D","Dark")</f>
        <v>Medium</v>
      </c>
      <c r="P934" t="str">
        <f>_xlfn.XLOOKUP(Orders[[#This Row],[Customer ID]], customers!$A$1:$A$1001, customers!$I$1:$I$1001,,0)</f>
        <v>No</v>
      </c>
    </row>
    <row r="935" spans="1:16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_xlfn.XLOOKUP($C935, customers!$A$1:$A$1001,customers!$B$1:$B$1001)</f>
        <v>Brenn Dundredge</v>
      </c>
      <c r="G935" s="2" t="str">
        <f>IF(_xlfn.XLOOKUP($C935,customers!$A$1:$A$1001, customers!$C$1:$C$1001)=0, "", _xlfn.XLOOKUP($C935,customers!$A$1:$A$1001, customers!$C$1:$C$1001))</f>
        <v/>
      </c>
      <c r="H935" s="2" t="str">
        <f>_xlfn.XLOOKUP($C935, customers!$A$1:$A$1001, customers!$G$1:$G$1001)</f>
        <v>United States</v>
      </c>
      <c r="I935" t="str">
        <f>INDEX(products!$A$1:$G$49,MATCH(orders!$D935,products!$A$1:$A$49,0),MATCH(orders!I$1,products!$A$1:$F$1,0))</f>
        <v>Rob</v>
      </c>
      <c r="J935" t="str">
        <f>INDEX(products!$A$1:$G$49,MATCH(orders!$D935,products!$A$1:$A$49,0),MATCH(orders!J$1,products!$A$1:$F$1,0))</f>
        <v>D</v>
      </c>
      <c r="K935" s="7">
        <f>INDEX(products!$A$1:$G$49,MATCH(orders!$D935,products!$A$1:$A$49,0),MATCH(orders!K$1,products!$A$1:$F$1,0))</f>
        <v>1</v>
      </c>
      <c r="L935" s="4">
        <f>INDEX(products!$A$1:$G$49,MATCH(orders!$D935,products!$A$1:$A$49,0),MATCH(orders!L$1,products!$A$1:$F$1,0))</f>
        <v>8.9499999999999993</v>
      </c>
      <c r="M935" s="4">
        <f t="shared" si="14"/>
        <v>26.849999999999998</v>
      </c>
      <c r="N935" t="str" cm="1">
        <f t="array" ref="N935">_xlfn.IFS($I935="Rob","Robusta",$I935="Exc","Excelsa",$I935="Ara","Arabica",$I935="Lib","Liberica")</f>
        <v>Robusta</v>
      </c>
      <c r="O935" t="str" cm="1">
        <f t="array" ref="O935">_xlfn.IFS($J935="M","Medium",$J935="L","Light",$J935="D","Dark")</f>
        <v>Dark</v>
      </c>
      <c r="P935" t="str">
        <f>_xlfn.XLOOKUP(Orders[[#This Row],[Customer ID]], customers!$A$1:$A$1001, customers!$I$1:$I$1001,,0)</f>
        <v>Yes</v>
      </c>
    </row>
    <row r="936" spans="1:16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_xlfn.XLOOKUP($C936, customers!$A$1:$A$1001,customers!$B$1:$B$1001)</f>
        <v>Read Cutts</v>
      </c>
      <c r="G936" s="2" t="str">
        <f>IF(_xlfn.XLOOKUP($C936,customers!$A$1:$A$1001, customers!$C$1:$C$1001)=0, "", _xlfn.XLOOKUP($C936,customers!$A$1:$A$1001, customers!$C$1:$C$1001))</f>
        <v>rcuttspy@techcrunch.com</v>
      </c>
      <c r="H936" s="2" t="str">
        <f>_xlfn.XLOOKUP($C936, customers!$A$1:$A$1001, customers!$G$1:$G$1001)</f>
        <v>United States</v>
      </c>
      <c r="I936" t="str">
        <f>INDEX(products!$A$1:$G$49,MATCH(orders!$D936,products!$A$1:$A$49,0),MATCH(orders!I$1,products!$A$1:$F$1,0))</f>
        <v>Rob</v>
      </c>
      <c r="J936" t="str">
        <f>INDEX(products!$A$1:$G$49,MATCH(orders!$D936,products!$A$1:$A$49,0),MATCH(orders!J$1,products!$A$1:$F$1,0))</f>
        <v>M</v>
      </c>
      <c r="K936" s="7">
        <f>INDEX(products!$A$1:$G$49,MATCH(orders!$D936,products!$A$1:$A$49,0),MATCH(orders!K$1,products!$A$1:$F$1,0))</f>
        <v>2.5</v>
      </c>
      <c r="L936" s="4">
        <f>INDEX(products!$A$1:$G$49,MATCH(orders!$D936,products!$A$1:$A$49,0),MATCH(orders!L$1,products!$A$1:$F$1,0))</f>
        <v>22.884999999999998</v>
      </c>
      <c r="M936" s="4">
        <f t="shared" si="14"/>
        <v>114.42499999999998</v>
      </c>
      <c r="N936" t="str" cm="1">
        <f t="array" ref="N936">_xlfn.IFS($I936="Rob","Robusta",$I936="Exc","Excelsa",$I936="Ara","Arabica",$I936="Lib","Liberica")</f>
        <v>Robusta</v>
      </c>
      <c r="O936" t="str" cm="1">
        <f t="array" ref="O936">_xlfn.IFS($J936="M","Medium",$J936="L","Light",$J936="D","Dark")</f>
        <v>Medium</v>
      </c>
      <c r="P936" t="str">
        <f>_xlfn.XLOOKUP(Orders[[#This Row],[Customer ID]], customers!$A$1:$A$1001, customers!$I$1:$I$1001,,0)</f>
        <v>No</v>
      </c>
    </row>
    <row r="937" spans="1:16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_xlfn.XLOOKUP($C937, customers!$A$1:$A$1001,customers!$B$1:$B$1001)</f>
        <v>Michale Delves</v>
      </c>
      <c r="G937" s="2" t="str">
        <f>IF(_xlfn.XLOOKUP($C937,customers!$A$1:$A$1001, customers!$C$1:$C$1001)=0, "", _xlfn.XLOOKUP($C937,customers!$A$1:$A$1001, customers!$C$1:$C$1001))</f>
        <v>mdelvespz@nature.com</v>
      </c>
      <c r="H937" s="2" t="str">
        <f>_xlfn.XLOOKUP($C937, customers!$A$1:$A$1001, customers!$G$1:$G$1001)</f>
        <v>United States</v>
      </c>
      <c r="I937" t="str">
        <f>INDEX(products!$A$1:$G$49,MATCH(orders!$D937,products!$A$1:$A$49,0),MATCH(orders!I$1,products!$A$1:$F$1,0))</f>
        <v>Ara</v>
      </c>
      <c r="J937" t="str">
        <f>INDEX(products!$A$1:$G$49,MATCH(orders!$D937,products!$A$1:$A$49,0),MATCH(orders!J$1,products!$A$1:$F$1,0))</f>
        <v>M</v>
      </c>
      <c r="K937" s="7">
        <f>INDEX(products!$A$1:$G$49,MATCH(orders!$D937,products!$A$1:$A$49,0),MATCH(orders!K$1,products!$A$1:$F$1,0))</f>
        <v>2.5</v>
      </c>
      <c r="L937" s="4">
        <f>INDEX(products!$A$1:$G$49,MATCH(orders!$D937,products!$A$1:$A$49,0),MATCH(orders!L$1,products!$A$1:$F$1,0))</f>
        <v>25.874999999999996</v>
      </c>
      <c r="M937" s="4">
        <f t="shared" si="14"/>
        <v>155.24999999999997</v>
      </c>
      <c r="N937" t="str" cm="1">
        <f t="array" ref="N937">_xlfn.IFS($I937="Rob","Robusta",$I937="Exc","Excelsa",$I937="Ara","Arabica",$I937="Lib","Liberica")</f>
        <v>Arabica</v>
      </c>
      <c r="O937" t="str" cm="1">
        <f t="array" ref="O937">_xlfn.IFS($J937="M","Medium",$J937="L","Light",$J937="D","Dark")</f>
        <v>Medium</v>
      </c>
      <c r="P937" t="str">
        <f>_xlfn.XLOOKUP(Orders[[#This Row],[Customer ID]], customers!$A$1:$A$1001, customers!$I$1:$I$1001,,0)</f>
        <v>Yes</v>
      </c>
    </row>
    <row r="938" spans="1:16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_xlfn.XLOOKUP($C938, customers!$A$1:$A$1001,customers!$B$1:$B$1001)</f>
        <v>Devland Gritton</v>
      </c>
      <c r="G938" s="2" t="str">
        <f>IF(_xlfn.XLOOKUP($C938,customers!$A$1:$A$1001, customers!$C$1:$C$1001)=0, "", _xlfn.XLOOKUP($C938,customers!$A$1:$A$1001, customers!$C$1:$C$1001))</f>
        <v>dgrittonq0@nydailynews.com</v>
      </c>
      <c r="H938" s="2" t="str">
        <f>_xlfn.XLOOKUP($C938, customers!$A$1:$A$1001, customers!$G$1:$G$1001)</f>
        <v>United States</v>
      </c>
      <c r="I938" t="str">
        <f>INDEX(products!$A$1:$G$49,MATCH(orders!$D938,products!$A$1:$A$49,0),MATCH(orders!I$1,products!$A$1:$F$1,0))</f>
        <v>Lib</v>
      </c>
      <c r="J938" t="str">
        <f>INDEX(products!$A$1:$G$49,MATCH(orders!$D938,products!$A$1:$A$49,0),MATCH(orders!J$1,products!$A$1:$F$1,0))</f>
        <v>D</v>
      </c>
      <c r="K938" s="7">
        <f>INDEX(products!$A$1:$G$49,MATCH(orders!$D938,products!$A$1:$A$49,0),MATCH(orders!K$1,products!$A$1:$F$1,0))</f>
        <v>0.5</v>
      </c>
      <c r="L938" s="4">
        <f>INDEX(products!$A$1:$G$49,MATCH(orders!$D938,products!$A$1:$A$49,0),MATCH(orders!L$1,products!$A$1:$F$1,0))</f>
        <v>7.77</v>
      </c>
      <c r="M938" s="4">
        <f t="shared" si="14"/>
        <v>23.31</v>
      </c>
      <c r="N938" t="str" cm="1">
        <f t="array" ref="N938">_xlfn.IFS($I938="Rob","Robusta",$I938="Exc","Excelsa",$I938="Ara","Arabica",$I938="Lib","Liberica")</f>
        <v>Liberica</v>
      </c>
      <c r="O938" t="str" cm="1">
        <f t="array" ref="O938">_xlfn.IFS($J938="M","Medium",$J938="L","Light",$J938="D","Dark")</f>
        <v>Dark</v>
      </c>
      <c r="P938" t="str">
        <f>_xlfn.XLOOKUP(Orders[[#This Row],[Customer ID]], customers!$A$1:$A$1001, customers!$I$1:$I$1001,,0)</f>
        <v>Yes</v>
      </c>
    </row>
    <row r="939" spans="1:16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_xlfn.XLOOKUP($C939, customers!$A$1:$A$1001,customers!$B$1:$B$1001)</f>
        <v>Devland Gritton</v>
      </c>
      <c r="G939" s="2" t="str">
        <f>IF(_xlfn.XLOOKUP($C939,customers!$A$1:$A$1001, customers!$C$1:$C$1001)=0, "", _xlfn.XLOOKUP($C939,customers!$A$1:$A$1001, customers!$C$1:$C$1001))</f>
        <v>dgrittonq0@nydailynews.com</v>
      </c>
      <c r="H939" s="2" t="str">
        <f>_xlfn.XLOOKUP($C939, customers!$A$1:$A$1001, customers!$G$1:$G$1001)</f>
        <v>United States</v>
      </c>
      <c r="I939" t="str">
        <f>INDEX(products!$A$1:$G$49,MATCH(orders!$D939,products!$A$1:$A$49,0),MATCH(orders!I$1,products!$A$1:$F$1,0))</f>
        <v>Rob</v>
      </c>
      <c r="J939" t="str">
        <f>INDEX(products!$A$1:$G$49,MATCH(orders!$D939,products!$A$1:$A$49,0),MATCH(orders!J$1,products!$A$1:$F$1,0))</f>
        <v>M</v>
      </c>
      <c r="K939" s="7">
        <f>INDEX(products!$A$1:$G$49,MATCH(orders!$D939,products!$A$1:$A$49,0),MATCH(orders!K$1,products!$A$1:$F$1,0))</f>
        <v>2.5</v>
      </c>
      <c r="L939" s="4">
        <f>INDEX(products!$A$1:$G$49,MATCH(orders!$D939,products!$A$1:$A$49,0),MATCH(orders!L$1,products!$A$1:$F$1,0))</f>
        <v>22.884999999999998</v>
      </c>
      <c r="M939" s="4">
        <f t="shared" si="14"/>
        <v>91.539999999999992</v>
      </c>
      <c r="N939" t="str" cm="1">
        <f t="array" ref="N939">_xlfn.IFS($I939="Rob","Robusta",$I939="Exc","Excelsa",$I939="Ara","Arabica",$I939="Lib","Liberica")</f>
        <v>Robusta</v>
      </c>
      <c r="O939" t="str" cm="1">
        <f t="array" ref="O939">_xlfn.IFS($J939="M","Medium",$J939="L","Light",$J939="D","Dark")</f>
        <v>Medium</v>
      </c>
      <c r="P939" t="str">
        <f>_xlfn.XLOOKUP(Orders[[#This Row],[Customer ID]], customers!$A$1:$A$1001, customers!$I$1:$I$1001,,0)</f>
        <v>Yes</v>
      </c>
    </row>
    <row r="940" spans="1:16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_xlfn.XLOOKUP($C940, customers!$A$1:$A$1001,customers!$B$1:$B$1001)</f>
        <v>Dell Gut</v>
      </c>
      <c r="G940" s="2" t="str">
        <f>IF(_xlfn.XLOOKUP($C940,customers!$A$1:$A$1001, customers!$C$1:$C$1001)=0, "", _xlfn.XLOOKUP($C940,customers!$A$1:$A$1001, customers!$C$1:$C$1001))</f>
        <v>dgutq2@umich.edu</v>
      </c>
      <c r="H940" s="2" t="str">
        <f>_xlfn.XLOOKUP($C940, customers!$A$1:$A$1001, customers!$G$1:$G$1001)</f>
        <v>United States</v>
      </c>
      <c r="I940" t="str">
        <f>INDEX(products!$A$1:$G$49,MATCH(orders!$D940,products!$A$1:$A$49,0),MATCH(orders!I$1,products!$A$1:$F$1,0))</f>
        <v>Exc</v>
      </c>
      <c r="J940" t="str">
        <f>INDEX(products!$A$1:$G$49,MATCH(orders!$D940,products!$A$1:$A$49,0),MATCH(orders!J$1,products!$A$1:$F$1,0))</f>
        <v>L</v>
      </c>
      <c r="K940" s="7">
        <f>INDEX(products!$A$1:$G$49,MATCH(orders!$D940,products!$A$1:$A$49,0),MATCH(orders!K$1,products!$A$1:$F$1,0))</f>
        <v>1</v>
      </c>
      <c r="L940" s="4">
        <f>INDEX(products!$A$1:$G$49,MATCH(orders!$D940,products!$A$1:$A$49,0),MATCH(orders!L$1,products!$A$1:$F$1,0))</f>
        <v>14.85</v>
      </c>
      <c r="M940" s="4">
        <f t="shared" si="14"/>
        <v>74.25</v>
      </c>
      <c r="N940" t="str" cm="1">
        <f t="array" ref="N940">_xlfn.IFS($I940="Rob","Robusta",$I940="Exc","Excelsa",$I940="Ara","Arabica",$I940="Lib","Liberica")</f>
        <v>Excelsa</v>
      </c>
      <c r="O940" t="str" cm="1">
        <f t="array" ref="O940">_xlfn.IFS($J940="M","Medium",$J940="L","Light",$J940="D","Dark")</f>
        <v>Light</v>
      </c>
      <c r="P940" t="str">
        <f>_xlfn.XLOOKUP(Orders[[#This Row],[Customer ID]], customers!$A$1:$A$1001, customers!$I$1:$I$1001,,0)</f>
        <v>Yes</v>
      </c>
    </row>
    <row r="941" spans="1:16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_xlfn.XLOOKUP($C941, customers!$A$1:$A$1001,customers!$B$1:$B$1001)</f>
        <v>Willy Pummery</v>
      </c>
      <c r="G941" s="2" t="str">
        <f>IF(_xlfn.XLOOKUP($C941,customers!$A$1:$A$1001, customers!$C$1:$C$1001)=0, "", _xlfn.XLOOKUP($C941,customers!$A$1:$A$1001, customers!$C$1:$C$1001))</f>
        <v>wpummeryq3@topsy.com</v>
      </c>
      <c r="H941" s="2" t="str">
        <f>_xlfn.XLOOKUP($C941, customers!$A$1:$A$1001, customers!$G$1:$G$1001)</f>
        <v>United States</v>
      </c>
      <c r="I941" t="str">
        <f>INDEX(products!$A$1:$G$49,MATCH(orders!$D941,products!$A$1:$A$49,0),MATCH(orders!I$1,products!$A$1:$F$1,0))</f>
        <v>Lib</v>
      </c>
      <c r="J941" t="str">
        <f>INDEX(products!$A$1:$G$49,MATCH(orders!$D941,products!$A$1:$A$49,0),MATCH(orders!J$1,products!$A$1:$F$1,0))</f>
        <v>L</v>
      </c>
      <c r="K941" s="7">
        <f>INDEX(products!$A$1:$G$49,MATCH(orders!$D941,products!$A$1:$A$49,0),MATCH(orders!K$1,products!$A$1:$F$1,0))</f>
        <v>0.2</v>
      </c>
      <c r="L941" s="4">
        <f>INDEX(products!$A$1:$G$49,MATCH(orders!$D941,products!$A$1:$A$49,0),MATCH(orders!L$1,products!$A$1:$F$1,0))</f>
        <v>4.7549999999999999</v>
      </c>
      <c r="M941" s="4">
        <f t="shared" si="14"/>
        <v>28.53</v>
      </c>
      <c r="N941" t="str" cm="1">
        <f t="array" ref="N941">_xlfn.IFS($I941="Rob","Robusta",$I941="Exc","Excelsa",$I941="Ara","Arabica",$I941="Lib","Liberica")</f>
        <v>Liberica</v>
      </c>
      <c r="O941" t="str" cm="1">
        <f t="array" ref="O941">_xlfn.IFS($J941="M","Medium",$J941="L","Light",$J941="D","Dark")</f>
        <v>Light</v>
      </c>
      <c r="P941" t="str">
        <f>_xlfn.XLOOKUP(Orders[[#This Row],[Customer ID]], customers!$A$1:$A$1001, customers!$I$1:$I$1001,,0)</f>
        <v>No</v>
      </c>
    </row>
    <row r="942" spans="1:16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_xlfn.XLOOKUP($C942, customers!$A$1:$A$1001,customers!$B$1:$B$1001)</f>
        <v>Geoffrey Siuda</v>
      </c>
      <c r="G942" s="2" t="str">
        <f>IF(_xlfn.XLOOKUP($C942,customers!$A$1:$A$1001, customers!$C$1:$C$1001)=0, "", _xlfn.XLOOKUP($C942,customers!$A$1:$A$1001, customers!$C$1:$C$1001))</f>
        <v>gsiudaq4@nytimes.com</v>
      </c>
      <c r="H942" s="2" t="str">
        <f>_xlfn.XLOOKUP($C942, customers!$A$1:$A$1001, customers!$G$1:$G$1001)</f>
        <v>United States</v>
      </c>
      <c r="I942" t="str">
        <f>INDEX(products!$A$1:$G$49,MATCH(orders!$D942,products!$A$1:$A$49,0),MATCH(orders!I$1,products!$A$1:$F$1,0))</f>
        <v>Rob</v>
      </c>
      <c r="J942" t="str">
        <f>INDEX(products!$A$1:$G$49,MATCH(orders!$D942,products!$A$1:$A$49,0),MATCH(orders!J$1,products!$A$1:$F$1,0))</f>
        <v>L</v>
      </c>
      <c r="K942" s="7">
        <f>INDEX(products!$A$1:$G$49,MATCH(orders!$D942,products!$A$1:$A$49,0),MATCH(orders!K$1,products!$A$1:$F$1,0))</f>
        <v>0.5</v>
      </c>
      <c r="L942" s="4">
        <f>INDEX(products!$A$1:$G$49,MATCH(orders!$D942,products!$A$1:$A$49,0),MATCH(orders!L$1,products!$A$1:$F$1,0))</f>
        <v>7.169999999999999</v>
      </c>
      <c r="M942" s="4">
        <f t="shared" si="14"/>
        <v>14.339999999999998</v>
      </c>
      <c r="N942" t="str" cm="1">
        <f t="array" ref="N942">_xlfn.IFS($I942="Rob","Robusta",$I942="Exc","Excelsa",$I942="Ara","Arabica",$I942="Lib","Liberica")</f>
        <v>Robusta</v>
      </c>
      <c r="O942" t="str" cm="1">
        <f t="array" ref="O942">_xlfn.IFS($J942="M","Medium",$J942="L","Light",$J942="D","Dark")</f>
        <v>Light</v>
      </c>
      <c r="P942" t="str">
        <f>_xlfn.XLOOKUP(Orders[[#This Row],[Customer ID]], customers!$A$1:$A$1001, customers!$I$1:$I$1001,,0)</f>
        <v>Yes</v>
      </c>
    </row>
    <row r="943" spans="1:16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_xlfn.XLOOKUP($C943, customers!$A$1:$A$1001,customers!$B$1:$B$1001)</f>
        <v>Henderson Crowne</v>
      </c>
      <c r="G943" s="2" t="str">
        <f>IF(_xlfn.XLOOKUP($C943,customers!$A$1:$A$1001, customers!$C$1:$C$1001)=0, "", _xlfn.XLOOKUP($C943,customers!$A$1:$A$1001, customers!$C$1:$C$1001))</f>
        <v>hcrowneq5@wufoo.com</v>
      </c>
      <c r="H943" s="2" t="str">
        <f>_xlfn.XLOOKUP($C943, customers!$A$1:$A$1001, customers!$G$1:$G$1001)</f>
        <v>Ireland</v>
      </c>
      <c r="I943" t="str">
        <f>INDEX(products!$A$1:$G$49,MATCH(orders!$D943,products!$A$1:$A$49,0),MATCH(orders!I$1,products!$A$1:$F$1,0))</f>
        <v>Ara</v>
      </c>
      <c r="J943" t="str">
        <f>INDEX(products!$A$1:$G$49,MATCH(orders!$D943,products!$A$1:$A$49,0),MATCH(orders!J$1,products!$A$1:$F$1,0))</f>
        <v>L</v>
      </c>
      <c r="K943" s="7">
        <f>INDEX(products!$A$1:$G$49,MATCH(orders!$D943,products!$A$1:$A$49,0),MATCH(orders!K$1,products!$A$1:$F$1,0))</f>
        <v>0.5</v>
      </c>
      <c r="L943" s="4">
        <f>INDEX(products!$A$1:$G$49,MATCH(orders!$D943,products!$A$1:$A$49,0),MATCH(orders!L$1,products!$A$1:$F$1,0))</f>
        <v>7.77</v>
      </c>
      <c r="M943" s="4">
        <f t="shared" si="14"/>
        <v>15.54</v>
      </c>
      <c r="N943" t="str" cm="1">
        <f t="array" ref="N943">_xlfn.IFS($I943="Rob","Robusta",$I943="Exc","Excelsa",$I943="Ara","Arabica",$I943="Lib","Liberica")</f>
        <v>Arabica</v>
      </c>
      <c r="O943" t="str" cm="1">
        <f t="array" ref="O943">_xlfn.IFS($J943="M","Medium",$J943="L","Light",$J943="D","Dark")</f>
        <v>Light</v>
      </c>
      <c r="P943" t="str">
        <f>_xlfn.XLOOKUP(Orders[[#This Row],[Customer ID]], customers!$A$1:$A$1001, customers!$I$1:$I$1001,,0)</f>
        <v>Yes</v>
      </c>
    </row>
    <row r="944" spans="1:16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_xlfn.XLOOKUP($C944, customers!$A$1:$A$1001,customers!$B$1:$B$1001)</f>
        <v>Vernor Pawsey</v>
      </c>
      <c r="G944" s="2" t="str">
        <f>IF(_xlfn.XLOOKUP($C944,customers!$A$1:$A$1001, customers!$C$1:$C$1001)=0, "", _xlfn.XLOOKUP($C944,customers!$A$1:$A$1001, customers!$C$1:$C$1001))</f>
        <v>vpawseyq6@tiny.cc</v>
      </c>
      <c r="H944" s="2" t="str">
        <f>_xlfn.XLOOKUP($C944, customers!$A$1:$A$1001, customers!$G$1:$G$1001)</f>
        <v>United States</v>
      </c>
      <c r="I944" t="str">
        <f>INDEX(products!$A$1:$G$49,MATCH(orders!$D944,products!$A$1:$A$49,0),MATCH(orders!I$1,products!$A$1:$F$1,0))</f>
        <v>Rob</v>
      </c>
      <c r="J944" t="str">
        <f>INDEX(products!$A$1:$G$49,MATCH(orders!$D944,products!$A$1:$A$49,0),MATCH(orders!J$1,products!$A$1:$F$1,0))</f>
        <v>L</v>
      </c>
      <c r="K944" s="7">
        <f>INDEX(products!$A$1:$G$49,MATCH(orders!$D944,products!$A$1:$A$49,0),MATCH(orders!K$1,products!$A$1:$F$1,0))</f>
        <v>1</v>
      </c>
      <c r="L944" s="4">
        <f>INDEX(products!$A$1:$G$49,MATCH(orders!$D944,products!$A$1:$A$49,0),MATCH(orders!L$1,products!$A$1:$F$1,0))</f>
        <v>11.95</v>
      </c>
      <c r="M944" s="4">
        <f t="shared" si="14"/>
        <v>35.849999999999994</v>
      </c>
      <c r="N944" t="str" cm="1">
        <f t="array" ref="N944">_xlfn.IFS($I944="Rob","Robusta",$I944="Exc","Excelsa",$I944="Ara","Arabica",$I944="Lib","Liberica")</f>
        <v>Robusta</v>
      </c>
      <c r="O944" t="str" cm="1">
        <f t="array" ref="O944">_xlfn.IFS($J944="M","Medium",$J944="L","Light",$J944="D","Dark")</f>
        <v>Light</v>
      </c>
      <c r="P944" t="str">
        <f>_xlfn.XLOOKUP(Orders[[#This Row],[Customer ID]], customers!$A$1:$A$1001, customers!$I$1:$I$1001,,0)</f>
        <v>No</v>
      </c>
    </row>
    <row r="945" spans="1:16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_xlfn.XLOOKUP($C945, customers!$A$1:$A$1001,customers!$B$1:$B$1001)</f>
        <v>Augustin Waterhouse</v>
      </c>
      <c r="G945" s="2" t="str">
        <f>IF(_xlfn.XLOOKUP($C945,customers!$A$1:$A$1001, customers!$C$1:$C$1001)=0, "", _xlfn.XLOOKUP($C945,customers!$A$1:$A$1001, customers!$C$1:$C$1001))</f>
        <v>awaterhouseq7@istockphoto.com</v>
      </c>
      <c r="H945" s="2" t="str">
        <f>_xlfn.XLOOKUP($C945, customers!$A$1:$A$1001, customers!$G$1:$G$1001)</f>
        <v>United States</v>
      </c>
      <c r="I945" t="str">
        <f>INDEX(products!$A$1:$G$49,MATCH(orders!$D945,products!$A$1:$A$49,0),MATCH(orders!I$1,products!$A$1:$F$1,0))</f>
        <v>Ara</v>
      </c>
      <c r="J945" t="str">
        <f>INDEX(products!$A$1:$G$49,MATCH(orders!$D945,products!$A$1:$A$49,0),MATCH(orders!J$1,products!$A$1:$F$1,0))</f>
        <v>L</v>
      </c>
      <c r="K945" s="7">
        <f>INDEX(products!$A$1:$G$49,MATCH(orders!$D945,products!$A$1:$A$49,0),MATCH(orders!K$1,products!$A$1:$F$1,0))</f>
        <v>0.5</v>
      </c>
      <c r="L945" s="4">
        <f>INDEX(products!$A$1:$G$49,MATCH(orders!$D945,products!$A$1:$A$49,0),MATCH(orders!L$1,products!$A$1:$F$1,0))</f>
        <v>7.77</v>
      </c>
      <c r="M945" s="4">
        <f t="shared" si="14"/>
        <v>46.62</v>
      </c>
      <c r="N945" t="str" cm="1">
        <f t="array" ref="N945">_xlfn.IFS($I945="Rob","Robusta",$I945="Exc","Excelsa",$I945="Ara","Arabica",$I945="Lib","Liberica")</f>
        <v>Arabica</v>
      </c>
      <c r="O945" t="str" cm="1">
        <f t="array" ref="O945">_xlfn.IFS($J945="M","Medium",$J945="L","Light",$J945="D","Dark")</f>
        <v>Light</v>
      </c>
      <c r="P945" t="str">
        <f>_xlfn.XLOOKUP(Orders[[#This Row],[Customer ID]], customers!$A$1:$A$1001, customers!$I$1:$I$1001,,0)</f>
        <v>No</v>
      </c>
    </row>
    <row r="946" spans="1:16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_xlfn.XLOOKUP($C946, customers!$A$1:$A$1001,customers!$B$1:$B$1001)</f>
        <v>Fanchon Haughian</v>
      </c>
      <c r="G946" s="2" t="str">
        <f>IF(_xlfn.XLOOKUP($C946,customers!$A$1:$A$1001, customers!$C$1:$C$1001)=0, "", _xlfn.XLOOKUP($C946,customers!$A$1:$A$1001, customers!$C$1:$C$1001))</f>
        <v>fhaughianq8@1688.com</v>
      </c>
      <c r="H946" s="2" t="str">
        <f>_xlfn.XLOOKUP($C946, customers!$A$1:$A$1001, customers!$G$1:$G$1001)</f>
        <v>United States</v>
      </c>
      <c r="I946" t="str">
        <f>INDEX(products!$A$1:$G$49,MATCH(orders!$D946,products!$A$1:$A$49,0),MATCH(orders!I$1,products!$A$1:$F$1,0))</f>
        <v>Rob</v>
      </c>
      <c r="J946" t="str">
        <f>INDEX(products!$A$1:$G$49,MATCH(orders!$D946,products!$A$1:$A$49,0),MATCH(orders!J$1,products!$A$1:$F$1,0))</f>
        <v>L</v>
      </c>
      <c r="K946" s="7">
        <f>INDEX(products!$A$1:$G$49,MATCH(orders!$D946,products!$A$1:$A$49,0),MATCH(orders!K$1,products!$A$1:$F$1,0))</f>
        <v>0.5</v>
      </c>
      <c r="L946" s="4">
        <f>INDEX(products!$A$1:$G$49,MATCH(orders!$D946,products!$A$1:$A$49,0),MATCH(orders!L$1,products!$A$1:$F$1,0))</f>
        <v>7.169999999999999</v>
      </c>
      <c r="M946" s="4">
        <f t="shared" si="14"/>
        <v>35.849999999999994</v>
      </c>
      <c r="N946" t="str" cm="1">
        <f t="array" ref="N946">_xlfn.IFS($I946="Rob","Robusta",$I946="Exc","Excelsa",$I946="Ara","Arabica",$I946="Lib","Liberica")</f>
        <v>Robusta</v>
      </c>
      <c r="O946" t="str" cm="1">
        <f t="array" ref="O946">_xlfn.IFS($J946="M","Medium",$J946="L","Light",$J946="D","Dark")</f>
        <v>Light</v>
      </c>
      <c r="P946" t="str">
        <f>_xlfn.XLOOKUP(Orders[[#This Row],[Customer ID]], customers!$A$1:$A$1001, customers!$I$1:$I$1001,,0)</f>
        <v>No</v>
      </c>
    </row>
    <row r="947" spans="1:16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_xlfn.XLOOKUP($C947, customers!$A$1:$A$1001,customers!$B$1:$B$1001)</f>
        <v>Jaimie Hatz</v>
      </c>
      <c r="G947" s="2" t="str">
        <f>IF(_xlfn.XLOOKUP($C947,customers!$A$1:$A$1001, customers!$C$1:$C$1001)=0, "", _xlfn.XLOOKUP($C947,customers!$A$1:$A$1001, customers!$C$1:$C$1001))</f>
        <v/>
      </c>
      <c r="H947" s="2" t="str">
        <f>_xlfn.XLOOKUP($C947, customers!$A$1:$A$1001, customers!$G$1:$G$1001)</f>
        <v>United States</v>
      </c>
      <c r="I947" t="str">
        <f>INDEX(products!$A$1:$G$49,MATCH(orders!$D947,products!$A$1:$A$49,0),MATCH(orders!I$1,products!$A$1:$F$1,0))</f>
        <v>Lib</v>
      </c>
      <c r="J947" t="str">
        <f>INDEX(products!$A$1:$G$49,MATCH(orders!$D947,products!$A$1:$A$49,0),MATCH(orders!J$1,products!$A$1:$F$1,0))</f>
        <v>D</v>
      </c>
      <c r="K947" s="7">
        <f>INDEX(products!$A$1:$G$49,MATCH(orders!$D947,products!$A$1:$A$49,0),MATCH(orders!K$1,products!$A$1:$F$1,0))</f>
        <v>2.5</v>
      </c>
      <c r="L947" s="4">
        <f>INDEX(products!$A$1:$G$49,MATCH(orders!$D947,products!$A$1:$A$49,0),MATCH(orders!L$1,products!$A$1:$F$1,0))</f>
        <v>29.784999999999997</v>
      </c>
      <c r="M947" s="4">
        <f t="shared" si="14"/>
        <v>119.13999999999999</v>
      </c>
      <c r="N947" t="str" cm="1">
        <f t="array" ref="N947">_xlfn.IFS($I947="Rob","Robusta",$I947="Exc","Excelsa",$I947="Ara","Arabica",$I947="Lib","Liberica")</f>
        <v>Liberica</v>
      </c>
      <c r="O947" t="str" cm="1">
        <f t="array" ref="O947">_xlfn.IFS($J947="M","Medium",$J947="L","Light",$J947="D","Dark")</f>
        <v>Dark</v>
      </c>
      <c r="P947" t="str">
        <f>_xlfn.XLOOKUP(Orders[[#This Row],[Customer ID]], customers!$A$1:$A$1001, customers!$I$1:$I$1001,,0)</f>
        <v>No</v>
      </c>
    </row>
    <row r="948" spans="1:16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_xlfn.XLOOKUP($C948, customers!$A$1:$A$1001,customers!$B$1:$B$1001)</f>
        <v>Edeline Edney</v>
      </c>
      <c r="G948" s="2" t="str">
        <f>IF(_xlfn.XLOOKUP($C948,customers!$A$1:$A$1001, customers!$C$1:$C$1001)=0, "", _xlfn.XLOOKUP($C948,customers!$A$1:$A$1001, customers!$C$1:$C$1001))</f>
        <v/>
      </c>
      <c r="H948" s="2" t="str">
        <f>_xlfn.XLOOKUP($C948, customers!$A$1:$A$1001, customers!$G$1:$G$1001)</f>
        <v>United States</v>
      </c>
      <c r="I948" t="str">
        <f>INDEX(products!$A$1:$G$49,MATCH(orders!$D948,products!$A$1:$A$49,0),MATCH(orders!I$1,products!$A$1:$F$1,0))</f>
        <v>Lib</v>
      </c>
      <c r="J948" t="str">
        <f>INDEX(products!$A$1:$G$49,MATCH(orders!$D948,products!$A$1:$A$49,0),MATCH(orders!J$1,products!$A$1:$F$1,0))</f>
        <v>D</v>
      </c>
      <c r="K948" s="7">
        <f>INDEX(products!$A$1:$G$49,MATCH(orders!$D948,products!$A$1:$A$49,0),MATCH(orders!K$1,products!$A$1:$F$1,0))</f>
        <v>0.5</v>
      </c>
      <c r="L948" s="4">
        <f>INDEX(products!$A$1:$G$49,MATCH(orders!$D948,products!$A$1:$A$49,0),MATCH(orders!L$1,products!$A$1:$F$1,0))</f>
        <v>7.77</v>
      </c>
      <c r="M948" s="4">
        <f t="shared" si="14"/>
        <v>23.31</v>
      </c>
      <c r="N948" t="str" cm="1">
        <f t="array" ref="N948">_xlfn.IFS($I948="Rob","Robusta",$I948="Exc","Excelsa",$I948="Ara","Arabica",$I948="Lib","Liberica")</f>
        <v>Liberica</v>
      </c>
      <c r="O948" t="str" cm="1">
        <f t="array" ref="O948">_xlfn.IFS($J948="M","Medium",$J948="L","Light",$J948="D","Dark")</f>
        <v>Dark</v>
      </c>
      <c r="P948" t="str">
        <f>_xlfn.XLOOKUP(Orders[[#This Row],[Customer ID]], customers!$A$1:$A$1001, customers!$I$1:$I$1001,,0)</f>
        <v>No</v>
      </c>
    </row>
    <row r="949" spans="1:16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_xlfn.XLOOKUP($C949, customers!$A$1:$A$1001,customers!$B$1:$B$1001)</f>
        <v>Rickie Faltin</v>
      </c>
      <c r="G949" s="2" t="str">
        <f>IF(_xlfn.XLOOKUP($C949,customers!$A$1:$A$1001, customers!$C$1:$C$1001)=0, "", _xlfn.XLOOKUP($C949,customers!$A$1:$A$1001, customers!$C$1:$C$1001))</f>
        <v>rfaltinqb@topsy.com</v>
      </c>
      <c r="H949" s="2" t="str">
        <f>_xlfn.XLOOKUP($C949, customers!$A$1:$A$1001, customers!$G$1:$G$1001)</f>
        <v>Ireland</v>
      </c>
      <c r="I949" t="str">
        <f>INDEX(products!$A$1:$G$49,MATCH(orders!$D949,products!$A$1:$A$49,0),MATCH(orders!I$1,products!$A$1:$F$1,0))</f>
        <v>Ara</v>
      </c>
      <c r="J949" t="str">
        <f>INDEX(products!$A$1:$G$49,MATCH(orders!$D949,products!$A$1:$A$49,0),MATCH(orders!J$1,products!$A$1:$F$1,0))</f>
        <v>M</v>
      </c>
      <c r="K949" s="7">
        <f>INDEX(products!$A$1:$G$49,MATCH(orders!$D949,products!$A$1:$A$49,0),MATCH(orders!K$1,products!$A$1:$F$1,0))</f>
        <v>1</v>
      </c>
      <c r="L949" s="4">
        <f>INDEX(products!$A$1:$G$49,MATCH(orders!$D949,products!$A$1:$A$49,0),MATCH(orders!L$1,products!$A$1:$F$1,0))</f>
        <v>11.25</v>
      </c>
      <c r="M949" s="4">
        <f t="shared" si="14"/>
        <v>11.25</v>
      </c>
      <c r="N949" t="str" cm="1">
        <f t="array" ref="N949">_xlfn.IFS($I949="Rob","Robusta",$I949="Exc","Excelsa",$I949="Ara","Arabica",$I949="Lib","Liberica")</f>
        <v>Arabica</v>
      </c>
      <c r="O949" t="str" cm="1">
        <f t="array" ref="O949">_xlfn.IFS($J949="M","Medium",$J949="L","Light",$J949="D","Dark")</f>
        <v>Medium</v>
      </c>
      <c r="P949" t="str">
        <f>_xlfn.XLOOKUP(Orders[[#This Row],[Customer ID]], customers!$A$1:$A$1001, customers!$I$1:$I$1001,,0)</f>
        <v>No</v>
      </c>
    </row>
    <row r="950" spans="1:16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_xlfn.XLOOKUP($C950, customers!$A$1:$A$1001,customers!$B$1:$B$1001)</f>
        <v>Gnni Cheeke</v>
      </c>
      <c r="G950" s="2" t="str">
        <f>IF(_xlfn.XLOOKUP($C950,customers!$A$1:$A$1001, customers!$C$1:$C$1001)=0, "", _xlfn.XLOOKUP($C950,customers!$A$1:$A$1001, customers!$C$1:$C$1001))</f>
        <v>gcheekeqc@sitemeter.com</v>
      </c>
      <c r="H950" s="2" t="str">
        <f>_xlfn.XLOOKUP($C950, customers!$A$1:$A$1001, customers!$G$1:$G$1001)</f>
        <v>United Kingdom</v>
      </c>
      <c r="I950" t="str">
        <f>INDEX(products!$A$1:$G$49,MATCH(orders!$D950,products!$A$1:$A$49,0),MATCH(orders!I$1,products!$A$1:$F$1,0))</f>
        <v>Exc</v>
      </c>
      <c r="J950" t="str">
        <f>INDEX(products!$A$1:$G$49,MATCH(orders!$D950,products!$A$1:$A$49,0),MATCH(orders!J$1,products!$A$1:$F$1,0))</f>
        <v>D</v>
      </c>
      <c r="K950" s="7">
        <f>INDEX(products!$A$1:$G$49,MATCH(orders!$D950,products!$A$1:$A$49,0),MATCH(orders!K$1,products!$A$1:$F$1,0))</f>
        <v>2.5</v>
      </c>
      <c r="L950" s="4">
        <f>INDEX(products!$A$1:$G$49,MATCH(orders!$D950,products!$A$1:$A$49,0),MATCH(orders!L$1,products!$A$1:$F$1,0))</f>
        <v>27.945</v>
      </c>
      <c r="M950" s="4">
        <f t="shared" si="14"/>
        <v>83.835000000000008</v>
      </c>
      <c r="N950" t="str" cm="1">
        <f t="array" ref="N950">_xlfn.IFS($I950="Rob","Robusta",$I950="Exc","Excelsa",$I950="Ara","Arabica",$I950="Lib","Liberica")</f>
        <v>Excelsa</v>
      </c>
      <c r="O950" t="str" cm="1">
        <f t="array" ref="O950">_xlfn.IFS($J950="M","Medium",$J950="L","Light",$J950="D","Dark")</f>
        <v>Dark</v>
      </c>
      <c r="P950" t="str">
        <f>_xlfn.XLOOKUP(Orders[[#This Row],[Customer ID]], customers!$A$1:$A$1001, customers!$I$1:$I$1001,,0)</f>
        <v>Yes</v>
      </c>
    </row>
    <row r="951" spans="1:16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_xlfn.XLOOKUP($C951, customers!$A$1:$A$1001,customers!$B$1:$B$1001)</f>
        <v>Gwenni Ratt</v>
      </c>
      <c r="G951" s="2" t="str">
        <f>IF(_xlfn.XLOOKUP($C951,customers!$A$1:$A$1001, customers!$C$1:$C$1001)=0, "", _xlfn.XLOOKUP($C951,customers!$A$1:$A$1001, customers!$C$1:$C$1001))</f>
        <v>grattqd@phpbb.com</v>
      </c>
      <c r="H951" s="2" t="str">
        <f>_xlfn.XLOOKUP($C951, customers!$A$1:$A$1001, customers!$G$1:$G$1001)</f>
        <v>Ireland</v>
      </c>
      <c r="I951" t="str">
        <f>INDEX(products!$A$1:$G$49,MATCH(orders!$D951,products!$A$1:$A$49,0),MATCH(orders!I$1,products!$A$1:$F$1,0))</f>
        <v>Rob</v>
      </c>
      <c r="J951" t="str">
        <f>INDEX(products!$A$1:$G$49,MATCH(orders!$D951,products!$A$1:$A$49,0),MATCH(orders!J$1,products!$A$1:$F$1,0))</f>
        <v>L</v>
      </c>
      <c r="K951" s="7">
        <f>INDEX(products!$A$1:$G$49,MATCH(orders!$D951,products!$A$1:$A$49,0),MATCH(orders!K$1,products!$A$1:$F$1,0))</f>
        <v>2.5</v>
      </c>
      <c r="L951" s="4">
        <f>INDEX(products!$A$1:$G$49,MATCH(orders!$D951,products!$A$1:$A$49,0),MATCH(orders!L$1,products!$A$1:$F$1,0))</f>
        <v>27.484999999999996</v>
      </c>
      <c r="M951" s="4">
        <f t="shared" si="14"/>
        <v>109.93999999999998</v>
      </c>
      <c r="N951" t="str" cm="1">
        <f t="array" ref="N951">_xlfn.IFS($I951="Rob","Robusta",$I951="Exc","Excelsa",$I951="Ara","Arabica",$I951="Lib","Liberica")</f>
        <v>Robusta</v>
      </c>
      <c r="O951" t="str" cm="1">
        <f t="array" ref="O951">_xlfn.IFS($J951="M","Medium",$J951="L","Light",$J951="D","Dark")</f>
        <v>Light</v>
      </c>
      <c r="P951" t="str">
        <f>_xlfn.XLOOKUP(Orders[[#This Row],[Customer ID]], customers!$A$1:$A$1001, customers!$I$1:$I$1001,,0)</f>
        <v>No</v>
      </c>
    </row>
    <row r="952" spans="1:16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_xlfn.XLOOKUP($C952, customers!$A$1:$A$1001,customers!$B$1:$B$1001)</f>
        <v>Johnath Fairebrother</v>
      </c>
      <c r="G952" s="2" t="str">
        <f>IF(_xlfn.XLOOKUP($C952,customers!$A$1:$A$1001, customers!$C$1:$C$1001)=0, "", _xlfn.XLOOKUP($C952,customers!$A$1:$A$1001, customers!$C$1:$C$1001))</f>
        <v/>
      </c>
      <c r="H952" s="2" t="str">
        <f>_xlfn.XLOOKUP($C952, customers!$A$1:$A$1001, customers!$G$1:$G$1001)</f>
        <v>United States</v>
      </c>
      <c r="I952" t="str">
        <f>INDEX(products!$A$1:$G$49,MATCH(orders!$D952,products!$A$1:$A$49,0),MATCH(orders!I$1,products!$A$1:$F$1,0))</f>
        <v>Rob</v>
      </c>
      <c r="J952" t="str">
        <f>INDEX(products!$A$1:$G$49,MATCH(orders!$D952,products!$A$1:$A$49,0),MATCH(orders!J$1,products!$A$1:$F$1,0))</f>
        <v>L</v>
      </c>
      <c r="K952" s="7">
        <f>INDEX(products!$A$1:$G$49,MATCH(orders!$D952,products!$A$1:$A$49,0),MATCH(orders!K$1,products!$A$1:$F$1,0))</f>
        <v>0.2</v>
      </c>
      <c r="L952" s="4">
        <f>INDEX(products!$A$1:$G$49,MATCH(orders!$D952,products!$A$1:$A$49,0),MATCH(orders!L$1,products!$A$1:$F$1,0))</f>
        <v>3.5849999999999995</v>
      </c>
      <c r="M952" s="4">
        <f t="shared" si="14"/>
        <v>14.339999999999998</v>
      </c>
      <c r="N952" t="str" cm="1">
        <f t="array" ref="N952">_xlfn.IFS($I952="Rob","Robusta",$I952="Exc","Excelsa",$I952="Ara","Arabica",$I952="Lib","Liberica")</f>
        <v>Robusta</v>
      </c>
      <c r="O952" t="str" cm="1">
        <f t="array" ref="O952">_xlfn.IFS($J952="M","Medium",$J952="L","Light",$J952="D","Dark")</f>
        <v>Light</v>
      </c>
      <c r="P952" t="str">
        <f>_xlfn.XLOOKUP(Orders[[#This Row],[Customer ID]], customers!$A$1:$A$1001, customers!$I$1:$I$1001,,0)</f>
        <v>Yes</v>
      </c>
    </row>
    <row r="953" spans="1:16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_xlfn.XLOOKUP($C953, customers!$A$1:$A$1001,customers!$B$1:$B$1001)</f>
        <v>Ingamar Eberlein</v>
      </c>
      <c r="G953" s="2" t="str">
        <f>IF(_xlfn.XLOOKUP($C953,customers!$A$1:$A$1001, customers!$C$1:$C$1001)=0, "", _xlfn.XLOOKUP($C953,customers!$A$1:$A$1001, customers!$C$1:$C$1001))</f>
        <v>ieberleinqf@hc360.com</v>
      </c>
      <c r="H953" s="2" t="str">
        <f>_xlfn.XLOOKUP($C953, customers!$A$1:$A$1001, customers!$G$1:$G$1001)</f>
        <v>United States</v>
      </c>
      <c r="I953" t="str">
        <f>INDEX(products!$A$1:$G$49,MATCH(orders!$D953,products!$A$1:$A$49,0),MATCH(orders!I$1,products!$A$1:$F$1,0))</f>
        <v>Rob</v>
      </c>
      <c r="J953" t="str">
        <f>INDEX(products!$A$1:$G$49,MATCH(orders!$D953,products!$A$1:$A$49,0),MATCH(orders!J$1,products!$A$1:$F$1,0))</f>
        <v>L</v>
      </c>
      <c r="K953" s="7">
        <f>INDEX(products!$A$1:$G$49,MATCH(orders!$D953,products!$A$1:$A$49,0),MATCH(orders!K$1,products!$A$1:$F$1,0))</f>
        <v>0.2</v>
      </c>
      <c r="L953" s="4">
        <f>INDEX(products!$A$1:$G$49,MATCH(orders!$D953,products!$A$1:$A$49,0),MATCH(orders!L$1,products!$A$1:$F$1,0))</f>
        <v>3.5849999999999995</v>
      </c>
      <c r="M953" s="4">
        <f t="shared" si="14"/>
        <v>21.509999999999998</v>
      </c>
      <c r="N953" t="str" cm="1">
        <f t="array" ref="N953">_xlfn.IFS($I953="Rob","Robusta",$I953="Exc","Excelsa",$I953="Ara","Arabica",$I953="Lib","Liberica")</f>
        <v>Robusta</v>
      </c>
      <c r="O953" t="str" cm="1">
        <f t="array" ref="O953">_xlfn.IFS($J953="M","Medium",$J953="L","Light",$J953="D","Dark")</f>
        <v>Light</v>
      </c>
      <c r="P953" t="str">
        <f>_xlfn.XLOOKUP(Orders[[#This Row],[Customer ID]], customers!$A$1:$A$1001, customers!$I$1:$I$1001,,0)</f>
        <v>No</v>
      </c>
    </row>
    <row r="954" spans="1:16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_xlfn.XLOOKUP($C954, customers!$A$1:$A$1001,customers!$B$1:$B$1001)</f>
        <v>Jilly Dreng</v>
      </c>
      <c r="G954" s="2" t="str">
        <f>IF(_xlfn.XLOOKUP($C954,customers!$A$1:$A$1001, customers!$C$1:$C$1001)=0, "", _xlfn.XLOOKUP($C954,customers!$A$1:$A$1001, customers!$C$1:$C$1001))</f>
        <v>jdrengqg@uiuc.edu</v>
      </c>
      <c r="H954" s="2" t="str">
        <f>_xlfn.XLOOKUP($C954, customers!$A$1:$A$1001, customers!$G$1:$G$1001)</f>
        <v>Ireland</v>
      </c>
      <c r="I954" t="str">
        <f>INDEX(products!$A$1:$G$49,MATCH(orders!$D954,products!$A$1:$A$49,0),MATCH(orders!I$1,products!$A$1:$F$1,0))</f>
        <v>Ara</v>
      </c>
      <c r="J954" t="str">
        <f>INDEX(products!$A$1:$G$49,MATCH(orders!$D954,products!$A$1:$A$49,0),MATCH(orders!J$1,products!$A$1:$F$1,0))</f>
        <v>M</v>
      </c>
      <c r="K954" s="7">
        <f>INDEX(products!$A$1:$G$49,MATCH(orders!$D954,products!$A$1:$A$49,0),MATCH(orders!K$1,products!$A$1:$F$1,0))</f>
        <v>1</v>
      </c>
      <c r="L954" s="4">
        <f>INDEX(products!$A$1:$G$49,MATCH(orders!$D954,products!$A$1:$A$49,0),MATCH(orders!L$1,products!$A$1:$F$1,0))</f>
        <v>11.25</v>
      </c>
      <c r="M954" s="4">
        <f t="shared" si="14"/>
        <v>22.5</v>
      </c>
      <c r="N954" t="str" cm="1">
        <f t="array" ref="N954">_xlfn.IFS($I954="Rob","Robusta",$I954="Exc","Excelsa",$I954="Ara","Arabica",$I954="Lib","Liberica")</f>
        <v>Arabica</v>
      </c>
      <c r="O954" t="str" cm="1">
        <f t="array" ref="O954">_xlfn.IFS($J954="M","Medium",$J954="L","Light",$J954="D","Dark")</f>
        <v>Medium</v>
      </c>
      <c r="P954" t="str">
        <f>_xlfn.XLOOKUP(Orders[[#This Row],[Customer ID]], customers!$A$1:$A$1001, customers!$I$1:$I$1001,,0)</f>
        <v>Yes</v>
      </c>
    </row>
    <row r="955" spans="1:16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_xlfn.XLOOKUP($C955, customers!$A$1:$A$1001,customers!$B$1:$B$1001)</f>
        <v>Brenn Dundredge</v>
      </c>
      <c r="G955" s="2" t="str">
        <f>IF(_xlfn.XLOOKUP($C955,customers!$A$1:$A$1001, customers!$C$1:$C$1001)=0, "", _xlfn.XLOOKUP($C955,customers!$A$1:$A$1001, customers!$C$1:$C$1001))</f>
        <v/>
      </c>
      <c r="H955" s="2" t="str">
        <f>_xlfn.XLOOKUP($C955, customers!$A$1:$A$1001, customers!$G$1:$G$1001)</f>
        <v>United States</v>
      </c>
      <c r="I955" t="str">
        <f>INDEX(products!$A$1:$G$49,MATCH(orders!$D955,products!$A$1:$A$49,0),MATCH(orders!I$1,products!$A$1:$F$1,0))</f>
        <v>Ara</v>
      </c>
      <c r="J955" t="str">
        <f>INDEX(products!$A$1:$G$49,MATCH(orders!$D955,products!$A$1:$A$49,0),MATCH(orders!J$1,products!$A$1:$F$1,0))</f>
        <v>L</v>
      </c>
      <c r="K955" s="7">
        <f>INDEX(products!$A$1:$G$49,MATCH(orders!$D955,products!$A$1:$A$49,0),MATCH(orders!K$1,products!$A$1:$F$1,0))</f>
        <v>0.2</v>
      </c>
      <c r="L955" s="4">
        <f>INDEX(products!$A$1:$G$49,MATCH(orders!$D955,products!$A$1:$A$49,0),MATCH(orders!L$1,products!$A$1:$F$1,0))</f>
        <v>3.8849999999999998</v>
      </c>
      <c r="M955" s="4">
        <f t="shared" si="14"/>
        <v>3.8849999999999998</v>
      </c>
      <c r="N955" t="str" cm="1">
        <f t="array" ref="N955">_xlfn.IFS($I955="Rob","Robusta",$I955="Exc","Excelsa",$I955="Ara","Arabica",$I955="Lib","Liberica")</f>
        <v>Arabica</v>
      </c>
      <c r="O955" t="str" cm="1">
        <f t="array" ref="O955">_xlfn.IFS($J955="M","Medium",$J955="L","Light",$J955="D","Dark")</f>
        <v>Light</v>
      </c>
      <c r="P955" t="str">
        <f>_xlfn.XLOOKUP(Orders[[#This Row],[Customer ID]], customers!$A$1:$A$1001, customers!$I$1:$I$1001,,0)</f>
        <v>Yes</v>
      </c>
    </row>
    <row r="956" spans="1:16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_xlfn.XLOOKUP($C956, customers!$A$1:$A$1001,customers!$B$1:$B$1001)</f>
        <v>Brenn Dundredge</v>
      </c>
      <c r="G956" s="2" t="str">
        <f>IF(_xlfn.XLOOKUP($C956,customers!$A$1:$A$1001, customers!$C$1:$C$1001)=0, "", _xlfn.XLOOKUP($C956,customers!$A$1:$A$1001, customers!$C$1:$C$1001))</f>
        <v/>
      </c>
      <c r="H956" s="2" t="str">
        <f>_xlfn.XLOOKUP($C956, customers!$A$1:$A$1001, customers!$G$1:$G$1001)</f>
        <v>United States</v>
      </c>
      <c r="I956" t="str">
        <f>INDEX(products!$A$1:$G$49,MATCH(orders!$D956,products!$A$1:$A$49,0),MATCH(orders!I$1,products!$A$1:$F$1,0))</f>
        <v>Exc</v>
      </c>
      <c r="J956" t="str">
        <f>INDEX(products!$A$1:$G$49,MATCH(orders!$D956,products!$A$1:$A$49,0),MATCH(orders!J$1,products!$A$1:$F$1,0))</f>
        <v>D</v>
      </c>
      <c r="K956" s="7">
        <f>INDEX(products!$A$1:$G$49,MATCH(orders!$D956,products!$A$1:$A$49,0),MATCH(orders!K$1,products!$A$1:$F$1,0))</f>
        <v>2.5</v>
      </c>
      <c r="L956" s="4">
        <f>INDEX(products!$A$1:$G$49,MATCH(orders!$D956,products!$A$1:$A$49,0),MATCH(orders!L$1,products!$A$1:$F$1,0))</f>
        <v>27.945</v>
      </c>
      <c r="M956" s="4">
        <f t="shared" si="14"/>
        <v>27.945</v>
      </c>
      <c r="N956" t="str" cm="1">
        <f t="array" ref="N956">_xlfn.IFS($I956="Rob","Robusta",$I956="Exc","Excelsa",$I956="Ara","Arabica",$I956="Lib","Liberica")</f>
        <v>Excelsa</v>
      </c>
      <c r="O956" t="str" cm="1">
        <f t="array" ref="O956">_xlfn.IFS($J956="M","Medium",$J956="L","Light",$J956="D","Dark")</f>
        <v>Dark</v>
      </c>
      <c r="P956" t="str">
        <f>_xlfn.XLOOKUP(Orders[[#This Row],[Customer ID]], customers!$A$1:$A$1001, customers!$I$1:$I$1001,,0)</f>
        <v>Yes</v>
      </c>
    </row>
    <row r="957" spans="1:16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_xlfn.XLOOKUP($C957, customers!$A$1:$A$1001,customers!$B$1:$B$1001)</f>
        <v>Brenn Dundredge</v>
      </c>
      <c r="G957" s="2" t="str">
        <f>IF(_xlfn.XLOOKUP($C957,customers!$A$1:$A$1001, customers!$C$1:$C$1001)=0, "", _xlfn.XLOOKUP($C957,customers!$A$1:$A$1001, customers!$C$1:$C$1001))</f>
        <v/>
      </c>
      <c r="H957" s="2" t="str">
        <f>_xlfn.XLOOKUP($C957, customers!$A$1:$A$1001, customers!$G$1:$G$1001)</f>
        <v>United States</v>
      </c>
      <c r="I957" t="str">
        <f>INDEX(products!$A$1:$G$49,MATCH(orders!$D957,products!$A$1:$A$49,0),MATCH(orders!I$1,products!$A$1:$F$1,0))</f>
        <v>Exc</v>
      </c>
      <c r="J957" t="str">
        <f>INDEX(products!$A$1:$G$49,MATCH(orders!$D957,products!$A$1:$A$49,0),MATCH(orders!J$1,products!$A$1:$F$1,0))</f>
        <v>L</v>
      </c>
      <c r="K957" s="7">
        <f>INDEX(products!$A$1:$G$49,MATCH(orders!$D957,products!$A$1:$A$49,0),MATCH(orders!K$1,products!$A$1:$F$1,0))</f>
        <v>2.5</v>
      </c>
      <c r="L957" s="4">
        <f>INDEX(products!$A$1:$G$49,MATCH(orders!$D957,products!$A$1:$A$49,0),MATCH(orders!L$1,products!$A$1:$F$1,0))</f>
        <v>34.154999999999994</v>
      </c>
      <c r="M957" s="4">
        <f t="shared" si="14"/>
        <v>170.77499999999998</v>
      </c>
      <c r="N957" t="str" cm="1">
        <f t="array" ref="N957">_xlfn.IFS($I957="Rob","Robusta",$I957="Exc","Excelsa",$I957="Ara","Arabica",$I957="Lib","Liberica")</f>
        <v>Excelsa</v>
      </c>
      <c r="O957" t="str" cm="1">
        <f t="array" ref="O957">_xlfn.IFS($J957="M","Medium",$J957="L","Light",$J957="D","Dark")</f>
        <v>Light</v>
      </c>
      <c r="P957" t="str">
        <f>_xlfn.XLOOKUP(Orders[[#This Row],[Customer ID]], customers!$A$1:$A$1001, customers!$I$1:$I$1001,,0)</f>
        <v>Yes</v>
      </c>
    </row>
    <row r="958" spans="1:16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_xlfn.XLOOKUP($C958, customers!$A$1:$A$1001,customers!$B$1:$B$1001)</f>
        <v>Brenn Dundredge</v>
      </c>
      <c r="G958" s="2" t="str">
        <f>IF(_xlfn.XLOOKUP($C958,customers!$A$1:$A$1001, customers!$C$1:$C$1001)=0, "", _xlfn.XLOOKUP($C958,customers!$A$1:$A$1001, customers!$C$1:$C$1001))</f>
        <v/>
      </c>
      <c r="H958" s="2" t="str">
        <f>_xlfn.XLOOKUP($C958, customers!$A$1:$A$1001, customers!$G$1:$G$1001)</f>
        <v>United States</v>
      </c>
      <c r="I958" t="str">
        <f>INDEX(products!$A$1:$G$49,MATCH(orders!$D958,products!$A$1:$A$49,0),MATCH(orders!I$1,products!$A$1:$F$1,0))</f>
        <v>Rob</v>
      </c>
      <c r="J958" t="str">
        <f>INDEX(products!$A$1:$G$49,MATCH(orders!$D958,products!$A$1:$A$49,0),MATCH(orders!J$1,products!$A$1:$F$1,0))</f>
        <v>L</v>
      </c>
      <c r="K958" s="7">
        <f>INDEX(products!$A$1:$G$49,MATCH(orders!$D958,products!$A$1:$A$49,0),MATCH(orders!K$1,products!$A$1:$F$1,0))</f>
        <v>2.5</v>
      </c>
      <c r="L958" s="4">
        <f>INDEX(products!$A$1:$G$49,MATCH(orders!$D958,products!$A$1:$A$49,0),MATCH(orders!L$1,products!$A$1:$F$1,0))</f>
        <v>27.484999999999996</v>
      </c>
      <c r="M958" s="4">
        <f t="shared" si="14"/>
        <v>54.969999999999992</v>
      </c>
      <c r="N958" t="str" cm="1">
        <f t="array" ref="N958">_xlfn.IFS($I958="Rob","Robusta",$I958="Exc","Excelsa",$I958="Ara","Arabica",$I958="Lib","Liberica")</f>
        <v>Robusta</v>
      </c>
      <c r="O958" t="str" cm="1">
        <f t="array" ref="O958">_xlfn.IFS($J958="M","Medium",$J958="L","Light",$J958="D","Dark")</f>
        <v>Light</v>
      </c>
      <c r="P958" t="str">
        <f>_xlfn.XLOOKUP(Orders[[#This Row],[Customer ID]], customers!$A$1:$A$1001, customers!$I$1:$I$1001,,0)</f>
        <v>Yes</v>
      </c>
    </row>
    <row r="959" spans="1:16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_xlfn.XLOOKUP($C959, customers!$A$1:$A$1001,customers!$B$1:$B$1001)</f>
        <v>Brenn Dundredge</v>
      </c>
      <c r="G959" s="2" t="str">
        <f>IF(_xlfn.XLOOKUP($C959,customers!$A$1:$A$1001, customers!$C$1:$C$1001)=0, "", _xlfn.XLOOKUP($C959,customers!$A$1:$A$1001, customers!$C$1:$C$1001))</f>
        <v/>
      </c>
      <c r="H959" s="2" t="str">
        <f>_xlfn.XLOOKUP($C959, customers!$A$1:$A$1001, customers!$G$1:$G$1001)</f>
        <v>United States</v>
      </c>
      <c r="I959" t="str">
        <f>INDEX(products!$A$1:$G$49,MATCH(orders!$D959,products!$A$1:$A$49,0),MATCH(orders!I$1,products!$A$1:$F$1,0))</f>
        <v>Exc</v>
      </c>
      <c r="J959" t="str">
        <f>INDEX(products!$A$1:$G$49,MATCH(orders!$D959,products!$A$1:$A$49,0),MATCH(orders!J$1,products!$A$1:$F$1,0))</f>
        <v>L</v>
      </c>
      <c r="K959" s="7">
        <f>INDEX(products!$A$1:$G$49,MATCH(orders!$D959,products!$A$1:$A$49,0),MATCH(orders!K$1,products!$A$1:$F$1,0))</f>
        <v>1</v>
      </c>
      <c r="L959" s="4">
        <f>INDEX(products!$A$1:$G$49,MATCH(orders!$D959,products!$A$1:$A$49,0),MATCH(orders!L$1,products!$A$1:$F$1,0))</f>
        <v>14.85</v>
      </c>
      <c r="M959" s="4">
        <f t="shared" si="14"/>
        <v>14.85</v>
      </c>
      <c r="N959" t="str" cm="1">
        <f t="array" ref="N959">_xlfn.IFS($I959="Rob","Robusta",$I959="Exc","Excelsa",$I959="Ara","Arabica",$I959="Lib","Liberica")</f>
        <v>Excelsa</v>
      </c>
      <c r="O959" t="str" cm="1">
        <f t="array" ref="O959">_xlfn.IFS($J959="M","Medium",$J959="L","Light",$J959="D","Dark")</f>
        <v>Light</v>
      </c>
      <c r="P959" t="str">
        <f>_xlfn.XLOOKUP(Orders[[#This Row],[Customer ID]], customers!$A$1:$A$1001, customers!$I$1:$I$1001,,0)</f>
        <v>Yes</v>
      </c>
    </row>
    <row r="960" spans="1:16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_xlfn.XLOOKUP($C960, customers!$A$1:$A$1001,customers!$B$1:$B$1001)</f>
        <v>Brenn Dundredge</v>
      </c>
      <c r="G960" s="2" t="str">
        <f>IF(_xlfn.XLOOKUP($C960,customers!$A$1:$A$1001, customers!$C$1:$C$1001)=0, "", _xlfn.XLOOKUP($C960,customers!$A$1:$A$1001, customers!$C$1:$C$1001))</f>
        <v/>
      </c>
      <c r="H960" s="2" t="str">
        <f>_xlfn.XLOOKUP($C960, customers!$A$1:$A$1001, customers!$G$1:$G$1001)</f>
        <v>United States</v>
      </c>
      <c r="I960" t="str">
        <f>INDEX(products!$A$1:$G$49,MATCH(orders!$D960,products!$A$1:$A$49,0),MATCH(orders!I$1,products!$A$1:$F$1,0))</f>
        <v>Ara</v>
      </c>
      <c r="J960" t="str">
        <f>INDEX(products!$A$1:$G$49,MATCH(orders!$D960,products!$A$1:$A$49,0),MATCH(orders!J$1,products!$A$1:$F$1,0))</f>
        <v>L</v>
      </c>
      <c r="K960" s="7">
        <f>INDEX(products!$A$1:$G$49,MATCH(orders!$D960,products!$A$1:$A$49,0),MATCH(orders!K$1,products!$A$1:$F$1,0))</f>
        <v>0.2</v>
      </c>
      <c r="L960" s="4">
        <f>INDEX(products!$A$1:$G$49,MATCH(orders!$D960,products!$A$1:$A$49,0),MATCH(orders!L$1,products!$A$1:$F$1,0))</f>
        <v>3.8849999999999998</v>
      </c>
      <c r="M960" s="4">
        <f t="shared" si="14"/>
        <v>7.77</v>
      </c>
      <c r="N960" t="str" cm="1">
        <f t="array" ref="N960">_xlfn.IFS($I960="Rob","Robusta",$I960="Exc","Excelsa",$I960="Ara","Arabica",$I960="Lib","Liberica")</f>
        <v>Arabica</v>
      </c>
      <c r="O960" t="str" cm="1">
        <f t="array" ref="O960">_xlfn.IFS($J960="M","Medium",$J960="L","Light",$J960="D","Dark")</f>
        <v>Light</v>
      </c>
      <c r="P960" t="str">
        <f>_xlfn.XLOOKUP(Orders[[#This Row],[Customer ID]], customers!$A$1:$A$1001, customers!$I$1:$I$1001,,0)</f>
        <v>Yes</v>
      </c>
    </row>
    <row r="961" spans="1:16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_xlfn.XLOOKUP($C961, customers!$A$1:$A$1001,customers!$B$1:$B$1001)</f>
        <v>Rhodie Strathern</v>
      </c>
      <c r="G961" s="2" t="str">
        <f>IF(_xlfn.XLOOKUP($C961,customers!$A$1:$A$1001, customers!$C$1:$C$1001)=0, "", _xlfn.XLOOKUP($C961,customers!$A$1:$A$1001, customers!$C$1:$C$1001))</f>
        <v>rstrathernqn@devhub.com</v>
      </c>
      <c r="H961" s="2" t="str">
        <f>_xlfn.XLOOKUP($C961, customers!$A$1:$A$1001, customers!$G$1:$G$1001)</f>
        <v>United States</v>
      </c>
      <c r="I961" t="str">
        <f>INDEX(products!$A$1:$G$49,MATCH(orders!$D961,products!$A$1:$A$49,0),MATCH(orders!I$1,products!$A$1:$F$1,0))</f>
        <v>Lib</v>
      </c>
      <c r="J961" t="str">
        <f>INDEX(products!$A$1:$G$49,MATCH(orders!$D961,products!$A$1:$A$49,0),MATCH(orders!J$1,products!$A$1:$F$1,0))</f>
        <v>L</v>
      </c>
      <c r="K961" s="7">
        <f>INDEX(products!$A$1:$G$49,MATCH(orders!$D961,products!$A$1:$A$49,0),MATCH(orders!K$1,products!$A$1:$F$1,0))</f>
        <v>0.2</v>
      </c>
      <c r="L961" s="4">
        <f>INDEX(products!$A$1:$G$49,MATCH(orders!$D961,products!$A$1:$A$49,0),MATCH(orders!L$1,products!$A$1:$F$1,0))</f>
        <v>4.7549999999999999</v>
      </c>
      <c r="M961" s="4">
        <f t="shared" si="14"/>
        <v>23.774999999999999</v>
      </c>
      <c r="N961" t="str" cm="1">
        <f t="array" ref="N961">_xlfn.IFS($I961="Rob","Robusta",$I961="Exc","Excelsa",$I961="Ara","Arabica",$I961="Lib","Liberica")</f>
        <v>Liberica</v>
      </c>
      <c r="O961" t="str" cm="1">
        <f t="array" ref="O961">_xlfn.IFS($J961="M","Medium",$J961="L","Light",$J961="D","Dark")</f>
        <v>Light</v>
      </c>
      <c r="P961" t="str">
        <f>_xlfn.XLOOKUP(Orders[[#This Row],[Customer ID]], customers!$A$1:$A$1001, customers!$I$1:$I$1001,,0)</f>
        <v>Yes</v>
      </c>
    </row>
    <row r="962" spans="1:16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_xlfn.XLOOKUP($C962, customers!$A$1:$A$1001,customers!$B$1:$B$1001)</f>
        <v>Chad Miguel</v>
      </c>
      <c r="G962" s="2" t="str">
        <f>IF(_xlfn.XLOOKUP($C962,customers!$A$1:$A$1001, customers!$C$1:$C$1001)=0, "", _xlfn.XLOOKUP($C962,customers!$A$1:$A$1001, customers!$C$1:$C$1001))</f>
        <v>cmiguelqo@exblog.jp</v>
      </c>
      <c r="H962" s="2" t="str">
        <f>_xlfn.XLOOKUP($C962, customers!$A$1:$A$1001, customers!$G$1:$G$1001)</f>
        <v>United States</v>
      </c>
      <c r="I962" t="str">
        <f>INDEX(products!$A$1:$G$49,MATCH(orders!$D962,products!$A$1:$A$49,0),MATCH(orders!I$1,products!$A$1:$F$1,0))</f>
        <v>Lib</v>
      </c>
      <c r="J962" t="str">
        <f>INDEX(products!$A$1:$G$49,MATCH(orders!$D962,products!$A$1:$A$49,0),MATCH(orders!J$1,products!$A$1:$F$1,0))</f>
        <v>L</v>
      </c>
      <c r="K962" s="7">
        <f>INDEX(products!$A$1:$G$49,MATCH(orders!$D962,products!$A$1:$A$49,0),MATCH(orders!K$1,products!$A$1:$F$1,0))</f>
        <v>1</v>
      </c>
      <c r="L962" s="4">
        <f>INDEX(products!$A$1:$G$49,MATCH(orders!$D962,products!$A$1:$A$49,0),MATCH(orders!L$1,products!$A$1:$F$1,0))</f>
        <v>15.85</v>
      </c>
      <c r="M962" s="4">
        <f t="shared" si="14"/>
        <v>79.25</v>
      </c>
      <c r="N962" t="str" cm="1">
        <f t="array" ref="N962">_xlfn.IFS($I962="Rob","Robusta",$I962="Exc","Excelsa",$I962="Ara","Arabica",$I962="Lib","Liberica")</f>
        <v>Liberica</v>
      </c>
      <c r="O962" t="str" cm="1">
        <f t="array" ref="O962">_xlfn.IFS($J962="M","Medium",$J962="L","Light",$J962="D","Dark")</f>
        <v>Light</v>
      </c>
      <c r="P962" t="str">
        <f>_xlfn.XLOOKUP(Orders[[#This Row],[Customer ID]], customers!$A$1:$A$1001, customers!$I$1:$I$1001,,0)</f>
        <v>Yes</v>
      </c>
    </row>
    <row r="963" spans="1:16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_xlfn.XLOOKUP($C963, customers!$A$1:$A$1001,customers!$B$1:$B$1001)</f>
        <v>Florinda Matusovsky</v>
      </c>
      <c r="G963" s="2" t="str">
        <f>IF(_xlfn.XLOOKUP($C963,customers!$A$1:$A$1001, customers!$C$1:$C$1001)=0, "", _xlfn.XLOOKUP($C963,customers!$A$1:$A$1001, customers!$C$1:$C$1001))</f>
        <v/>
      </c>
      <c r="H963" s="2" t="str">
        <f>_xlfn.XLOOKUP($C963, customers!$A$1:$A$1001, customers!$G$1:$G$1001)</f>
        <v>United States</v>
      </c>
      <c r="I963" t="str">
        <f>INDEX(products!$A$1:$G$49,MATCH(orders!$D963,products!$A$1:$A$49,0),MATCH(orders!I$1,products!$A$1:$F$1,0))</f>
        <v>Ara</v>
      </c>
      <c r="J963" t="str">
        <f>INDEX(products!$A$1:$G$49,MATCH(orders!$D963,products!$A$1:$A$49,0),MATCH(orders!J$1,products!$A$1:$F$1,0))</f>
        <v>D</v>
      </c>
      <c r="K963" s="7">
        <f>INDEX(products!$A$1:$G$49,MATCH(orders!$D963,products!$A$1:$A$49,0),MATCH(orders!K$1,products!$A$1:$F$1,0))</f>
        <v>2.5</v>
      </c>
      <c r="L963" s="4">
        <f>INDEX(products!$A$1:$G$49,MATCH(orders!$D963,products!$A$1:$A$49,0),MATCH(orders!L$1,products!$A$1:$F$1,0))</f>
        <v>22.884999999999998</v>
      </c>
      <c r="M963" s="4">
        <f t="shared" ref="M963:M1001" si="15">L963*E963</f>
        <v>45.769999999999996</v>
      </c>
      <c r="N963" t="str" cm="1">
        <f t="array" ref="N963">_xlfn.IFS($I963="Rob","Robusta",$I963="Exc","Excelsa",$I963="Ara","Arabica",$I963="Lib","Liberica")</f>
        <v>Arabica</v>
      </c>
      <c r="O963" t="str" cm="1">
        <f t="array" ref="O963">_xlfn.IFS($J963="M","Medium",$J963="L","Light",$J963="D","Dark")</f>
        <v>Dark</v>
      </c>
      <c r="P963" t="str">
        <f>_xlfn.XLOOKUP(Orders[[#This Row],[Customer ID]], customers!$A$1:$A$1001, customers!$I$1:$I$1001,,0)</f>
        <v>Yes</v>
      </c>
    </row>
    <row r="964" spans="1:16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_xlfn.XLOOKUP($C964, customers!$A$1:$A$1001,customers!$B$1:$B$1001)</f>
        <v>Morly Rocks</v>
      </c>
      <c r="G964" s="2" t="str">
        <f>IF(_xlfn.XLOOKUP($C964,customers!$A$1:$A$1001, customers!$C$1:$C$1001)=0, "", _xlfn.XLOOKUP($C964,customers!$A$1:$A$1001, customers!$C$1:$C$1001))</f>
        <v>mrocksqq@exblog.jp</v>
      </c>
      <c r="H964" s="2" t="str">
        <f>_xlfn.XLOOKUP($C964, customers!$A$1:$A$1001, customers!$G$1:$G$1001)</f>
        <v>Ireland</v>
      </c>
      <c r="I964" t="str">
        <f>INDEX(products!$A$1:$G$49,MATCH(orders!$D964,products!$A$1:$A$49,0),MATCH(orders!I$1,products!$A$1:$F$1,0))</f>
        <v>Rob</v>
      </c>
      <c r="J964" t="str">
        <f>INDEX(products!$A$1:$G$49,MATCH(orders!$D964,products!$A$1:$A$49,0),MATCH(orders!J$1,products!$A$1:$F$1,0))</f>
        <v>D</v>
      </c>
      <c r="K964" s="7">
        <f>INDEX(products!$A$1:$G$49,MATCH(orders!$D964,products!$A$1:$A$49,0),MATCH(orders!K$1,products!$A$1:$F$1,0))</f>
        <v>1</v>
      </c>
      <c r="L964" s="4">
        <f>INDEX(products!$A$1:$G$49,MATCH(orders!$D964,products!$A$1:$A$49,0),MATCH(orders!L$1,products!$A$1:$F$1,0))</f>
        <v>8.9499999999999993</v>
      </c>
      <c r="M964" s="4">
        <f t="shared" si="15"/>
        <v>8.9499999999999993</v>
      </c>
      <c r="N964" t="str" cm="1">
        <f t="array" ref="N964">_xlfn.IFS($I964="Rob","Robusta",$I964="Exc","Excelsa",$I964="Ara","Arabica",$I964="Lib","Liberica")</f>
        <v>Robusta</v>
      </c>
      <c r="O964" t="str" cm="1">
        <f t="array" ref="O964">_xlfn.IFS($J964="M","Medium",$J964="L","Light",$J964="D","Dark")</f>
        <v>Dark</v>
      </c>
      <c r="P964" t="str">
        <f>_xlfn.XLOOKUP(Orders[[#This Row],[Customer ID]], customers!$A$1:$A$1001, customers!$I$1:$I$1001,,0)</f>
        <v>Yes</v>
      </c>
    </row>
    <row r="965" spans="1:16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_xlfn.XLOOKUP($C965, customers!$A$1:$A$1001,customers!$B$1:$B$1001)</f>
        <v>Yuri Burrells</v>
      </c>
      <c r="G965" s="2" t="str">
        <f>IF(_xlfn.XLOOKUP($C965,customers!$A$1:$A$1001, customers!$C$1:$C$1001)=0, "", _xlfn.XLOOKUP($C965,customers!$A$1:$A$1001, customers!$C$1:$C$1001))</f>
        <v>yburrellsqr@vinaora.com</v>
      </c>
      <c r="H965" s="2" t="str">
        <f>_xlfn.XLOOKUP($C965, customers!$A$1:$A$1001, customers!$G$1:$G$1001)</f>
        <v>United States</v>
      </c>
      <c r="I965" t="str">
        <f>INDEX(products!$A$1:$G$49,MATCH(orders!$D965,products!$A$1:$A$49,0),MATCH(orders!I$1,products!$A$1:$F$1,0))</f>
        <v>Rob</v>
      </c>
      <c r="J965" t="str">
        <f>INDEX(products!$A$1:$G$49,MATCH(orders!$D965,products!$A$1:$A$49,0),MATCH(orders!J$1,products!$A$1:$F$1,0))</f>
        <v>M</v>
      </c>
      <c r="K965" s="7">
        <f>INDEX(products!$A$1:$G$49,MATCH(orders!$D965,products!$A$1:$A$49,0),MATCH(orders!K$1,products!$A$1:$F$1,0))</f>
        <v>0.5</v>
      </c>
      <c r="L965" s="4">
        <f>INDEX(products!$A$1:$G$49,MATCH(orders!$D965,products!$A$1:$A$49,0),MATCH(orders!L$1,products!$A$1:$F$1,0))</f>
        <v>5.97</v>
      </c>
      <c r="M965" s="4">
        <f t="shared" si="15"/>
        <v>23.88</v>
      </c>
      <c r="N965" t="str" cm="1">
        <f t="array" ref="N965">_xlfn.IFS($I965="Rob","Robusta",$I965="Exc","Excelsa",$I965="Ara","Arabica",$I965="Lib","Liberica")</f>
        <v>Robusta</v>
      </c>
      <c r="O965" t="str" cm="1">
        <f t="array" ref="O965">_xlfn.IFS($J965="M","Medium",$J965="L","Light",$J965="D","Dark")</f>
        <v>Medium</v>
      </c>
      <c r="P965" t="str">
        <f>_xlfn.XLOOKUP(Orders[[#This Row],[Customer ID]], customers!$A$1:$A$1001, customers!$I$1:$I$1001,,0)</f>
        <v>Yes</v>
      </c>
    </row>
    <row r="966" spans="1:16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_xlfn.XLOOKUP($C966, customers!$A$1:$A$1001,customers!$B$1:$B$1001)</f>
        <v>Cleopatra Goodrum</v>
      </c>
      <c r="G966" s="2" t="str">
        <f>IF(_xlfn.XLOOKUP($C966,customers!$A$1:$A$1001, customers!$C$1:$C$1001)=0, "", _xlfn.XLOOKUP($C966,customers!$A$1:$A$1001, customers!$C$1:$C$1001))</f>
        <v>cgoodrumqs@goodreads.com</v>
      </c>
      <c r="H966" s="2" t="str">
        <f>_xlfn.XLOOKUP($C966, customers!$A$1:$A$1001, customers!$G$1:$G$1001)</f>
        <v>United States</v>
      </c>
      <c r="I966" t="str">
        <f>INDEX(products!$A$1:$G$49,MATCH(orders!$D966,products!$A$1:$A$49,0),MATCH(orders!I$1,products!$A$1:$F$1,0))</f>
        <v>Exc</v>
      </c>
      <c r="J966" t="str">
        <f>INDEX(products!$A$1:$G$49,MATCH(orders!$D966,products!$A$1:$A$49,0),MATCH(orders!J$1,products!$A$1:$F$1,0))</f>
        <v>L</v>
      </c>
      <c r="K966" s="7">
        <f>INDEX(products!$A$1:$G$49,MATCH(orders!$D966,products!$A$1:$A$49,0),MATCH(orders!K$1,products!$A$1:$F$1,0))</f>
        <v>0.2</v>
      </c>
      <c r="L966" s="4">
        <f>INDEX(products!$A$1:$G$49,MATCH(orders!$D966,products!$A$1:$A$49,0),MATCH(orders!L$1,products!$A$1:$F$1,0))</f>
        <v>4.4550000000000001</v>
      </c>
      <c r="M966" s="4">
        <f t="shared" si="15"/>
        <v>22.274999999999999</v>
      </c>
      <c r="N966" t="str" cm="1">
        <f t="array" ref="N966">_xlfn.IFS($I966="Rob","Robusta",$I966="Exc","Excelsa",$I966="Ara","Arabica",$I966="Lib","Liberica")</f>
        <v>Excelsa</v>
      </c>
      <c r="O966" t="str" cm="1">
        <f t="array" ref="O966">_xlfn.IFS($J966="M","Medium",$J966="L","Light",$J966="D","Dark")</f>
        <v>Light</v>
      </c>
      <c r="P966" t="str">
        <f>_xlfn.XLOOKUP(Orders[[#This Row],[Customer ID]], customers!$A$1:$A$1001, customers!$I$1:$I$1001,,0)</f>
        <v>No</v>
      </c>
    </row>
    <row r="967" spans="1:16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_xlfn.XLOOKUP($C967, customers!$A$1:$A$1001,customers!$B$1:$B$1001)</f>
        <v>Joey Jefferys</v>
      </c>
      <c r="G967" s="2" t="str">
        <f>IF(_xlfn.XLOOKUP($C967,customers!$A$1:$A$1001, customers!$C$1:$C$1001)=0, "", _xlfn.XLOOKUP($C967,customers!$A$1:$A$1001, customers!$C$1:$C$1001))</f>
        <v>jjefferysqt@blog.com</v>
      </c>
      <c r="H967" s="2" t="str">
        <f>_xlfn.XLOOKUP($C967, customers!$A$1:$A$1001, customers!$G$1:$G$1001)</f>
        <v>United States</v>
      </c>
      <c r="I967" t="str">
        <f>INDEX(products!$A$1:$G$49,MATCH(orders!$D967,products!$A$1:$A$49,0),MATCH(orders!I$1,products!$A$1:$F$1,0))</f>
        <v>Rob</v>
      </c>
      <c r="J967" t="str">
        <f>INDEX(products!$A$1:$G$49,MATCH(orders!$D967,products!$A$1:$A$49,0),MATCH(orders!J$1,products!$A$1:$F$1,0))</f>
        <v>M</v>
      </c>
      <c r="K967" s="7">
        <f>INDEX(products!$A$1:$G$49,MATCH(orders!$D967,products!$A$1:$A$49,0),MATCH(orders!K$1,products!$A$1:$F$1,0))</f>
        <v>1</v>
      </c>
      <c r="L967" s="4">
        <f>INDEX(products!$A$1:$G$49,MATCH(orders!$D967,products!$A$1:$A$49,0),MATCH(orders!L$1,products!$A$1:$F$1,0))</f>
        <v>9.9499999999999993</v>
      </c>
      <c r="M967" s="4">
        <f t="shared" si="15"/>
        <v>29.849999999999998</v>
      </c>
      <c r="N967" t="str" cm="1">
        <f t="array" ref="N967">_xlfn.IFS($I967="Rob","Robusta",$I967="Exc","Excelsa",$I967="Ara","Arabica",$I967="Lib","Liberica")</f>
        <v>Robusta</v>
      </c>
      <c r="O967" t="str" cm="1">
        <f t="array" ref="O967">_xlfn.IFS($J967="M","Medium",$J967="L","Light",$J967="D","Dark")</f>
        <v>Medium</v>
      </c>
      <c r="P967" t="str">
        <f>_xlfn.XLOOKUP(Orders[[#This Row],[Customer ID]], customers!$A$1:$A$1001, customers!$I$1:$I$1001,,0)</f>
        <v>Yes</v>
      </c>
    </row>
    <row r="968" spans="1:16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_xlfn.XLOOKUP($C968, customers!$A$1:$A$1001,customers!$B$1:$B$1001)</f>
        <v>Bearnard Wardell</v>
      </c>
      <c r="G968" s="2" t="str">
        <f>IF(_xlfn.XLOOKUP($C968,customers!$A$1:$A$1001, customers!$C$1:$C$1001)=0, "", _xlfn.XLOOKUP($C968,customers!$A$1:$A$1001, customers!$C$1:$C$1001))</f>
        <v>bwardellqu@adobe.com</v>
      </c>
      <c r="H968" s="2" t="str">
        <f>_xlfn.XLOOKUP($C968, customers!$A$1:$A$1001, customers!$G$1:$G$1001)</f>
        <v>United States</v>
      </c>
      <c r="I968" t="str">
        <f>INDEX(products!$A$1:$G$49,MATCH(orders!$D968,products!$A$1:$A$49,0),MATCH(orders!I$1,products!$A$1:$F$1,0))</f>
        <v>Exc</v>
      </c>
      <c r="J968" t="str">
        <f>INDEX(products!$A$1:$G$49,MATCH(orders!$D968,products!$A$1:$A$49,0),MATCH(orders!J$1,products!$A$1:$F$1,0))</f>
        <v>L</v>
      </c>
      <c r="K968" s="7">
        <f>INDEX(products!$A$1:$G$49,MATCH(orders!$D968,products!$A$1:$A$49,0),MATCH(orders!K$1,products!$A$1:$F$1,0))</f>
        <v>0.5</v>
      </c>
      <c r="L968" s="4">
        <f>INDEX(products!$A$1:$G$49,MATCH(orders!$D968,products!$A$1:$A$49,0),MATCH(orders!L$1,products!$A$1:$F$1,0))</f>
        <v>8.91</v>
      </c>
      <c r="M968" s="4">
        <f t="shared" si="15"/>
        <v>53.46</v>
      </c>
      <c r="N968" t="str" cm="1">
        <f t="array" ref="N968">_xlfn.IFS($I968="Rob","Robusta",$I968="Exc","Excelsa",$I968="Ara","Arabica",$I968="Lib","Liberica")</f>
        <v>Excelsa</v>
      </c>
      <c r="O968" t="str" cm="1">
        <f t="array" ref="O968">_xlfn.IFS($J968="M","Medium",$J968="L","Light",$J968="D","Dark")</f>
        <v>Light</v>
      </c>
      <c r="P968" t="str">
        <f>_xlfn.XLOOKUP(Orders[[#This Row],[Customer ID]], customers!$A$1:$A$1001, customers!$I$1:$I$1001,,0)</f>
        <v>Yes</v>
      </c>
    </row>
    <row r="969" spans="1:16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_xlfn.XLOOKUP($C969, customers!$A$1:$A$1001,customers!$B$1:$B$1001)</f>
        <v>Zeke Walisiak</v>
      </c>
      <c r="G969" s="2" t="str">
        <f>IF(_xlfn.XLOOKUP($C969,customers!$A$1:$A$1001, customers!$C$1:$C$1001)=0, "", _xlfn.XLOOKUP($C969,customers!$A$1:$A$1001, customers!$C$1:$C$1001))</f>
        <v>zwalisiakqv@ucsd.edu</v>
      </c>
      <c r="H969" s="2" t="str">
        <f>_xlfn.XLOOKUP($C969, customers!$A$1:$A$1001, customers!$G$1:$G$1001)</f>
        <v>Ireland</v>
      </c>
      <c r="I969" t="str">
        <f>INDEX(products!$A$1:$G$49,MATCH(orders!$D969,products!$A$1:$A$49,0),MATCH(orders!I$1,products!$A$1:$F$1,0))</f>
        <v>Rob</v>
      </c>
      <c r="J969" t="str">
        <f>INDEX(products!$A$1:$G$49,MATCH(orders!$D969,products!$A$1:$A$49,0),MATCH(orders!J$1,products!$A$1:$F$1,0))</f>
        <v>D</v>
      </c>
      <c r="K969" s="7">
        <f>INDEX(products!$A$1:$G$49,MATCH(orders!$D969,products!$A$1:$A$49,0),MATCH(orders!K$1,products!$A$1:$F$1,0))</f>
        <v>0.2</v>
      </c>
      <c r="L969" s="4">
        <f>INDEX(products!$A$1:$G$49,MATCH(orders!$D969,products!$A$1:$A$49,0),MATCH(orders!L$1,products!$A$1:$F$1,0))</f>
        <v>2.6849999999999996</v>
      </c>
      <c r="M969" s="4">
        <f t="shared" si="15"/>
        <v>2.6849999999999996</v>
      </c>
      <c r="N969" t="str" cm="1">
        <f t="array" ref="N969">_xlfn.IFS($I969="Rob","Robusta",$I969="Exc","Excelsa",$I969="Ara","Arabica",$I969="Lib","Liberica")</f>
        <v>Robusta</v>
      </c>
      <c r="O969" t="str" cm="1">
        <f t="array" ref="O969">_xlfn.IFS($J969="M","Medium",$J969="L","Light",$J969="D","Dark")</f>
        <v>Dark</v>
      </c>
      <c r="P969" t="str">
        <f>_xlfn.XLOOKUP(Orders[[#This Row],[Customer ID]], customers!$A$1:$A$1001, customers!$I$1:$I$1001,,0)</f>
        <v>Yes</v>
      </c>
    </row>
    <row r="970" spans="1:16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_xlfn.XLOOKUP($C970, customers!$A$1:$A$1001,customers!$B$1:$B$1001)</f>
        <v>Wiley Leopold</v>
      </c>
      <c r="G970" s="2" t="str">
        <f>IF(_xlfn.XLOOKUP($C970,customers!$A$1:$A$1001, customers!$C$1:$C$1001)=0, "", _xlfn.XLOOKUP($C970,customers!$A$1:$A$1001, customers!$C$1:$C$1001))</f>
        <v>wleopoldqw@blogspot.com</v>
      </c>
      <c r="H970" s="2" t="str">
        <f>_xlfn.XLOOKUP($C970, customers!$A$1:$A$1001, customers!$G$1:$G$1001)</f>
        <v>United States</v>
      </c>
      <c r="I970" t="str">
        <f>INDEX(products!$A$1:$G$49,MATCH(orders!$D970,products!$A$1:$A$49,0),MATCH(orders!I$1,products!$A$1:$F$1,0))</f>
        <v>Rob</v>
      </c>
      <c r="J970" t="str">
        <f>INDEX(products!$A$1:$G$49,MATCH(orders!$D970,products!$A$1:$A$49,0),MATCH(orders!J$1,products!$A$1:$F$1,0))</f>
        <v>M</v>
      </c>
      <c r="K970" s="7">
        <f>INDEX(products!$A$1:$G$49,MATCH(orders!$D970,products!$A$1:$A$49,0),MATCH(orders!K$1,products!$A$1:$F$1,0))</f>
        <v>0.2</v>
      </c>
      <c r="L970" s="4">
        <f>INDEX(products!$A$1:$G$49,MATCH(orders!$D970,products!$A$1:$A$49,0),MATCH(orders!L$1,products!$A$1:$F$1,0))</f>
        <v>2.9849999999999999</v>
      </c>
      <c r="M970" s="4">
        <f t="shared" si="15"/>
        <v>5.97</v>
      </c>
      <c r="N970" t="str" cm="1">
        <f t="array" ref="N970">_xlfn.IFS($I970="Rob","Robusta",$I970="Exc","Excelsa",$I970="Ara","Arabica",$I970="Lib","Liberica")</f>
        <v>Robusta</v>
      </c>
      <c r="O970" t="str" cm="1">
        <f t="array" ref="O970">_xlfn.IFS($J970="M","Medium",$J970="L","Light",$J970="D","Dark")</f>
        <v>Medium</v>
      </c>
      <c r="P970" t="str">
        <f>_xlfn.XLOOKUP(Orders[[#This Row],[Customer ID]], customers!$A$1:$A$1001, customers!$I$1:$I$1001,,0)</f>
        <v>No</v>
      </c>
    </row>
    <row r="971" spans="1:16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_xlfn.XLOOKUP($C971, customers!$A$1:$A$1001,customers!$B$1:$B$1001)</f>
        <v>Chiarra Shalders</v>
      </c>
      <c r="G971" s="2" t="str">
        <f>IF(_xlfn.XLOOKUP($C971,customers!$A$1:$A$1001, customers!$C$1:$C$1001)=0, "", _xlfn.XLOOKUP($C971,customers!$A$1:$A$1001, customers!$C$1:$C$1001))</f>
        <v>cshaldersqx@cisco.com</v>
      </c>
      <c r="H971" s="2" t="str">
        <f>_xlfn.XLOOKUP($C971, customers!$A$1:$A$1001, customers!$G$1:$G$1001)</f>
        <v>United States</v>
      </c>
      <c r="I971" t="str">
        <f>INDEX(products!$A$1:$G$49,MATCH(orders!$D971,products!$A$1:$A$49,0),MATCH(orders!I$1,products!$A$1:$F$1,0))</f>
        <v>Lib</v>
      </c>
      <c r="J971" t="str">
        <f>INDEX(products!$A$1:$G$49,MATCH(orders!$D971,products!$A$1:$A$49,0),MATCH(orders!J$1,products!$A$1:$F$1,0))</f>
        <v>D</v>
      </c>
      <c r="K971" s="7">
        <f>INDEX(products!$A$1:$G$49,MATCH(orders!$D971,products!$A$1:$A$49,0),MATCH(orders!K$1,products!$A$1:$F$1,0))</f>
        <v>1</v>
      </c>
      <c r="L971" s="4">
        <f>INDEX(products!$A$1:$G$49,MATCH(orders!$D971,products!$A$1:$A$49,0),MATCH(orders!L$1,products!$A$1:$F$1,0))</f>
        <v>12.95</v>
      </c>
      <c r="M971" s="4">
        <f t="shared" si="15"/>
        <v>12.95</v>
      </c>
      <c r="N971" t="str" cm="1">
        <f t="array" ref="N971">_xlfn.IFS($I971="Rob","Robusta",$I971="Exc","Excelsa",$I971="Ara","Arabica",$I971="Lib","Liberica")</f>
        <v>Liberica</v>
      </c>
      <c r="O971" t="str" cm="1">
        <f t="array" ref="O971">_xlfn.IFS($J971="M","Medium",$J971="L","Light",$J971="D","Dark")</f>
        <v>Dark</v>
      </c>
      <c r="P971" t="str">
        <f>_xlfn.XLOOKUP(Orders[[#This Row],[Customer ID]], customers!$A$1:$A$1001, customers!$I$1:$I$1001,,0)</f>
        <v>Yes</v>
      </c>
    </row>
    <row r="972" spans="1:16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_xlfn.XLOOKUP($C972, customers!$A$1:$A$1001,customers!$B$1:$B$1001)</f>
        <v>Sharl Southerill</v>
      </c>
      <c r="G972" s="2" t="str">
        <f>IF(_xlfn.XLOOKUP($C972,customers!$A$1:$A$1001, customers!$C$1:$C$1001)=0, "", _xlfn.XLOOKUP($C972,customers!$A$1:$A$1001, customers!$C$1:$C$1001))</f>
        <v/>
      </c>
      <c r="H972" s="2" t="str">
        <f>_xlfn.XLOOKUP($C972, customers!$A$1:$A$1001, customers!$G$1:$G$1001)</f>
        <v>United States</v>
      </c>
      <c r="I972" t="str">
        <f>INDEX(products!$A$1:$G$49,MATCH(orders!$D972,products!$A$1:$A$49,0),MATCH(orders!I$1,products!$A$1:$F$1,0))</f>
        <v>Exc</v>
      </c>
      <c r="J972" t="str">
        <f>INDEX(products!$A$1:$G$49,MATCH(orders!$D972,products!$A$1:$A$49,0),MATCH(orders!J$1,products!$A$1:$F$1,0))</f>
        <v>M</v>
      </c>
      <c r="K972" s="7">
        <f>INDEX(products!$A$1:$G$49,MATCH(orders!$D972,products!$A$1:$A$49,0),MATCH(orders!K$1,products!$A$1:$F$1,0))</f>
        <v>0.5</v>
      </c>
      <c r="L972" s="4">
        <f>INDEX(products!$A$1:$G$49,MATCH(orders!$D972,products!$A$1:$A$49,0),MATCH(orders!L$1,products!$A$1:$F$1,0))</f>
        <v>8.25</v>
      </c>
      <c r="M972" s="4">
        <f t="shared" si="15"/>
        <v>8.25</v>
      </c>
      <c r="N972" t="str" cm="1">
        <f t="array" ref="N972">_xlfn.IFS($I972="Rob","Robusta",$I972="Exc","Excelsa",$I972="Ara","Arabica",$I972="Lib","Liberica")</f>
        <v>Excelsa</v>
      </c>
      <c r="O972" t="str" cm="1">
        <f t="array" ref="O972">_xlfn.IFS($J972="M","Medium",$J972="L","Light",$J972="D","Dark")</f>
        <v>Medium</v>
      </c>
      <c r="P972" t="str">
        <f>_xlfn.XLOOKUP(Orders[[#This Row],[Customer ID]], customers!$A$1:$A$1001, customers!$I$1:$I$1001,,0)</f>
        <v>No</v>
      </c>
    </row>
    <row r="973" spans="1:16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_xlfn.XLOOKUP($C973, customers!$A$1:$A$1001,customers!$B$1:$B$1001)</f>
        <v>Noni Furber</v>
      </c>
      <c r="G973" s="2" t="str">
        <f>IF(_xlfn.XLOOKUP($C973,customers!$A$1:$A$1001, customers!$C$1:$C$1001)=0, "", _xlfn.XLOOKUP($C973,customers!$A$1:$A$1001, customers!$C$1:$C$1001))</f>
        <v>nfurberqz@jugem.jp</v>
      </c>
      <c r="H973" s="2" t="str">
        <f>_xlfn.XLOOKUP($C973, customers!$A$1:$A$1001, customers!$G$1:$G$1001)</f>
        <v>United States</v>
      </c>
      <c r="I973" t="str">
        <f>INDEX(products!$A$1:$G$49,MATCH(orders!$D973,products!$A$1:$A$49,0),MATCH(orders!I$1,products!$A$1:$F$1,0))</f>
        <v>Ara</v>
      </c>
      <c r="J973" t="str">
        <f>INDEX(products!$A$1:$G$49,MATCH(orders!$D973,products!$A$1:$A$49,0),MATCH(orders!J$1,products!$A$1:$F$1,0))</f>
        <v>L</v>
      </c>
      <c r="K973" s="7">
        <f>INDEX(products!$A$1:$G$49,MATCH(orders!$D973,products!$A$1:$A$49,0),MATCH(orders!K$1,products!$A$1:$F$1,0))</f>
        <v>2.5</v>
      </c>
      <c r="L973" s="4">
        <f>INDEX(products!$A$1:$G$49,MATCH(orders!$D973,products!$A$1:$A$49,0),MATCH(orders!L$1,products!$A$1:$F$1,0))</f>
        <v>29.784999999999997</v>
      </c>
      <c r="M973" s="4">
        <f t="shared" si="15"/>
        <v>148.92499999999998</v>
      </c>
      <c r="N973" t="str" cm="1">
        <f t="array" ref="N973">_xlfn.IFS($I973="Rob","Robusta",$I973="Exc","Excelsa",$I973="Ara","Arabica",$I973="Lib","Liberica")</f>
        <v>Arabica</v>
      </c>
      <c r="O973" t="str" cm="1">
        <f t="array" ref="O973">_xlfn.IFS($J973="M","Medium",$J973="L","Light",$J973="D","Dark")</f>
        <v>Light</v>
      </c>
      <c r="P973" t="str">
        <f>_xlfn.XLOOKUP(Orders[[#This Row],[Customer ID]], customers!$A$1:$A$1001, customers!$I$1:$I$1001,,0)</f>
        <v>No</v>
      </c>
    </row>
    <row r="974" spans="1:16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_xlfn.XLOOKUP($C974, customers!$A$1:$A$1001,customers!$B$1:$B$1001)</f>
        <v>Dinah Crutcher</v>
      </c>
      <c r="G974" s="2" t="str">
        <f>IF(_xlfn.XLOOKUP($C974,customers!$A$1:$A$1001, customers!$C$1:$C$1001)=0, "", _xlfn.XLOOKUP($C974,customers!$A$1:$A$1001, customers!$C$1:$C$1001))</f>
        <v/>
      </c>
      <c r="H974" s="2" t="str">
        <f>_xlfn.XLOOKUP($C974, customers!$A$1:$A$1001, customers!$G$1:$G$1001)</f>
        <v>Ireland</v>
      </c>
      <c r="I974" t="str">
        <f>INDEX(products!$A$1:$G$49,MATCH(orders!$D974,products!$A$1:$A$49,0),MATCH(orders!I$1,products!$A$1:$F$1,0))</f>
        <v>Ara</v>
      </c>
      <c r="J974" t="str">
        <f>INDEX(products!$A$1:$G$49,MATCH(orders!$D974,products!$A$1:$A$49,0),MATCH(orders!J$1,products!$A$1:$F$1,0))</f>
        <v>L</v>
      </c>
      <c r="K974" s="7">
        <f>INDEX(products!$A$1:$G$49,MATCH(orders!$D974,products!$A$1:$A$49,0),MATCH(orders!K$1,products!$A$1:$F$1,0))</f>
        <v>2.5</v>
      </c>
      <c r="L974" s="4">
        <f>INDEX(products!$A$1:$G$49,MATCH(orders!$D974,products!$A$1:$A$49,0),MATCH(orders!L$1,products!$A$1:$F$1,0))</f>
        <v>29.784999999999997</v>
      </c>
      <c r="M974" s="4">
        <f t="shared" si="15"/>
        <v>89.35499999999999</v>
      </c>
      <c r="N974" t="str" cm="1">
        <f t="array" ref="N974">_xlfn.IFS($I974="Rob","Robusta",$I974="Exc","Excelsa",$I974="Ara","Arabica",$I974="Lib","Liberica")</f>
        <v>Arabica</v>
      </c>
      <c r="O974" t="str" cm="1">
        <f t="array" ref="O974">_xlfn.IFS($J974="M","Medium",$J974="L","Light",$J974="D","Dark")</f>
        <v>Light</v>
      </c>
      <c r="P974" t="str">
        <f>_xlfn.XLOOKUP(Orders[[#This Row],[Customer ID]], customers!$A$1:$A$1001, customers!$I$1:$I$1001,,0)</f>
        <v>Yes</v>
      </c>
    </row>
    <row r="975" spans="1:16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_xlfn.XLOOKUP($C975, customers!$A$1:$A$1001,customers!$B$1:$B$1001)</f>
        <v>Charlean Keave</v>
      </c>
      <c r="G975" s="2" t="str">
        <f>IF(_xlfn.XLOOKUP($C975,customers!$A$1:$A$1001, customers!$C$1:$C$1001)=0, "", _xlfn.XLOOKUP($C975,customers!$A$1:$A$1001, customers!$C$1:$C$1001))</f>
        <v>ckeaver1@ucoz.com</v>
      </c>
      <c r="H975" s="2" t="str">
        <f>_xlfn.XLOOKUP($C975, customers!$A$1:$A$1001, customers!$G$1:$G$1001)</f>
        <v>United States</v>
      </c>
      <c r="I975" t="str">
        <f>INDEX(products!$A$1:$G$49,MATCH(orders!$D975,products!$A$1:$A$49,0),MATCH(orders!I$1,products!$A$1:$F$1,0))</f>
        <v>Lib</v>
      </c>
      <c r="J975" t="str">
        <f>INDEX(products!$A$1:$G$49,MATCH(orders!$D975,products!$A$1:$A$49,0),MATCH(orders!J$1,products!$A$1:$F$1,0))</f>
        <v>M</v>
      </c>
      <c r="K975" s="7">
        <f>INDEX(products!$A$1:$G$49,MATCH(orders!$D975,products!$A$1:$A$49,0),MATCH(orders!K$1,products!$A$1:$F$1,0))</f>
        <v>1</v>
      </c>
      <c r="L975" s="4">
        <f>INDEX(products!$A$1:$G$49,MATCH(orders!$D975,products!$A$1:$A$49,0),MATCH(orders!L$1,products!$A$1:$F$1,0))</f>
        <v>14.55</v>
      </c>
      <c r="M975" s="4">
        <f t="shared" si="15"/>
        <v>87.300000000000011</v>
      </c>
      <c r="N975" t="str" cm="1">
        <f t="array" ref="N975">_xlfn.IFS($I975="Rob","Robusta",$I975="Exc","Excelsa",$I975="Ara","Arabica",$I975="Lib","Liberica")</f>
        <v>Liberica</v>
      </c>
      <c r="O975" t="str" cm="1">
        <f t="array" ref="O975">_xlfn.IFS($J975="M","Medium",$J975="L","Light",$J975="D","Dark")</f>
        <v>Medium</v>
      </c>
      <c r="P975" t="str">
        <f>_xlfn.XLOOKUP(Orders[[#This Row],[Customer ID]], customers!$A$1:$A$1001, customers!$I$1:$I$1001,,0)</f>
        <v>No</v>
      </c>
    </row>
    <row r="976" spans="1:16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_xlfn.XLOOKUP($C976, customers!$A$1:$A$1001,customers!$B$1:$B$1001)</f>
        <v>Sada Roseborough</v>
      </c>
      <c r="G976" s="2" t="str">
        <f>IF(_xlfn.XLOOKUP($C976,customers!$A$1:$A$1001, customers!$C$1:$C$1001)=0, "", _xlfn.XLOOKUP($C976,customers!$A$1:$A$1001, customers!$C$1:$C$1001))</f>
        <v>sroseboroughr2@virginia.edu</v>
      </c>
      <c r="H976" s="2" t="str">
        <f>_xlfn.XLOOKUP($C976, customers!$A$1:$A$1001, customers!$G$1:$G$1001)</f>
        <v>United States</v>
      </c>
      <c r="I976" t="str">
        <f>INDEX(products!$A$1:$G$49,MATCH(orders!$D976,products!$A$1:$A$49,0),MATCH(orders!I$1,products!$A$1:$F$1,0))</f>
        <v>Rob</v>
      </c>
      <c r="J976" t="str">
        <f>INDEX(products!$A$1:$G$49,MATCH(orders!$D976,products!$A$1:$A$49,0),MATCH(orders!J$1,products!$A$1:$F$1,0))</f>
        <v>D</v>
      </c>
      <c r="K976" s="7">
        <f>INDEX(products!$A$1:$G$49,MATCH(orders!$D976,products!$A$1:$A$49,0),MATCH(orders!K$1,products!$A$1:$F$1,0))</f>
        <v>0.5</v>
      </c>
      <c r="L976" s="4">
        <f>INDEX(products!$A$1:$G$49,MATCH(orders!$D976,products!$A$1:$A$49,0),MATCH(orders!L$1,products!$A$1:$F$1,0))</f>
        <v>5.3699999999999992</v>
      </c>
      <c r="M976" s="4">
        <f t="shared" si="15"/>
        <v>5.3699999999999992</v>
      </c>
      <c r="N976" t="str" cm="1">
        <f t="array" ref="N976">_xlfn.IFS($I976="Rob","Robusta",$I976="Exc","Excelsa",$I976="Ara","Arabica",$I976="Lib","Liberica")</f>
        <v>Robusta</v>
      </c>
      <c r="O976" t="str" cm="1">
        <f t="array" ref="O976">_xlfn.IFS($J976="M","Medium",$J976="L","Light",$J976="D","Dark")</f>
        <v>Dark</v>
      </c>
      <c r="P976" t="str">
        <f>_xlfn.XLOOKUP(Orders[[#This Row],[Customer ID]], customers!$A$1:$A$1001, customers!$I$1:$I$1001,,0)</f>
        <v>Yes</v>
      </c>
    </row>
    <row r="977" spans="1:16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_xlfn.XLOOKUP($C977, customers!$A$1:$A$1001,customers!$B$1:$B$1001)</f>
        <v>Clayton Kingwell</v>
      </c>
      <c r="G977" s="2" t="str">
        <f>IF(_xlfn.XLOOKUP($C977,customers!$A$1:$A$1001, customers!$C$1:$C$1001)=0, "", _xlfn.XLOOKUP($C977,customers!$A$1:$A$1001, customers!$C$1:$C$1001))</f>
        <v>ckingwellr3@squarespace.com</v>
      </c>
      <c r="H977" s="2" t="str">
        <f>_xlfn.XLOOKUP($C977, customers!$A$1:$A$1001, customers!$G$1:$G$1001)</f>
        <v>Ireland</v>
      </c>
      <c r="I977" t="str">
        <f>INDEX(products!$A$1:$G$49,MATCH(orders!$D977,products!$A$1:$A$49,0),MATCH(orders!I$1,products!$A$1:$F$1,0))</f>
        <v>Ara</v>
      </c>
      <c r="J977" t="str">
        <f>INDEX(products!$A$1:$G$49,MATCH(orders!$D977,products!$A$1:$A$49,0),MATCH(orders!J$1,products!$A$1:$F$1,0))</f>
        <v>D</v>
      </c>
      <c r="K977" s="7">
        <f>INDEX(products!$A$1:$G$49,MATCH(orders!$D977,products!$A$1:$A$49,0),MATCH(orders!K$1,products!$A$1:$F$1,0))</f>
        <v>0.2</v>
      </c>
      <c r="L977" s="4">
        <f>INDEX(products!$A$1:$G$49,MATCH(orders!$D977,products!$A$1:$A$49,0),MATCH(orders!L$1,products!$A$1:$F$1,0))</f>
        <v>2.9849999999999999</v>
      </c>
      <c r="M977" s="4">
        <f t="shared" si="15"/>
        <v>8.9550000000000001</v>
      </c>
      <c r="N977" t="str" cm="1">
        <f t="array" ref="N977">_xlfn.IFS($I977="Rob","Robusta",$I977="Exc","Excelsa",$I977="Ara","Arabica",$I977="Lib","Liberica")</f>
        <v>Arabica</v>
      </c>
      <c r="O977" t="str" cm="1">
        <f t="array" ref="O977">_xlfn.IFS($J977="M","Medium",$J977="L","Light",$J977="D","Dark")</f>
        <v>Dark</v>
      </c>
      <c r="P977" t="str">
        <f>_xlfn.XLOOKUP(Orders[[#This Row],[Customer ID]], customers!$A$1:$A$1001, customers!$I$1:$I$1001,,0)</f>
        <v>Yes</v>
      </c>
    </row>
    <row r="978" spans="1:16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_xlfn.XLOOKUP($C978, customers!$A$1:$A$1001,customers!$B$1:$B$1001)</f>
        <v>Kacy Canto</v>
      </c>
      <c r="G978" s="2" t="str">
        <f>IF(_xlfn.XLOOKUP($C978,customers!$A$1:$A$1001, customers!$C$1:$C$1001)=0, "", _xlfn.XLOOKUP($C978,customers!$A$1:$A$1001, customers!$C$1:$C$1001))</f>
        <v>kcantor4@gmpg.org</v>
      </c>
      <c r="H978" s="2" t="str">
        <f>_xlfn.XLOOKUP($C978, customers!$A$1:$A$1001, customers!$G$1:$G$1001)</f>
        <v>United States</v>
      </c>
      <c r="I978" t="str">
        <f>INDEX(products!$A$1:$G$49,MATCH(orders!$D978,products!$A$1:$A$49,0),MATCH(orders!I$1,products!$A$1:$F$1,0))</f>
        <v>Rob</v>
      </c>
      <c r="J978" t="str">
        <f>INDEX(products!$A$1:$G$49,MATCH(orders!$D978,products!$A$1:$A$49,0),MATCH(orders!J$1,products!$A$1:$F$1,0))</f>
        <v>L</v>
      </c>
      <c r="K978" s="7">
        <f>INDEX(products!$A$1:$G$49,MATCH(orders!$D978,products!$A$1:$A$49,0),MATCH(orders!K$1,products!$A$1:$F$1,0))</f>
        <v>2.5</v>
      </c>
      <c r="L978" s="4">
        <f>INDEX(products!$A$1:$G$49,MATCH(orders!$D978,products!$A$1:$A$49,0),MATCH(orders!L$1,products!$A$1:$F$1,0))</f>
        <v>27.484999999999996</v>
      </c>
      <c r="M978" s="4">
        <f t="shared" si="15"/>
        <v>137.42499999999998</v>
      </c>
      <c r="N978" t="str" cm="1">
        <f t="array" ref="N978">_xlfn.IFS($I978="Rob","Robusta",$I978="Exc","Excelsa",$I978="Ara","Arabica",$I978="Lib","Liberica")</f>
        <v>Robusta</v>
      </c>
      <c r="O978" t="str" cm="1">
        <f t="array" ref="O978">_xlfn.IFS($J978="M","Medium",$J978="L","Light",$J978="D","Dark")</f>
        <v>Light</v>
      </c>
      <c r="P978" t="str">
        <f>_xlfn.XLOOKUP(Orders[[#This Row],[Customer ID]], customers!$A$1:$A$1001, customers!$I$1:$I$1001,,0)</f>
        <v>Yes</v>
      </c>
    </row>
    <row r="979" spans="1:16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_xlfn.XLOOKUP($C979, customers!$A$1:$A$1001,customers!$B$1:$B$1001)</f>
        <v>Mab Blakemore</v>
      </c>
      <c r="G979" s="2" t="str">
        <f>IF(_xlfn.XLOOKUP($C979,customers!$A$1:$A$1001, customers!$C$1:$C$1001)=0, "", _xlfn.XLOOKUP($C979,customers!$A$1:$A$1001, customers!$C$1:$C$1001))</f>
        <v>mblakemorer5@nsw.gov.au</v>
      </c>
      <c r="H979" s="2" t="str">
        <f>_xlfn.XLOOKUP($C979, customers!$A$1:$A$1001, customers!$G$1:$G$1001)</f>
        <v>United States</v>
      </c>
      <c r="I979" t="str">
        <f>INDEX(products!$A$1:$G$49,MATCH(orders!$D979,products!$A$1:$A$49,0),MATCH(orders!I$1,products!$A$1:$F$1,0))</f>
        <v>Rob</v>
      </c>
      <c r="J979" t="str">
        <f>INDEX(products!$A$1:$G$49,MATCH(orders!$D979,products!$A$1:$A$49,0),MATCH(orders!J$1,products!$A$1:$F$1,0))</f>
        <v>L</v>
      </c>
      <c r="K979" s="7">
        <f>INDEX(products!$A$1:$G$49,MATCH(orders!$D979,products!$A$1:$A$49,0),MATCH(orders!K$1,products!$A$1:$F$1,0))</f>
        <v>1</v>
      </c>
      <c r="L979" s="4">
        <f>INDEX(products!$A$1:$G$49,MATCH(orders!$D979,products!$A$1:$A$49,0),MATCH(orders!L$1,products!$A$1:$F$1,0))</f>
        <v>11.95</v>
      </c>
      <c r="M979" s="4">
        <f t="shared" si="15"/>
        <v>59.75</v>
      </c>
      <c r="N979" t="str" cm="1">
        <f t="array" ref="N979">_xlfn.IFS($I979="Rob","Robusta",$I979="Exc","Excelsa",$I979="Ara","Arabica",$I979="Lib","Liberica")</f>
        <v>Robusta</v>
      </c>
      <c r="O979" t="str" cm="1">
        <f t="array" ref="O979">_xlfn.IFS($J979="M","Medium",$J979="L","Light",$J979="D","Dark")</f>
        <v>Light</v>
      </c>
      <c r="P979" t="str">
        <f>_xlfn.XLOOKUP(Orders[[#This Row],[Customer ID]], customers!$A$1:$A$1001, customers!$I$1:$I$1001,,0)</f>
        <v>No</v>
      </c>
    </row>
    <row r="980" spans="1:16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_xlfn.XLOOKUP($C980, customers!$A$1:$A$1001,customers!$B$1:$B$1001)</f>
        <v>Charlean Keave</v>
      </c>
      <c r="G980" s="2" t="str">
        <f>IF(_xlfn.XLOOKUP($C980,customers!$A$1:$A$1001, customers!$C$1:$C$1001)=0, "", _xlfn.XLOOKUP($C980,customers!$A$1:$A$1001, customers!$C$1:$C$1001))</f>
        <v>ckeaver1@ucoz.com</v>
      </c>
      <c r="H980" s="2" t="str">
        <f>_xlfn.XLOOKUP($C980, customers!$A$1:$A$1001, customers!$G$1:$G$1001)</f>
        <v>United States</v>
      </c>
      <c r="I980" t="str">
        <f>INDEX(products!$A$1:$G$49,MATCH(orders!$D980,products!$A$1:$A$49,0),MATCH(orders!I$1,products!$A$1:$F$1,0))</f>
        <v>Ara</v>
      </c>
      <c r="J980" t="str">
        <f>INDEX(products!$A$1:$G$49,MATCH(orders!$D980,products!$A$1:$A$49,0),MATCH(orders!J$1,products!$A$1:$F$1,0))</f>
        <v>L</v>
      </c>
      <c r="K980" s="7">
        <f>INDEX(products!$A$1:$G$49,MATCH(orders!$D980,products!$A$1:$A$49,0),MATCH(orders!K$1,products!$A$1:$F$1,0))</f>
        <v>0.5</v>
      </c>
      <c r="L980" s="4">
        <f>INDEX(products!$A$1:$G$49,MATCH(orders!$D980,products!$A$1:$A$49,0),MATCH(orders!L$1,products!$A$1:$F$1,0))</f>
        <v>7.77</v>
      </c>
      <c r="M980" s="4">
        <f t="shared" si="15"/>
        <v>23.31</v>
      </c>
      <c r="N980" t="str" cm="1">
        <f t="array" ref="N980">_xlfn.IFS($I980="Rob","Robusta",$I980="Exc","Excelsa",$I980="Ara","Arabica",$I980="Lib","Liberica")</f>
        <v>Arabica</v>
      </c>
      <c r="O980" t="str" cm="1">
        <f t="array" ref="O980">_xlfn.IFS($J980="M","Medium",$J980="L","Light",$J980="D","Dark")</f>
        <v>Light</v>
      </c>
      <c r="P980" t="str">
        <f>_xlfn.XLOOKUP(Orders[[#This Row],[Customer ID]], customers!$A$1:$A$1001, customers!$I$1:$I$1001,,0)</f>
        <v>No</v>
      </c>
    </row>
    <row r="981" spans="1:16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_xlfn.XLOOKUP($C981, customers!$A$1:$A$1001,customers!$B$1:$B$1001)</f>
        <v>Javier Causnett</v>
      </c>
      <c r="G981" s="2" t="str">
        <f>IF(_xlfn.XLOOKUP($C981,customers!$A$1:$A$1001, customers!$C$1:$C$1001)=0, "", _xlfn.XLOOKUP($C981,customers!$A$1:$A$1001, customers!$C$1:$C$1001))</f>
        <v/>
      </c>
      <c r="H981" s="2" t="str">
        <f>_xlfn.XLOOKUP($C981, customers!$A$1:$A$1001, customers!$G$1:$G$1001)</f>
        <v>United States</v>
      </c>
      <c r="I981" t="str">
        <f>INDEX(products!$A$1:$G$49,MATCH(orders!$D981,products!$A$1:$A$49,0),MATCH(orders!I$1,products!$A$1:$F$1,0))</f>
        <v>Rob</v>
      </c>
      <c r="J981" t="str">
        <f>INDEX(products!$A$1:$G$49,MATCH(orders!$D981,products!$A$1:$A$49,0),MATCH(orders!J$1,products!$A$1:$F$1,0))</f>
        <v>D</v>
      </c>
      <c r="K981" s="7">
        <f>INDEX(products!$A$1:$G$49,MATCH(orders!$D981,products!$A$1:$A$49,0),MATCH(orders!K$1,products!$A$1:$F$1,0))</f>
        <v>0.5</v>
      </c>
      <c r="L981" s="4">
        <f>INDEX(products!$A$1:$G$49,MATCH(orders!$D981,products!$A$1:$A$49,0),MATCH(orders!L$1,products!$A$1:$F$1,0))</f>
        <v>5.3699999999999992</v>
      </c>
      <c r="M981" s="4">
        <f t="shared" si="15"/>
        <v>10.739999999999998</v>
      </c>
      <c r="N981" t="str" cm="1">
        <f t="array" ref="N981">_xlfn.IFS($I981="Rob","Robusta",$I981="Exc","Excelsa",$I981="Ara","Arabica",$I981="Lib","Liberica")</f>
        <v>Robusta</v>
      </c>
      <c r="O981" t="str" cm="1">
        <f t="array" ref="O981">_xlfn.IFS($J981="M","Medium",$J981="L","Light",$J981="D","Dark")</f>
        <v>Dark</v>
      </c>
      <c r="P981" t="str">
        <f>_xlfn.XLOOKUP(Orders[[#This Row],[Customer ID]], customers!$A$1:$A$1001, customers!$I$1:$I$1001,,0)</f>
        <v>No</v>
      </c>
    </row>
    <row r="982" spans="1:16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_xlfn.XLOOKUP($C982, customers!$A$1:$A$1001,customers!$B$1:$B$1001)</f>
        <v>Demetris Micheli</v>
      </c>
      <c r="G982" s="2" t="str">
        <f>IF(_xlfn.XLOOKUP($C982,customers!$A$1:$A$1001, customers!$C$1:$C$1001)=0, "", _xlfn.XLOOKUP($C982,customers!$A$1:$A$1001, customers!$C$1:$C$1001))</f>
        <v/>
      </c>
      <c r="H982" s="2" t="str">
        <f>_xlfn.XLOOKUP($C982, customers!$A$1:$A$1001, customers!$G$1:$G$1001)</f>
        <v>United States</v>
      </c>
      <c r="I982" t="str">
        <f>INDEX(products!$A$1:$G$49,MATCH(orders!$D982,products!$A$1:$A$49,0),MATCH(orders!I$1,products!$A$1:$F$1,0))</f>
        <v>Exc</v>
      </c>
      <c r="J982" t="str">
        <f>INDEX(products!$A$1:$G$49,MATCH(orders!$D982,products!$A$1:$A$49,0),MATCH(orders!J$1,products!$A$1:$F$1,0))</f>
        <v>D</v>
      </c>
      <c r="K982" s="7">
        <f>INDEX(products!$A$1:$G$49,MATCH(orders!$D982,products!$A$1:$A$49,0),MATCH(orders!K$1,products!$A$1:$F$1,0))</f>
        <v>2.5</v>
      </c>
      <c r="L982" s="4">
        <f>INDEX(products!$A$1:$G$49,MATCH(orders!$D982,products!$A$1:$A$49,0),MATCH(orders!L$1,products!$A$1:$F$1,0))</f>
        <v>27.945</v>
      </c>
      <c r="M982" s="4">
        <f t="shared" si="15"/>
        <v>167.67000000000002</v>
      </c>
      <c r="N982" t="str" cm="1">
        <f t="array" ref="N982">_xlfn.IFS($I982="Rob","Robusta",$I982="Exc","Excelsa",$I982="Ara","Arabica",$I982="Lib","Liberica")</f>
        <v>Excelsa</v>
      </c>
      <c r="O982" t="str" cm="1">
        <f t="array" ref="O982">_xlfn.IFS($J982="M","Medium",$J982="L","Light",$J982="D","Dark")</f>
        <v>Dark</v>
      </c>
      <c r="P982" t="str">
        <f>_xlfn.XLOOKUP(Orders[[#This Row],[Customer ID]], customers!$A$1:$A$1001, customers!$I$1:$I$1001,,0)</f>
        <v>Yes</v>
      </c>
    </row>
    <row r="983" spans="1:16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_xlfn.XLOOKUP($C983, customers!$A$1:$A$1001,customers!$B$1:$B$1001)</f>
        <v>Chloette Bernardot</v>
      </c>
      <c r="G983" s="2" t="str">
        <f>IF(_xlfn.XLOOKUP($C983,customers!$A$1:$A$1001, customers!$C$1:$C$1001)=0, "", _xlfn.XLOOKUP($C983,customers!$A$1:$A$1001, customers!$C$1:$C$1001))</f>
        <v>cbernardotr9@wix.com</v>
      </c>
      <c r="H983" s="2" t="str">
        <f>_xlfn.XLOOKUP($C983, customers!$A$1:$A$1001, customers!$G$1:$G$1001)</f>
        <v>United States</v>
      </c>
      <c r="I983" t="str">
        <f>INDEX(products!$A$1:$G$49,MATCH(orders!$D983,products!$A$1:$A$49,0),MATCH(orders!I$1,products!$A$1:$F$1,0))</f>
        <v>Exc</v>
      </c>
      <c r="J983" t="str">
        <f>INDEX(products!$A$1:$G$49,MATCH(orders!$D983,products!$A$1:$A$49,0),MATCH(orders!J$1,products!$A$1:$F$1,0))</f>
        <v>D</v>
      </c>
      <c r="K983" s="7">
        <f>INDEX(products!$A$1:$G$49,MATCH(orders!$D983,products!$A$1:$A$49,0),MATCH(orders!K$1,products!$A$1:$F$1,0))</f>
        <v>0.2</v>
      </c>
      <c r="L983" s="4">
        <f>INDEX(products!$A$1:$G$49,MATCH(orders!$D983,products!$A$1:$A$49,0),MATCH(orders!L$1,products!$A$1:$F$1,0))</f>
        <v>3.645</v>
      </c>
      <c r="M983" s="4">
        <f t="shared" si="15"/>
        <v>21.87</v>
      </c>
      <c r="N983" t="str" cm="1">
        <f t="array" ref="N983">_xlfn.IFS($I983="Rob","Robusta",$I983="Exc","Excelsa",$I983="Ara","Arabica",$I983="Lib","Liberica")</f>
        <v>Excelsa</v>
      </c>
      <c r="O983" t="str" cm="1">
        <f t="array" ref="O983">_xlfn.IFS($J983="M","Medium",$J983="L","Light",$J983="D","Dark")</f>
        <v>Dark</v>
      </c>
      <c r="P983" t="str">
        <f>_xlfn.XLOOKUP(Orders[[#This Row],[Customer ID]], customers!$A$1:$A$1001, customers!$I$1:$I$1001,,0)</f>
        <v>Yes</v>
      </c>
    </row>
    <row r="984" spans="1:16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_xlfn.XLOOKUP($C984, customers!$A$1:$A$1001,customers!$B$1:$B$1001)</f>
        <v>Kim Kemery</v>
      </c>
      <c r="G984" s="2" t="str">
        <f>IF(_xlfn.XLOOKUP($C984,customers!$A$1:$A$1001, customers!$C$1:$C$1001)=0, "", _xlfn.XLOOKUP($C984,customers!$A$1:$A$1001, customers!$C$1:$C$1001))</f>
        <v>kkemeryra@t.co</v>
      </c>
      <c r="H984" s="2" t="str">
        <f>_xlfn.XLOOKUP($C984, customers!$A$1:$A$1001, customers!$G$1:$G$1001)</f>
        <v>United States</v>
      </c>
      <c r="I984" t="str">
        <f>INDEX(products!$A$1:$G$49,MATCH(orders!$D984,products!$A$1:$A$49,0),MATCH(orders!I$1,products!$A$1:$F$1,0))</f>
        <v>Rob</v>
      </c>
      <c r="J984" t="str">
        <f>INDEX(products!$A$1:$G$49,MATCH(orders!$D984,products!$A$1:$A$49,0),MATCH(orders!J$1,products!$A$1:$F$1,0))</f>
        <v>L</v>
      </c>
      <c r="K984" s="7">
        <f>INDEX(products!$A$1:$G$49,MATCH(orders!$D984,products!$A$1:$A$49,0),MATCH(orders!K$1,products!$A$1:$F$1,0))</f>
        <v>1</v>
      </c>
      <c r="L984" s="4">
        <f>INDEX(products!$A$1:$G$49,MATCH(orders!$D984,products!$A$1:$A$49,0),MATCH(orders!L$1,products!$A$1:$F$1,0))</f>
        <v>11.95</v>
      </c>
      <c r="M984" s="4">
        <f t="shared" si="15"/>
        <v>23.9</v>
      </c>
      <c r="N984" t="str" cm="1">
        <f t="array" ref="N984">_xlfn.IFS($I984="Rob","Robusta",$I984="Exc","Excelsa",$I984="Ara","Arabica",$I984="Lib","Liberica")</f>
        <v>Robusta</v>
      </c>
      <c r="O984" t="str" cm="1">
        <f t="array" ref="O984">_xlfn.IFS($J984="M","Medium",$J984="L","Light",$J984="D","Dark")</f>
        <v>Light</v>
      </c>
      <c r="P984" t="str">
        <f>_xlfn.XLOOKUP(Orders[[#This Row],[Customer ID]], customers!$A$1:$A$1001, customers!$I$1:$I$1001,,0)</f>
        <v>Yes</v>
      </c>
    </row>
    <row r="985" spans="1:16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_xlfn.XLOOKUP($C985, customers!$A$1:$A$1001,customers!$B$1:$B$1001)</f>
        <v>Fanchette Parlot</v>
      </c>
      <c r="G985" s="2" t="str">
        <f>IF(_xlfn.XLOOKUP($C985,customers!$A$1:$A$1001, customers!$C$1:$C$1001)=0, "", _xlfn.XLOOKUP($C985,customers!$A$1:$A$1001, customers!$C$1:$C$1001))</f>
        <v>fparlotrb@forbes.com</v>
      </c>
      <c r="H985" s="2" t="str">
        <f>_xlfn.XLOOKUP($C985, customers!$A$1:$A$1001, customers!$G$1:$G$1001)</f>
        <v>United States</v>
      </c>
      <c r="I985" t="str">
        <f>INDEX(products!$A$1:$G$49,MATCH(orders!$D985,products!$A$1:$A$49,0),MATCH(orders!I$1,products!$A$1:$F$1,0))</f>
        <v>Ara</v>
      </c>
      <c r="J985" t="str">
        <f>INDEX(products!$A$1:$G$49,MATCH(orders!$D985,products!$A$1:$A$49,0),MATCH(orders!J$1,products!$A$1:$F$1,0))</f>
        <v>M</v>
      </c>
      <c r="K985" s="7">
        <f>INDEX(products!$A$1:$G$49,MATCH(orders!$D985,products!$A$1:$A$49,0),MATCH(orders!K$1,products!$A$1:$F$1,0))</f>
        <v>0.2</v>
      </c>
      <c r="L985" s="4">
        <f>INDEX(products!$A$1:$G$49,MATCH(orders!$D985,products!$A$1:$A$49,0),MATCH(orders!L$1,products!$A$1:$F$1,0))</f>
        <v>3.375</v>
      </c>
      <c r="M985" s="4">
        <f t="shared" si="15"/>
        <v>6.75</v>
      </c>
      <c r="N985" t="str" cm="1">
        <f t="array" ref="N985">_xlfn.IFS($I985="Rob","Robusta",$I985="Exc","Excelsa",$I985="Ara","Arabica",$I985="Lib","Liberica")</f>
        <v>Arabica</v>
      </c>
      <c r="O985" t="str" cm="1">
        <f t="array" ref="O985">_xlfn.IFS($J985="M","Medium",$J985="L","Light",$J985="D","Dark")</f>
        <v>Medium</v>
      </c>
      <c r="P985" t="str">
        <f>_xlfn.XLOOKUP(Orders[[#This Row],[Customer ID]], customers!$A$1:$A$1001, customers!$I$1:$I$1001,,0)</f>
        <v>Yes</v>
      </c>
    </row>
    <row r="986" spans="1:16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_xlfn.XLOOKUP($C986, customers!$A$1:$A$1001,customers!$B$1:$B$1001)</f>
        <v>Ramon Cheak</v>
      </c>
      <c r="G986" s="2" t="str">
        <f>IF(_xlfn.XLOOKUP($C986,customers!$A$1:$A$1001, customers!$C$1:$C$1001)=0, "", _xlfn.XLOOKUP($C986,customers!$A$1:$A$1001, customers!$C$1:$C$1001))</f>
        <v>rcheakrc@tripadvisor.com</v>
      </c>
      <c r="H986" s="2" t="str">
        <f>_xlfn.XLOOKUP($C986, customers!$A$1:$A$1001, customers!$G$1:$G$1001)</f>
        <v>Ireland</v>
      </c>
      <c r="I986" t="str">
        <f>INDEX(products!$A$1:$G$49,MATCH(orders!$D986,products!$A$1:$A$49,0),MATCH(orders!I$1,products!$A$1:$F$1,0))</f>
        <v>Exc</v>
      </c>
      <c r="J986" t="str">
        <f>INDEX(products!$A$1:$G$49,MATCH(orders!$D986,products!$A$1:$A$49,0),MATCH(orders!J$1,products!$A$1:$F$1,0))</f>
        <v>M</v>
      </c>
      <c r="K986" s="7">
        <f>INDEX(products!$A$1:$G$49,MATCH(orders!$D986,products!$A$1:$A$49,0),MATCH(orders!K$1,products!$A$1:$F$1,0))</f>
        <v>2.5</v>
      </c>
      <c r="L986" s="4">
        <f>INDEX(products!$A$1:$G$49,MATCH(orders!$D986,products!$A$1:$A$49,0),MATCH(orders!L$1,products!$A$1:$F$1,0))</f>
        <v>31.624999999999996</v>
      </c>
      <c r="M986" s="4">
        <f t="shared" si="15"/>
        <v>31.624999999999996</v>
      </c>
      <c r="N986" t="str" cm="1">
        <f t="array" ref="N986">_xlfn.IFS($I986="Rob","Robusta",$I986="Exc","Excelsa",$I986="Ara","Arabica",$I986="Lib","Liberica")</f>
        <v>Excelsa</v>
      </c>
      <c r="O986" t="str" cm="1">
        <f t="array" ref="O986">_xlfn.IFS($J986="M","Medium",$J986="L","Light",$J986="D","Dark")</f>
        <v>Medium</v>
      </c>
      <c r="P986" t="str">
        <f>_xlfn.XLOOKUP(Orders[[#This Row],[Customer ID]], customers!$A$1:$A$1001, customers!$I$1:$I$1001,,0)</f>
        <v>Yes</v>
      </c>
    </row>
    <row r="987" spans="1:16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_xlfn.XLOOKUP($C987, customers!$A$1:$A$1001,customers!$B$1:$B$1001)</f>
        <v>Koressa O'Geneay</v>
      </c>
      <c r="G987" s="2" t="str">
        <f>IF(_xlfn.XLOOKUP($C987,customers!$A$1:$A$1001, customers!$C$1:$C$1001)=0, "", _xlfn.XLOOKUP($C987,customers!$A$1:$A$1001, customers!$C$1:$C$1001))</f>
        <v>kogeneayrd@utexas.edu</v>
      </c>
      <c r="H987" s="2" t="str">
        <f>_xlfn.XLOOKUP($C987, customers!$A$1:$A$1001, customers!$G$1:$G$1001)</f>
        <v>United States</v>
      </c>
      <c r="I987" t="str">
        <f>INDEX(products!$A$1:$G$49,MATCH(orders!$D987,products!$A$1:$A$49,0),MATCH(orders!I$1,products!$A$1:$F$1,0))</f>
        <v>Rob</v>
      </c>
      <c r="J987" t="str">
        <f>INDEX(products!$A$1:$G$49,MATCH(orders!$D987,products!$A$1:$A$49,0),MATCH(orders!J$1,products!$A$1:$F$1,0))</f>
        <v>L</v>
      </c>
      <c r="K987" s="7">
        <f>INDEX(products!$A$1:$G$49,MATCH(orders!$D987,products!$A$1:$A$49,0),MATCH(orders!K$1,products!$A$1:$F$1,0))</f>
        <v>1</v>
      </c>
      <c r="L987" s="4">
        <f>INDEX(products!$A$1:$G$49,MATCH(orders!$D987,products!$A$1:$A$49,0),MATCH(orders!L$1,products!$A$1:$F$1,0))</f>
        <v>11.95</v>
      </c>
      <c r="M987" s="4">
        <f t="shared" si="15"/>
        <v>47.8</v>
      </c>
      <c r="N987" t="str" cm="1">
        <f t="array" ref="N987">_xlfn.IFS($I987="Rob","Robusta",$I987="Exc","Excelsa",$I987="Ara","Arabica",$I987="Lib","Liberica")</f>
        <v>Robusta</v>
      </c>
      <c r="O987" t="str" cm="1">
        <f t="array" ref="O987">_xlfn.IFS($J987="M","Medium",$J987="L","Light",$J987="D","Dark")</f>
        <v>Light</v>
      </c>
      <c r="P987" t="str">
        <f>_xlfn.XLOOKUP(Orders[[#This Row],[Customer ID]], customers!$A$1:$A$1001, customers!$I$1:$I$1001,,0)</f>
        <v>No</v>
      </c>
    </row>
    <row r="988" spans="1:16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_xlfn.XLOOKUP($C988, customers!$A$1:$A$1001,customers!$B$1:$B$1001)</f>
        <v>Claudell Ayre</v>
      </c>
      <c r="G988" s="2" t="str">
        <f>IF(_xlfn.XLOOKUP($C988,customers!$A$1:$A$1001, customers!$C$1:$C$1001)=0, "", _xlfn.XLOOKUP($C988,customers!$A$1:$A$1001, customers!$C$1:$C$1001))</f>
        <v>cayrere@symantec.com</v>
      </c>
      <c r="H988" s="2" t="str">
        <f>_xlfn.XLOOKUP($C988, customers!$A$1:$A$1001, customers!$G$1:$G$1001)</f>
        <v>United States</v>
      </c>
      <c r="I988" t="str">
        <f>INDEX(products!$A$1:$G$49,MATCH(orders!$D988,products!$A$1:$A$49,0),MATCH(orders!I$1,products!$A$1:$F$1,0))</f>
        <v>Lib</v>
      </c>
      <c r="J988" t="str">
        <f>INDEX(products!$A$1:$G$49,MATCH(orders!$D988,products!$A$1:$A$49,0),MATCH(orders!J$1,products!$A$1:$F$1,0))</f>
        <v>M</v>
      </c>
      <c r="K988" s="7">
        <f>INDEX(products!$A$1:$G$49,MATCH(orders!$D988,products!$A$1:$A$49,0),MATCH(orders!K$1,products!$A$1:$F$1,0))</f>
        <v>2.5</v>
      </c>
      <c r="L988" s="4">
        <f>INDEX(products!$A$1:$G$49,MATCH(orders!$D988,products!$A$1:$A$49,0),MATCH(orders!L$1,products!$A$1:$F$1,0))</f>
        <v>33.464999999999996</v>
      </c>
      <c r="M988" s="4">
        <f t="shared" si="15"/>
        <v>33.464999999999996</v>
      </c>
      <c r="N988" t="str" cm="1">
        <f t="array" ref="N988">_xlfn.IFS($I988="Rob","Robusta",$I988="Exc","Excelsa",$I988="Ara","Arabica",$I988="Lib","Liberica")</f>
        <v>Liberica</v>
      </c>
      <c r="O988" t="str" cm="1">
        <f t="array" ref="O988">_xlfn.IFS($J988="M","Medium",$J988="L","Light",$J988="D","Dark")</f>
        <v>Medium</v>
      </c>
      <c r="P988" t="str">
        <f>_xlfn.XLOOKUP(Orders[[#This Row],[Customer ID]], customers!$A$1:$A$1001, customers!$I$1:$I$1001,,0)</f>
        <v>No</v>
      </c>
    </row>
    <row r="989" spans="1:16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_xlfn.XLOOKUP($C989, customers!$A$1:$A$1001,customers!$B$1:$B$1001)</f>
        <v>Lorianne Kyneton</v>
      </c>
      <c r="G989" s="2" t="str">
        <f>IF(_xlfn.XLOOKUP($C989,customers!$A$1:$A$1001, customers!$C$1:$C$1001)=0, "", _xlfn.XLOOKUP($C989,customers!$A$1:$A$1001, customers!$C$1:$C$1001))</f>
        <v>lkynetonrf@macromedia.com</v>
      </c>
      <c r="H989" s="2" t="str">
        <f>_xlfn.XLOOKUP($C989, customers!$A$1:$A$1001, customers!$G$1:$G$1001)</f>
        <v>United Kingdom</v>
      </c>
      <c r="I989" t="str">
        <f>INDEX(products!$A$1:$G$49,MATCH(orders!$D989,products!$A$1:$A$49,0),MATCH(orders!I$1,products!$A$1:$F$1,0))</f>
        <v>Ara</v>
      </c>
      <c r="J989" t="str">
        <f>INDEX(products!$A$1:$G$49,MATCH(orders!$D989,products!$A$1:$A$49,0),MATCH(orders!J$1,products!$A$1:$F$1,0))</f>
        <v>D</v>
      </c>
      <c r="K989" s="7">
        <f>INDEX(products!$A$1:$G$49,MATCH(orders!$D989,products!$A$1:$A$49,0),MATCH(orders!K$1,products!$A$1:$F$1,0))</f>
        <v>0.5</v>
      </c>
      <c r="L989" s="4">
        <f>INDEX(products!$A$1:$G$49,MATCH(orders!$D989,products!$A$1:$A$49,0),MATCH(orders!L$1,products!$A$1:$F$1,0))</f>
        <v>5.97</v>
      </c>
      <c r="M989" s="4">
        <f t="shared" si="15"/>
        <v>29.849999999999998</v>
      </c>
      <c r="N989" t="str" cm="1">
        <f t="array" ref="N989">_xlfn.IFS($I989="Rob","Robusta",$I989="Exc","Excelsa",$I989="Ara","Arabica",$I989="Lib","Liberica")</f>
        <v>Arabica</v>
      </c>
      <c r="O989" t="str" cm="1">
        <f t="array" ref="O989">_xlfn.IFS($J989="M","Medium",$J989="L","Light",$J989="D","Dark")</f>
        <v>Dark</v>
      </c>
      <c r="P989" t="str">
        <f>_xlfn.XLOOKUP(Orders[[#This Row],[Customer ID]], customers!$A$1:$A$1001, customers!$I$1:$I$1001,,0)</f>
        <v>Yes</v>
      </c>
    </row>
    <row r="990" spans="1:16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_xlfn.XLOOKUP($C990, customers!$A$1:$A$1001,customers!$B$1:$B$1001)</f>
        <v>Adele McFayden</v>
      </c>
      <c r="G990" s="2" t="str">
        <f>IF(_xlfn.XLOOKUP($C990,customers!$A$1:$A$1001, customers!$C$1:$C$1001)=0, "", _xlfn.XLOOKUP($C990,customers!$A$1:$A$1001, customers!$C$1:$C$1001))</f>
        <v/>
      </c>
      <c r="H990" s="2" t="str">
        <f>_xlfn.XLOOKUP($C990, customers!$A$1:$A$1001, customers!$G$1:$G$1001)</f>
        <v>United Kingdom</v>
      </c>
      <c r="I990" t="str">
        <f>INDEX(products!$A$1:$G$49,MATCH(orders!$D990,products!$A$1:$A$49,0),MATCH(orders!I$1,products!$A$1:$F$1,0))</f>
        <v>Rob</v>
      </c>
      <c r="J990" t="str">
        <f>INDEX(products!$A$1:$G$49,MATCH(orders!$D990,products!$A$1:$A$49,0),MATCH(orders!J$1,products!$A$1:$F$1,0))</f>
        <v>M</v>
      </c>
      <c r="K990" s="7">
        <f>INDEX(products!$A$1:$G$49,MATCH(orders!$D990,products!$A$1:$A$49,0),MATCH(orders!K$1,products!$A$1:$F$1,0))</f>
        <v>1</v>
      </c>
      <c r="L990" s="4">
        <f>INDEX(products!$A$1:$G$49,MATCH(orders!$D990,products!$A$1:$A$49,0),MATCH(orders!L$1,products!$A$1:$F$1,0))</f>
        <v>9.9499999999999993</v>
      </c>
      <c r="M990" s="4">
        <f t="shared" si="15"/>
        <v>29.849999999999998</v>
      </c>
      <c r="N990" t="str" cm="1">
        <f t="array" ref="N990">_xlfn.IFS($I990="Rob","Robusta",$I990="Exc","Excelsa",$I990="Ara","Arabica",$I990="Lib","Liberica")</f>
        <v>Robusta</v>
      </c>
      <c r="O990" t="str" cm="1">
        <f t="array" ref="O990">_xlfn.IFS($J990="M","Medium",$J990="L","Light",$J990="D","Dark")</f>
        <v>Medium</v>
      </c>
      <c r="P990" t="str">
        <f>_xlfn.XLOOKUP(Orders[[#This Row],[Customer ID]], customers!$A$1:$A$1001, customers!$I$1:$I$1001,,0)</f>
        <v>Yes</v>
      </c>
    </row>
    <row r="991" spans="1:16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_xlfn.XLOOKUP($C991, customers!$A$1:$A$1001,customers!$B$1:$B$1001)</f>
        <v>Herta Layne</v>
      </c>
      <c r="G991" s="2" t="str">
        <f>IF(_xlfn.XLOOKUP($C991,customers!$A$1:$A$1001, customers!$C$1:$C$1001)=0, "", _xlfn.XLOOKUP($C991,customers!$A$1:$A$1001, customers!$C$1:$C$1001))</f>
        <v/>
      </c>
      <c r="H991" s="2" t="str">
        <f>_xlfn.XLOOKUP($C991, customers!$A$1:$A$1001, customers!$G$1:$G$1001)</f>
        <v>United States</v>
      </c>
      <c r="I991" t="str">
        <f>INDEX(products!$A$1:$G$49,MATCH(orders!$D991,products!$A$1:$A$49,0),MATCH(orders!I$1,products!$A$1:$F$1,0))</f>
        <v>Ara</v>
      </c>
      <c r="J991" t="str">
        <f>INDEX(products!$A$1:$G$49,MATCH(orders!$D991,products!$A$1:$A$49,0),MATCH(orders!J$1,products!$A$1:$F$1,0))</f>
        <v>M</v>
      </c>
      <c r="K991" s="7">
        <f>INDEX(products!$A$1:$G$49,MATCH(orders!$D991,products!$A$1:$A$49,0),MATCH(orders!K$1,products!$A$1:$F$1,0))</f>
        <v>2.5</v>
      </c>
      <c r="L991" s="4">
        <f>INDEX(products!$A$1:$G$49,MATCH(orders!$D991,products!$A$1:$A$49,0),MATCH(orders!L$1,products!$A$1:$F$1,0))</f>
        <v>25.874999999999996</v>
      </c>
      <c r="M991" s="4">
        <f t="shared" si="15"/>
        <v>155.24999999999997</v>
      </c>
      <c r="N991" t="str" cm="1">
        <f t="array" ref="N991">_xlfn.IFS($I991="Rob","Robusta",$I991="Exc","Excelsa",$I991="Ara","Arabica",$I991="Lib","Liberica")</f>
        <v>Arabica</v>
      </c>
      <c r="O991" t="str" cm="1">
        <f t="array" ref="O991">_xlfn.IFS($J991="M","Medium",$J991="L","Light",$J991="D","Dark")</f>
        <v>Medium</v>
      </c>
      <c r="P991" t="str">
        <f>_xlfn.XLOOKUP(Orders[[#This Row],[Customer ID]], customers!$A$1:$A$1001, customers!$I$1:$I$1001,,0)</f>
        <v>Yes</v>
      </c>
    </row>
    <row r="992" spans="1:16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_xlfn.XLOOKUP($C992, customers!$A$1:$A$1001,customers!$B$1:$B$1001)</f>
        <v>Marguerite Graves</v>
      </c>
      <c r="G992" s="2" t="str">
        <f>IF(_xlfn.XLOOKUP($C992,customers!$A$1:$A$1001, customers!$C$1:$C$1001)=0, "", _xlfn.XLOOKUP($C992,customers!$A$1:$A$1001, customers!$C$1:$C$1001))</f>
        <v/>
      </c>
      <c r="H992" s="2" t="str">
        <f>_xlfn.XLOOKUP($C992, customers!$A$1:$A$1001, customers!$G$1:$G$1001)</f>
        <v>United States</v>
      </c>
      <c r="I992" t="str">
        <f>INDEX(products!$A$1:$G$49,MATCH(orders!$D992,products!$A$1:$A$49,0),MATCH(orders!I$1,products!$A$1:$F$1,0))</f>
        <v>Exc</v>
      </c>
      <c r="J992" t="str">
        <f>INDEX(products!$A$1:$G$49,MATCH(orders!$D992,products!$A$1:$A$49,0),MATCH(orders!J$1,products!$A$1:$F$1,0))</f>
        <v>D</v>
      </c>
      <c r="K992" s="7">
        <f>INDEX(products!$A$1:$G$49,MATCH(orders!$D992,products!$A$1:$A$49,0),MATCH(orders!K$1,products!$A$1:$F$1,0))</f>
        <v>0.2</v>
      </c>
      <c r="L992" s="4">
        <f>INDEX(products!$A$1:$G$49,MATCH(orders!$D992,products!$A$1:$A$49,0),MATCH(orders!L$1,products!$A$1:$F$1,0))</f>
        <v>3.645</v>
      </c>
      <c r="M992" s="4">
        <f t="shared" si="15"/>
        <v>18.225000000000001</v>
      </c>
      <c r="N992" t="str" cm="1">
        <f t="array" ref="N992">_xlfn.IFS($I992="Rob","Robusta",$I992="Exc","Excelsa",$I992="Ara","Arabica",$I992="Lib","Liberica")</f>
        <v>Excelsa</v>
      </c>
      <c r="O992" t="str" cm="1">
        <f t="array" ref="O992">_xlfn.IFS($J992="M","Medium",$J992="L","Light",$J992="D","Dark")</f>
        <v>Dark</v>
      </c>
      <c r="P992" t="str">
        <f>_xlfn.XLOOKUP(Orders[[#This Row],[Customer ID]], customers!$A$1:$A$1001, customers!$I$1:$I$1001,,0)</f>
        <v>No</v>
      </c>
    </row>
    <row r="993" spans="1:16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_xlfn.XLOOKUP($C993, customers!$A$1:$A$1001,customers!$B$1:$B$1001)</f>
        <v>Marguerite Graves</v>
      </c>
      <c r="G993" s="2" t="str">
        <f>IF(_xlfn.XLOOKUP($C993,customers!$A$1:$A$1001, customers!$C$1:$C$1001)=0, "", _xlfn.XLOOKUP($C993,customers!$A$1:$A$1001, customers!$C$1:$C$1001))</f>
        <v/>
      </c>
      <c r="H993" s="2" t="str">
        <f>_xlfn.XLOOKUP($C993, customers!$A$1:$A$1001, customers!$G$1:$G$1001)</f>
        <v>United States</v>
      </c>
      <c r="I993" t="str">
        <f>INDEX(products!$A$1:$G$49,MATCH(orders!$D993,products!$A$1:$A$49,0),MATCH(orders!I$1,products!$A$1:$F$1,0))</f>
        <v>Lib</v>
      </c>
      <c r="J993" t="str">
        <f>INDEX(products!$A$1:$G$49,MATCH(orders!$D993,products!$A$1:$A$49,0),MATCH(orders!J$1,products!$A$1:$F$1,0))</f>
        <v>D</v>
      </c>
      <c r="K993" s="7">
        <f>INDEX(products!$A$1:$G$49,MATCH(orders!$D993,products!$A$1:$A$49,0),MATCH(orders!K$1,products!$A$1:$F$1,0))</f>
        <v>0.5</v>
      </c>
      <c r="L993" s="4">
        <f>INDEX(products!$A$1:$G$49,MATCH(orders!$D993,products!$A$1:$A$49,0),MATCH(orders!L$1,products!$A$1:$F$1,0))</f>
        <v>7.77</v>
      </c>
      <c r="M993" s="4">
        <f t="shared" si="15"/>
        <v>15.54</v>
      </c>
      <c r="N993" t="str" cm="1">
        <f t="array" ref="N993">_xlfn.IFS($I993="Rob","Robusta",$I993="Exc","Excelsa",$I993="Ara","Arabica",$I993="Lib","Liberica")</f>
        <v>Liberica</v>
      </c>
      <c r="O993" t="str" cm="1">
        <f t="array" ref="O993">_xlfn.IFS($J993="M","Medium",$J993="L","Light",$J993="D","Dark")</f>
        <v>Dark</v>
      </c>
      <c r="P993" t="str">
        <f>_xlfn.XLOOKUP(Orders[[#This Row],[Customer ID]], customers!$A$1:$A$1001, customers!$I$1:$I$1001,,0)</f>
        <v>No</v>
      </c>
    </row>
    <row r="994" spans="1:16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_xlfn.XLOOKUP($C994, customers!$A$1:$A$1001,customers!$B$1:$B$1001)</f>
        <v>Desdemona Eye</v>
      </c>
      <c r="G994" s="2" t="str">
        <f>IF(_xlfn.XLOOKUP($C994,customers!$A$1:$A$1001, customers!$C$1:$C$1001)=0, "", _xlfn.XLOOKUP($C994,customers!$A$1:$A$1001, customers!$C$1:$C$1001))</f>
        <v/>
      </c>
      <c r="H994" s="2" t="str">
        <f>_xlfn.XLOOKUP($C994, customers!$A$1:$A$1001, customers!$G$1:$G$1001)</f>
        <v>Ireland</v>
      </c>
      <c r="I994" t="str">
        <f>INDEX(products!$A$1:$G$49,MATCH(orders!$D994,products!$A$1:$A$49,0),MATCH(orders!I$1,products!$A$1:$F$1,0))</f>
        <v>Lib</v>
      </c>
      <c r="J994" t="str">
        <f>INDEX(products!$A$1:$G$49,MATCH(orders!$D994,products!$A$1:$A$49,0),MATCH(orders!J$1,products!$A$1:$F$1,0))</f>
        <v>L</v>
      </c>
      <c r="K994" s="7">
        <f>INDEX(products!$A$1:$G$49,MATCH(orders!$D994,products!$A$1:$A$49,0),MATCH(orders!K$1,products!$A$1:$F$1,0))</f>
        <v>2.5</v>
      </c>
      <c r="L994" s="4">
        <f>INDEX(products!$A$1:$G$49,MATCH(orders!$D994,products!$A$1:$A$49,0),MATCH(orders!L$1,products!$A$1:$F$1,0))</f>
        <v>36.454999999999998</v>
      </c>
      <c r="M994" s="4">
        <f t="shared" si="15"/>
        <v>109.36499999999999</v>
      </c>
      <c r="N994" t="str" cm="1">
        <f t="array" ref="N994">_xlfn.IFS($I994="Rob","Robusta",$I994="Exc","Excelsa",$I994="Ara","Arabica",$I994="Lib","Liberica")</f>
        <v>Liberica</v>
      </c>
      <c r="O994" t="str" cm="1">
        <f t="array" ref="O994">_xlfn.IFS($J994="M","Medium",$J994="L","Light",$J994="D","Dark")</f>
        <v>Light</v>
      </c>
      <c r="P994" t="str">
        <f>_xlfn.XLOOKUP(Orders[[#This Row],[Customer ID]], customers!$A$1:$A$1001, customers!$I$1:$I$1001,,0)</f>
        <v>No</v>
      </c>
    </row>
    <row r="995" spans="1:16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_xlfn.XLOOKUP($C995, customers!$A$1:$A$1001,customers!$B$1:$B$1001)</f>
        <v>Margarette Sterland</v>
      </c>
      <c r="G995" s="2" t="str">
        <f>IF(_xlfn.XLOOKUP($C995,customers!$A$1:$A$1001, customers!$C$1:$C$1001)=0, "", _xlfn.XLOOKUP($C995,customers!$A$1:$A$1001, customers!$C$1:$C$1001))</f>
        <v/>
      </c>
      <c r="H995" s="2" t="str">
        <f>_xlfn.XLOOKUP($C995, customers!$A$1:$A$1001, customers!$G$1:$G$1001)</f>
        <v>United States</v>
      </c>
      <c r="I995" t="str">
        <f>INDEX(products!$A$1:$G$49,MATCH(orders!$D995,products!$A$1:$A$49,0),MATCH(orders!I$1,products!$A$1:$F$1,0))</f>
        <v>Ara</v>
      </c>
      <c r="J995" t="str">
        <f>INDEX(products!$A$1:$G$49,MATCH(orders!$D995,products!$A$1:$A$49,0),MATCH(orders!J$1,products!$A$1:$F$1,0))</f>
        <v>L</v>
      </c>
      <c r="K995" s="7">
        <f>INDEX(products!$A$1:$G$49,MATCH(orders!$D995,products!$A$1:$A$49,0),MATCH(orders!K$1,products!$A$1:$F$1,0))</f>
        <v>1</v>
      </c>
      <c r="L995" s="4">
        <f>INDEX(products!$A$1:$G$49,MATCH(orders!$D995,products!$A$1:$A$49,0),MATCH(orders!L$1,products!$A$1:$F$1,0))</f>
        <v>12.95</v>
      </c>
      <c r="M995" s="4">
        <f t="shared" si="15"/>
        <v>77.699999999999989</v>
      </c>
      <c r="N995" t="str" cm="1">
        <f t="array" ref="N995">_xlfn.IFS($I995="Rob","Robusta",$I995="Exc","Excelsa",$I995="Ara","Arabica",$I995="Lib","Liberica")</f>
        <v>Arabica</v>
      </c>
      <c r="O995" t="str" cm="1">
        <f t="array" ref="O995">_xlfn.IFS($J995="M","Medium",$J995="L","Light",$J995="D","Dark")</f>
        <v>Light</v>
      </c>
      <c r="P995" t="str">
        <f>_xlfn.XLOOKUP(Orders[[#This Row],[Customer ID]], customers!$A$1:$A$1001, customers!$I$1:$I$1001,,0)</f>
        <v>No</v>
      </c>
    </row>
    <row r="996" spans="1:16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_xlfn.XLOOKUP($C996, customers!$A$1:$A$1001,customers!$B$1:$B$1001)</f>
        <v>Catharine Scoines</v>
      </c>
      <c r="G996" s="2" t="str">
        <f>IF(_xlfn.XLOOKUP($C996,customers!$A$1:$A$1001, customers!$C$1:$C$1001)=0, "", _xlfn.XLOOKUP($C996,customers!$A$1:$A$1001, customers!$C$1:$C$1001))</f>
        <v/>
      </c>
      <c r="H996" s="2" t="str">
        <f>_xlfn.XLOOKUP($C996, customers!$A$1:$A$1001, customers!$G$1:$G$1001)</f>
        <v>Ireland</v>
      </c>
      <c r="I996" t="str">
        <f>INDEX(products!$A$1:$G$49,MATCH(orders!$D996,products!$A$1:$A$49,0),MATCH(orders!I$1,products!$A$1:$F$1,0))</f>
        <v>Ara</v>
      </c>
      <c r="J996" t="str">
        <f>INDEX(products!$A$1:$G$49,MATCH(orders!$D996,products!$A$1:$A$49,0),MATCH(orders!J$1,products!$A$1:$F$1,0))</f>
        <v>D</v>
      </c>
      <c r="K996" s="7">
        <f>INDEX(products!$A$1:$G$49,MATCH(orders!$D996,products!$A$1:$A$49,0),MATCH(orders!K$1,products!$A$1:$F$1,0))</f>
        <v>0.2</v>
      </c>
      <c r="L996" s="4">
        <f>INDEX(products!$A$1:$G$49,MATCH(orders!$D996,products!$A$1:$A$49,0),MATCH(orders!L$1,products!$A$1:$F$1,0))</f>
        <v>2.9849999999999999</v>
      </c>
      <c r="M996" s="4">
        <f t="shared" si="15"/>
        <v>8.9550000000000001</v>
      </c>
      <c r="N996" t="str" cm="1">
        <f t="array" ref="N996">_xlfn.IFS($I996="Rob","Robusta",$I996="Exc","Excelsa",$I996="Ara","Arabica",$I996="Lib","Liberica")</f>
        <v>Arabica</v>
      </c>
      <c r="O996" t="str" cm="1">
        <f t="array" ref="O996">_xlfn.IFS($J996="M","Medium",$J996="L","Light",$J996="D","Dark")</f>
        <v>Dark</v>
      </c>
      <c r="P996" t="str">
        <f>_xlfn.XLOOKUP(Orders[[#This Row],[Customer ID]], customers!$A$1:$A$1001, customers!$I$1:$I$1001,,0)</f>
        <v>No</v>
      </c>
    </row>
    <row r="997" spans="1:16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_xlfn.XLOOKUP($C997, customers!$A$1:$A$1001,customers!$B$1:$B$1001)</f>
        <v>Jennica Tewelson</v>
      </c>
      <c r="G997" s="2" t="str">
        <f>IF(_xlfn.XLOOKUP($C997,customers!$A$1:$A$1001, customers!$C$1:$C$1001)=0, "", _xlfn.XLOOKUP($C997,customers!$A$1:$A$1001, customers!$C$1:$C$1001))</f>
        <v>jtewelsonrn@samsung.com</v>
      </c>
      <c r="H997" s="2" t="str">
        <f>_xlfn.XLOOKUP($C997, customers!$A$1:$A$1001, customers!$G$1:$G$1001)</f>
        <v>United States</v>
      </c>
      <c r="I997" t="str">
        <f>INDEX(products!$A$1:$G$49,MATCH(orders!$D997,products!$A$1:$A$49,0),MATCH(orders!I$1,products!$A$1:$F$1,0))</f>
        <v>Rob</v>
      </c>
      <c r="J997" t="str">
        <f>INDEX(products!$A$1:$G$49,MATCH(orders!$D997,products!$A$1:$A$49,0),MATCH(orders!J$1,products!$A$1:$F$1,0))</f>
        <v>L</v>
      </c>
      <c r="K997" s="7">
        <f>INDEX(products!$A$1:$G$49,MATCH(orders!$D997,products!$A$1:$A$49,0),MATCH(orders!K$1,products!$A$1:$F$1,0))</f>
        <v>2.5</v>
      </c>
      <c r="L997" s="4">
        <f>INDEX(products!$A$1:$G$49,MATCH(orders!$D997,products!$A$1:$A$49,0),MATCH(orders!L$1,products!$A$1:$F$1,0))</f>
        <v>27.484999999999996</v>
      </c>
      <c r="M997" s="4">
        <f t="shared" si="15"/>
        <v>27.484999999999996</v>
      </c>
      <c r="N997" t="str" cm="1">
        <f t="array" ref="N997">_xlfn.IFS($I997="Rob","Robusta",$I997="Exc","Excelsa",$I997="Ara","Arabica",$I997="Lib","Liberica")</f>
        <v>Robusta</v>
      </c>
      <c r="O997" t="str" cm="1">
        <f t="array" ref="O997">_xlfn.IFS($J997="M","Medium",$J997="L","Light",$J997="D","Dark")</f>
        <v>Light</v>
      </c>
      <c r="P997" t="str">
        <f>_xlfn.XLOOKUP(Orders[[#This Row],[Customer ID]], customers!$A$1:$A$1001, customers!$I$1:$I$1001,,0)</f>
        <v>No</v>
      </c>
    </row>
    <row r="998" spans="1:16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_xlfn.XLOOKUP($C998, customers!$A$1:$A$1001,customers!$B$1:$B$1001)</f>
        <v>Marguerite Graves</v>
      </c>
      <c r="G998" s="2" t="str">
        <f>IF(_xlfn.XLOOKUP($C998,customers!$A$1:$A$1001, customers!$C$1:$C$1001)=0, "", _xlfn.XLOOKUP($C998,customers!$A$1:$A$1001, customers!$C$1:$C$1001))</f>
        <v/>
      </c>
      <c r="H998" s="2" t="str">
        <f>_xlfn.XLOOKUP($C998, customers!$A$1:$A$1001, customers!$G$1:$G$1001)</f>
        <v>United States</v>
      </c>
      <c r="I998" t="str">
        <f>INDEX(products!$A$1:$G$49,MATCH(orders!$D998,products!$A$1:$A$49,0),MATCH(orders!I$1,products!$A$1:$F$1,0))</f>
        <v>Rob</v>
      </c>
      <c r="J998" t="str">
        <f>INDEX(products!$A$1:$G$49,MATCH(orders!$D998,products!$A$1:$A$49,0),MATCH(orders!J$1,products!$A$1:$F$1,0))</f>
        <v>M</v>
      </c>
      <c r="K998" s="7">
        <f>INDEX(products!$A$1:$G$49,MATCH(orders!$D998,products!$A$1:$A$49,0),MATCH(orders!K$1,products!$A$1:$F$1,0))</f>
        <v>0.5</v>
      </c>
      <c r="L998" s="4">
        <f>INDEX(products!$A$1:$G$49,MATCH(orders!$D998,products!$A$1:$A$49,0),MATCH(orders!L$1,products!$A$1:$F$1,0))</f>
        <v>5.97</v>
      </c>
      <c r="M998" s="4">
        <f t="shared" si="15"/>
        <v>29.849999999999998</v>
      </c>
      <c r="N998" t="str" cm="1">
        <f t="array" ref="N998">_xlfn.IFS($I998="Rob","Robusta",$I998="Exc","Excelsa",$I998="Ara","Arabica",$I998="Lib","Liberica")</f>
        <v>Robusta</v>
      </c>
      <c r="O998" t="str" cm="1">
        <f t="array" ref="O998">_xlfn.IFS($J998="M","Medium",$J998="L","Light",$J998="D","Dark")</f>
        <v>Medium</v>
      </c>
      <c r="P998" t="str">
        <f>_xlfn.XLOOKUP(Orders[[#This Row],[Customer ID]], customers!$A$1:$A$1001, customers!$I$1:$I$1001,,0)</f>
        <v>No</v>
      </c>
    </row>
    <row r="999" spans="1:16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_xlfn.XLOOKUP($C999, customers!$A$1:$A$1001,customers!$B$1:$B$1001)</f>
        <v>Marguerite Graves</v>
      </c>
      <c r="G999" s="2" t="str">
        <f>IF(_xlfn.XLOOKUP($C999,customers!$A$1:$A$1001, customers!$C$1:$C$1001)=0, "", _xlfn.XLOOKUP($C999,customers!$A$1:$A$1001, customers!$C$1:$C$1001))</f>
        <v/>
      </c>
      <c r="H999" s="2" t="str">
        <f>_xlfn.XLOOKUP($C999, customers!$A$1:$A$1001, customers!$G$1:$G$1001)</f>
        <v>United States</v>
      </c>
      <c r="I999" t="str">
        <f>INDEX(products!$A$1:$G$49,MATCH(orders!$D999,products!$A$1:$A$49,0),MATCH(orders!I$1,products!$A$1:$F$1,0))</f>
        <v>Ara</v>
      </c>
      <c r="J999" t="str">
        <f>INDEX(products!$A$1:$G$49,MATCH(orders!$D999,products!$A$1:$A$49,0),MATCH(orders!J$1,products!$A$1:$F$1,0))</f>
        <v>M</v>
      </c>
      <c r="K999" s="7">
        <f>INDEX(products!$A$1:$G$49,MATCH(orders!$D999,products!$A$1:$A$49,0),MATCH(orders!K$1,products!$A$1:$F$1,0))</f>
        <v>0.5</v>
      </c>
      <c r="L999" s="4">
        <f>INDEX(products!$A$1:$G$49,MATCH(orders!$D999,products!$A$1:$A$49,0),MATCH(orders!L$1,products!$A$1:$F$1,0))</f>
        <v>6.75</v>
      </c>
      <c r="M999" s="4">
        <f t="shared" si="15"/>
        <v>27</v>
      </c>
      <c r="N999" t="str" cm="1">
        <f t="array" ref="N999">_xlfn.IFS($I999="Rob","Robusta",$I999="Exc","Excelsa",$I999="Ara","Arabica",$I999="Lib","Liberica")</f>
        <v>Arabica</v>
      </c>
      <c r="O999" t="str" cm="1">
        <f t="array" ref="O999">_xlfn.IFS($J999="M","Medium",$J999="L","Light",$J999="D","Dark")</f>
        <v>Medium</v>
      </c>
      <c r="P999" t="str">
        <f>_xlfn.XLOOKUP(Orders[[#This Row],[Customer ID]], customers!$A$1:$A$1001, customers!$I$1:$I$1001,,0)</f>
        <v>No</v>
      </c>
    </row>
    <row r="1000" spans="1:16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_xlfn.XLOOKUP($C1000, customers!$A$1:$A$1001,customers!$B$1:$B$1001)</f>
        <v>Nicolina Jenny</v>
      </c>
      <c r="G1000" s="2" t="str">
        <f>IF(_xlfn.XLOOKUP($C1000,customers!$A$1:$A$1001, customers!$C$1:$C$1001)=0, "", _xlfn.XLOOKUP($C1000,customers!$A$1:$A$1001, customers!$C$1:$C$1001))</f>
        <v>njennyrq@bigcartel.com</v>
      </c>
      <c r="H1000" s="2" t="str">
        <f>_xlfn.XLOOKUP($C1000, customers!$A$1:$A$1001, customers!$G$1:$G$1001)</f>
        <v>United States</v>
      </c>
      <c r="I1000" t="str">
        <f>INDEX(products!$A$1:$G$49,MATCH(orders!$D1000,products!$A$1:$A$49,0),MATCH(orders!I$1,products!$A$1:$F$1,0))</f>
        <v>Ara</v>
      </c>
      <c r="J1000" t="str">
        <f>INDEX(products!$A$1:$G$49,MATCH(orders!$D1000,products!$A$1:$A$49,0),MATCH(orders!J$1,products!$A$1:$F$1,0))</f>
        <v>D</v>
      </c>
      <c r="K1000" s="7">
        <f>INDEX(products!$A$1:$G$49,MATCH(orders!$D1000,products!$A$1:$A$49,0),MATCH(orders!K$1,products!$A$1:$F$1,0))</f>
        <v>1</v>
      </c>
      <c r="L1000" s="4">
        <f>INDEX(products!$A$1:$G$49,MATCH(orders!$D1000,products!$A$1:$A$49,0),MATCH(orders!L$1,products!$A$1:$F$1,0))</f>
        <v>9.9499999999999993</v>
      </c>
      <c r="M1000" s="4">
        <f t="shared" si="15"/>
        <v>9.9499999999999993</v>
      </c>
      <c r="N1000" t="str" cm="1">
        <f t="array" ref="N1000">_xlfn.IFS($I1000="Rob","Robusta",$I1000="Exc","Excelsa",$I1000="Ara","Arabica",$I1000="Lib","Liberica")</f>
        <v>Arabica</v>
      </c>
      <c r="O1000" t="str" cm="1">
        <f t="array" ref="O1000">_xlfn.IFS($J1000="M","Medium",$J1000="L","Light",$J1000="D","Dark")</f>
        <v>Dark</v>
      </c>
      <c r="P1000" t="str">
        <f>_xlfn.XLOOKUP(Orders[[#This Row],[Customer ID]], customers!$A$1:$A$1001, customers!$I$1:$I$1001,,0)</f>
        <v>No</v>
      </c>
    </row>
    <row r="1001" spans="1:16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_xlfn.XLOOKUP($C1001, customers!$A$1:$A$1001,customers!$B$1:$B$1001)</f>
        <v>Vidovic Antonelli</v>
      </c>
      <c r="G1001" s="2" t="str">
        <f>IF(_xlfn.XLOOKUP($C1001,customers!$A$1:$A$1001, customers!$C$1:$C$1001)=0, "", _xlfn.XLOOKUP($C1001,customers!$A$1:$A$1001, customers!$C$1:$C$1001))</f>
        <v/>
      </c>
      <c r="H1001" s="2" t="str">
        <f>_xlfn.XLOOKUP($C1001, customers!$A$1:$A$1001, customers!$G$1:$G$1001)</f>
        <v>United Kingdom</v>
      </c>
      <c r="I1001" t="str">
        <f>INDEX(products!$A$1:$G$49,MATCH(orders!$D1001,products!$A$1:$A$49,0),MATCH(orders!I$1,products!$A$1:$F$1,0))</f>
        <v>Exc</v>
      </c>
      <c r="J1001" t="str">
        <f>INDEX(products!$A$1:$G$49,MATCH(orders!$D1001,products!$A$1:$A$49,0),MATCH(orders!J$1,products!$A$1:$F$1,0))</f>
        <v>M</v>
      </c>
      <c r="K1001" s="7">
        <f>INDEX(products!$A$1:$G$49,MATCH(orders!$D1001,products!$A$1:$A$49,0),MATCH(orders!K$1,products!$A$1:$F$1,0))</f>
        <v>0.2</v>
      </c>
      <c r="L1001" s="4">
        <f>INDEX(products!$A$1:$G$49,MATCH(orders!$D1001,products!$A$1:$A$49,0),MATCH(orders!L$1,products!$A$1:$F$1,0))</f>
        <v>4.125</v>
      </c>
      <c r="M1001" s="4">
        <f t="shared" si="15"/>
        <v>12.375</v>
      </c>
      <c r="N1001" t="str" cm="1">
        <f t="array" ref="N1001">_xlfn.IFS($I1001="Rob","Robusta",$I1001="Exc","Excelsa",$I1001="Ara","Arabica",$I1001="Lib","Liberica")</f>
        <v>Excelsa</v>
      </c>
      <c r="O1001" t="str" cm="1">
        <f t="array" ref="O1001">_xlfn.IFS($J1001="M","Medium",$J1001="L","Light",$J1001="D","Dark")</f>
        <v>Medium</v>
      </c>
      <c r="P1001" t="str">
        <f>_xlfn.XLOOKUP(Orders[[#This Row],[Customer ID]], customers!$A$1:$A$1001, customers!$I$1:$I$1001,,0)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7" workbookViewId="0">
      <selection activeCell="C12" sqref="C12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F21" sqref="F21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Dashboard</vt:lpstr>
      <vt:lpstr>TotalSales</vt:lpstr>
      <vt:lpstr>CountryBarChart</vt:lpstr>
      <vt:lpstr>Top5Customers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Karol Mika</cp:lastModifiedBy>
  <cp:revision/>
  <dcterms:created xsi:type="dcterms:W3CDTF">2022-11-26T09:51:45Z</dcterms:created>
  <dcterms:modified xsi:type="dcterms:W3CDTF">2025-08-05T13:08:16Z</dcterms:modified>
  <cp:category/>
  <cp:contentStatus/>
</cp:coreProperties>
</file>