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95" documentId="8_{3EEB8BC2-B0A3-4693-9701-14AA172BFE69}" xr6:coauthVersionLast="43" xr6:coauthVersionMax="43" xr10:uidLastSave="{8AB7C390-6F24-436C-AB7A-3670A32BE1BB}"/>
  <bookViews>
    <workbookView xWindow="19029" yWindow="317" windowWidth="18205" windowHeight="14023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6" i="1" l="1"/>
  <c r="N26" i="1"/>
  <c r="N27" i="1"/>
  <c r="L26" i="1"/>
  <c r="I22" i="1" a="1"/>
  <c r="I22" i="1" s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5" i="1"/>
  <c r="J23" i="1" l="1"/>
  <c r="I23" i="1"/>
  <c r="J22" i="1"/>
  <c r="K9" i="1" s="1"/>
  <c r="J27" i="1"/>
  <c r="I27" i="1"/>
  <c r="I26" i="1"/>
  <c r="J26" i="1" s="1"/>
  <c r="I30" i="1"/>
  <c r="K8" i="1"/>
  <c r="K12" i="1"/>
  <c r="K16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F22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5" i="1"/>
  <c r="B22" i="1" a="1"/>
  <c r="B22" i="1" s="1"/>
  <c r="K5" i="1" l="1"/>
  <c r="K15" i="1"/>
  <c r="K11" i="1"/>
  <c r="K7" i="1"/>
  <c r="K18" i="1"/>
  <c r="K14" i="1"/>
  <c r="K10" i="1"/>
  <c r="K6" i="1"/>
  <c r="K17" i="1"/>
  <c r="K13" i="1"/>
  <c r="C23" i="1"/>
  <c r="B23" i="1"/>
  <c r="C22" i="1"/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5" i="1"/>
</calcChain>
</file>

<file path=xl/sharedStrings.xml><?xml version="1.0" encoding="utf-8"?>
<sst xmlns="http://schemas.openxmlformats.org/spreadsheetml/2006/main" count="16" uniqueCount="13">
  <si>
    <t>Lp.</t>
  </si>
  <si>
    <t>t</t>
  </si>
  <si>
    <t>[</t>
  </si>
  <si>
    <t>T</t>
  </si>
  <si>
    <t>[K]</t>
  </si>
  <si>
    <t>Metoda regresji liniowej [metal]</t>
  </si>
  <si>
    <t>R matematyczne</t>
  </si>
  <si>
    <t>Alfa</t>
  </si>
  <si>
    <t>Metoda regresji liniowej [półprzewodnik]</t>
  </si>
  <si>
    <t>x (1000/T)</t>
  </si>
  <si>
    <t>Eg</t>
  </si>
  <si>
    <t>k</t>
  </si>
  <si>
    <t>Niepewności 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</si>
</sst>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Arkusz1!$C$5:$C$18</c:f>
              <c:numCache>
                <c:formatCode>General</c:formatCode>
                <c:ptCount val="14"/>
                <c:pt idx="0">
                  <c:v>28.1</c:v>
                </c:pt>
                <c:pt idx="1">
                  <c:v>36.299999999999997</c:v>
                </c:pt>
                <c:pt idx="2">
                  <c:v>39.700000000000003</c:v>
                </c:pt>
                <c:pt idx="3">
                  <c:v>45.2</c:v>
                </c:pt>
                <c:pt idx="4">
                  <c:v>49.7</c:v>
                </c:pt>
                <c:pt idx="5">
                  <c:v>52.5</c:v>
                </c:pt>
                <c:pt idx="6">
                  <c:v>59.7</c:v>
                </c:pt>
                <c:pt idx="7">
                  <c:v>64.3</c:v>
                </c:pt>
                <c:pt idx="8">
                  <c:v>68.7</c:v>
                </c:pt>
                <c:pt idx="9">
                  <c:v>73.8</c:v>
                </c:pt>
                <c:pt idx="10">
                  <c:v>78.5</c:v>
                </c:pt>
                <c:pt idx="11">
                  <c:v>83.4</c:v>
                </c:pt>
                <c:pt idx="12">
                  <c:v>87</c:v>
                </c:pt>
                <c:pt idx="13">
                  <c:v>91.7</c:v>
                </c:pt>
              </c:numCache>
            </c:numRef>
          </c:xVal>
          <c:yVal>
            <c:numRef>
              <c:f>Arkusz1!$G$5:$G$18</c:f>
              <c:numCache>
                <c:formatCode>0.0</c:formatCode>
                <c:ptCount val="14"/>
                <c:pt idx="0">
                  <c:v>111.3</c:v>
                </c:pt>
                <c:pt idx="1">
                  <c:v>114</c:v>
                </c:pt>
                <c:pt idx="2">
                  <c:v>115.4</c:v>
                </c:pt>
                <c:pt idx="3">
                  <c:v>117.5</c:v>
                </c:pt>
                <c:pt idx="4">
                  <c:v>119.2</c:v>
                </c:pt>
                <c:pt idx="5">
                  <c:v>120.4</c:v>
                </c:pt>
                <c:pt idx="6">
                  <c:v>122.8</c:v>
                </c:pt>
                <c:pt idx="7">
                  <c:v>124.6</c:v>
                </c:pt>
                <c:pt idx="8">
                  <c:v>126.2</c:v>
                </c:pt>
                <c:pt idx="9">
                  <c:v>128.30000000000001</c:v>
                </c:pt>
                <c:pt idx="10">
                  <c:v>129.80000000000001</c:v>
                </c:pt>
                <c:pt idx="11">
                  <c:v>131.80000000000001</c:v>
                </c:pt>
                <c:pt idx="12">
                  <c:v>133</c:v>
                </c:pt>
                <c:pt idx="13">
                  <c:v>134.9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62-4AFB-942C-F5547C2A2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60687"/>
        <c:axId val="2116909935"/>
      </c:scatterChart>
      <c:valAx>
        <c:axId val="102360687"/>
        <c:scaling>
          <c:orientation val="minMax"/>
          <c:max val="95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  <a:r>
                  <a:rPr lang="pl-PL" baseline="0"/>
                  <a:t> [</a:t>
                </a:r>
                <a:r>
                  <a:rPr lang="pl-PL" sz="1000" b="0" i="0" u="none" strike="noStrike" baseline="0">
                    <a:effectLst/>
                  </a:rPr>
                  <a:t>°C]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6909935"/>
        <c:crosses val="autoZero"/>
        <c:crossBetween val="midCat"/>
      </c:valAx>
      <c:valAx>
        <c:axId val="2116909935"/>
        <c:scaling>
          <c:orientation val="minMax"/>
          <c:min val="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 [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pl-PL" sz="1000" b="0" i="0" u="none" strike="noStrike" baseline="0">
                    <a:effectLst/>
                  </a:rPr>
                  <a:t>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36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94371353050562"/>
          <c:y val="0.11955328658650674"/>
          <c:w val="0.71908772186506875"/>
          <c:h val="0.7481328375619713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Arkusz1!$J$5:$J$18</c:f>
              <c:numCache>
                <c:formatCode>0.00</c:formatCode>
                <c:ptCount val="14"/>
                <c:pt idx="0">
                  <c:v>3.3195020746887969</c:v>
                </c:pt>
                <c:pt idx="1">
                  <c:v>3.2315398287283892</c:v>
                </c:pt>
                <c:pt idx="2">
                  <c:v>3.1964200095892603</c:v>
                </c:pt>
                <c:pt idx="3">
                  <c:v>3.1411967959792686</c:v>
                </c:pt>
                <c:pt idx="4">
                  <c:v>3.0974136595942392</c:v>
                </c:pt>
                <c:pt idx="5">
                  <c:v>3.0707815138952865</c:v>
                </c:pt>
                <c:pt idx="6">
                  <c:v>3.0043563166591563</c:v>
                </c:pt>
                <c:pt idx="7">
                  <c:v>2.9634019854793303</c:v>
                </c:pt>
                <c:pt idx="8">
                  <c:v>2.9252596167909903</c:v>
                </c:pt>
                <c:pt idx="9">
                  <c:v>2.8822596915982133</c:v>
                </c:pt>
                <c:pt idx="10">
                  <c:v>2.8437366699843598</c:v>
                </c:pt>
                <c:pt idx="11">
                  <c:v>2.8046557285093257</c:v>
                </c:pt>
                <c:pt idx="12">
                  <c:v>2.7766208524226017</c:v>
                </c:pt>
                <c:pt idx="13">
                  <c:v>2.7408524050979857</c:v>
                </c:pt>
              </c:numCache>
            </c:numRef>
          </c:xVal>
          <c:yVal>
            <c:numRef>
              <c:f>Arkusz1!$L$5:$L$18</c:f>
              <c:numCache>
                <c:formatCode>0.00</c:formatCode>
                <c:ptCount val="14"/>
                <c:pt idx="0">
                  <c:v>6.1506027684462792</c:v>
                </c:pt>
                <c:pt idx="1">
                  <c:v>5.8988008622445625</c:v>
                </c:pt>
                <c:pt idx="2">
                  <c:v>5.7939278245075467</c:v>
                </c:pt>
                <c:pt idx="3">
                  <c:v>5.6358604581707423</c:v>
                </c:pt>
                <c:pt idx="4">
                  <c:v>5.5077675907302437</c:v>
                </c:pt>
                <c:pt idx="5">
                  <c:v>5.3981627015177525</c:v>
                </c:pt>
                <c:pt idx="6">
                  <c:v>5.2230548820474896</c:v>
                </c:pt>
                <c:pt idx="7">
                  <c:v>5.10230248262208</c:v>
                </c:pt>
                <c:pt idx="8">
                  <c:v>4.9815497132011588</c:v>
                </c:pt>
                <c:pt idx="9">
                  <c:v>4.8473317431380627</c:v>
                </c:pt>
                <c:pt idx="10">
                  <c:v>4.7318028369214575</c:v>
                </c:pt>
                <c:pt idx="11">
                  <c:v>4.6031681833174183</c:v>
                </c:pt>
                <c:pt idx="12">
                  <c:v>4.5042442673981311</c:v>
                </c:pt>
                <c:pt idx="13">
                  <c:v>4.3832758540743137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B8-4E48-B7FA-4BE27936E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90287"/>
        <c:axId val="2119276703"/>
      </c:scatterChart>
      <c:valAx>
        <c:axId val="102390287"/>
        <c:scaling>
          <c:orientation val="minMax"/>
          <c:min val="2.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1000/T</a:t>
                </a:r>
                <a:r>
                  <a:rPr lang="pl-PL" baseline="0"/>
                  <a:t> </a:t>
                </a:r>
              </a:p>
              <a:p>
                <a:pPr>
                  <a:defRPr/>
                </a:pPr>
                <a:r>
                  <a:rPr lang="pl-PL" baseline="0"/>
                  <a:t>[1/K]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90222843614687886"/>
              <c:y val="0.821631151181307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9276703"/>
        <c:crosses val="autoZero"/>
        <c:crossBetween val="midCat"/>
      </c:valAx>
      <c:valAx>
        <c:axId val="2119276703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ln(Rs)</a:t>
                </a:r>
                <a:r>
                  <a:rPr lang="pl-PL" baseline="0"/>
                  <a:t> [-]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6.4073214999690986E-2"/>
              <c:y val="2.144608050081832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390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179614</xdr:colOff>
      <xdr:row>1</xdr:row>
      <xdr:rowOff>179614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2FCAA2B-2BC2-4F51-8B2A-A43DAF59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29" y="190500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179614</xdr:colOff>
      <xdr:row>1</xdr:row>
      <xdr:rowOff>179614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23DF6D1-50A3-44AF-A768-A6AF6FB3F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2571" y="190500"/>
          <a:ext cx="179615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179614</xdr:colOff>
      <xdr:row>1</xdr:row>
      <xdr:rowOff>179614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CAABFC9-847C-447A-A84F-4B9472FC4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190500"/>
          <a:ext cx="179615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179614</xdr:colOff>
      <xdr:row>1</xdr:row>
      <xdr:rowOff>179614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F7E28EDF-F7F8-439B-80E7-3C8D24C2A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8857" y="190500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195943</xdr:colOff>
      <xdr:row>3</xdr:row>
      <xdr:rowOff>179614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1182B06A-A48C-4C97-A0BF-28D2F067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571500"/>
          <a:ext cx="195943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239486</xdr:colOff>
      <xdr:row>3</xdr:row>
      <xdr:rowOff>179614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8EF4AB21-35A4-4D3D-8768-781A6CD81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29" y="571500"/>
          <a:ext cx="239485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157843</xdr:colOff>
      <xdr:row>3</xdr:row>
      <xdr:rowOff>179614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BC72FF7A-20AF-48D3-8AD9-6B8B8687F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2571" y="571500"/>
          <a:ext cx="157843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212271</xdr:colOff>
      <xdr:row>2</xdr:row>
      <xdr:rowOff>179614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8B0EB943-5B80-4637-9694-EBFA62D1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386443"/>
          <a:ext cx="212272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157843</xdr:colOff>
      <xdr:row>3</xdr:row>
      <xdr:rowOff>179614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7F4084C7-40CB-4D25-AEF8-430879E6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8857" y="571500"/>
          <a:ext cx="157843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7</xdr:col>
      <xdr:colOff>653143</xdr:colOff>
      <xdr:row>38</xdr:row>
      <xdr:rowOff>152400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0757FD22-F7C5-4462-B975-402549BF6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31</xdr:row>
      <xdr:rowOff>185056</xdr:rowOff>
    </xdr:from>
    <xdr:to>
      <xdr:col>16</xdr:col>
      <xdr:colOff>0</xdr:colOff>
      <xdr:row>47</xdr:row>
      <xdr:rowOff>185056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9B430007-5381-43DB-8F62-F7AE88AA9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0"/>
  <sheetViews>
    <sheetView tabSelected="1" topLeftCell="E17" zoomScale="85" zoomScaleNormal="85" workbookViewId="0">
      <selection activeCell="O27" sqref="O27"/>
    </sheetView>
  </sheetViews>
  <sheetFormatPr defaultRowHeight="14.6" x14ac:dyDescent="0.4"/>
  <cols>
    <col min="8" max="8" width="12.15234375" bestFit="1" customWidth="1"/>
    <col min="9" max="9" width="11.84375" bestFit="1" customWidth="1"/>
    <col min="14" max="14" width="11.84375" bestFit="1" customWidth="1"/>
  </cols>
  <sheetData>
    <row r="1" spans="2:12" ht="15" thickBot="1" x14ac:dyDescent="0.45"/>
    <row r="2" spans="2:12" ht="45.45" thickBot="1" x14ac:dyDescent="0.45">
      <c r="B2" s="12" t="s">
        <v>0</v>
      </c>
      <c r="C2" s="1" t="s">
        <v>1</v>
      </c>
      <c r="D2" s="2"/>
      <c r="E2" s="2"/>
      <c r="F2" s="2"/>
      <c r="G2" s="2"/>
      <c r="H2" s="5" t="s">
        <v>6</v>
      </c>
      <c r="I2" t="s">
        <v>3</v>
      </c>
      <c r="J2" t="s">
        <v>9</v>
      </c>
    </row>
    <row r="3" spans="2:12" ht="15.45" x14ac:dyDescent="0.4">
      <c r="B3" s="13"/>
      <c r="C3" s="15" t="s">
        <v>2</v>
      </c>
      <c r="D3" s="15" t="s">
        <v>2</v>
      </c>
      <c r="E3" s="15" t="s">
        <v>2</v>
      </c>
      <c r="F3" s="17"/>
      <c r="G3" s="15" t="s">
        <v>2</v>
      </c>
      <c r="H3" s="6"/>
      <c r="I3" t="s">
        <v>4</v>
      </c>
    </row>
    <row r="4" spans="2:12" ht="15.9" thickBot="1" x14ac:dyDescent="0.45">
      <c r="B4" s="14"/>
      <c r="C4" s="16"/>
      <c r="D4" s="16"/>
      <c r="E4" s="16"/>
      <c r="F4" s="18"/>
      <c r="G4" s="16"/>
      <c r="H4" s="6"/>
    </row>
    <row r="5" spans="2:12" ht="15.9" thickBot="1" x14ac:dyDescent="0.45">
      <c r="B5" s="3">
        <v>1</v>
      </c>
      <c r="C5" s="4">
        <v>28.1</v>
      </c>
      <c r="D5" s="8">
        <v>15.32</v>
      </c>
      <c r="E5" s="9">
        <v>469</v>
      </c>
      <c r="F5" s="4">
        <v>52.1</v>
      </c>
      <c r="G5" s="9">
        <v>111.3</v>
      </c>
      <c r="H5" s="7">
        <f>$B$22*C5+$C$22</f>
        <v>111.13588590710548</v>
      </c>
      <c r="I5" s="10">
        <f>C5+273.15</f>
        <v>301.25</v>
      </c>
      <c r="J5" s="11">
        <f>1000/I5</f>
        <v>3.3195020746887969</v>
      </c>
      <c r="K5" s="10">
        <f>J5*$I$22+$J$22</f>
        <v>6.170079354645976</v>
      </c>
      <c r="L5" s="11">
        <f>LN(E5)</f>
        <v>6.1506027684462792</v>
      </c>
    </row>
    <row r="6" spans="2:12" ht="15.9" thickBot="1" x14ac:dyDescent="0.45">
      <c r="B6" s="3">
        <v>2</v>
      </c>
      <c r="C6" s="4">
        <v>36.299999999999997</v>
      </c>
      <c r="D6" s="8">
        <v>11.33</v>
      </c>
      <c r="E6" s="9">
        <v>364.6</v>
      </c>
      <c r="F6" s="4">
        <v>42.8</v>
      </c>
      <c r="G6" s="9">
        <v>114</v>
      </c>
      <c r="H6" s="7">
        <f t="shared" ref="H6:H18" si="0">$B$22*C6+$C$22</f>
        <v>114.19057270389028</v>
      </c>
      <c r="I6" s="10">
        <f t="shared" ref="I6:I18" si="1">C6+273.15</f>
        <v>309.45</v>
      </c>
      <c r="J6" s="11">
        <f t="shared" ref="J6:J18" si="2">1000/I6</f>
        <v>3.2315398287283892</v>
      </c>
      <c r="K6" s="10">
        <f t="shared" ref="K6:K18" si="3">J6*$I$22+$J$22</f>
        <v>5.9023761025244479</v>
      </c>
      <c r="L6" s="11">
        <f t="shared" ref="L6:L18" si="4">LN(E6)</f>
        <v>5.8988008622445625</v>
      </c>
    </row>
    <row r="7" spans="2:12" ht="15.9" thickBot="1" x14ac:dyDescent="0.45">
      <c r="B7" s="3">
        <v>3</v>
      </c>
      <c r="C7" s="4">
        <v>39.700000000000003</v>
      </c>
      <c r="D7" s="8">
        <v>9.92</v>
      </c>
      <c r="E7" s="9">
        <v>328.3</v>
      </c>
      <c r="F7" s="4">
        <v>39.299999999999997</v>
      </c>
      <c r="G7" s="9">
        <v>115.4</v>
      </c>
      <c r="H7" s="7">
        <f t="shared" si="0"/>
        <v>115.45715015621569</v>
      </c>
      <c r="I7" s="10">
        <f t="shared" si="1"/>
        <v>312.84999999999997</v>
      </c>
      <c r="J7" s="11">
        <f t="shared" si="2"/>
        <v>3.1964200095892603</v>
      </c>
      <c r="K7" s="10">
        <f t="shared" si="3"/>
        <v>5.7954928630753741</v>
      </c>
      <c r="L7" s="11">
        <f t="shared" si="4"/>
        <v>5.7939278245075467</v>
      </c>
    </row>
    <row r="8" spans="2:12" ht="15.9" thickBot="1" x14ac:dyDescent="0.45">
      <c r="B8" s="3">
        <v>4</v>
      </c>
      <c r="C8" s="4">
        <v>45.2</v>
      </c>
      <c r="D8" s="8">
        <v>8.42</v>
      </c>
      <c r="E8" s="9">
        <v>280.3</v>
      </c>
      <c r="F8" s="4">
        <v>34.700000000000003</v>
      </c>
      <c r="G8" s="9">
        <v>117.5</v>
      </c>
      <c r="H8" s="7">
        <f t="shared" si="0"/>
        <v>117.50602544674209</v>
      </c>
      <c r="I8" s="10">
        <f t="shared" si="1"/>
        <v>318.34999999999997</v>
      </c>
      <c r="J8" s="11">
        <f t="shared" si="2"/>
        <v>3.1411967959792686</v>
      </c>
      <c r="K8" s="10">
        <f t="shared" si="3"/>
        <v>5.6274271922346042</v>
      </c>
      <c r="L8" s="11">
        <f t="shared" si="4"/>
        <v>5.6358604581707423</v>
      </c>
    </row>
    <row r="9" spans="2:12" ht="15.9" thickBot="1" x14ac:dyDescent="0.45">
      <c r="B9" s="3">
        <v>5</v>
      </c>
      <c r="C9" s="4">
        <v>49.7</v>
      </c>
      <c r="D9" s="8">
        <v>7.28</v>
      </c>
      <c r="E9" s="9">
        <v>246.6</v>
      </c>
      <c r="F9" s="4">
        <v>31.3</v>
      </c>
      <c r="G9" s="9">
        <v>119.2</v>
      </c>
      <c r="H9" s="7">
        <f t="shared" si="0"/>
        <v>119.18237795717278</v>
      </c>
      <c r="I9" s="10">
        <f t="shared" si="1"/>
        <v>322.84999999999997</v>
      </c>
      <c r="J9" s="11">
        <f t="shared" si="2"/>
        <v>3.0974136595942392</v>
      </c>
      <c r="K9" s="10">
        <f t="shared" si="3"/>
        <v>5.4941781162204659</v>
      </c>
      <c r="L9" s="11">
        <f t="shared" si="4"/>
        <v>5.5077675907302437</v>
      </c>
    </row>
    <row r="10" spans="2:12" ht="15.9" thickBot="1" x14ac:dyDescent="0.45">
      <c r="B10" s="3">
        <v>6</v>
      </c>
      <c r="C10" s="4">
        <v>52.5</v>
      </c>
      <c r="D10" s="8">
        <v>6.35</v>
      </c>
      <c r="E10" s="9">
        <v>221</v>
      </c>
      <c r="F10" s="4">
        <v>28.3</v>
      </c>
      <c r="G10" s="9">
        <v>120.4</v>
      </c>
      <c r="H10" s="7">
        <f t="shared" si="0"/>
        <v>120.22544174144076</v>
      </c>
      <c r="I10" s="10">
        <f t="shared" si="1"/>
        <v>325.64999999999998</v>
      </c>
      <c r="J10" s="11">
        <f t="shared" si="2"/>
        <v>3.0707815138952865</v>
      </c>
      <c r="K10" s="10">
        <f t="shared" si="3"/>
        <v>5.4131261610692398</v>
      </c>
      <c r="L10" s="11">
        <f t="shared" si="4"/>
        <v>5.3981627015177525</v>
      </c>
    </row>
    <row r="11" spans="2:12" ht="15.9" thickBot="1" x14ac:dyDescent="0.45">
      <c r="B11" s="3">
        <v>7</v>
      </c>
      <c r="C11" s="4">
        <v>59.7</v>
      </c>
      <c r="D11" s="8">
        <v>5.13</v>
      </c>
      <c r="E11" s="9">
        <v>185.5</v>
      </c>
      <c r="F11" s="4">
        <v>24.7</v>
      </c>
      <c r="G11" s="9">
        <v>122.8</v>
      </c>
      <c r="H11" s="7">
        <f t="shared" si="0"/>
        <v>122.90760575812985</v>
      </c>
      <c r="I11" s="10">
        <f t="shared" si="1"/>
        <v>332.84999999999997</v>
      </c>
      <c r="J11" s="11">
        <f t="shared" si="2"/>
        <v>3.0043563166591563</v>
      </c>
      <c r="K11" s="10">
        <f t="shared" si="3"/>
        <v>5.2109685066258802</v>
      </c>
      <c r="L11" s="11">
        <f t="shared" si="4"/>
        <v>5.2230548820474896</v>
      </c>
    </row>
    <row r="12" spans="2:12" ht="15.9" thickBot="1" x14ac:dyDescent="0.45">
      <c r="B12" s="3">
        <v>8</v>
      </c>
      <c r="C12" s="4">
        <v>64.3</v>
      </c>
      <c r="D12" s="8">
        <v>4.4000000000000004</v>
      </c>
      <c r="E12" s="9">
        <v>164.4</v>
      </c>
      <c r="F12" s="4">
        <v>22.3</v>
      </c>
      <c r="G12" s="9">
        <v>124.6</v>
      </c>
      <c r="H12" s="7">
        <f t="shared" si="0"/>
        <v>124.62121054657011</v>
      </c>
      <c r="I12" s="10">
        <f t="shared" si="1"/>
        <v>337.45</v>
      </c>
      <c r="J12" s="11">
        <f t="shared" si="2"/>
        <v>2.9634019854793303</v>
      </c>
      <c r="K12" s="10">
        <f t="shared" si="3"/>
        <v>5.0863285826949216</v>
      </c>
      <c r="L12" s="11">
        <f t="shared" si="4"/>
        <v>5.10230248262208</v>
      </c>
    </row>
    <row r="13" spans="2:12" ht="15.9" thickBot="1" x14ac:dyDescent="0.45">
      <c r="B13" s="3">
        <v>9</v>
      </c>
      <c r="C13" s="4">
        <v>68.7</v>
      </c>
      <c r="D13" s="8">
        <v>3.81</v>
      </c>
      <c r="E13" s="9">
        <v>145.69999999999999</v>
      </c>
      <c r="F13" s="4">
        <v>20.3</v>
      </c>
      <c r="G13" s="9">
        <v>126.2</v>
      </c>
      <c r="H13" s="7">
        <f t="shared" si="0"/>
        <v>126.26031077899123</v>
      </c>
      <c r="I13" s="10">
        <f t="shared" si="1"/>
        <v>341.84999999999997</v>
      </c>
      <c r="J13" s="11">
        <f t="shared" si="2"/>
        <v>2.9252596167909903</v>
      </c>
      <c r="K13" s="10">
        <f t="shared" si="3"/>
        <v>4.9702465519327355</v>
      </c>
      <c r="L13" s="11">
        <f t="shared" si="4"/>
        <v>4.9815497132011588</v>
      </c>
    </row>
    <row r="14" spans="2:12" ht="15.9" thickBot="1" x14ac:dyDescent="0.45">
      <c r="B14" s="3">
        <v>10</v>
      </c>
      <c r="C14" s="4">
        <v>73.8</v>
      </c>
      <c r="D14" s="8">
        <v>3.27</v>
      </c>
      <c r="E14" s="9">
        <v>127.4</v>
      </c>
      <c r="F14" s="4">
        <v>18.2</v>
      </c>
      <c r="G14" s="9">
        <v>128.30000000000001</v>
      </c>
      <c r="H14" s="7">
        <f t="shared" si="0"/>
        <v>128.16017695747934</v>
      </c>
      <c r="I14" s="10">
        <f t="shared" si="1"/>
        <v>346.95</v>
      </c>
      <c r="J14" s="11">
        <f t="shared" si="2"/>
        <v>2.8822596915982133</v>
      </c>
      <c r="K14" s="10">
        <f t="shared" si="3"/>
        <v>4.8393810915365769</v>
      </c>
      <c r="L14" s="11">
        <f t="shared" si="4"/>
        <v>4.8473317431380627</v>
      </c>
    </row>
    <row r="15" spans="2:12" ht="15.9" thickBot="1" x14ac:dyDescent="0.45">
      <c r="B15" s="3">
        <v>11</v>
      </c>
      <c r="C15" s="4">
        <v>78.5</v>
      </c>
      <c r="D15" s="8">
        <v>2.82</v>
      </c>
      <c r="E15" s="9">
        <v>113.5</v>
      </c>
      <c r="F15" s="4">
        <v>16.5</v>
      </c>
      <c r="G15" s="9">
        <v>129.80000000000001</v>
      </c>
      <c r="H15" s="7">
        <f t="shared" si="0"/>
        <v>129.91103402392918</v>
      </c>
      <c r="I15" s="10">
        <f t="shared" si="1"/>
        <v>351.65</v>
      </c>
      <c r="J15" s="11">
        <f t="shared" si="2"/>
        <v>2.8437366699843598</v>
      </c>
      <c r="K15" s="10">
        <f t="shared" si="3"/>
        <v>4.7221405861927472</v>
      </c>
      <c r="L15" s="11">
        <f t="shared" si="4"/>
        <v>4.7318028369214575</v>
      </c>
    </row>
    <row r="16" spans="2:12" ht="15.9" thickBot="1" x14ac:dyDescent="0.45">
      <c r="B16" s="3">
        <v>12</v>
      </c>
      <c r="C16" s="4">
        <v>83.4</v>
      </c>
      <c r="D16" s="8">
        <v>2.4</v>
      </c>
      <c r="E16" s="9">
        <v>99.8</v>
      </c>
      <c r="F16" s="4">
        <v>14.9</v>
      </c>
      <c r="G16" s="9">
        <v>131.80000000000001</v>
      </c>
      <c r="H16" s="7">
        <f t="shared" si="0"/>
        <v>131.73639564639814</v>
      </c>
      <c r="I16" s="10">
        <f t="shared" si="1"/>
        <v>356.54999999999995</v>
      </c>
      <c r="J16" s="11">
        <f t="shared" si="2"/>
        <v>2.8046557285093257</v>
      </c>
      <c r="K16" s="10">
        <f t="shared" si="3"/>
        <v>4.6032021141857129</v>
      </c>
      <c r="L16" s="11">
        <f t="shared" si="4"/>
        <v>4.6031681833174183</v>
      </c>
    </row>
    <row r="17" spans="2:15" ht="15.9" thickBot="1" x14ac:dyDescent="0.45">
      <c r="B17" s="3">
        <v>13</v>
      </c>
      <c r="C17" s="4">
        <v>87</v>
      </c>
      <c r="D17" s="8">
        <v>2.11</v>
      </c>
      <c r="E17" s="9">
        <v>90.4</v>
      </c>
      <c r="F17" s="4">
        <v>13.7</v>
      </c>
      <c r="G17" s="9">
        <v>133</v>
      </c>
      <c r="H17" s="7">
        <f t="shared" si="0"/>
        <v>133.07747765474267</v>
      </c>
      <c r="I17" s="10">
        <f t="shared" si="1"/>
        <v>360.15</v>
      </c>
      <c r="J17" s="11">
        <f t="shared" si="2"/>
        <v>2.7766208524226017</v>
      </c>
      <c r="K17" s="10">
        <f t="shared" si="3"/>
        <v>4.517881106072549</v>
      </c>
      <c r="L17" s="11">
        <f t="shared" si="4"/>
        <v>4.5042442673981311</v>
      </c>
    </row>
    <row r="18" spans="2:15" ht="15.9" thickBot="1" x14ac:dyDescent="0.45">
      <c r="B18" s="3">
        <v>14</v>
      </c>
      <c r="C18" s="4">
        <v>91.7</v>
      </c>
      <c r="D18" s="8">
        <v>1.8</v>
      </c>
      <c r="E18" s="9">
        <v>80.099999999999994</v>
      </c>
      <c r="F18" s="4">
        <v>13.2</v>
      </c>
      <c r="G18" s="9">
        <v>134.9</v>
      </c>
      <c r="H18" s="7">
        <f t="shared" si="0"/>
        <v>134.8283347211925</v>
      </c>
      <c r="I18" s="10">
        <f t="shared" si="1"/>
        <v>364.84999999999997</v>
      </c>
      <c r="J18" s="11">
        <f t="shared" si="2"/>
        <v>2.7408524050979857</v>
      </c>
      <c r="K18" s="10">
        <f t="shared" si="3"/>
        <v>4.4090238393260055</v>
      </c>
      <c r="L18" s="11">
        <f t="shared" si="4"/>
        <v>4.3832758540743137</v>
      </c>
    </row>
    <row r="21" spans="2:15" x14ac:dyDescent="0.4">
      <c r="B21" t="s">
        <v>5</v>
      </c>
      <c r="F21" t="s">
        <v>7</v>
      </c>
      <c r="I21" t="s">
        <v>8</v>
      </c>
    </row>
    <row r="22" spans="2:15" x14ac:dyDescent="0.4">
      <c r="B22">
        <f t="array" ref="B22:C23">LINEST(G5:G18,C5:C18,1,1)</f>
        <v>0.37252278009570799</v>
      </c>
      <c r="C22">
        <v>100.66799578641609</v>
      </c>
      <c r="F22">
        <f>B22/C22</f>
        <v>3.7005085597023018E-3</v>
      </c>
      <c r="I22">
        <f t="array" ref="I22:J23">LINEST(L5:L18,J5:J18,1,1)</f>
        <v>3.043388094501621</v>
      </c>
      <c r="J22">
        <v>-3.9324537391353385</v>
      </c>
    </row>
    <row r="23" spans="2:15" x14ac:dyDescent="0.4">
      <c r="B23">
        <v>1.592978204875872E-3</v>
      </c>
      <c r="C23">
        <v>0.10245532193269485</v>
      </c>
      <c r="I23">
        <v>2.16273267033667E-2</v>
      </c>
      <c r="J23">
        <v>6.4989289736207143E-2</v>
      </c>
    </row>
    <row r="25" spans="2:15" x14ac:dyDescent="0.4">
      <c r="I25" t="s">
        <v>10</v>
      </c>
      <c r="N25" t="s">
        <v>12</v>
      </c>
    </row>
    <row r="26" spans="2:15" x14ac:dyDescent="0.4">
      <c r="I26">
        <f>2000*I30*I22</f>
        <v>8.4034032065378775E-20</v>
      </c>
      <c r="J26">
        <f>I26*6.2415*10^18</f>
        <v>0.52449841113606166</v>
      </c>
      <c r="L26">
        <f>I26/(1.602*10^(-19))</f>
        <v>0.52455700415342554</v>
      </c>
      <c r="N26">
        <f>SQRT(((2000*I30)^2)*I23^2)</f>
        <v>5.9717374493336147E-22</v>
      </c>
      <c r="O26">
        <f>N26/(1.602*10^(-19))</f>
        <v>3.7276763104454524E-3</v>
      </c>
    </row>
    <row r="27" spans="2:15" x14ac:dyDescent="0.4">
      <c r="I27">
        <f>1.2*10^-18</f>
        <v>1.2E-18</v>
      </c>
      <c r="J27">
        <f>I27*6.2415*10^18</f>
        <v>7.4897999999999998</v>
      </c>
      <c r="N27">
        <f>((2000*I22)^2)*0</f>
        <v>0</v>
      </c>
    </row>
    <row r="29" spans="2:15" x14ac:dyDescent="0.4">
      <c r="I29" t="s">
        <v>11</v>
      </c>
    </row>
    <row r="30" spans="2:15" x14ac:dyDescent="0.4">
      <c r="I30">
        <f>1.3806*10^(-23)</f>
        <v>1.3806000000000002E-23</v>
      </c>
    </row>
  </sheetData>
  <mergeCells count="6">
    <mergeCell ref="G3:G4"/>
    <mergeCell ref="B2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2019-04-24T12:21:14Z</dcterms:modified>
</cp:coreProperties>
</file>