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or\OneDrive - Politechnika Wroclawska\Studia\Semestr IV\Fizyka C5\Ćwiczenie 3 - 84\"/>
    </mc:Choice>
  </mc:AlternateContent>
  <xr:revisionPtr revIDLastSave="158" documentId="8_{E9F5CBFA-6B16-4178-8C70-B8A52C3C3C5D}" xr6:coauthVersionLast="43" xr6:coauthVersionMax="43" xr10:uidLastSave="{41D45AD1-3852-4C4F-8FF2-A967B5908BE5}"/>
  <bookViews>
    <workbookView xWindow="9360" yWindow="2469" windowWidth="17589" windowHeight="10988" xr2:uid="{E1484653-2865-4752-9248-658FEE65FA9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" i="1" l="1"/>
  <c r="O7" i="1"/>
  <c r="O5" i="1"/>
  <c r="N6" i="1"/>
  <c r="N7" i="1"/>
  <c r="N5" i="1"/>
  <c r="L5" i="1"/>
  <c r="L6" i="1"/>
  <c r="L7" i="1"/>
  <c r="J10" i="1"/>
  <c r="G9" i="1"/>
  <c r="F26" i="1"/>
  <c r="F25" i="1"/>
  <c r="G15" i="1"/>
  <c r="G16" i="1"/>
  <c r="G17" i="1"/>
  <c r="G18" i="1"/>
  <c r="G19" i="1"/>
  <c r="G20" i="1"/>
  <c r="G21" i="1"/>
  <c r="G22" i="1"/>
  <c r="G23" i="1"/>
  <c r="G24" i="1"/>
  <c r="G14" i="1"/>
  <c r="F15" i="1"/>
  <c r="F16" i="1"/>
  <c r="F17" i="1"/>
  <c r="F18" i="1"/>
  <c r="F19" i="1"/>
  <c r="F20" i="1"/>
  <c r="F21" i="1"/>
  <c r="F22" i="1"/>
  <c r="F23" i="1"/>
  <c r="F24" i="1"/>
  <c r="F14" i="1"/>
  <c r="K6" i="1" l="1"/>
  <c r="K7" i="1"/>
  <c r="K5" i="1"/>
  <c r="I6" i="1"/>
  <c r="I7" i="1"/>
  <c r="I5" i="1"/>
  <c r="M6" i="1" l="1"/>
  <c r="M7" i="1"/>
  <c r="M5" i="1"/>
  <c r="M9" i="1"/>
  <c r="J9" i="1"/>
  <c r="L16" i="1" l="1"/>
  <c r="L20" i="1"/>
  <c r="L24" i="1"/>
  <c r="L21" i="1"/>
  <c r="L14" i="1"/>
  <c r="L18" i="1"/>
  <c r="L22" i="1"/>
  <c r="F27" i="1"/>
  <c r="L15" i="1"/>
  <c r="L19" i="1"/>
  <c r="L23" i="1"/>
  <c r="L17" i="1"/>
  <c r="F28" i="1"/>
  <c r="J6" i="1"/>
  <c r="J7" i="1"/>
  <c r="J5" i="1"/>
  <c r="H6" i="1"/>
  <c r="H7" i="1"/>
  <c r="H5" i="1"/>
  <c r="D9" i="1" l="1"/>
  <c r="L26" i="1" l="1"/>
</calcChain>
</file>

<file path=xl/sharedStrings.xml><?xml version="1.0" encoding="utf-8"?>
<sst xmlns="http://schemas.openxmlformats.org/spreadsheetml/2006/main" count="53" uniqueCount="36">
  <si>
    <t>Pomiar A</t>
  </si>
  <si>
    <t>Lp</t>
  </si>
  <si>
    <t>L</t>
  </si>
  <si>
    <t>x_l2</t>
  </si>
  <si>
    <t>xl1</t>
  </si>
  <si>
    <t>xp1</t>
  </si>
  <si>
    <t>xp2</t>
  </si>
  <si>
    <t>-</t>
  </si>
  <si>
    <t>cm</t>
  </si>
  <si>
    <t>Pomiar B</t>
  </si>
  <si>
    <t>xl</t>
  </si>
  <si>
    <t>xp</t>
  </si>
  <si>
    <t>sin teta</t>
  </si>
  <si>
    <t>d</t>
  </si>
  <si>
    <t>50 linii/mm</t>
  </si>
  <si>
    <t>[cm]</t>
  </si>
  <si>
    <t>Długość fali</t>
  </si>
  <si>
    <t>Wyznaczenie stałej siatki</t>
  </si>
  <si>
    <t>lambda1</t>
  </si>
  <si>
    <t>lambda2</t>
  </si>
  <si>
    <t>rad</t>
  </si>
  <si>
    <t>stała</t>
  </si>
  <si>
    <t>sinteta1</t>
  </si>
  <si>
    <t>sinteta2</t>
  </si>
  <si>
    <t>ucsinteta1</t>
  </si>
  <si>
    <t>ucsinteta2</t>
  </si>
  <si>
    <t>delta 0,05</t>
  </si>
  <si>
    <t>u_b</t>
  </si>
  <si>
    <t>u_lambda</t>
  </si>
  <si>
    <t>uc(sinteta)</t>
  </si>
  <si>
    <t>wartość średnia sinfi</t>
  </si>
  <si>
    <t>u(sinfi) od.st</t>
  </si>
  <si>
    <t>stała siatki</t>
  </si>
  <si>
    <t>uc(d)</t>
  </si>
  <si>
    <t>nm</t>
  </si>
  <si>
    <t>lambda1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</si>
</sst>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0.0000"/>
    <numFmt numFmtId="175" formatCode="0.000E+00"/>
    <numFmt numFmtId="177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" fontId="0" fillId="0" borderId="0" xfId="0" applyNumberFormat="1"/>
    <xf numFmtId="171" fontId="0" fillId="0" borderId="11" xfId="0" applyNumberFormat="1" applyBorder="1"/>
    <xf numFmtId="175" fontId="0" fillId="0" borderId="0" xfId="0" applyNumberFormat="1"/>
    <xf numFmtId="177" fontId="0" fillId="0" borderId="1" xfId="0" applyNumberFormat="1" applyBorder="1"/>
    <xf numFmtId="17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F2EB-EEFE-44B1-99FC-F116645B7D95}">
  <dimension ref="B1:R28"/>
  <sheetViews>
    <sheetView tabSelected="1" zoomScale="85" zoomScaleNormal="85" workbookViewId="0">
      <selection activeCell="F14" sqref="F14:G24"/>
    </sheetView>
  </sheetViews>
  <sheetFormatPr defaultRowHeight="14.6" x14ac:dyDescent="0.4"/>
  <cols>
    <col min="6" max="7" width="12.3046875" bestFit="1" customWidth="1"/>
    <col min="9" max="11" width="12.3046875" bestFit="1" customWidth="1"/>
    <col min="12" max="12" width="9.921875" bestFit="1" customWidth="1"/>
    <col min="13" max="13" width="12.3828125" bestFit="1" customWidth="1"/>
    <col min="14" max="14" width="11.23046875" customWidth="1"/>
    <col min="16" max="17" width="11.84375" bestFit="1" customWidth="1"/>
  </cols>
  <sheetData>
    <row r="1" spans="2:18" ht="15" thickBot="1" x14ac:dyDescent="0.45"/>
    <row r="2" spans="2:18" x14ac:dyDescent="0.4">
      <c r="B2" s="2" t="s">
        <v>0</v>
      </c>
      <c r="C2" s="3" t="s">
        <v>16</v>
      </c>
      <c r="D2" s="3"/>
      <c r="E2" s="3"/>
      <c r="F2" s="3"/>
      <c r="G2" s="10"/>
      <c r="H2" s="14"/>
      <c r="I2" s="14" t="s">
        <v>26</v>
      </c>
      <c r="J2" s="14"/>
      <c r="K2" s="14"/>
      <c r="L2" s="1"/>
      <c r="M2" s="1"/>
      <c r="N2" s="1"/>
      <c r="O2" s="1"/>
    </row>
    <row r="3" spans="2:18" x14ac:dyDescent="0.4">
      <c r="B3" s="5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1" t="s">
        <v>6</v>
      </c>
      <c r="H3" s="11" t="s">
        <v>22</v>
      </c>
      <c r="I3" s="11" t="s">
        <v>24</v>
      </c>
      <c r="J3" s="11" t="s">
        <v>23</v>
      </c>
      <c r="K3" s="11" t="s">
        <v>25</v>
      </c>
      <c r="L3" s="13" t="s">
        <v>18</v>
      </c>
      <c r="M3" s="13" t="s">
        <v>19</v>
      </c>
      <c r="N3" s="1" t="s">
        <v>35</v>
      </c>
      <c r="O3" s="1" t="s">
        <v>19</v>
      </c>
      <c r="R3" s="13"/>
    </row>
    <row r="4" spans="2:18" x14ac:dyDescent="0.4">
      <c r="B4" s="5" t="s">
        <v>7</v>
      </c>
      <c r="C4" s="1" t="s">
        <v>8</v>
      </c>
      <c r="D4" s="1" t="s">
        <v>8</v>
      </c>
      <c r="E4" s="1" t="s">
        <v>8</v>
      </c>
      <c r="F4" s="1" t="s">
        <v>8</v>
      </c>
      <c r="G4" s="11" t="s">
        <v>8</v>
      </c>
      <c r="H4" s="11" t="s">
        <v>7</v>
      </c>
      <c r="I4" s="11"/>
      <c r="J4" s="11" t="s">
        <v>7</v>
      </c>
      <c r="K4" s="11"/>
      <c r="L4" s="13" t="s">
        <v>8</v>
      </c>
      <c r="M4" s="13" t="s">
        <v>8</v>
      </c>
      <c r="N4" s="1" t="s">
        <v>34</v>
      </c>
      <c r="O4" s="1" t="s">
        <v>34</v>
      </c>
    </row>
    <row r="5" spans="2:18" x14ac:dyDescent="0.4">
      <c r="B5" s="5">
        <v>1</v>
      </c>
      <c r="C5" s="1">
        <v>30</v>
      </c>
      <c r="D5" s="1">
        <v>2</v>
      </c>
      <c r="E5" s="1">
        <v>1</v>
      </c>
      <c r="F5" s="1">
        <v>1</v>
      </c>
      <c r="G5" s="11">
        <v>2</v>
      </c>
      <c r="H5" s="16">
        <f>E5/SQRT(E5^2+C5^2)</f>
        <v>3.3314830232638482E-2</v>
      </c>
      <c r="I5" s="16">
        <f>SQRT(((((C5*E5)/((C5^2+E5^2)^(3/2)))^2)*$J$9^2)+(((C5^2)/((C5^2+E5^2)^(3/2)))^2)*$J$9^2)</f>
        <v>9.6118246812923231E-4</v>
      </c>
      <c r="J5" s="16">
        <f>D5/SQRT(D5^2+C5^2)</f>
        <v>6.651901052377393E-2</v>
      </c>
      <c r="K5" s="16">
        <f>SQRT(((((C5*G5)/((C5^2+G5^2)^(3/2)))^2)*$J$9^2)+((C5^2)/((C5^2+G5^2)^(3/2)))^2*$J$9^2)</f>
        <v>9.5799270330137055E-4</v>
      </c>
      <c r="L5" s="17">
        <f>$D$9*H5</f>
        <v>6.6629660465276967E-5</v>
      </c>
      <c r="M5" s="17">
        <f>$D$9*J5/2</f>
        <v>6.6519010523773928E-5</v>
      </c>
      <c r="N5" s="18">
        <f>L5*10000000</f>
        <v>666.2966046527697</v>
      </c>
      <c r="O5" s="18">
        <f>M5*10000000</f>
        <v>665.19010523773932</v>
      </c>
    </row>
    <row r="6" spans="2:18" x14ac:dyDescent="0.4">
      <c r="B6" s="5">
        <v>2</v>
      </c>
      <c r="C6" s="1">
        <v>40</v>
      </c>
      <c r="D6" s="1">
        <v>2.6</v>
      </c>
      <c r="E6" s="1">
        <v>1.3</v>
      </c>
      <c r="F6" s="1">
        <v>1.3</v>
      </c>
      <c r="G6" s="11">
        <v>2.6</v>
      </c>
      <c r="H6" s="16">
        <f t="shared" ref="H6:H7" si="0">E6/SQRT(E6^2+C6^2)</f>
        <v>3.2482849522698483E-2</v>
      </c>
      <c r="I6" s="16">
        <f t="shared" ref="I6:I7" si="1">SQRT(((((C6*E6)/((C6^2+E6^2)^(3/2)))^2)*$J$9^2)+(((C6^2)/((C6^2+E6^2)^(3/2)))^2)*$J$9^2)</f>
        <v>7.2092635802137219E-4</v>
      </c>
      <c r="J6" s="16">
        <f t="shared" ref="J6:J7" si="2">D6/SQRT(D6^2+C6^2)</f>
        <v>6.4863121082680122E-2</v>
      </c>
      <c r="K6" s="16">
        <f t="shared" ref="K6:K7" si="3">SQRT(((((C6*G6)/((C6^2+G6^2)^(3/2)))^2)*$J$9^2)+((C6^2)/((C6^2+G6^2)^(3/2)))^2*$J$9^2)</f>
        <v>7.1865153375690982E-4</v>
      </c>
      <c r="L6" s="17">
        <f>$D$9*H6</f>
        <v>6.4965699045396966E-5</v>
      </c>
      <c r="M6" s="17">
        <f>$D$9*J6/2</f>
        <v>6.4863121082680129E-5</v>
      </c>
      <c r="N6" s="18">
        <f t="shared" ref="N6:N7" si="4">L6*10000000</f>
        <v>649.65699045396968</v>
      </c>
      <c r="O6" s="18">
        <f t="shared" ref="O6:O7" si="5">M6*10000000</f>
        <v>648.63121082680129</v>
      </c>
    </row>
    <row r="7" spans="2:18" ht="15" thickBot="1" x14ac:dyDescent="0.45">
      <c r="B7" s="7">
        <v>3</v>
      </c>
      <c r="C7" s="8">
        <v>50</v>
      </c>
      <c r="D7" s="8">
        <v>3.2</v>
      </c>
      <c r="E7" s="8">
        <v>1.6</v>
      </c>
      <c r="F7" s="8">
        <v>1.6</v>
      </c>
      <c r="G7" s="12">
        <v>3.2</v>
      </c>
      <c r="H7" s="16">
        <f t="shared" si="0"/>
        <v>3.1983628572184196E-2</v>
      </c>
      <c r="I7" s="16">
        <f t="shared" si="1"/>
        <v>5.7675966729032091E-4</v>
      </c>
      <c r="J7" s="16">
        <f t="shared" si="2"/>
        <v>6.3869329283702189E-2</v>
      </c>
      <c r="K7" s="16">
        <f t="shared" si="3"/>
        <v>5.7499508930383702E-4</v>
      </c>
      <c r="L7" s="17">
        <f>$D$9*H7</f>
        <v>6.39672571443684E-5</v>
      </c>
      <c r="M7" s="17">
        <f>$D$9*J7/2</f>
        <v>6.3869329283702188E-5</v>
      </c>
      <c r="N7" s="18">
        <f t="shared" si="4"/>
        <v>639.67257144368398</v>
      </c>
      <c r="O7" s="18">
        <f t="shared" si="5"/>
        <v>638.69329283702189</v>
      </c>
    </row>
    <row r="9" spans="2:18" x14ac:dyDescent="0.4">
      <c r="B9" t="s">
        <v>13</v>
      </c>
      <c r="C9" t="s">
        <v>14</v>
      </c>
      <c r="D9">
        <f>1/50/10</f>
        <v>2E-3</v>
      </c>
      <c r="E9" t="s">
        <v>15</v>
      </c>
      <c r="F9" s="15"/>
      <c r="G9">
        <f>1/50</f>
        <v>0.02</v>
      </c>
      <c r="I9" t="s">
        <v>27</v>
      </c>
      <c r="J9">
        <f>SQRT((0.05)^2/3)</f>
        <v>2.8867513459481291E-2</v>
      </c>
      <c r="L9" t="s">
        <v>16</v>
      </c>
      <c r="M9">
        <f>AVERAGE(L5:M7)</f>
        <v>6.5135679590866429E-5</v>
      </c>
    </row>
    <row r="10" spans="2:18" ht="15" thickBot="1" x14ac:dyDescent="0.45">
      <c r="I10" t="s">
        <v>28</v>
      </c>
      <c r="J10">
        <f>SQRT(DEVSQ(L5:M7)/(6*5))</f>
        <v>4.9049699160482302E-7</v>
      </c>
    </row>
    <row r="11" spans="2:18" x14ac:dyDescent="0.4">
      <c r="B11" s="2" t="s">
        <v>9</v>
      </c>
      <c r="C11" s="3" t="s">
        <v>17</v>
      </c>
      <c r="D11" s="3"/>
      <c r="E11" s="4"/>
    </row>
    <row r="12" spans="2:18" x14ac:dyDescent="0.4">
      <c r="B12" s="5" t="s">
        <v>1</v>
      </c>
      <c r="C12" s="1" t="s">
        <v>2</v>
      </c>
      <c r="D12" s="1" t="s">
        <v>10</v>
      </c>
      <c r="E12" s="6" t="s">
        <v>11</v>
      </c>
      <c r="F12" t="s">
        <v>12</v>
      </c>
      <c r="G12" t="s">
        <v>29</v>
      </c>
      <c r="L12" t="s">
        <v>21</v>
      </c>
    </row>
    <row r="13" spans="2:18" x14ac:dyDescent="0.4">
      <c r="B13" s="5" t="s">
        <v>7</v>
      </c>
      <c r="C13" s="1" t="s">
        <v>8</v>
      </c>
      <c r="D13" s="1" t="s">
        <v>8</v>
      </c>
      <c r="E13" s="6" t="s">
        <v>8</v>
      </c>
      <c r="F13" t="s">
        <v>20</v>
      </c>
    </row>
    <row r="14" spans="2:18" x14ac:dyDescent="0.4">
      <c r="B14" s="5">
        <v>1</v>
      </c>
      <c r="C14" s="1">
        <v>10</v>
      </c>
      <c r="D14" s="1">
        <v>3.4</v>
      </c>
      <c r="E14" s="6">
        <v>3.4</v>
      </c>
      <c r="F14" s="19">
        <f>E14/(SQRT(D14^2+C14^2))</f>
        <v>0.32190273323870228</v>
      </c>
      <c r="G14" s="19">
        <f>SQRT(((((C14*E14)/((C14^2+E14^2)^(3/2)))^2)*$J$9^2)+((C14^2)/((C14^2+E14^2)^(3/2)))^2*$J$9^2)</f>
        <v>2.5876222175942355E-3</v>
      </c>
      <c r="L14">
        <f>$M$9/F14</f>
        <v>2.023458419738425E-4</v>
      </c>
    </row>
    <row r="15" spans="2:18" x14ac:dyDescent="0.4">
      <c r="B15" s="5">
        <v>2</v>
      </c>
      <c r="C15" s="1">
        <v>12</v>
      </c>
      <c r="D15" s="1">
        <v>4.0999999999999996</v>
      </c>
      <c r="E15" s="6">
        <v>4.0999999999999996</v>
      </c>
      <c r="F15" s="19">
        <f t="shared" ref="F15:F24" si="6">E15/(SQRT(D15^2+C15^2))</f>
        <v>0.32331609945670814</v>
      </c>
      <c r="G15" s="19">
        <f t="shared" ref="G15:G24" si="7">SQRT(((((C15*E15)/((C15^2+E15^2)^(3/2)))^2)*$J$9^2)+((C15^2)/((C15^2+E15^2)^(3/2)))^2*$J$9^2)</f>
        <v>2.1541580841600385E-3</v>
      </c>
      <c r="L15">
        <f t="shared" ref="L15:L24" si="8">$M$9/F15</f>
        <v>2.0146129345343058E-4</v>
      </c>
    </row>
    <row r="16" spans="2:18" x14ac:dyDescent="0.4">
      <c r="B16" s="5">
        <v>3</v>
      </c>
      <c r="C16" s="1">
        <v>14</v>
      </c>
      <c r="D16" s="1">
        <v>4.8</v>
      </c>
      <c r="E16" s="6">
        <v>4.8</v>
      </c>
      <c r="F16" s="19">
        <f t="shared" si="6"/>
        <v>0.32432432432432434</v>
      </c>
      <c r="G16" s="19">
        <f t="shared" si="7"/>
        <v>1.8450748193605663E-3</v>
      </c>
      <c r="L16">
        <f t="shared" si="8"/>
        <v>2.0083501207183814E-4</v>
      </c>
    </row>
    <row r="17" spans="2:12" x14ac:dyDescent="0.4">
      <c r="B17" s="5">
        <v>4</v>
      </c>
      <c r="C17" s="1">
        <v>16</v>
      </c>
      <c r="D17" s="1">
        <v>5.5</v>
      </c>
      <c r="E17" s="6">
        <v>5.5</v>
      </c>
      <c r="F17" s="19">
        <f t="shared" si="6"/>
        <v>0.32507976851104792</v>
      </c>
      <c r="G17" s="19">
        <f t="shared" si="7"/>
        <v>1.6135553374731896E-3</v>
      </c>
      <c r="L17">
        <f t="shared" si="8"/>
        <v>2.0036829695432978E-4</v>
      </c>
    </row>
    <row r="18" spans="2:12" x14ac:dyDescent="0.4">
      <c r="B18" s="5">
        <v>5</v>
      </c>
      <c r="C18" s="1">
        <v>18</v>
      </c>
      <c r="D18" s="1">
        <v>6.1</v>
      </c>
      <c r="E18" s="6">
        <v>6.1</v>
      </c>
      <c r="F18" s="19">
        <f t="shared" si="6"/>
        <v>0.32095929134088436</v>
      </c>
      <c r="G18" s="19">
        <f t="shared" si="7"/>
        <v>1.4385405782527158E-3</v>
      </c>
      <c r="L18">
        <f t="shared" si="8"/>
        <v>2.02940626266797E-4</v>
      </c>
    </row>
    <row r="19" spans="2:12" x14ac:dyDescent="0.4">
      <c r="B19" s="5">
        <v>6</v>
      </c>
      <c r="C19" s="1">
        <v>20</v>
      </c>
      <c r="D19" s="1">
        <v>6.8</v>
      </c>
      <c r="E19" s="6">
        <v>6.8</v>
      </c>
      <c r="F19" s="19">
        <f t="shared" si="6"/>
        <v>0.32190273323870228</v>
      </c>
      <c r="G19" s="19">
        <f t="shared" si="7"/>
        <v>1.2938111087971171E-3</v>
      </c>
      <c r="L19">
        <f t="shared" si="8"/>
        <v>2.023458419738425E-4</v>
      </c>
    </row>
    <row r="20" spans="2:12" x14ac:dyDescent="0.4">
      <c r="B20" s="5">
        <v>7</v>
      </c>
      <c r="C20" s="1">
        <v>22</v>
      </c>
      <c r="D20" s="1">
        <v>7.5</v>
      </c>
      <c r="E20" s="6">
        <v>7.5</v>
      </c>
      <c r="F20" s="19">
        <f t="shared" si="6"/>
        <v>0.32267392778813864</v>
      </c>
      <c r="G20" s="19">
        <f t="shared" si="7"/>
        <v>1.1755396503629581E-3</v>
      </c>
      <c r="L20">
        <f t="shared" si="8"/>
        <v>2.0186223298968622E-4</v>
      </c>
    </row>
    <row r="21" spans="2:12" x14ac:dyDescent="0.4">
      <c r="B21" s="5">
        <v>8</v>
      </c>
      <c r="C21" s="1">
        <v>24</v>
      </c>
      <c r="D21" s="1">
        <v>8.1999999999999993</v>
      </c>
      <c r="E21" s="6">
        <v>8.1999999999999993</v>
      </c>
      <c r="F21" s="19">
        <f t="shared" si="6"/>
        <v>0.32331609945670814</v>
      </c>
      <c r="G21" s="19">
        <f t="shared" si="7"/>
        <v>1.077079042080019E-3</v>
      </c>
      <c r="L21">
        <f t="shared" si="8"/>
        <v>2.0146129345343058E-4</v>
      </c>
    </row>
    <row r="22" spans="2:12" x14ac:dyDescent="0.4">
      <c r="B22" s="5">
        <v>9</v>
      </c>
      <c r="C22" s="1">
        <v>26</v>
      </c>
      <c r="D22" s="1">
        <v>8.9</v>
      </c>
      <c r="E22" s="6">
        <v>8.9</v>
      </c>
      <c r="F22" s="19">
        <f t="shared" si="6"/>
        <v>0.3238591268553096</v>
      </c>
      <c r="G22" s="19">
        <f t="shared" si="7"/>
        <v>9.9383661491044039E-4</v>
      </c>
      <c r="L22">
        <f t="shared" si="8"/>
        <v>2.0112349533989531E-4</v>
      </c>
    </row>
    <row r="23" spans="2:12" x14ac:dyDescent="0.4">
      <c r="B23" s="5">
        <v>10</v>
      </c>
      <c r="C23" s="1">
        <v>28</v>
      </c>
      <c r="D23" s="1">
        <v>9.6</v>
      </c>
      <c r="E23" s="6">
        <v>9.6</v>
      </c>
      <c r="F23" s="19">
        <f t="shared" si="6"/>
        <v>0.32432432432432434</v>
      </c>
      <c r="G23" s="19">
        <f t="shared" si="7"/>
        <v>9.2253740968028283E-4</v>
      </c>
      <c r="L23">
        <f t="shared" si="8"/>
        <v>2.0083501207183814E-4</v>
      </c>
    </row>
    <row r="24" spans="2:12" ht="15" thickBot="1" x14ac:dyDescent="0.45">
      <c r="B24" s="7">
        <v>11</v>
      </c>
      <c r="C24" s="8">
        <v>30</v>
      </c>
      <c r="D24" s="8">
        <v>10.199999999999999</v>
      </c>
      <c r="E24" s="9">
        <v>10.199999999999999</v>
      </c>
      <c r="F24" s="19">
        <f t="shared" si="6"/>
        <v>0.32190273323870233</v>
      </c>
      <c r="G24" s="19">
        <f t="shared" si="7"/>
        <v>8.6254073919807836E-4</v>
      </c>
      <c r="L24">
        <f t="shared" si="8"/>
        <v>2.0234584197384247E-4</v>
      </c>
    </row>
    <row r="25" spans="2:12" x14ac:dyDescent="0.4">
      <c r="E25" t="s">
        <v>30</v>
      </c>
      <c r="F25">
        <f>AVERAGE(F14:F24)</f>
        <v>0.32305101470668657</v>
      </c>
    </row>
    <row r="26" spans="2:12" x14ac:dyDescent="0.4">
      <c r="E26" t="s">
        <v>31</v>
      </c>
      <c r="F26">
        <f>SQRT(DEVSQ(F14:F24)/(11*10))</f>
        <v>3.8876510821176687E-4</v>
      </c>
      <c r="L26">
        <f>AVERAGE(L14:L24)</f>
        <v>2.0162952622934305E-4</v>
      </c>
    </row>
    <row r="27" spans="2:12" x14ac:dyDescent="0.4">
      <c r="E27" t="s">
        <v>32</v>
      </c>
      <c r="F27">
        <f>M9/F25</f>
        <v>2.0162660578548631E-4</v>
      </c>
    </row>
    <row r="28" spans="2:12" x14ac:dyDescent="0.4">
      <c r="E28" t="s">
        <v>33</v>
      </c>
      <c r="F28">
        <f>SQRT((((1/F25)^2)*J10^2)+((M9/F25^2)^2)*F26^2)</f>
        <v>1.5375924926671229E-6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Borucki</dc:creator>
  <cp:lastModifiedBy>Kacper Borucki</cp:lastModifiedBy>
  <dcterms:created xsi:type="dcterms:W3CDTF">2019-04-03T12:09:32Z</dcterms:created>
  <dcterms:modified xsi:type="dcterms:W3CDTF">2019-04-05T19:10:45Z</dcterms:modified>
</cp:coreProperties>
</file>