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or\OneDrive - Politechnika Wroclawska\Studia\Semestr IV\Podstawy elektroniki 2\Ćwiczenie 1 - Bierne układy liniowych przetworników sygnałów\"/>
    </mc:Choice>
  </mc:AlternateContent>
  <xr:revisionPtr revIDLastSave="187" documentId="8_{47AFC3F8-B712-4371-A01A-8E6DE2317C9C}" xr6:coauthVersionLast="40" xr6:coauthVersionMax="40" xr10:uidLastSave="{459586C2-6252-4B47-80FB-AC175B7CB0DE}"/>
  <bookViews>
    <workbookView xWindow="814" yWindow="240" windowWidth="17589" windowHeight="10989" xr2:uid="{EE5C9BF8-1CA7-4FFE-8835-030CF5A0827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H73" i="1"/>
  <c r="H74" i="1"/>
  <c r="H75" i="1"/>
  <c r="I75" i="1" s="1"/>
  <c r="H76" i="1"/>
  <c r="H77" i="1"/>
  <c r="H78" i="1"/>
  <c r="H79" i="1"/>
  <c r="I79" i="1" s="1"/>
  <c r="H80" i="1"/>
  <c r="I80" i="1" s="1"/>
  <c r="H81" i="1"/>
  <c r="H71" i="1"/>
  <c r="I71" i="1" s="1"/>
  <c r="I73" i="1"/>
  <c r="I77" i="1"/>
  <c r="M72" i="1"/>
  <c r="M73" i="1"/>
  <c r="M74" i="1"/>
  <c r="M75" i="1"/>
  <c r="M76" i="1"/>
  <c r="M77" i="1"/>
  <c r="M78" i="1"/>
  <c r="M79" i="1"/>
  <c r="M80" i="1"/>
  <c r="M81" i="1"/>
  <c r="M71" i="1"/>
  <c r="N41" i="1"/>
  <c r="J72" i="1"/>
  <c r="J73" i="1"/>
  <c r="J74" i="1"/>
  <c r="J75" i="1"/>
  <c r="K75" i="1" s="1"/>
  <c r="L75" i="1" s="1"/>
  <c r="J76" i="1"/>
  <c r="J77" i="1"/>
  <c r="J78" i="1"/>
  <c r="J79" i="1"/>
  <c r="K79" i="1" s="1"/>
  <c r="L79" i="1" s="1"/>
  <c r="J80" i="1"/>
  <c r="J81" i="1"/>
  <c r="J71" i="1"/>
  <c r="K71" i="1" s="1"/>
  <c r="L71" i="1" s="1"/>
  <c r="S10" i="1"/>
  <c r="S9" i="1"/>
  <c r="N40" i="1"/>
  <c r="L72" i="1"/>
  <c r="L76" i="1"/>
  <c r="L77" i="1"/>
  <c r="I41" i="1"/>
  <c r="H46" i="1"/>
  <c r="H45" i="1"/>
  <c r="H38" i="1"/>
  <c r="D38" i="1"/>
  <c r="E38" i="1"/>
  <c r="F38" i="1"/>
  <c r="G38" i="1"/>
  <c r="C38" i="1"/>
  <c r="K72" i="1"/>
  <c r="K73" i="1"/>
  <c r="L73" i="1" s="1"/>
  <c r="K74" i="1"/>
  <c r="L74" i="1" s="1"/>
  <c r="K76" i="1"/>
  <c r="K77" i="1"/>
  <c r="K78" i="1"/>
  <c r="L78" i="1" s="1"/>
  <c r="K80" i="1"/>
  <c r="L80" i="1" s="1"/>
  <c r="K81" i="1"/>
  <c r="L81" i="1" s="1"/>
  <c r="I72" i="1"/>
  <c r="I74" i="1"/>
  <c r="I76" i="1"/>
  <c r="I78" i="1"/>
  <c r="I81" i="1"/>
  <c r="H44" i="1"/>
  <c r="H41" i="1"/>
  <c r="I37" i="1"/>
  <c r="D37" i="1"/>
  <c r="E37" i="1"/>
  <c r="F37" i="1"/>
  <c r="G37" i="1"/>
  <c r="H37" i="1"/>
  <c r="C37" i="1"/>
  <c r="D5" i="1" l="1"/>
  <c r="E5" i="1"/>
  <c r="F5" i="1"/>
  <c r="G5" i="1"/>
  <c r="N5" i="1"/>
  <c r="I5" i="1"/>
  <c r="J5" i="1"/>
  <c r="K5" i="1"/>
  <c r="L5" i="1"/>
  <c r="M5" i="1"/>
  <c r="C5" i="1"/>
</calcChain>
</file>

<file path=xl/sharedStrings.xml><?xml version="1.0" encoding="utf-8"?>
<sst xmlns="http://schemas.openxmlformats.org/spreadsheetml/2006/main" count="89" uniqueCount="66">
  <si>
    <r>
      <t>U</t>
    </r>
    <r>
      <rPr>
        <i/>
        <vertAlign val="subscript"/>
        <sz val="9"/>
        <color theme="1"/>
        <rFont val="Times New Roman"/>
        <family val="1"/>
        <charset val="238"/>
      </rPr>
      <t>i</t>
    </r>
    <r>
      <rPr>
        <vertAlign val="subscript"/>
        <sz val="9"/>
        <color theme="1"/>
        <rFont val="Times New Roman"/>
        <family val="1"/>
        <charset val="238"/>
      </rPr>
      <t>znam</t>
    </r>
  </si>
  <si>
    <t>[V]</t>
  </si>
  <si>
    <t>– 10</t>
  </si>
  <si>
    <t>– 8</t>
  </si>
  <si>
    <t>– 6</t>
  </si>
  <si>
    <t>– 4</t>
  </si>
  <si>
    <t>– 2</t>
  </si>
  <si>
    <r>
      <t>U</t>
    </r>
    <r>
      <rPr>
        <i/>
        <vertAlign val="subscript"/>
        <sz val="9"/>
        <color theme="1"/>
        <rFont val="Times New Roman"/>
        <family val="1"/>
        <charset val="238"/>
      </rPr>
      <t>i</t>
    </r>
  </si>
  <si>
    <r>
      <t>U</t>
    </r>
    <r>
      <rPr>
        <i/>
        <vertAlign val="subscript"/>
        <sz val="9"/>
        <color theme="1"/>
        <rFont val="Times New Roman"/>
        <family val="1"/>
        <charset val="238"/>
      </rPr>
      <t>o</t>
    </r>
  </si>
  <si>
    <r>
      <t>k</t>
    </r>
    <r>
      <rPr>
        <i/>
        <vertAlign val="subscript"/>
        <sz val="12"/>
        <color theme="1"/>
        <rFont val="Times New Roman"/>
        <family val="1"/>
        <charset val="238"/>
      </rPr>
      <t>u</t>
    </r>
    <r>
      <rPr>
        <vertAlign val="subscript"/>
        <sz val="12"/>
        <color theme="1"/>
        <rFont val="Times New Roman"/>
        <family val="1"/>
        <charset val="238"/>
      </rPr>
      <t>0</t>
    </r>
  </si>
  <si>
    <t>V/V.</t>
  </si>
  <si>
    <t>-</t>
  </si>
  <si>
    <t xml:space="preserve">Uo = f(Ui) </t>
  </si>
  <si>
    <t>Układ</t>
  </si>
  <si>
    <t>Element</t>
  </si>
  <si>
    <t>Wartość nominalna</t>
  </si>
  <si>
    <t>Wartość rzeczywista</t>
  </si>
  <si>
    <t>Rezystancyjny dzielnik napięcia z rys. 1.1</t>
  </si>
  <si>
    <r>
      <t>R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 xml:space="preserve">  [k</t>
    </r>
    <r>
      <rPr>
        <sz val="9"/>
        <color theme="1"/>
        <rFont val="Symbol"/>
        <family val="1"/>
        <charset val="2"/>
      </rPr>
      <t>W</t>
    </r>
    <r>
      <rPr>
        <sz val="9"/>
        <color theme="1"/>
        <rFont val="Times New Roman"/>
        <family val="1"/>
        <charset val="238"/>
      </rPr>
      <t>]</t>
    </r>
  </si>
  <si>
    <r>
      <t>R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 xml:space="preserve">  [k</t>
    </r>
    <r>
      <rPr>
        <sz val="9"/>
        <color theme="1"/>
        <rFont val="Symbol"/>
        <family val="1"/>
        <charset val="2"/>
      </rPr>
      <t>W</t>
    </r>
    <r>
      <rPr>
        <sz val="9"/>
        <color theme="1"/>
        <rFont val="Times New Roman"/>
        <family val="1"/>
        <charset val="238"/>
      </rPr>
      <t>]</t>
    </r>
  </si>
  <si>
    <t>Środkowoprzepustowy</t>
  </si>
  <si>
    <t>z rys. 1.9</t>
  </si>
  <si>
    <r>
      <t>C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sz val="9"/>
        <color theme="1"/>
        <rFont val="Times New Roman"/>
        <family val="1"/>
        <charset val="238"/>
      </rPr>
      <t xml:space="preserve">  [nF]</t>
    </r>
  </si>
  <si>
    <r>
      <t>C</t>
    </r>
    <r>
      <rPr>
        <vertAlign val="subscript"/>
        <sz val="9"/>
        <color theme="1"/>
        <rFont val="Times New Roman"/>
        <family val="1"/>
        <charset val="238"/>
      </rPr>
      <t>2</t>
    </r>
    <r>
      <rPr>
        <sz val="9"/>
        <color theme="1"/>
        <rFont val="Times New Roman"/>
        <family val="1"/>
        <charset val="238"/>
      </rPr>
      <t xml:space="preserve">  [nF]</t>
    </r>
  </si>
  <si>
    <t>ku0max</t>
  </si>
  <si>
    <t>stała tau</t>
  </si>
  <si>
    <t>L.p.</t>
  </si>
  <si>
    <r>
      <t>f</t>
    </r>
    <r>
      <rPr>
        <vertAlign val="subscript"/>
        <sz val="9"/>
        <color theme="1"/>
        <rFont val="Times New Roman"/>
        <family val="1"/>
        <charset val="238"/>
      </rPr>
      <t>znam</t>
    </r>
    <r>
      <rPr>
        <sz val="9"/>
        <color theme="1"/>
        <rFont val="Times New Roman"/>
        <family val="1"/>
        <charset val="238"/>
      </rPr>
      <t> =</t>
    </r>
  </si>
  <si>
    <t>f</t>
  </si>
  <si>
    <t>B</t>
  </si>
  <si>
    <t>b</t>
  </si>
  <si>
    <r>
      <t>ô</t>
    </r>
    <r>
      <rPr>
        <i/>
        <sz val="9"/>
        <color theme="1"/>
        <rFont val="Times New Roman"/>
        <family val="1"/>
        <charset val="238"/>
      </rPr>
      <t>k</t>
    </r>
    <r>
      <rPr>
        <i/>
        <vertAlign val="subscript"/>
        <sz val="9"/>
        <color theme="1"/>
        <rFont val="Times New Roman"/>
        <family val="1"/>
        <charset val="238"/>
      </rPr>
      <t>u</t>
    </r>
    <r>
      <rPr>
        <vertAlign val="subscript"/>
        <sz val="9"/>
        <color theme="1"/>
        <rFont val="Times New Roman"/>
        <family val="1"/>
        <charset val="238"/>
      </rPr>
      <t>0</t>
    </r>
    <r>
      <rPr>
        <sz val="9"/>
        <color theme="1"/>
        <rFont val="Symbol"/>
        <family val="1"/>
        <charset val="2"/>
      </rPr>
      <t>ô</t>
    </r>
  </si>
  <si>
    <t>j</t>
  </si>
  <si>
    <t>[Hz]</t>
  </si>
  <si>
    <t>[dz]</t>
  </si>
  <si>
    <t>[V/V]</t>
  </si>
  <si>
    <t>[dB]</t>
  </si>
  <si>
    <r>
      <t>[</t>
    </r>
    <r>
      <rPr>
        <vertAlign val="super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]</t>
    </r>
  </si>
  <si>
    <r>
      <t>f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/10</t>
    </r>
  </si>
  <si>
    <r>
      <t>f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/4</t>
    </r>
  </si>
  <si>
    <r>
      <t>f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/2</t>
    </r>
  </si>
  <si>
    <r>
      <t>2</t>
    </r>
    <r>
      <rPr>
        <i/>
        <sz val="9"/>
        <color theme="1"/>
        <rFont val="Times New Roman"/>
        <family val="1"/>
        <charset val="238"/>
      </rPr>
      <t>f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/3</t>
    </r>
  </si>
  <si>
    <r>
      <t>4</t>
    </r>
    <r>
      <rPr>
        <i/>
        <sz val="9"/>
        <color theme="1"/>
        <rFont val="Times New Roman"/>
        <family val="1"/>
        <charset val="238"/>
      </rPr>
      <t>f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/5</t>
    </r>
  </si>
  <si>
    <r>
      <t>f</t>
    </r>
    <r>
      <rPr>
        <i/>
        <vertAlign val="subscript"/>
        <sz val="9"/>
        <color theme="1"/>
        <rFont val="Times New Roman"/>
        <family val="1"/>
        <charset val="238"/>
      </rPr>
      <t>o</t>
    </r>
  </si>
  <si>
    <r>
      <t>5</t>
    </r>
    <r>
      <rPr>
        <i/>
        <sz val="9"/>
        <color theme="1"/>
        <rFont val="Times New Roman"/>
        <family val="1"/>
        <charset val="238"/>
      </rPr>
      <t>f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/4</t>
    </r>
  </si>
  <si>
    <r>
      <t>3</t>
    </r>
    <r>
      <rPr>
        <i/>
        <sz val="9"/>
        <color theme="1"/>
        <rFont val="Times New Roman"/>
        <family val="1"/>
        <charset val="238"/>
      </rPr>
      <t>f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sz val="9"/>
        <color theme="1"/>
        <rFont val="Times New Roman"/>
        <family val="1"/>
        <charset val="238"/>
      </rPr>
      <t>/2</t>
    </r>
  </si>
  <si>
    <r>
      <t>2</t>
    </r>
    <r>
      <rPr>
        <i/>
        <sz val="9"/>
        <color theme="1"/>
        <rFont val="Times New Roman"/>
        <family val="1"/>
        <charset val="238"/>
      </rPr>
      <t>f</t>
    </r>
    <r>
      <rPr>
        <i/>
        <vertAlign val="subscript"/>
        <sz val="9"/>
        <color theme="1"/>
        <rFont val="Times New Roman"/>
        <family val="1"/>
        <charset val="238"/>
      </rPr>
      <t>o</t>
    </r>
  </si>
  <si>
    <r>
      <t>4</t>
    </r>
    <r>
      <rPr>
        <i/>
        <sz val="9"/>
        <color theme="1"/>
        <rFont val="Times New Roman"/>
        <family val="1"/>
        <charset val="238"/>
      </rPr>
      <t>f</t>
    </r>
    <r>
      <rPr>
        <i/>
        <vertAlign val="subscript"/>
        <sz val="9"/>
        <color theme="1"/>
        <rFont val="Times New Roman"/>
        <family val="1"/>
        <charset val="238"/>
      </rPr>
      <t>o</t>
    </r>
  </si>
  <si>
    <r>
      <t>10</t>
    </r>
    <r>
      <rPr>
        <i/>
        <sz val="9"/>
        <color theme="1"/>
        <rFont val="Times New Roman"/>
        <family val="1"/>
        <charset val="238"/>
      </rPr>
      <t>f</t>
    </r>
    <r>
      <rPr>
        <i/>
        <vertAlign val="subscript"/>
        <sz val="9"/>
        <color theme="1"/>
        <rFont val="Times New Roman"/>
        <family val="1"/>
        <charset val="238"/>
      </rPr>
      <t>o</t>
    </r>
  </si>
  <si>
    <t>stopnie</t>
  </si>
  <si>
    <t>omega</t>
  </si>
  <si>
    <t>Impedancja wejścia:</t>
  </si>
  <si>
    <t>Rd</t>
  </si>
  <si>
    <t>Impedancja wyjścia</t>
  </si>
  <si>
    <t>¥</t>
  </si>
  <si>
    <t>*) 2,65</t>
  </si>
  <si>
    <r>
      <t>U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vertAlign val="subscript"/>
        <sz val="9"/>
        <color theme="1"/>
        <rFont val="Times New Roman"/>
        <family val="1"/>
        <charset val="238"/>
      </rPr>
      <t>1 </t>
    </r>
    <r>
      <rPr>
        <sz val="9"/>
        <color theme="1"/>
        <rFont val="Times New Roman"/>
        <family val="1"/>
        <charset val="238"/>
      </rPr>
      <t>=</t>
    </r>
  </si>
  <si>
    <r>
      <t>U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vertAlign val="subscript"/>
        <sz val="9"/>
        <color theme="1"/>
        <rFont val="Times New Roman"/>
        <family val="1"/>
        <charset val="238"/>
      </rPr>
      <t>2 </t>
    </r>
    <r>
      <rPr>
        <sz val="9"/>
        <color theme="1"/>
        <rFont val="Times New Roman"/>
        <family val="1"/>
        <charset val="238"/>
      </rPr>
      <t>=</t>
    </r>
  </si>
  <si>
    <r>
      <t>U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vertAlign val="subscript"/>
        <sz val="9"/>
        <color theme="1"/>
        <rFont val="Times New Roman"/>
        <family val="1"/>
        <charset val="238"/>
      </rPr>
      <t>3 </t>
    </r>
    <r>
      <rPr>
        <sz val="9"/>
        <color theme="1"/>
        <rFont val="Times New Roman"/>
        <family val="1"/>
        <charset val="238"/>
      </rPr>
      <t>=</t>
    </r>
  </si>
  <si>
    <r>
      <t>U</t>
    </r>
    <r>
      <rPr>
        <i/>
        <vertAlign val="subscript"/>
        <sz val="9"/>
        <color theme="1"/>
        <rFont val="Times New Roman"/>
        <family val="1"/>
        <charset val="238"/>
      </rPr>
      <t>o</t>
    </r>
    <r>
      <rPr>
        <vertAlign val="subscript"/>
        <sz val="9"/>
        <color theme="1"/>
        <rFont val="Times New Roman"/>
        <family val="1"/>
        <charset val="238"/>
      </rPr>
      <t>4 </t>
    </r>
    <r>
      <rPr>
        <sz val="9"/>
        <color theme="1"/>
        <rFont val="Times New Roman"/>
        <family val="1"/>
        <charset val="238"/>
      </rPr>
      <t>=</t>
    </r>
  </si>
  <si>
    <r>
      <t>R</t>
    </r>
    <r>
      <rPr>
        <i/>
        <vertAlign val="subscript"/>
        <sz val="9"/>
        <color theme="1"/>
        <rFont val="Times New Roman"/>
        <family val="1"/>
        <charset val="238"/>
      </rPr>
      <t>L</t>
    </r>
  </si>
  <si>
    <r>
      <t>[k</t>
    </r>
    <r>
      <rPr>
        <sz val="9"/>
        <color theme="1"/>
        <rFont val="Symbol"/>
        <family val="1"/>
        <charset val="2"/>
      </rPr>
      <t>W</t>
    </r>
    <r>
      <rPr>
        <sz val="9"/>
        <color theme="1"/>
        <rFont val="Times New Roman"/>
        <family val="1"/>
        <charset val="238"/>
      </rPr>
      <t>]</t>
    </r>
  </si>
  <si>
    <r>
      <t>R</t>
    </r>
    <r>
      <rPr>
        <i/>
        <vertAlign val="subscript"/>
        <sz val="9"/>
        <color theme="1"/>
        <rFont val="Times New Roman"/>
        <family val="1"/>
        <charset val="238"/>
      </rPr>
      <t>d</t>
    </r>
  </si>
  <si>
    <t>Ro</t>
  </si>
  <si>
    <t>Ri</t>
  </si>
  <si>
    <t>Transmitancja 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</si>
</sst>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3" formatCode="0.0"/>
  </numFmts>
  <fonts count="12" x14ac:knownFonts="1">
    <font>
      <sz val="11"/>
      <color theme="1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i/>
      <vertAlign val="subscript"/>
      <sz val="9"/>
      <color theme="1"/>
      <name val="Times New Roman"/>
      <family val="1"/>
      <charset val="238"/>
    </font>
    <font>
      <vertAlign val="subscript"/>
      <sz val="9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9"/>
      <color theme="1"/>
      <name val="Symbol"/>
      <family val="1"/>
      <charset val="2"/>
    </font>
    <font>
      <i/>
      <sz val="9"/>
      <color theme="1"/>
      <name val="Symbol"/>
      <family val="1"/>
      <charset val="2"/>
    </font>
    <font>
      <vertAlign val="superscript"/>
      <sz val="9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1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73" fontId="0" fillId="0" borderId="0" xfId="0" applyNumberFormat="1"/>
    <xf numFmtId="0" fontId="0" fillId="0" borderId="0" xfId="0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92567242018742E-2"/>
          <c:y val="0.10125093341758026"/>
          <c:w val="0.86338779150613632"/>
          <c:h val="0.81340700493993301"/>
        </c:manualLayout>
      </c:layout>
      <c:scatterChart>
        <c:scatterStyle val="smoothMarker"/>
        <c:varyColors val="0"/>
        <c:ser>
          <c:idx val="0"/>
          <c:order val="0"/>
          <c:tx>
            <c:v>Pomiary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Arkusz1!$C$3:$M$3</c:f>
              <c:numCache>
                <c:formatCode>General</c:formatCode>
                <c:ptCount val="11"/>
                <c:pt idx="0">
                  <c:v>-10.73</c:v>
                </c:pt>
                <c:pt idx="1">
                  <c:v>-8.17</c:v>
                </c:pt>
                <c:pt idx="2">
                  <c:v>-5.98</c:v>
                </c:pt>
                <c:pt idx="3">
                  <c:v>-4.03</c:v>
                </c:pt>
                <c:pt idx="4">
                  <c:v>-2.14</c:v>
                </c:pt>
                <c:pt idx="5">
                  <c:v>0</c:v>
                </c:pt>
                <c:pt idx="6">
                  <c:v>9.9700000000000006</c:v>
                </c:pt>
                <c:pt idx="7">
                  <c:v>8.09</c:v>
                </c:pt>
                <c:pt idx="8">
                  <c:v>6.09</c:v>
                </c:pt>
                <c:pt idx="9">
                  <c:v>4.08</c:v>
                </c:pt>
                <c:pt idx="10">
                  <c:v>2.04</c:v>
                </c:pt>
              </c:numCache>
            </c:numRef>
          </c:xVal>
          <c:yVal>
            <c:numRef>
              <c:f>Arkusz1!$C$4:$M$4</c:f>
              <c:numCache>
                <c:formatCode>General</c:formatCode>
                <c:ptCount val="11"/>
                <c:pt idx="0">
                  <c:v>-0.80900000000000005</c:v>
                </c:pt>
                <c:pt idx="1">
                  <c:v>-0.61599999999999999</c:v>
                </c:pt>
                <c:pt idx="2">
                  <c:v>-0.45100000000000001</c:v>
                </c:pt>
                <c:pt idx="3">
                  <c:v>-0.30399999999999999</c:v>
                </c:pt>
                <c:pt idx="4">
                  <c:v>-0.161</c:v>
                </c:pt>
                <c:pt idx="5">
                  <c:v>0</c:v>
                </c:pt>
                <c:pt idx="6">
                  <c:v>0.753</c:v>
                </c:pt>
                <c:pt idx="7">
                  <c:v>0.61199999999999999</c:v>
                </c:pt>
                <c:pt idx="8">
                  <c:v>0.46200000000000002</c:v>
                </c:pt>
                <c:pt idx="9">
                  <c:v>0.309</c:v>
                </c:pt>
                <c:pt idx="10">
                  <c:v>0.155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8-40B0-8F7D-7E29151B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13456"/>
        <c:axId val="901898944"/>
      </c:scatterChart>
      <c:valAx>
        <c:axId val="735713456"/>
        <c:scaling>
          <c:orientation val="minMax"/>
          <c:max val="11"/>
          <c:min val="-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 [V]</a:t>
                </a:r>
              </a:p>
            </c:rich>
          </c:tx>
          <c:layout>
            <c:manualLayout>
              <c:xMode val="edge"/>
              <c:yMode val="edge"/>
              <c:x val="0.49136965249889725"/>
              <c:y val="5.36174034169237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898944"/>
        <c:crosses val="autoZero"/>
        <c:crossBetween val="midCat"/>
        <c:majorUnit val="1"/>
      </c:valAx>
      <c:valAx>
        <c:axId val="9018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Ui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2816616080893577"/>
              <c:y val="0.50765145982406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2819133747203E-2"/>
          <c:y val="0.13425925925925927"/>
          <c:w val="0.8202007135652110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Pomiary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Arkusz1!$C$35:$H$35</c:f>
              <c:numCache>
                <c:formatCode>General</c:formatCode>
                <c:ptCount val="6"/>
                <c:pt idx="0">
                  <c:v>0</c:v>
                </c:pt>
                <c:pt idx="1">
                  <c:v>0.99</c:v>
                </c:pt>
                <c:pt idx="2">
                  <c:v>2.04</c:v>
                </c:pt>
                <c:pt idx="3">
                  <c:v>3.01</c:v>
                </c:pt>
                <c:pt idx="4">
                  <c:v>4.0599999999999996</c:v>
                </c:pt>
                <c:pt idx="5">
                  <c:v>5.05</c:v>
                </c:pt>
              </c:numCache>
            </c:numRef>
          </c:xVal>
          <c:yVal>
            <c:numRef>
              <c:f>Arkusz1!$C$36:$H$36</c:f>
              <c:numCache>
                <c:formatCode>General</c:formatCode>
                <c:ptCount val="6"/>
                <c:pt idx="0">
                  <c:v>0.06</c:v>
                </c:pt>
                <c:pt idx="1">
                  <c:v>0.121</c:v>
                </c:pt>
                <c:pt idx="2">
                  <c:v>0.251</c:v>
                </c:pt>
                <c:pt idx="3">
                  <c:v>0.38</c:v>
                </c:pt>
                <c:pt idx="4">
                  <c:v>0.505</c:v>
                </c:pt>
                <c:pt idx="5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9-4045-842E-4C4ACF1DB87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4806287"/>
        <c:axId val="406468015"/>
      </c:scatterChart>
      <c:valAx>
        <c:axId val="4848062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Ui</a:t>
                </a:r>
                <a:r>
                  <a:rPr lang="pl-PL" baseline="0"/>
                  <a:t> [V]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0880039952619429"/>
              <c:y val="0.82140084267358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468015"/>
        <c:crosses val="autoZero"/>
        <c:crossBetween val="midCat"/>
      </c:valAx>
      <c:valAx>
        <c:axId val="4064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 [V]</a:t>
                </a:r>
              </a:p>
            </c:rich>
          </c:tx>
          <c:layout>
            <c:manualLayout>
              <c:xMode val="edge"/>
              <c:yMode val="edge"/>
              <c:x val="8.8962167111248588E-2"/>
              <c:y val="4.0258457276173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80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33388120268228E-2"/>
          <c:y val="8.2638879539753268E-2"/>
          <c:w val="0.83558789553257484"/>
          <c:h val="0.776936505158479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Arkusz1!$C$71:$C$81</c:f>
              <c:numCache>
                <c:formatCode>General</c:formatCode>
                <c:ptCount val="11"/>
                <c:pt idx="0">
                  <c:v>63</c:v>
                </c:pt>
                <c:pt idx="1">
                  <c:v>155</c:v>
                </c:pt>
                <c:pt idx="2">
                  <c:v>301</c:v>
                </c:pt>
                <c:pt idx="3">
                  <c:v>459</c:v>
                </c:pt>
                <c:pt idx="4">
                  <c:v>533</c:v>
                </c:pt>
                <c:pt idx="5">
                  <c:v>663</c:v>
                </c:pt>
                <c:pt idx="6">
                  <c:v>821</c:v>
                </c:pt>
                <c:pt idx="7">
                  <c:v>994</c:v>
                </c:pt>
                <c:pt idx="8">
                  <c:v>1323</c:v>
                </c:pt>
                <c:pt idx="9">
                  <c:v>2697</c:v>
                </c:pt>
                <c:pt idx="10">
                  <c:v>6694</c:v>
                </c:pt>
              </c:numCache>
            </c:numRef>
          </c:xVal>
          <c:yVal>
            <c:numRef>
              <c:f>Arkusz1!$I$71:$I$81</c:f>
              <c:numCache>
                <c:formatCode>0.00</c:formatCode>
                <c:ptCount val="11"/>
                <c:pt idx="0">
                  <c:v>-40.629868008934899</c:v>
                </c:pt>
                <c:pt idx="1">
                  <c:v>-33.264285375836124</c:v>
                </c:pt>
                <c:pt idx="2">
                  <c:v>-28.822082604250191</c:v>
                </c:pt>
                <c:pt idx="3">
                  <c:v>-27.057397724411508</c:v>
                </c:pt>
                <c:pt idx="4">
                  <c:v>-26.71949239277528</c:v>
                </c:pt>
                <c:pt idx="5">
                  <c:v>-26.532733499567613</c:v>
                </c:pt>
                <c:pt idx="6">
                  <c:v>-26.711903144861076</c:v>
                </c:pt>
                <c:pt idx="7">
                  <c:v>-27.166884908406136</c:v>
                </c:pt>
                <c:pt idx="8">
                  <c:v>-28.313504233216172</c:v>
                </c:pt>
                <c:pt idx="9">
                  <c:v>-32.883377134430333</c:v>
                </c:pt>
                <c:pt idx="10">
                  <c:v>-40.2778860462072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8-40F3-B49D-23DC8183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87647"/>
        <c:axId val="420075599"/>
      </c:scatterChart>
      <c:valAx>
        <c:axId val="418187647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layout>
            <c:manualLayout>
              <c:xMode val="edge"/>
              <c:yMode val="edge"/>
              <c:x val="0.91674747109348453"/>
              <c:y val="0.87438845434106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075599"/>
        <c:crossesAt val="-24"/>
        <c:crossBetween val="midCat"/>
      </c:valAx>
      <c:valAx>
        <c:axId val="420075599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ku0</a:t>
                </a:r>
                <a:r>
                  <a:rPr lang="pl-PL" baseline="0"/>
                  <a:t> [dB]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8.323916828895235E-2"/>
              <c:y val="2.76996190040253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187647"/>
        <c:crossesAt val="5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37719544251703E-2"/>
          <c:y val="0.13083458322348504"/>
          <c:w val="0.83488356410859155"/>
          <c:h val="0.791244384859713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Arkusz1!$C$71:$C$81</c:f>
              <c:numCache>
                <c:formatCode>General</c:formatCode>
                <c:ptCount val="11"/>
                <c:pt idx="0">
                  <c:v>63</c:v>
                </c:pt>
                <c:pt idx="1">
                  <c:v>155</c:v>
                </c:pt>
                <c:pt idx="2">
                  <c:v>301</c:v>
                </c:pt>
                <c:pt idx="3">
                  <c:v>459</c:v>
                </c:pt>
                <c:pt idx="4">
                  <c:v>533</c:v>
                </c:pt>
                <c:pt idx="5">
                  <c:v>663</c:v>
                </c:pt>
                <c:pt idx="6">
                  <c:v>821</c:v>
                </c:pt>
                <c:pt idx="7">
                  <c:v>994</c:v>
                </c:pt>
                <c:pt idx="8">
                  <c:v>1323</c:v>
                </c:pt>
                <c:pt idx="9">
                  <c:v>2697</c:v>
                </c:pt>
                <c:pt idx="10">
                  <c:v>6694</c:v>
                </c:pt>
              </c:numCache>
            </c:numRef>
          </c:xVal>
          <c:yVal>
            <c:numRef>
              <c:f>Arkusz1!$L$71:$L$81</c:f>
              <c:numCache>
                <c:formatCode>0.0</c:formatCode>
                <c:ptCount val="11"/>
                <c:pt idx="0">
                  <c:v>43.602818972703624</c:v>
                </c:pt>
                <c:pt idx="1">
                  <c:v>22.024312837042164</c:v>
                </c:pt>
                <c:pt idx="2">
                  <c:v>9.5940682268604629</c:v>
                </c:pt>
                <c:pt idx="3">
                  <c:v>3.8225537292743441</c:v>
                </c:pt>
                <c:pt idx="4">
                  <c:v>1.9102131717099304</c:v>
                </c:pt>
                <c:pt idx="5">
                  <c:v>0</c:v>
                </c:pt>
                <c:pt idx="6">
                  <c:v>-3.8225537292743441</c:v>
                </c:pt>
                <c:pt idx="7">
                  <c:v>-5.7391704772667858</c:v>
                </c:pt>
                <c:pt idx="8">
                  <c:v>-9.5940682268604629</c:v>
                </c:pt>
                <c:pt idx="9">
                  <c:v>-19.833361908859651</c:v>
                </c:pt>
                <c:pt idx="10">
                  <c:v>-41.230577154868328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E-4C60-B44D-A1124DA2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22687"/>
        <c:axId val="838709487"/>
      </c:scatterChart>
      <c:valAx>
        <c:axId val="484822687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layout>
            <c:manualLayout>
              <c:xMode val="edge"/>
              <c:yMode val="edge"/>
              <c:x val="0.92270227313261732"/>
              <c:y val="0.51768116539242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8709487"/>
        <c:crosses val="autoZero"/>
        <c:crossBetween val="midCat"/>
      </c:valAx>
      <c:valAx>
        <c:axId val="8387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φ</a:t>
                </a:r>
                <a:r>
                  <a:rPr lang="pl-PL"/>
                  <a:t> [</a:t>
                </a:r>
              </a:p>
            </c:rich>
          </c:tx>
          <c:layout>
            <c:manualLayout>
              <c:xMode val="edge"/>
              <c:yMode val="edge"/>
              <c:x val="0.16327683010525268"/>
              <c:y val="4.4442784688139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w="sm" len="lg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8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621124</xdr:colOff>
      <xdr:row>9</xdr:row>
      <xdr:rowOff>160083</xdr:rowOff>
    </xdr:from>
    <xdr:to>
      <xdr:col>13</xdr:col>
      <xdr:colOff>621125</xdr:colOff>
      <xdr:row>30</xdr:row>
      <xdr:rowOff>160084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56B847-7C4F-4902-9EA0-0C067CBA6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653141</xdr:colOff>
      <xdr:row>48</xdr:row>
      <xdr:rowOff>-1</xdr:rowOff>
    </xdr:from>
    <xdr:to>
      <xdr:col>12</xdr:col>
      <xdr:colOff>0</xdr:colOff>
      <xdr:row>64</xdr:row>
      <xdr:rowOff>185696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4FCE57-8AD4-4F0B-A7A1-EA2F2AC5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653143</xdr:colOff>
      <xdr:row>83</xdr:row>
      <xdr:rowOff>0</xdr:rowOff>
    </xdr:from>
    <xdr:to>
      <xdr:col>14</xdr:col>
      <xdr:colOff>-1</xdr:colOff>
      <xdr:row>107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76112E9-4088-47F1-B0C3-6960E44D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653143</xdr:colOff>
      <xdr:row>108</xdr:row>
      <xdr:rowOff>0</xdr:rowOff>
    </xdr:from>
    <xdr:to>
      <xdr:col>14</xdr:col>
      <xdr:colOff>-1</xdr:colOff>
      <xdr:row>131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4D7C671-6D78-4C8E-BF1F-C257231E1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A7B0-7B9C-4ED0-A99D-64502F34B28F}">
  <dimension ref="A1:V81"/>
  <sheetViews>
    <sheetView tabSelected="1" topLeftCell="C76" zoomScale="85" zoomScaleNormal="85" workbookViewId="0">
      <selection activeCell="H71" sqref="H71:H81"/>
    </sheetView>
  </sheetViews>
  <sheetFormatPr defaultRowHeight="14.6" x14ac:dyDescent="0.4"/>
  <cols>
    <col min="8" max="8" width="9.53515625" bestFit="1" customWidth="1"/>
    <col min="9" max="9" width="10.07421875" bestFit="1" customWidth="1"/>
    <col min="10" max="10" width="9.53515625" bestFit="1" customWidth="1"/>
    <col min="13" max="13" width="11.84375" bestFit="1" customWidth="1"/>
  </cols>
  <sheetData>
    <row r="1" spans="1:22" ht="15" thickBot="1" x14ac:dyDescent="0.45"/>
    <row r="2" spans="1:22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>
        <v>0</v>
      </c>
      <c r="I2" s="7">
        <v>10</v>
      </c>
      <c r="J2" s="2">
        <v>8</v>
      </c>
      <c r="K2" s="2">
        <v>6</v>
      </c>
      <c r="L2" s="2">
        <v>4</v>
      </c>
      <c r="M2" s="2">
        <v>2</v>
      </c>
    </row>
    <row r="3" spans="1:22" ht="15" thickBot="1" x14ac:dyDescent="0.45">
      <c r="A3" s="3" t="s">
        <v>7</v>
      </c>
      <c r="B3" s="4" t="s">
        <v>1</v>
      </c>
      <c r="C3" s="4">
        <v>-10.73</v>
      </c>
      <c r="D3" s="4">
        <v>-8.17</v>
      </c>
      <c r="E3" s="4">
        <v>-5.98</v>
      </c>
      <c r="F3" s="4">
        <v>-4.03</v>
      </c>
      <c r="G3" s="4">
        <v>-2.14</v>
      </c>
      <c r="H3" s="4">
        <v>0</v>
      </c>
      <c r="I3" s="8">
        <v>9.9700000000000006</v>
      </c>
      <c r="J3" s="4">
        <v>8.09</v>
      </c>
      <c r="K3" s="4">
        <v>6.09</v>
      </c>
      <c r="L3" s="4">
        <v>4.08</v>
      </c>
      <c r="M3" s="4">
        <v>2.04</v>
      </c>
      <c r="Q3" s="1" t="s">
        <v>60</v>
      </c>
      <c r="R3" s="2" t="s">
        <v>61</v>
      </c>
      <c r="S3" s="21" t="s">
        <v>54</v>
      </c>
      <c r="T3" s="2" t="s">
        <v>55</v>
      </c>
      <c r="U3" s="21" t="s">
        <v>54</v>
      </c>
      <c r="V3" s="21" t="s">
        <v>54</v>
      </c>
    </row>
    <row r="4" spans="1:22" ht="15" thickBot="1" x14ac:dyDescent="0.45">
      <c r="A4" s="5" t="s">
        <v>8</v>
      </c>
      <c r="B4" s="6" t="s">
        <v>1</v>
      </c>
      <c r="C4" s="6">
        <v>-0.80900000000000005</v>
      </c>
      <c r="D4" s="6">
        <v>-0.61599999999999999</v>
      </c>
      <c r="E4" s="6">
        <v>-0.45100000000000001</v>
      </c>
      <c r="F4" s="6">
        <v>-0.30399999999999999</v>
      </c>
      <c r="G4" s="6">
        <v>-0.161</v>
      </c>
      <c r="H4" s="6">
        <v>0</v>
      </c>
      <c r="I4" s="8">
        <v>0.753</v>
      </c>
      <c r="J4" s="4">
        <v>0.61199999999999999</v>
      </c>
      <c r="K4" s="4">
        <v>0.46200000000000002</v>
      </c>
      <c r="L4" s="4">
        <v>0.309</v>
      </c>
      <c r="M4" s="4">
        <v>0.155</v>
      </c>
      <c r="Q4" s="3" t="s">
        <v>62</v>
      </c>
      <c r="R4" s="4" t="s">
        <v>61</v>
      </c>
      <c r="S4" s="4">
        <v>0</v>
      </c>
      <c r="T4" s="4">
        <v>0</v>
      </c>
      <c r="U4" s="4">
        <v>0</v>
      </c>
      <c r="V4" s="4" t="s">
        <v>55</v>
      </c>
    </row>
    <row r="5" spans="1:22" ht="18.45" thickTop="1" x14ac:dyDescent="0.55000000000000004">
      <c r="A5" s="9" t="s">
        <v>9</v>
      </c>
      <c r="B5" s="10" t="s">
        <v>10</v>
      </c>
      <c r="C5">
        <f>C4/C3</f>
        <v>7.5396085740913332E-2</v>
      </c>
      <c r="D5">
        <f t="shared" ref="D5:M5" si="0">D4/D3</f>
        <v>7.5397796817625456E-2</v>
      </c>
      <c r="E5">
        <f t="shared" si="0"/>
        <v>7.5418060200668893E-2</v>
      </c>
      <c r="F5">
        <f t="shared" si="0"/>
        <v>7.5434243176178653E-2</v>
      </c>
      <c r="G5">
        <f t="shared" si="0"/>
        <v>7.5233644859813084E-2</v>
      </c>
      <c r="H5" t="s">
        <v>11</v>
      </c>
      <c r="I5">
        <f t="shared" si="0"/>
        <v>7.5526579739217642E-2</v>
      </c>
      <c r="J5">
        <f t="shared" si="0"/>
        <v>7.5648949320148332E-2</v>
      </c>
      <c r="K5">
        <f t="shared" si="0"/>
        <v>7.586206896551724E-2</v>
      </c>
      <c r="L5">
        <f t="shared" si="0"/>
        <v>7.5735294117647053E-2</v>
      </c>
      <c r="M5">
        <f t="shared" si="0"/>
        <v>7.5980392156862739E-2</v>
      </c>
      <c r="N5">
        <f>AVERAGE(C5:M5)</f>
        <v>7.5563311509459247E-2</v>
      </c>
      <c r="Q5" s="29" t="s">
        <v>8</v>
      </c>
      <c r="R5" s="17" t="s">
        <v>1</v>
      </c>
      <c r="S5" s="28" t="s">
        <v>56</v>
      </c>
      <c r="T5" s="28" t="s">
        <v>57</v>
      </c>
      <c r="U5" s="28" t="s">
        <v>58</v>
      </c>
      <c r="V5" s="28" t="s">
        <v>59</v>
      </c>
    </row>
    <row r="6" spans="1:22" ht="15" thickBot="1" x14ac:dyDescent="0.45">
      <c r="Q6" s="30"/>
      <c r="R6" s="18"/>
      <c r="S6" s="4">
        <v>0.2656</v>
      </c>
      <c r="T6" s="4">
        <v>0.20710000000000001</v>
      </c>
      <c r="U6" s="4">
        <v>0.2656</v>
      </c>
      <c r="V6" s="4">
        <v>0.21290000000000001</v>
      </c>
    </row>
    <row r="7" spans="1:22" x14ac:dyDescent="0.4">
      <c r="A7" t="s">
        <v>12</v>
      </c>
    </row>
    <row r="9" spans="1:22" x14ac:dyDescent="0.4">
      <c r="R9" t="s">
        <v>63</v>
      </c>
      <c r="S9">
        <f>((S6/T6)-1)*2.65</f>
        <v>0.74855142443264111</v>
      </c>
    </row>
    <row r="10" spans="1:22" x14ac:dyDescent="0.4">
      <c r="R10" t="s">
        <v>64</v>
      </c>
      <c r="S10">
        <f>(0-V6*2.65)/(V6-U6)</f>
        <v>10.705597722960153</v>
      </c>
    </row>
    <row r="33" spans="1:14" ht="15" thickBot="1" x14ac:dyDescent="0.45"/>
    <row r="34" spans="1:14" ht="15" thickBot="1" x14ac:dyDescent="0.45">
      <c r="A34" s="1" t="s">
        <v>0</v>
      </c>
      <c r="B34" s="2" t="s">
        <v>1</v>
      </c>
      <c r="C34" s="2">
        <v>0</v>
      </c>
      <c r="D34" s="2">
        <v>1</v>
      </c>
      <c r="E34" s="2">
        <v>2</v>
      </c>
      <c r="F34" s="2">
        <v>3</v>
      </c>
      <c r="G34" s="2">
        <v>4</v>
      </c>
      <c r="H34" s="2">
        <v>5</v>
      </c>
    </row>
    <row r="35" spans="1:14" ht="15" thickBot="1" x14ac:dyDescent="0.45">
      <c r="A35" s="3" t="s">
        <v>7</v>
      </c>
      <c r="B35" s="4" t="s">
        <v>1</v>
      </c>
      <c r="C35" s="4">
        <v>0</v>
      </c>
      <c r="D35" s="4">
        <v>0.99</v>
      </c>
      <c r="E35" s="4">
        <v>2.04</v>
      </c>
      <c r="F35" s="4">
        <v>3.01</v>
      </c>
      <c r="G35" s="4">
        <v>4.0599999999999996</v>
      </c>
      <c r="H35" s="4">
        <v>5.05</v>
      </c>
    </row>
    <row r="36" spans="1:14" ht="15" thickBot="1" x14ac:dyDescent="0.45">
      <c r="A36" s="3" t="s">
        <v>8</v>
      </c>
      <c r="B36" s="4" t="s">
        <v>1</v>
      </c>
      <c r="C36" s="4">
        <v>0.06</v>
      </c>
      <c r="D36" s="4">
        <v>0.121</v>
      </c>
      <c r="E36" s="4">
        <v>0.251</v>
      </c>
      <c r="F36" s="4">
        <v>0.38</v>
      </c>
      <c r="G36" s="4">
        <v>0.505</v>
      </c>
      <c r="H36" s="4">
        <v>0.624</v>
      </c>
    </row>
    <row r="37" spans="1:14" x14ac:dyDescent="0.4">
      <c r="A37" s="19"/>
      <c r="B37" s="11"/>
      <c r="C37" s="11" t="e">
        <f>C36/C35</f>
        <v>#DIV/0!</v>
      </c>
      <c r="D37" s="11">
        <f t="shared" ref="D37:H37" si="1">D36/D35</f>
        <v>0.12222222222222222</v>
      </c>
      <c r="E37" s="11">
        <f t="shared" si="1"/>
        <v>0.1230392156862745</v>
      </c>
      <c r="F37" s="11">
        <f t="shared" si="1"/>
        <v>0.12624584717607976</v>
      </c>
      <c r="G37" s="11">
        <f t="shared" si="1"/>
        <v>0.12438423645320199</v>
      </c>
      <c r="H37" s="11">
        <f t="shared" si="1"/>
        <v>0.12356435643564356</v>
      </c>
      <c r="I37" s="11">
        <f>AVERAGE(D37:H37)</f>
        <v>0.12389117559468441</v>
      </c>
    </row>
    <row r="38" spans="1:14" x14ac:dyDescent="0.4">
      <c r="A38" s="19"/>
      <c r="B38" s="11"/>
      <c r="C38" s="11">
        <f>$H$41*C$35</f>
        <v>0</v>
      </c>
      <c r="D38" s="11">
        <f t="shared" ref="D38:G38" si="2">$H$41*D$35</f>
        <v>4.6665778961384817E-2</v>
      </c>
      <c r="E38" s="11">
        <f t="shared" si="2"/>
        <v>9.6159786950732351E-2</v>
      </c>
      <c r="F38" s="11">
        <f t="shared" si="2"/>
        <v>0.14188282290279625</v>
      </c>
      <c r="G38" s="11">
        <f t="shared" si="2"/>
        <v>0.19137683089214377</v>
      </c>
      <c r="H38" s="11">
        <f>$H$41*H$35</f>
        <v>0.2380426098535286</v>
      </c>
      <c r="I38" s="11"/>
    </row>
    <row r="39" spans="1:14" ht="15" thickBot="1" x14ac:dyDescent="0.45"/>
    <row r="40" spans="1:14" ht="29.6" thickBot="1" x14ac:dyDescent="0.45">
      <c r="A40" s="7" t="s">
        <v>13</v>
      </c>
      <c r="B40" s="2" t="s">
        <v>14</v>
      </c>
      <c r="C40" s="2" t="s">
        <v>15</v>
      </c>
      <c r="D40" s="2" t="s">
        <v>16</v>
      </c>
      <c r="M40" s="27" t="s">
        <v>51</v>
      </c>
      <c r="N40">
        <f>D41+1/((1/D42)+(1/2.65))</f>
        <v>10.546224783861671</v>
      </c>
    </row>
    <row r="41" spans="1:14" ht="31.3" customHeight="1" thickBot="1" x14ac:dyDescent="0.45">
      <c r="A41" s="17" t="s">
        <v>17</v>
      </c>
      <c r="B41" s="13" t="s">
        <v>18</v>
      </c>
      <c r="C41" s="4">
        <v>10</v>
      </c>
      <c r="D41" s="4">
        <v>9.92</v>
      </c>
      <c r="G41" t="s">
        <v>24</v>
      </c>
      <c r="H41">
        <f>D46/(D46+2*D44)</f>
        <v>4.7137150466045268E-2</v>
      </c>
      <c r="I41">
        <f>C46/(C46+2*C44)</f>
        <v>4.7619047619047623E-2</v>
      </c>
      <c r="M41" t="s">
        <v>53</v>
      </c>
      <c r="N41">
        <f>D43*((0.2656/0.2071)-1)</f>
        <v>0.74855142443264111</v>
      </c>
    </row>
    <row r="42" spans="1:14" ht="15" thickBot="1" x14ac:dyDescent="0.45">
      <c r="A42" s="18"/>
      <c r="B42" s="13" t="s">
        <v>19</v>
      </c>
      <c r="C42" s="4">
        <v>0.82</v>
      </c>
      <c r="D42" s="4">
        <v>0.82</v>
      </c>
    </row>
    <row r="43" spans="1:14" ht="15" thickBot="1" x14ac:dyDescent="0.45">
      <c r="A43" s="12"/>
      <c r="B43" s="13" t="s">
        <v>52</v>
      </c>
      <c r="C43" s="4">
        <v>2.7</v>
      </c>
      <c r="D43" s="4">
        <v>2.65</v>
      </c>
    </row>
    <row r="44" spans="1:14" ht="23.6" thickBot="1" x14ac:dyDescent="0.45">
      <c r="A44" s="12" t="s">
        <v>20</v>
      </c>
      <c r="B44" s="13" t="s">
        <v>18</v>
      </c>
      <c r="C44" s="4">
        <v>18</v>
      </c>
      <c r="D44" s="4">
        <v>17.89</v>
      </c>
      <c r="G44" t="s">
        <v>25</v>
      </c>
      <c r="H44">
        <f>SQRT(D44*1000*D45*0.000000001*D46*1000*D47*0.000000001)</f>
        <v>1.9395457303193449E-4</v>
      </c>
    </row>
    <row r="45" spans="1:14" ht="15" thickBot="1" x14ac:dyDescent="0.45">
      <c r="A45" s="12" t="s">
        <v>21</v>
      </c>
      <c r="B45" s="13" t="s">
        <v>22</v>
      </c>
      <c r="C45" s="4">
        <v>10</v>
      </c>
      <c r="D45" s="4">
        <v>12</v>
      </c>
      <c r="G45" t="s">
        <v>50</v>
      </c>
      <c r="H45">
        <f>1/H44</f>
        <v>5155.8464663545246</v>
      </c>
    </row>
    <row r="46" spans="1:14" ht="15" thickBot="1" x14ac:dyDescent="0.45">
      <c r="A46" s="15"/>
      <c r="B46" s="13" t="s">
        <v>19</v>
      </c>
      <c r="C46" s="4">
        <v>1.8</v>
      </c>
      <c r="D46" s="4">
        <v>1.77</v>
      </c>
      <c r="G46" t="s">
        <v>28</v>
      </c>
      <c r="H46">
        <f>H45/(2*PI())</f>
        <v>820.57845094320407</v>
      </c>
    </row>
    <row r="47" spans="1:14" ht="15" thickBot="1" x14ac:dyDescent="0.45">
      <c r="A47" s="16"/>
      <c r="B47" s="13" t="s">
        <v>23</v>
      </c>
      <c r="C47" s="4">
        <v>100</v>
      </c>
      <c r="D47" s="4">
        <v>99</v>
      </c>
    </row>
    <row r="48" spans="1:14" x14ac:dyDescent="0.4">
      <c r="A48" s="14"/>
      <c r="B48" s="19"/>
      <c r="C48" s="11"/>
      <c r="D48" s="11"/>
    </row>
    <row r="49" spans="1:4" x14ac:dyDescent="0.4">
      <c r="A49" s="14"/>
      <c r="B49" s="19"/>
      <c r="C49" s="11"/>
      <c r="D49" s="11"/>
    </row>
    <row r="50" spans="1:4" x14ac:dyDescent="0.4">
      <c r="A50" s="14"/>
      <c r="B50" s="19"/>
      <c r="C50" s="11"/>
      <c r="D50" s="11"/>
    </row>
    <row r="51" spans="1:4" x14ac:dyDescent="0.4">
      <c r="A51" s="14"/>
      <c r="B51" s="19"/>
      <c r="C51" s="11"/>
      <c r="D51" s="11"/>
    </row>
    <row r="52" spans="1:4" x14ac:dyDescent="0.4">
      <c r="A52" s="14"/>
      <c r="B52" s="19"/>
      <c r="C52" s="11"/>
      <c r="D52" s="11"/>
    </row>
    <row r="53" spans="1:4" x14ac:dyDescent="0.4">
      <c r="A53" s="14"/>
      <c r="B53" s="19"/>
      <c r="C53" s="11"/>
      <c r="D53" s="11"/>
    </row>
    <row r="54" spans="1:4" x14ac:dyDescent="0.4">
      <c r="A54" s="14"/>
      <c r="B54" s="19"/>
      <c r="C54" s="11"/>
      <c r="D54" s="11"/>
    </row>
    <row r="55" spans="1:4" x14ac:dyDescent="0.4">
      <c r="A55" s="14"/>
      <c r="B55" s="19"/>
      <c r="C55" s="11"/>
      <c r="D55" s="11"/>
    </row>
    <row r="56" spans="1:4" x14ac:dyDescent="0.4">
      <c r="A56" s="14"/>
      <c r="B56" s="19"/>
      <c r="C56" s="11"/>
      <c r="D56" s="11"/>
    </row>
    <row r="57" spans="1:4" x14ac:dyDescent="0.4">
      <c r="A57" s="14"/>
      <c r="B57" s="19"/>
      <c r="C57" s="11"/>
      <c r="D57" s="11"/>
    </row>
    <row r="58" spans="1:4" x14ac:dyDescent="0.4">
      <c r="A58" s="14"/>
      <c r="B58" s="19"/>
      <c r="C58" s="11"/>
      <c r="D58" s="11"/>
    </row>
    <row r="59" spans="1:4" x14ac:dyDescent="0.4">
      <c r="A59" s="14"/>
      <c r="B59" s="19"/>
      <c r="C59" s="11"/>
      <c r="D59" s="11"/>
    </row>
    <row r="60" spans="1:4" x14ac:dyDescent="0.4">
      <c r="A60" s="14"/>
      <c r="B60" s="19"/>
      <c r="C60" s="11"/>
      <c r="D60" s="11"/>
    </row>
    <row r="61" spans="1:4" x14ac:dyDescent="0.4">
      <c r="A61" s="14"/>
      <c r="B61" s="19"/>
      <c r="C61" s="11"/>
      <c r="D61" s="11"/>
    </row>
    <row r="62" spans="1:4" x14ac:dyDescent="0.4">
      <c r="A62" s="14"/>
      <c r="B62" s="19"/>
      <c r="C62" s="11"/>
      <c r="D62" s="11"/>
    </row>
    <row r="63" spans="1:4" x14ac:dyDescent="0.4">
      <c r="A63" s="14"/>
      <c r="B63" s="19"/>
      <c r="C63" s="11"/>
      <c r="D63" s="11"/>
    </row>
    <row r="68" spans="1:13" ht="15" thickBot="1" x14ac:dyDescent="0.45"/>
    <row r="69" spans="1:13" ht="15" thickBot="1" x14ac:dyDescent="0.45">
      <c r="A69" s="17" t="s">
        <v>26</v>
      </c>
      <c r="B69" s="20" t="s">
        <v>27</v>
      </c>
      <c r="C69" s="20" t="s">
        <v>28</v>
      </c>
      <c r="D69" s="20" t="s">
        <v>7</v>
      </c>
      <c r="E69" s="20" t="s">
        <v>8</v>
      </c>
      <c r="F69" s="20" t="s">
        <v>29</v>
      </c>
      <c r="G69" s="20" t="s">
        <v>30</v>
      </c>
      <c r="H69" s="21" t="s">
        <v>31</v>
      </c>
      <c r="I69" s="21" t="s">
        <v>31</v>
      </c>
      <c r="J69" s="22" t="s">
        <v>32</v>
      </c>
    </row>
    <row r="70" spans="1:13" ht="23.6" thickBot="1" x14ac:dyDescent="0.45">
      <c r="A70" s="18"/>
      <c r="B70" s="4"/>
      <c r="C70" s="4" t="s">
        <v>33</v>
      </c>
      <c r="D70" s="4" t="s">
        <v>1</v>
      </c>
      <c r="E70" s="4" t="s">
        <v>1</v>
      </c>
      <c r="F70" s="4" t="s">
        <v>34</v>
      </c>
      <c r="G70" s="4" t="s">
        <v>34</v>
      </c>
      <c r="H70" s="4" t="s">
        <v>35</v>
      </c>
      <c r="I70" s="4" t="s">
        <v>36</v>
      </c>
      <c r="J70" s="4" t="s">
        <v>37</v>
      </c>
      <c r="K70" s="23" t="s">
        <v>49</v>
      </c>
      <c r="M70" s="11" t="s">
        <v>65</v>
      </c>
    </row>
    <row r="71" spans="1:13" ht="15" thickBot="1" x14ac:dyDescent="0.45">
      <c r="A71" s="8">
        <v>1</v>
      </c>
      <c r="B71" s="13" t="s">
        <v>38</v>
      </c>
      <c r="C71" s="4">
        <v>63</v>
      </c>
      <c r="D71" s="4">
        <v>5.05</v>
      </c>
      <c r="E71" s="4">
        <v>0.39600000000000002</v>
      </c>
      <c r="F71" s="4">
        <v>5.8</v>
      </c>
      <c r="G71" s="4">
        <v>4</v>
      </c>
      <c r="H71" s="24">
        <f>(($D$46/($D$46+$D$44*2)))*(1+(($D$44/($D$46+2*$D$44))^2)*(((2*PI()*C71)/(2*PI()*$C$76))-(2*PI()*$C$76)/(2*PI()*C71))^2)^(-0.5)</f>
        <v>9.3005064772686153E-3</v>
      </c>
      <c r="I71" s="25">
        <f>20*LOG10(H71)</f>
        <v>-40.629868008934899</v>
      </c>
      <c r="J71" s="4">
        <f>ASIN(G71/F71)</f>
        <v>0.7610127542247298</v>
      </c>
      <c r="K71" s="26">
        <f>DEGREES(J71)</f>
        <v>43.602818972703624</v>
      </c>
      <c r="L71" s="26">
        <f t="shared" ref="L71:L75" si="3">K71</f>
        <v>43.602818972703624</v>
      </c>
      <c r="M71">
        <f>(($D$46/($D$46+$D$44*2)))*(1+(($D$44/($D$46+2*$D$44))^2)*(((2*PI()*C71)/(2*PI()*$C$76))-(2*PI()*$C$76)/(2*PI()*C71))^2)^(-0.5)</f>
        <v>9.3005064772686153E-3</v>
      </c>
    </row>
    <row r="72" spans="1:13" ht="15" thickBot="1" x14ac:dyDescent="0.45">
      <c r="A72" s="8">
        <v>2</v>
      </c>
      <c r="B72" s="13" t="s">
        <v>39</v>
      </c>
      <c r="C72" s="4">
        <v>155</v>
      </c>
      <c r="D72" s="4">
        <v>5.04</v>
      </c>
      <c r="E72" s="4">
        <v>0.56799999999999995</v>
      </c>
      <c r="F72" s="4">
        <v>8</v>
      </c>
      <c r="G72" s="4">
        <v>3</v>
      </c>
      <c r="H72" s="24">
        <f t="shared" ref="H72:H81" si="4">(($D$46/($D$46+$D$44*2)))*(1+(($D$44/($D$46+2*$D$44))^2)*(((2*PI()*C72)/(2*PI()*$C$76))-(2*PI()*$C$76)/(2*PI()*C72))^2)^(-0.5)</f>
        <v>2.1716294930558606E-2</v>
      </c>
      <c r="I72" s="25">
        <f t="shared" ref="I72:I81" si="5">20*LOG10(H72)</f>
        <v>-33.264285375836124</v>
      </c>
      <c r="J72" s="4">
        <f t="shared" ref="J72:J81" si="6">ASIN(G72/F72)</f>
        <v>0.38439677449563908</v>
      </c>
      <c r="K72" s="26">
        <f t="shared" ref="K72:K81" si="7">DEGREES(J72)</f>
        <v>22.024312837042164</v>
      </c>
      <c r="L72" s="26">
        <f t="shared" si="3"/>
        <v>22.024312837042164</v>
      </c>
      <c r="M72">
        <f t="shared" ref="M72:M81" si="8">(($D$46/($D$46+$D$44*2)))*(1+(($D$44/($D$46+2*$D$44))^2)*(((2*PI()*C72)/(2*PI()*$C$76))-(2*PI()*$C$76)/(2*PI()*C72))^2)^(-0.5)</f>
        <v>2.1716294930558606E-2</v>
      </c>
    </row>
    <row r="73" spans="1:13" ht="15" thickBot="1" x14ac:dyDescent="0.45">
      <c r="A73" s="8">
        <v>3</v>
      </c>
      <c r="B73" s="13" t="s">
        <v>40</v>
      </c>
      <c r="C73" s="4">
        <v>301</v>
      </c>
      <c r="D73" s="4">
        <v>5.04</v>
      </c>
      <c r="E73" s="4">
        <v>0.61399999999999999</v>
      </c>
      <c r="F73" s="4">
        <v>6</v>
      </c>
      <c r="G73" s="4">
        <v>1</v>
      </c>
      <c r="H73" s="24">
        <f t="shared" si="4"/>
        <v>3.6215615430458516E-2</v>
      </c>
      <c r="I73" s="25">
        <f t="shared" si="5"/>
        <v>-28.822082604250191</v>
      </c>
      <c r="J73" s="4">
        <f t="shared" si="6"/>
        <v>0.16744807921968935</v>
      </c>
      <c r="K73" s="26">
        <f t="shared" si="7"/>
        <v>9.5940682268604629</v>
      </c>
      <c r="L73" s="26">
        <f t="shared" si="3"/>
        <v>9.5940682268604629</v>
      </c>
      <c r="M73">
        <f t="shared" si="8"/>
        <v>3.6215615430458516E-2</v>
      </c>
    </row>
    <row r="74" spans="1:13" ht="15" thickBot="1" x14ac:dyDescent="0.45">
      <c r="A74" s="8">
        <v>4</v>
      </c>
      <c r="B74" s="4" t="s">
        <v>41</v>
      </c>
      <c r="C74" s="4">
        <v>459</v>
      </c>
      <c r="D74" s="4">
        <v>5.04</v>
      </c>
      <c r="E74" s="4">
        <v>0.622</v>
      </c>
      <c r="F74" s="4">
        <v>6</v>
      </c>
      <c r="G74" s="4">
        <v>0.4</v>
      </c>
      <c r="H74" s="24">
        <f t="shared" si="4"/>
        <v>4.437415681265483E-2</v>
      </c>
      <c r="I74" s="25">
        <f t="shared" si="5"/>
        <v>-27.057397724411508</v>
      </c>
      <c r="J74" s="4">
        <f t="shared" si="6"/>
        <v>6.6716148410225259E-2</v>
      </c>
      <c r="K74" s="26">
        <f t="shared" si="7"/>
        <v>3.8225537292743441</v>
      </c>
      <c r="L74" s="26">
        <f t="shared" si="3"/>
        <v>3.8225537292743441</v>
      </c>
      <c r="M74">
        <f t="shared" si="8"/>
        <v>4.437415681265483E-2</v>
      </c>
    </row>
    <row r="75" spans="1:13" ht="15" thickBot="1" x14ac:dyDescent="0.45">
      <c r="A75" s="8">
        <v>5</v>
      </c>
      <c r="B75" s="4" t="s">
        <v>42</v>
      </c>
      <c r="C75" s="4">
        <v>533</v>
      </c>
      <c r="D75" s="4">
        <v>5.04</v>
      </c>
      <c r="E75" s="4">
        <v>0.623</v>
      </c>
      <c r="F75" s="4">
        <v>6</v>
      </c>
      <c r="G75" s="4">
        <v>0.2</v>
      </c>
      <c r="H75" s="24">
        <f t="shared" si="4"/>
        <v>4.6134453495086013E-2</v>
      </c>
      <c r="I75" s="25">
        <f t="shared" si="5"/>
        <v>-26.71949239277528</v>
      </c>
      <c r="J75" s="4">
        <f t="shared" si="6"/>
        <v>3.3339509261302087E-2</v>
      </c>
      <c r="K75" s="26">
        <f t="shared" si="7"/>
        <v>1.9102131717099304</v>
      </c>
      <c r="L75" s="26">
        <f t="shared" si="3"/>
        <v>1.9102131717099304</v>
      </c>
      <c r="M75">
        <f t="shared" si="8"/>
        <v>4.6134453495086013E-2</v>
      </c>
    </row>
    <row r="76" spans="1:13" ht="15" thickBot="1" x14ac:dyDescent="0.45">
      <c r="A76" s="8">
        <v>6</v>
      </c>
      <c r="B76" s="13" t="s">
        <v>43</v>
      </c>
      <c r="C76" s="4">
        <v>663</v>
      </c>
      <c r="D76" s="4">
        <v>5.04</v>
      </c>
      <c r="E76" s="4">
        <v>0.623</v>
      </c>
      <c r="F76" s="4">
        <v>6</v>
      </c>
      <c r="G76" s="4">
        <v>0</v>
      </c>
      <c r="H76" s="24">
        <f t="shared" si="4"/>
        <v>4.7137150466045268E-2</v>
      </c>
      <c r="I76" s="25">
        <f t="shared" si="5"/>
        <v>-26.532733499567613</v>
      </c>
      <c r="J76" s="4">
        <f t="shared" si="6"/>
        <v>0</v>
      </c>
      <c r="K76" s="26">
        <f t="shared" si="7"/>
        <v>0</v>
      </c>
      <c r="L76" s="26">
        <f>K76</f>
        <v>0</v>
      </c>
      <c r="M76">
        <f t="shared" si="8"/>
        <v>4.7137150466045268E-2</v>
      </c>
    </row>
    <row r="77" spans="1:13" ht="15" thickBot="1" x14ac:dyDescent="0.45">
      <c r="A77" s="8">
        <v>7</v>
      </c>
      <c r="B77" s="4" t="s">
        <v>44</v>
      </c>
      <c r="C77" s="4">
        <v>821</v>
      </c>
      <c r="D77" s="4">
        <v>5.05</v>
      </c>
      <c r="E77" s="4">
        <v>0.621</v>
      </c>
      <c r="F77" s="4">
        <v>6</v>
      </c>
      <c r="G77" s="4">
        <v>0.4</v>
      </c>
      <c r="H77" s="24">
        <f t="shared" si="4"/>
        <v>4.6174780833373279E-2</v>
      </c>
      <c r="I77" s="25">
        <f t="shared" si="5"/>
        <v>-26.711903144861076</v>
      </c>
      <c r="J77" s="4">
        <f t="shared" si="6"/>
        <v>6.6716148410225259E-2</v>
      </c>
      <c r="K77" s="26">
        <f t="shared" si="7"/>
        <v>3.8225537292743441</v>
      </c>
      <c r="L77" s="26">
        <f>0-K77</f>
        <v>-3.8225537292743441</v>
      </c>
      <c r="M77">
        <f t="shared" si="8"/>
        <v>4.6174780833373279E-2</v>
      </c>
    </row>
    <row r="78" spans="1:13" ht="15" thickBot="1" x14ac:dyDescent="0.45">
      <c r="A78" s="8">
        <v>8</v>
      </c>
      <c r="B78" s="4" t="s">
        <v>45</v>
      </c>
      <c r="C78" s="4">
        <v>994</v>
      </c>
      <c r="D78" s="4">
        <v>5.05</v>
      </c>
      <c r="E78" s="4">
        <v>0.61799999999999999</v>
      </c>
      <c r="F78" s="4">
        <v>6</v>
      </c>
      <c r="G78" s="4">
        <v>0.6</v>
      </c>
      <c r="H78" s="24">
        <f t="shared" si="4"/>
        <v>4.3818323222787815E-2</v>
      </c>
      <c r="I78" s="25">
        <f t="shared" si="5"/>
        <v>-27.166884908406136</v>
      </c>
      <c r="J78" s="4">
        <f t="shared" si="6"/>
        <v>0.10016742116155979</v>
      </c>
      <c r="K78" s="26">
        <f t="shared" si="7"/>
        <v>5.7391704772667858</v>
      </c>
      <c r="L78" s="26">
        <f t="shared" ref="L78:L81" si="9">0-K78</f>
        <v>-5.7391704772667858</v>
      </c>
      <c r="M78">
        <f t="shared" si="8"/>
        <v>4.3818323222787815E-2</v>
      </c>
    </row>
    <row r="79" spans="1:13" ht="15" thickBot="1" x14ac:dyDescent="0.45">
      <c r="A79" s="8">
        <v>9</v>
      </c>
      <c r="B79" s="4" t="s">
        <v>46</v>
      </c>
      <c r="C79" s="4">
        <v>1323</v>
      </c>
      <c r="D79" s="4">
        <v>5.0599999999999996</v>
      </c>
      <c r="E79" s="4">
        <v>0.61</v>
      </c>
      <c r="F79" s="4">
        <v>6</v>
      </c>
      <c r="G79" s="4">
        <v>1</v>
      </c>
      <c r="H79" s="24">
        <f t="shared" si="4"/>
        <v>3.8399430935304804E-2</v>
      </c>
      <c r="I79" s="25">
        <f t="shared" si="5"/>
        <v>-28.313504233216172</v>
      </c>
      <c r="J79" s="4">
        <f t="shared" si="6"/>
        <v>0.16744807921968935</v>
      </c>
      <c r="K79" s="26">
        <f t="shared" si="7"/>
        <v>9.5940682268604629</v>
      </c>
      <c r="L79" s="26">
        <f t="shared" si="9"/>
        <v>-9.5940682268604629</v>
      </c>
      <c r="M79">
        <f t="shared" si="8"/>
        <v>3.8399430935304804E-2</v>
      </c>
    </row>
    <row r="80" spans="1:13" ht="15" thickBot="1" x14ac:dyDescent="0.45">
      <c r="A80" s="8">
        <v>10</v>
      </c>
      <c r="B80" s="4" t="s">
        <v>47</v>
      </c>
      <c r="C80" s="4">
        <v>2697</v>
      </c>
      <c r="D80" s="4">
        <v>5.0599999999999996</v>
      </c>
      <c r="E80" s="4">
        <v>0.57399999999999995</v>
      </c>
      <c r="F80" s="4">
        <v>5.6</v>
      </c>
      <c r="G80" s="4">
        <v>1.9</v>
      </c>
      <c r="H80" s="24">
        <f t="shared" si="4"/>
        <v>2.2689824841553467E-2</v>
      </c>
      <c r="I80" s="25">
        <f t="shared" si="5"/>
        <v>-32.883377134430333</v>
      </c>
      <c r="J80" s="4">
        <f t="shared" si="6"/>
        <v>0.3461574670492284</v>
      </c>
      <c r="K80" s="26">
        <f t="shared" si="7"/>
        <v>19.833361908859651</v>
      </c>
      <c r="L80" s="26">
        <f t="shared" si="9"/>
        <v>-19.833361908859651</v>
      </c>
      <c r="M80">
        <f t="shared" si="8"/>
        <v>2.2689824841553467E-2</v>
      </c>
    </row>
    <row r="81" spans="1:13" ht="15" thickBot="1" x14ac:dyDescent="0.45">
      <c r="A81" s="8">
        <v>11</v>
      </c>
      <c r="B81" s="4" t="s">
        <v>48</v>
      </c>
      <c r="C81" s="4">
        <v>6694</v>
      </c>
      <c r="D81" s="4">
        <v>5.94</v>
      </c>
      <c r="E81" s="4">
        <v>0.41799999999999998</v>
      </c>
      <c r="F81" s="4">
        <v>4.4000000000000004</v>
      </c>
      <c r="G81" s="4">
        <v>2.9</v>
      </c>
      <c r="H81" s="24">
        <f t="shared" si="4"/>
        <v>9.6851354239551098E-3</v>
      </c>
      <c r="I81" s="25">
        <f t="shared" si="5"/>
        <v>-40.2778860462072</v>
      </c>
      <c r="J81" s="4">
        <f t="shared" si="6"/>
        <v>0.71960932385000831</v>
      </c>
      <c r="K81" s="26">
        <f t="shared" si="7"/>
        <v>41.230577154868328</v>
      </c>
      <c r="L81" s="26">
        <f t="shared" si="9"/>
        <v>-41.230577154868328</v>
      </c>
      <c r="M81">
        <f t="shared" si="8"/>
        <v>9.6851354239551098E-3</v>
      </c>
    </row>
  </sheetData>
  <mergeCells count="4">
    <mergeCell ref="A41:A42"/>
    <mergeCell ref="A69:A70"/>
    <mergeCell ref="Q5:Q6"/>
    <mergeCell ref="R5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2019-03-08T13:15:29Z</dcterms:created>
  <dcterms:modified xsi:type="dcterms:W3CDTF">2019-03-08T23:01:06Z</dcterms:modified>
</cp:coreProperties>
</file>