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utzki/Desktop/miernictwo-lab3/"/>
    </mc:Choice>
  </mc:AlternateContent>
  <xr:revisionPtr revIDLastSave="0" documentId="13_ncr:1_{B43CCBF7-A04B-7F4D-AB48-A90461FADD78}" xr6:coauthVersionLast="47" xr6:coauthVersionMax="47" xr10:uidLastSave="{00000000-0000-0000-0000-000000000000}"/>
  <bookViews>
    <workbookView xWindow="0" yWindow="0" windowWidth="25600" windowHeight="16000" xr2:uid="{9E22DD7B-5661-0848-BF99-B5127AC5995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" l="1"/>
  <c r="J20" i="1"/>
  <c r="F30" i="1"/>
  <c r="K25" i="1"/>
  <c r="K27" i="1"/>
  <c r="K26" i="1"/>
  <c r="J27" i="1"/>
  <c r="J26" i="1"/>
  <c r="F22" i="1"/>
  <c r="F19" i="1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E4" i="1"/>
  <c r="E8" i="1"/>
  <c r="E12" i="1"/>
  <c r="D4" i="1"/>
  <c r="D5" i="1"/>
  <c r="E5" i="1" s="1"/>
  <c r="D6" i="1"/>
  <c r="E6" i="1" s="1"/>
  <c r="D7" i="1"/>
  <c r="E7" i="1" s="1"/>
  <c r="D8" i="1"/>
  <c r="D9" i="1"/>
  <c r="E9" i="1" s="1"/>
  <c r="D10" i="1"/>
  <c r="E10" i="1" s="1"/>
  <c r="D11" i="1"/>
  <c r="E11" i="1" s="1"/>
  <c r="D12" i="1"/>
  <c r="D3" i="1"/>
  <c r="E3" i="1" s="1"/>
  <c r="F3" i="1" l="1"/>
</calcChain>
</file>

<file path=xl/sharedStrings.xml><?xml version="1.0" encoding="utf-8"?>
<sst xmlns="http://schemas.openxmlformats.org/spreadsheetml/2006/main" count="46" uniqueCount="36">
  <si>
    <t>Wyznaczenie współczynnika skali</t>
  </si>
  <si>
    <t>U_ref</t>
  </si>
  <si>
    <t>U_ukł</t>
  </si>
  <si>
    <t>U_H</t>
  </si>
  <si>
    <t>Lp.</t>
  </si>
  <si>
    <t>F_m</t>
  </si>
  <si>
    <t>Wyznaczenie liniowości współczynnika skali</t>
  </si>
  <si>
    <t>Wsp. Skali</t>
  </si>
  <si>
    <t>Niep. Pomiaru</t>
  </si>
  <si>
    <t>U</t>
  </si>
  <si>
    <t>p</t>
  </si>
  <si>
    <t>Układ odniesienia</t>
  </si>
  <si>
    <t>Układ badany</t>
  </si>
  <si>
    <t>Urządzenia pomiarowe</t>
  </si>
  <si>
    <t>Niepewność HP</t>
  </si>
  <si>
    <t>U_HP</t>
  </si>
  <si>
    <t>Niepewność PeakTech</t>
  </si>
  <si>
    <t>U_PT</t>
  </si>
  <si>
    <t>F_m_śr</t>
  </si>
  <si>
    <t>\deltaF_m</t>
  </si>
  <si>
    <t>Niepewność pomiarowa</t>
  </si>
  <si>
    <t>U_A</t>
  </si>
  <si>
    <t>t</t>
  </si>
  <si>
    <t>n</t>
  </si>
  <si>
    <t>s(x_i)</t>
  </si>
  <si>
    <t>%</t>
  </si>
  <si>
    <t>Woltomierz HP</t>
  </si>
  <si>
    <t>Multimetr</t>
  </si>
  <si>
    <t>?</t>
  </si>
  <si>
    <t>u [%]</t>
  </si>
  <si>
    <t>p [-]</t>
  </si>
  <si>
    <t>k [-]</t>
  </si>
  <si>
    <t>Umax [V]</t>
  </si>
  <si>
    <t>X [%]</t>
  </si>
  <si>
    <t>Niepewność całkowita</t>
  </si>
  <si>
    <t>Dzielnik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</si>
</sst>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0" fontId="0" fillId="0" borderId="0" xfId="0" applyNumberFormat="1"/>
    <xf numFmtId="9" fontId="0" fillId="0" borderId="0" xfId="0" applyNumberFormat="1"/>
    <xf numFmtId="0" fontId="0" fillId="0" borderId="1" xfId="0" applyFill="1" applyBorder="1"/>
    <xf numFmtId="10" fontId="0" fillId="0" borderId="0" xfId="1" applyNumberFormat="1" applyFont="1"/>
    <xf numFmtId="10" fontId="0" fillId="0" borderId="1" xfId="1" applyNumberFormat="1" applyFont="1" applyBorder="1"/>
    <xf numFmtId="0" fontId="0" fillId="0" borderId="0" xfId="1" applyNumberFormat="1" applyFont="1"/>
    <xf numFmtId="2" fontId="0" fillId="0" borderId="1" xfId="0" applyNumberFormat="1" applyBorder="1"/>
    <xf numFmtId="171" fontId="0" fillId="0" borderId="1" xfId="0" applyNumberFormat="1" applyBorder="1"/>
    <xf numFmtId="1" fontId="0" fillId="0" borderId="1" xfId="0" applyNumberFormat="1" applyBorder="1"/>
    <xf numFmtId="171" fontId="0" fillId="0" borderId="1" xfId="0" applyNumberForma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Zwiększanie napięcia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Arkusz1!$L$3:$L$7</c:f>
              <c:numCache>
                <c:formatCode>0</c:formatCode>
                <c:ptCount val="5"/>
                <c:pt idx="0">
                  <c:v>18246.013799999997</c:v>
                </c:pt>
                <c:pt idx="1">
                  <c:v>36800.280299999999</c:v>
                </c:pt>
                <c:pt idx="2">
                  <c:v>55056.296399999999</c:v>
                </c:pt>
                <c:pt idx="3">
                  <c:v>73240.477800000008</c:v>
                </c:pt>
                <c:pt idx="4">
                  <c:v>90982.739400000006</c:v>
                </c:pt>
              </c:numCache>
            </c:numRef>
          </c:xVal>
          <c:yVal>
            <c:numRef>
              <c:f>Arkusz1!$M$3:$M$7</c:f>
              <c:numCache>
                <c:formatCode>0.0</c:formatCode>
                <c:ptCount val="5"/>
                <c:pt idx="0">
                  <c:v>793.30494782608685</c:v>
                </c:pt>
                <c:pt idx="1">
                  <c:v>791.40387741935479</c:v>
                </c:pt>
                <c:pt idx="2">
                  <c:v>789.90382209469146</c:v>
                </c:pt>
                <c:pt idx="3">
                  <c:v>790.08066666666673</c:v>
                </c:pt>
                <c:pt idx="4">
                  <c:v>788.41195320623922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8-9344-A09A-42739B1DBFD0}"/>
            </c:ext>
          </c:extLst>
        </c:ser>
        <c:ser>
          <c:idx val="1"/>
          <c:order val="1"/>
          <c:tx>
            <c:v>Zmniejszanie napięcia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Arkusz1!$L$8:$L$12</c:f>
              <c:numCache>
                <c:formatCode>0</c:formatCode>
                <c:ptCount val="5"/>
                <c:pt idx="0">
                  <c:v>91080.034499999994</c:v>
                </c:pt>
                <c:pt idx="1">
                  <c:v>72951.320399999997</c:v>
                </c:pt>
                <c:pt idx="2">
                  <c:v>54517.9908</c:v>
                </c:pt>
                <c:pt idx="3">
                  <c:v>36798.4617</c:v>
                </c:pt>
                <c:pt idx="4">
                  <c:v>17960.493599999998</c:v>
                </c:pt>
              </c:numCache>
            </c:numRef>
          </c:xVal>
          <c:yVal>
            <c:numRef>
              <c:f>Arkusz1!$M$8:$M$12</c:f>
              <c:numCache>
                <c:formatCode>General</c:formatCode>
                <c:ptCount val="5"/>
                <c:pt idx="0">
                  <c:v>788.57172727272723</c:v>
                </c:pt>
                <c:pt idx="1">
                  <c:v>789.51645454545451</c:v>
                </c:pt>
                <c:pt idx="2">
                  <c:v>791.26256603773572</c:v>
                </c:pt>
                <c:pt idx="3">
                  <c:v>791.36476774193545</c:v>
                </c:pt>
                <c:pt idx="4">
                  <c:v>794.71210619469014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38-9344-A09A-42739B1DB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006560"/>
        <c:axId val="1062094816"/>
      </c:scatterChart>
      <c:valAx>
        <c:axId val="106200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2094816"/>
        <c:crosses val="autoZero"/>
        <c:crossBetween val="midCat"/>
        <c:dispUnits>
          <c:builtInUnit val="thousands"/>
          <c:dispUnitsLbl>
            <c:tx>
              <c:rich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U</a:t>
                  </a:r>
                  <a:r>
                    <a:rPr lang="pl-PL" baseline="-25000"/>
                    <a:t>H</a:t>
                  </a:r>
                  <a:r>
                    <a:rPr lang="pl-PL" baseline="0"/>
                    <a:t> </a:t>
                  </a:r>
                  <a:r>
                    <a:rPr lang="pl-PL"/>
                    <a:t>[kV]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valAx>
        <c:axId val="10620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</a:t>
                </a:r>
                <a:r>
                  <a:rPr lang="pl-PL" baseline="-25000"/>
                  <a:t>m</a:t>
                </a:r>
                <a:r>
                  <a:rPr lang="pl-PL"/>
                  <a:t>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200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Zwiększanie napięcia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Arkusz1!$L$3:$L$7</c:f>
              <c:numCache>
                <c:formatCode>0</c:formatCode>
                <c:ptCount val="5"/>
                <c:pt idx="0">
                  <c:v>18246.013799999997</c:v>
                </c:pt>
                <c:pt idx="1">
                  <c:v>36800.280299999999</c:v>
                </c:pt>
                <c:pt idx="2">
                  <c:v>55056.296399999999</c:v>
                </c:pt>
                <c:pt idx="3">
                  <c:v>73240.477800000008</c:v>
                </c:pt>
                <c:pt idx="4">
                  <c:v>90982.739400000006</c:v>
                </c:pt>
              </c:numCache>
            </c:numRef>
          </c:xVal>
          <c:yVal>
            <c:numRef>
              <c:f>Arkusz1!$M$3:$M$7</c:f>
              <c:numCache>
                <c:formatCode>0.0</c:formatCode>
                <c:ptCount val="5"/>
                <c:pt idx="0">
                  <c:v>793.30494782608685</c:v>
                </c:pt>
                <c:pt idx="1">
                  <c:v>791.40387741935479</c:v>
                </c:pt>
                <c:pt idx="2">
                  <c:v>789.90382209469146</c:v>
                </c:pt>
                <c:pt idx="3">
                  <c:v>790.08066666666673</c:v>
                </c:pt>
                <c:pt idx="4">
                  <c:v>788.41195320623922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8-9344-A09A-42739B1DBFD0}"/>
            </c:ext>
          </c:extLst>
        </c:ser>
        <c:ser>
          <c:idx val="1"/>
          <c:order val="1"/>
          <c:tx>
            <c:v>Zmniejszanie napięcia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Arkusz1!$L$8:$L$12</c:f>
              <c:numCache>
                <c:formatCode>0</c:formatCode>
                <c:ptCount val="5"/>
                <c:pt idx="0">
                  <c:v>91080.034499999994</c:v>
                </c:pt>
                <c:pt idx="1">
                  <c:v>72951.320399999997</c:v>
                </c:pt>
                <c:pt idx="2">
                  <c:v>54517.9908</c:v>
                </c:pt>
                <c:pt idx="3">
                  <c:v>36798.4617</c:v>
                </c:pt>
                <c:pt idx="4">
                  <c:v>17960.493599999998</c:v>
                </c:pt>
              </c:numCache>
            </c:numRef>
          </c:xVal>
          <c:yVal>
            <c:numRef>
              <c:f>Arkusz1!$M$8:$M$12</c:f>
              <c:numCache>
                <c:formatCode>0.0</c:formatCode>
                <c:ptCount val="5"/>
                <c:pt idx="0">
                  <c:v>788.57172727272723</c:v>
                </c:pt>
                <c:pt idx="1">
                  <c:v>789.51645454545451</c:v>
                </c:pt>
                <c:pt idx="2">
                  <c:v>791.26256603773572</c:v>
                </c:pt>
                <c:pt idx="3">
                  <c:v>791.36476774193545</c:v>
                </c:pt>
                <c:pt idx="4">
                  <c:v>794.71210619469014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38-9344-A09A-42739B1DB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006560"/>
        <c:axId val="1062094816"/>
      </c:scatterChart>
      <c:valAx>
        <c:axId val="106200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2094816"/>
        <c:crosses val="autoZero"/>
        <c:crossBetween val="midCat"/>
        <c:dispUnits>
          <c:builtInUnit val="thousands"/>
          <c:dispUnitsLbl>
            <c:tx>
              <c:rich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pl-PL"/>
                    <a:t>U</a:t>
                  </a:r>
                  <a:r>
                    <a:rPr lang="pl-PL" baseline="-25000"/>
                    <a:t>H</a:t>
                  </a:r>
                  <a:r>
                    <a:rPr lang="pl-PL" baseline="0"/>
                    <a:t> </a:t>
                  </a:r>
                  <a:r>
                    <a:rPr lang="pl-PL"/>
                    <a:t>[kV]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valAx>
        <c:axId val="10620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</a:t>
                </a:r>
                <a:r>
                  <a:rPr lang="pl-PL" baseline="-25000"/>
                  <a:t>m</a:t>
                </a:r>
                <a:r>
                  <a:rPr lang="pl-PL"/>
                  <a:t>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6200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196850</xdr:colOff>
      <xdr:row>27</xdr:row>
      <xdr:rowOff>196850</xdr:rowOff>
    </xdr:from>
    <xdr:to>
      <xdr:col>15</xdr:col>
      <xdr:colOff>190500</xdr:colOff>
      <xdr:row>43</xdr:row>
      <xdr:rowOff>177800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2A511BD-CE08-ED49-8002-52C673790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31</xdr:row>
      <xdr:rowOff>0</xdr:rowOff>
    </xdr:from>
    <xdr:to>
      <xdr:col>13</xdr:col>
      <xdr:colOff>819150</xdr:colOff>
      <xdr:row>46</xdr:row>
      <xdr:rowOff>184150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C1F3052-C28D-7E47-811A-DCCCF0649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3D8B-A74B-A04F-90F7-CD604C6F15D0}">
  <dimension ref="A1:N30"/>
  <sheetViews>
    <sheetView tabSelected="1" workbookViewId="0">
      <selection activeCell="G7" sqref="G7"/>
    </sheetView>
  </sheetViews>
  <sheetFormatPr baseColWidth="10" defaultRowHeight="16" x14ac:dyDescent="0.2"/>
  <cols>
    <col min="5" max="5" width="11.6640625" bestFit="1" customWidth="1"/>
  </cols>
  <sheetData>
    <row r="1" spans="1:14" x14ac:dyDescent="0.2">
      <c r="B1" t="s">
        <v>0</v>
      </c>
      <c r="J1" t="s">
        <v>6</v>
      </c>
    </row>
    <row r="2" spans="1:14" x14ac:dyDescent="0.2">
      <c r="A2" s="1" t="s">
        <v>4</v>
      </c>
      <c r="B2" s="1" t="s">
        <v>1</v>
      </c>
      <c r="C2" s="1" t="s">
        <v>2</v>
      </c>
      <c r="D2" s="1" t="s">
        <v>3</v>
      </c>
      <c r="E2" s="1" t="s">
        <v>5</v>
      </c>
      <c r="F2" s="4" t="s">
        <v>18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5</v>
      </c>
      <c r="N2" s="1" t="s">
        <v>19</v>
      </c>
    </row>
    <row r="3" spans="1:14" x14ac:dyDescent="0.2">
      <c r="A3" s="1">
        <v>1</v>
      </c>
      <c r="B3" s="1">
        <v>100.468</v>
      </c>
      <c r="C3" s="1">
        <v>115.8</v>
      </c>
      <c r="D3" s="10">
        <f>B3*$C$16</f>
        <v>91355.5524</v>
      </c>
      <c r="E3" s="9">
        <f>D3/C3</f>
        <v>788.9080518134715</v>
      </c>
      <c r="F3" s="11">
        <f>AVERAGE(E3:E12)</f>
        <v>788.68208247746315</v>
      </c>
      <c r="I3" s="1">
        <v>1</v>
      </c>
      <c r="J3" s="1">
        <v>20.065999999999999</v>
      </c>
      <c r="K3" s="8">
        <v>23</v>
      </c>
      <c r="L3" s="10">
        <f>J3*$C$16</f>
        <v>18246.013799999997</v>
      </c>
      <c r="M3" s="9">
        <f>L3/K3</f>
        <v>793.30494782608685</v>
      </c>
      <c r="N3" s="6">
        <f>((M3-$F$3)/$F$3)</f>
        <v>5.8615067481969712E-3</v>
      </c>
    </row>
    <row r="4" spans="1:14" x14ac:dyDescent="0.2">
      <c r="A4" s="1">
        <v>2</v>
      </c>
      <c r="B4" s="1">
        <v>100.471</v>
      </c>
      <c r="C4" s="1">
        <v>115.8</v>
      </c>
      <c r="D4" s="10">
        <f t="shared" ref="D4:D12" si="0">B4*$C$16</f>
        <v>91358.280299999999</v>
      </c>
      <c r="E4" s="9">
        <f t="shared" ref="E4:E12" si="1">D4/C4</f>
        <v>788.93160880829021</v>
      </c>
      <c r="F4" s="11"/>
      <c r="I4" s="1">
        <v>2</v>
      </c>
      <c r="J4" s="1">
        <v>40.470999999999997</v>
      </c>
      <c r="K4" s="8">
        <v>46.5</v>
      </c>
      <c r="L4" s="10">
        <f t="shared" ref="L4:L12" si="2">J4*$C$16</f>
        <v>36800.280299999999</v>
      </c>
      <c r="M4" s="9">
        <f t="shared" ref="M4:M12" si="3">L4/K4</f>
        <v>791.40387741935479</v>
      </c>
      <c r="N4" s="6">
        <f t="shared" ref="N4:N12" si="4">((M4-$F$3)/$F$3)</f>
        <v>3.4510672961426212E-3</v>
      </c>
    </row>
    <row r="5" spans="1:14" x14ac:dyDescent="0.2">
      <c r="A5" s="1">
        <v>3</v>
      </c>
      <c r="B5" s="1">
        <v>100.336</v>
      </c>
      <c r="C5" s="1">
        <v>115.7</v>
      </c>
      <c r="D5" s="10">
        <f t="shared" si="0"/>
        <v>91235.524799999999</v>
      </c>
      <c r="E5" s="9">
        <f t="shared" si="1"/>
        <v>788.55250475367325</v>
      </c>
      <c r="F5" s="11"/>
      <c r="I5" s="1">
        <v>3</v>
      </c>
      <c r="J5" s="1">
        <v>60.548000000000002</v>
      </c>
      <c r="K5" s="8">
        <v>69.7</v>
      </c>
      <c r="L5" s="10">
        <f t="shared" si="2"/>
        <v>55056.296399999999</v>
      </c>
      <c r="M5" s="9">
        <f t="shared" si="3"/>
        <v>789.90382209469146</v>
      </c>
      <c r="N5" s="6">
        <f t="shared" si="4"/>
        <v>1.5490901142200355E-3</v>
      </c>
    </row>
    <row r="6" spans="1:14" x14ac:dyDescent="0.2">
      <c r="A6" s="1">
        <v>4</v>
      </c>
      <c r="B6" s="1">
        <v>100.324</v>
      </c>
      <c r="C6" s="1">
        <v>115.8</v>
      </c>
      <c r="D6" s="10">
        <f t="shared" si="0"/>
        <v>91224.613199999993</v>
      </c>
      <c r="E6" s="9">
        <f t="shared" si="1"/>
        <v>787.77731606217617</v>
      </c>
      <c r="F6" s="11"/>
      <c r="I6" s="1">
        <v>4</v>
      </c>
      <c r="J6" s="1">
        <v>80.546000000000006</v>
      </c>
      <c r="K6" s="8">
        <v>92.7</v>
      </c>
      <c r="L6" s="10">
        <f t="shared" si="2"/>
        <v>73240.477800000008</v>
      </c>
      <c r="M6" s="9">
        <f t="shared" si="3"/>
        <v>790.08066666666673</v>
      </c>
      <c r="N6" s="6">
        <f t="shared" si="4"/>
        <v>1.7733180710917699E-3</v>
      </c>
    </row>
    <row r="7" spans="1:14" x14ac:dyDescent="0.2">
      <c r="A7" s="1">
        <v>5</v>
      </c>
      <c r="B7" s="1">
        <v>100.358</v>
      </c>
      <c r="C7" s="1">
        <v>115.7</v>
      </c>
      <c r="D7" s="10">
        <f t="shared" si="0"/>
        <v>91255.529399999999</v>
      </c>
      <c r="E7" s="9">
        <f t="shared" si="1"/>
        <v>788.7254053586862</v>
      </c>
      <c r="F7" s="11"/>
      <c r="I7" s="1">
        <v>5</v>
      </c>
      <c r="J7" s="1">
        <v>100.05800000000001</v>
      </c>
      <c r="K7" s="8">
        <v>115.4</v>
      </c>
      <c r="L7" s="10">
        <f t="shared" si="2"/>
        <v>90982.739400000006</v>
      </c>
      <c r="M7" s="9">
        <f t="shared" si="3"/>
        <v>788.41195320623922</v>
      </c>
      <c r="N7" s="6">
        <f t="shared" si="4"/>
        <v>-3.4250717396214653E-4</v>
      </c>
    </row>
    <row r="8" spans="1:14" x14ac:dyDescent="0.2">
      <c r="A8" s="1">
        <v>6</v>
      </c>
      <c r="B8" s="1">
        <v>100.38800000000001</v>
      </c>
      <c r="C8" s="1">
        <v>115.7</v>
      </c>
      <c r="D8" s="10">
        <f t="shared" si="0"/>
        <v>91282.808399999994</v>
      </c>
      <c r="E8" s="9">
        <f t="shared" si="1"/>
        <v>788.96117891097663</v>
      </c>
      <c r="F8" s="11"/>
      <c r="I8" s="1">
        <v>6</v>
      </c>
      <c r="J8" s="1">
        <v>100.16500000000001</v>
      </c>
      <c r="K8" s="8">
        <v>115.5</v>
      </c>
      <c r="L8" s="10">
        <f t="shared" si="2"/>
        <v>91080.034499999994</v>
      </c>
      <c r="M8" s="9">
        <f t="shared" si="3"/>
        <v>788.57172727272723</v>
      </c>
      <c r="N8" s="6">
        <f t="shared" si="4"/>
        <v>-1.399235600601816E-4</v>
      </c>
    </row>
    <row r="9" spans="1:14" x14ac:dyDescent="0.2">
      <c r="A9" s="1">
        <v>7</v>
      </c>
      <c r="B9" s="1">
        <v>100.446</v>
      </c>
      <c r="C9" s="1">
        <v>115.8</v>
      </c>
      <c r="D9" s="10">
        <f t="shared" si="0"/>
        <v>91335.5478</v>
      </c>
      <c r="E9" s="9">
        <f t="shared" si="1"/>
        <v>788.73530051813475</v>
      </c>
      <c r="F9" s="11"/>
      <c r="I9" s="1">
        <v>7</v>
      </c>
      <c r="J9" s="1">
        <v>80.227999999999994</v>
      </c>
      <c r="K9" s="8">
        <v>92.4</v>
      </c>
      <c r="L9" s="10">
        <f t="shared" si="2"/>
        <v>72951.320399999997</v>
      </c>
      <c r="M9" s="9">
        <f t="shared" si="3"/>
        <v>789.51645454545451</v>
      </c>
      <c r="N9" s="6">
        <f t="shared" si="4"/>
        <v>1.0579320698783537E-3</v>
      </c>
    </row>
    <row r="10" spans="1:14" x14ac:dyDescent="0.2">
      <c r="A10" s="1">
        <v>8</v>
      </c>
      <c r="B10" s="1">
        <v>100.441</v>
      </c>
      <c r="C10" s="1">
        <v>115.8</v>
      </c>
      <c r="D10" s="10">
        <f t="shared" si="0"/>
        <v>91331.001300000004</v>
      </c>
      <c r="E10" s="9">
        <f t="shared" si="1"/>
        <v>788.69603886010373</v>
      </c>
      <c r="F10" s="11"/>
      <c r="I10" s="1">
        <v>8</v>
      </c>
      <c r="J10" s="1">
        <v>59.956000000000003</v>
      </c>
      <c r="K10" s="8">
        <v>68.900000000000006</v>
      </c>
      <c r="L10" s="10">
        <f t="shared" si="2"/>
        <v>54517.9908</v>
      </c>
      <c r="M10" s="9">
        <f t="shared" si="3"/>
        <v>791.26256603773572</v>
      </c>
      <c r="N10" s="6">
        <f t="shared" si="4"/>
        <v>3.2718932223825526E-3</v>
      </c>
    </row>
    <row r="11" spans="1:14" x14ac:dyDescent="0.2">
      <c r="A11" s="1">
        <v>9</v>
      </c>
      <c r="B11" s="1">
        <v>100.44499999999999</v>
      </c>
      <c r="C11" s="1">
        <v>115.8</v>
      </c>
      <c r="D11" s="10">
        <f t="shared" si="0"/>
        <v>91334.638499999986</v>
      </c>
      <c r="E11" s="9">
        <f t="shared" si="1"/>
        <v>788.72744818652836</v>
      </c>
      <c r="F11" s="11"/>
      <c r="I11" s="1">
        <v>9</v>
      </c>
      <c r="J11" s="1">
        <v>40.469000000000001</v>
      </c>
      <c r="K11" s="8">
        <v>46.5</v>
      </c>
      <c r="L11" s="10">
        <f t="shared" si="2"/>
        <v>36798.4617</v>
      </c>
      <c r="M11" s="9">
        <f t="shared" si="3"/>
        <v>791.36476774193545</v>
      </c>
      <c r="N11" s="6">
        <f t="shared" si="4"/>
        <v>3.4014786490968066E-3</v>
      </c>
    </row>
    <row r="12" spans="1:14" x14ac:dyDescent="0.2">
      <c r="A12" s="1">
        <v>10</v>
      </c>
      <c r="B12" s="1">
        <v>100.455</v>
      </c>
      <c r="C12" s="1">
        <v>115.8</v>
      </c>
      <c r="D12" s="10">
        <f t="shared" si="0"/>
        <v>91343.731499999994</v>
      </c>
      <c r="E12" s="9">
        <f t="shared" si="1"/>
        <v>788.80597150259064</v>
      </c>
      <c r="F12" s="11"/>
      <c r="I12" s="1">
        <v>10</v>
      </c>
      <c r="J12" s="1">
        <v>19.751999999999999</v>
      </c>
      <c r="K12" s="8">
        <v>22.6</v>
      </c>
      <c r="L12" s="10">
        <f t="shared" si="2"/>
        <v>17960.493599999998</v>
      </c>
      <c r="M12" s="9">
        <f t="shared" si="3"/>
        <v>794.71210619469014</v>
      </c>
      <c r="N12" s="6">
        <f t="shared" si="4"/>
        <v>7.6456963473609677E-3</v>
      </c>
    </row>
    <row r="15" spans="1:14" x14ac:dyDescent="0.2">
      <c r="A15" t="s">
        <v>11</v>
      </c>
    </row>
    <row r="16" spans="1:14" x14ac:dyDescent="0.2">
      <c r="A16" t="s">
        <v>7</v>
      </c>
      <c r="B16" t="s">
        <v>5</v>
      </c>
      <c r="C16">
        <v>909.3</v>
      </c>
    </row>
    <row r="17" spans="1:11" x14ac:dyDescent="0.2">
      <c r="A17" t="s">
        <v>8</v>
      </c>
      <c r="B17" t="s">
        <v>9</v>
      </c>
      <c r="C17" s="2">
        <v>1.4999999999999999E-2</v>
      </c>
    </row>
    <row r="18" spans="1:11" x14ac:dyDescent="0.2">
      <c r="B18" t="s">
        <v>10</v>
      </c>
      <c r="C18" s="3">
        <v>0.95</v>
      </c>
      <c r="F18" t="s">
        <v>20</v>
      </c>
    </row>
    <row r="19" spans="1:11" x14ac:dyDescent="0.2">
      <c r="E19" t="s">
        <v>21</v>
      </c>
      <c r="F19" s="7">
        <f>F20*F22/SQRT(F21)</f>
        <v>7.7495499126567502E-2</v>
      </c>
      <c r="G19" t="s">
        <v>25</v>
      </c>
    </row>
    <row r="20" spans="1:11" x14ac:dyDescent="0.2">
      <c r="A20" t="s">
        <v>12</v>
      </c>
      <c r="E20" t="s">
        <v>22</v>
      </c>
      <c r="F20">
        <v>2.27</v>
      </c>
      <c r="J20">
        <f>AVERAGE(B3:B12)</f>
        <v>100.41320000000002</v>
      </c>
      <c r="K20">
        <f>AVERAGE(C3:C12)</f>
        <v>115.77000000000001</v>
      </c>
    </row>
    <row r="21" spans="1:11" x14ac:dyDescent="0.2">
      <c r="A21" t="s">
        <v>7</v>
      </c>
      <c r="B21" t="s">
        <v>5</v>
      </c>
      <c r="C21">
        <v>798.7</v>
      </c>
      <c r="E21" t="s">
        <v>23</v>
      </c>
      <c r="F21">
        <v>10</v>
      </c>
    </row>
    <row r="22" spans="1:11" x14ac:dyDescent="0.2">
      <c r="C22" s="2"/>
      <c r="E22" t="s">
        <v>24</v>
      </c>
      <c r="F22">
        <f>_xlfn.STDEV.S(E3:E12)/SQRT(F21)</f>
        <v>0.10795695403151656</v>
      </c>
      <c r="G22" t="s">
        <v>25</v>
      </c>
    </row>
    <row r="23" spans="1:11" x14ac:dyDescent="0.2">
      <c r="A23" t="s">
        <v>13</v>
      </c>
    </row>
    <row r="24" spans="1:11" x14ac:dyDescent="0.2">
      <c r="A24" t="s">
        <v>14</v>
      </c>
      <c r="B24" t="s">
        <v>15</v>
      </c>
      <c r="C24" s="2">
        <v>0.01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</row>
    <row r="25" spans="1:11" x14ac:dyDescent="0.2">
      <c r="A25" t="s">
        <v>16</v>
      </c>
      <c r="B25" t="s">
        <v>17</v>
      </c>
      <c r="C25" s="2">
        <v>1.4999999999999999E-2</v>
      </c>
      <c r="E25" t="s">
        <v>35</v>
      </c>
      <c r="F25">
        <v>1.5</v>
      </c>
      <c r="G25">
        <v>0.95</v>
      </c>
      <c r="H25">
        <v>1.96</v>
      </c>
      <c r="I25" t="s">
        <v>28</v>
      </c>
      <c r="K25" s="5">
        <f>F25/(100*H25)</f>
        <v>7.6530612244897957E-3</v>
      </c>
    </row>
    <row r="26" spans="1:11" x14ac:dyDescent="0.2">
      <c r="E26" t="s">
        <v>26</v>
      </c>
      <c r="F26">
        <v>1</v>
      </c>
      <c r="G26">
        <v>1</v>
      </c>
      <c r="H26">
        <v>1</v>
      </c>
      <c r="I26">
        <v>1000</v>
      </c>
      <c r="J26" s="5">
        <f>(F26/100)*I26/SQRT(3)/I26</f>
        <v>5.773502691896258E-3</v>
      </c>
      <c r="K26" s="5">
        <f>(F26/100)*I26/(SQRT(3)*AVERAGE(B3:B12))</f>
        <v>5.7497447466032914E-2</v>
      </c>
    </row>
    <row r="27" spans="1:11" x14ac:dyDescent="0.2">
      <c r="E27" t="s">
        <v>27</v>
      </c>
      <c r="F27">
        <v>1.5</v>
      </c>
      <c r="G27">
        <v>1</v>
      </c>
      <c r="H27">
        <v>1</v>
      </c>
      <c r="I27">
        <v>200</v>
      </c>
      <c r="J27" s="5">
        <f>(F27/100)*I27/SQRT(3)/I27</f>
        <v>8.6602540378443865E-3</v>
      </c>
      <c r="K27" s="5">
        <f>(F27/100)*I27/(SQRT(3)*AVERAGE(C3:C12))</f>
        <v>1.4961136802011551E-2</v>
      </c>
    </row>
    <row r="29" spans="1:11" x14ac:dyDescent="0.2">
      <c r="E29" t="s">
        <v>34</v>
      </c>
    </row>
    <row r="30" spans="1:11" x14ac:dyDescent="0.2">
      <c r="E30" t="s">
        <v>9</v>
      </c>
      <c r="F30" s="5">
        <f>SQRT(F19^2+K25^2+K26^2+K27^2)</f>
        <v>9.7948526331432528E-2</v>
      </c>
    </row>
  </sheetData>
  <mergeCells count="1">
    <mergeCell ref="F3:F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 (245365)</dc:creator>
  <cp:lastModifiedBy>Kacper Borucki (245365)</cp:lastModifiedBy>
  <dcterms:created xsi:type="dcterms:W3CDTF">2021-10-28T13:11:34Z</dcterms:created>
  <dcterms:modified xsi:type="dcterms:W3CDTF">2021-10-30T10:23:10Z</dcterms:modified>
</cp:coreProperties>
</file>