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45365_student_pwr_edu_pl/Documents/studia/_semestr VI/Urządzenia elektryczne 3/4-oddzialnr1-moce-szczytowe/"/>
    </mc:Choice>
  </mc:AlternateContent>
  <xr:revisionPtr revIDLastSave="924" documentId="8_{C58964B7-CB80-4421-B038-90F34953783D}" xr6:coauthVersionLast="45" xr6:coauthVersionMax="45" xr10:uidLastSave="{4CF1D425-4B32-4652-9D5F-6BAB8442FB3B}"/>
  <bookViews>
    <workbookView xWindow="-28920" yWindow="6675" windowWidth="29040" windowHeight="16440" xr2:uid="{14E890BE-C1F7-4B2A-9E79-5724EE55A893}"/>
  </bookViews>
  <sheets>
    <sheet name="Oddział nr 1 - moce szczytow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2" l="1"/>
  <c r="N8" i="2" l="1"/>
  <c r="N7" i="2"/>
  <c r="N6" i="2"/>
  <c r="C25" i="2" l="1"/>
  <c r="C23" i="2" s="1"/>
  <c r="C24" i="2"/>
  <c r="E20" i="2"/>
  <c r="E21" i="2" l="1"/>
  <c r="J16" i="2" l="1"/>
  <c r="J17" i="2"/>
  <c r="J18" i="2"/>
  <c r="J19" i="2"/>
  <c r="J20" i="2"/>
  <c r="J15" i="2"/>
  <c r="I16" i="2" l="1"/>
  <c r="I17" i="2"/>
  <c r="I18" i="2"/>
  <c r="I19" i="2"/>
  <c r="I20" i="2"/>
  <c r="I15" i="2"/>
  <c r="H15" i="2"/>
  <c r="E15" i="2"/>
  <c r="G16" i="2" l="1"/>
  <c r="H16" i="2" s="1"/>
  <c r="G17" i="2"/>
  <c r="H17" i="2" s="1"/>
  <c r="G20" i="2"/>
  <c r="H20" i="2" s="1"/>
  <c r="F20" i="2"/>
  <c r="C26" i="2" s="1"/>
  <c r="F15" i="2"/>
  <c r="F18" i="2"/>
  <c r="F17" i="2"/>
  <c r="F16" i="2"/>
  <c r="E16" i="2"/>
  <c r="E17" i="2"/>
  <c r="E18" i="2"/>
  <c r="G18" i="2" s="1"/>
  <c r="H18" i="2" s="1"/>
  <c r="C30" i="2"/>
  <c r="F5" i="2"/>
  <c r="F4" i="2"/>
  <c r="F19" i="2" s="1"/>
  <c r="C27" i="2" l="1"/>
  <c r="G15" i="2"/>
  <c r="D23" i="2"/>
  <c r="C29" i="2" s="1"/>
  <c r="G19" i="2"/>
  <c r="H19" i="2" s="1"/>
  <c r="C28" i="2" l="1"/>
  <c r="C31" i="2"/>
  <c r="C32" i="2" l="1"/>
  <c r="C33" i="2" s="1"/>
</calcChain>
</file>

<file path=xl/sharedStrings.xml><?xml version="1.0" encoding="utf-8"?>
<sst xmlns="http://schemas.openxmlformats.org/spreadsheetml/2006/main" count="112" uniqueCount="78">
  <si>
    <t>Obliczeniowa moc szczytowa oddziału nr 1</t>
  </si>
  <si>
    <t>Lista odbiorników</t>
  </si>
  <si>
    <t>Typ</t>
  </si>
  <si>
    <t>Model</t>
  </si>
  <si>
    <t>Producent</t>
  </si>
  <si>
    <t>Liczba odbiorników</t>
  </si>
  <si>
    <t>Moment znamionowy [Nm]</t>
  </si>
  <si>
    <t>cos fi
[-]</t>
  </si>
  <si>
    <t>Sprawność
[-]</t>
  </si>
  <si>
    <t>Prąd
[A]</t>
  </si>
  <si>
    <t>Moc znamionowa
[kW]</t>
  </si>
  <si>
    <t>Wsp. Rozruchu
[-]</t>
  </si>
  <si>
    <t>Gniazda 3-fazowe</t>
  </si>
  <si>
    <t>Gniazda 1-fazowe</t>
  </si>
  <si>
    <t>Prasy</t>
  </si>
  <si>
    <t>Podnośniki</t>
  </si>
  <si>
    <t>Przenośniki</t>
  </si>
  <si>
    <t>Piece oporowe</t>
  </si>
  <si>
    <t>Oprawy oświetleniowe</t>
  </si>
  <si>
    <t>Moc wymagana [kW]</t>
  </si>
  <si>
    <t>-</t>
  </si>
  <si>
    <t>Promotor</t>
  </si>
  <si>
    <t>YX3 200L2-6</t>
  </si>
  <si>
    <t>Tamel</t>
  </si>
  <si>
    <t>3Skg160L-6-IE2</t>
  </si>
  <si>
    <t>3SKG160M-6-IE2</t>
  </si>
  <si>
    <t>Prędkość Obrotowa
[rpm]</t>
  </si>
  <si>
    <t>PCE</t>
  </si>
  <si>
    <t>113-6</t>
  </si>
  <si>
    <t>135-6</t>
  </si>
  <si>
    <t>Grupa 1</t>
  </si>
  <si>
    <t>Grupa 2</t>
  </si>
  <si>
    <t>cos fi av</t>
  </si>
  <si>
    <t>Urządzenia</t>
  </si>
  <si>
    <r>
      <t>Wsp. k</t>
    </r>
    <r>
      <rPr>
        <b/>
        <sz val="8"/>
        <color theme="3"/>
        <rFont val="Calibri"/>
        <family val="2"/>
        <charset val="238"/>
        <scheme val="minor"/>
      </rPr>
      <t>w</t>
    </r>
  </si>
  <si>
    <t>Grupa 3</t>
  </si>
  <si>
    <t>Grupa 4</t>
  </si>
  <si>
    <t>Podnośniki (dźwigi, suwnice)</t>
  </si>
  <si>
    <t>Grupa 5</t>
  </si>
  <si>
    <t>Przenośne urządzenia elektryczne</t>
  </si>
  <si>
    <t>Metoda zastępczej liczby odbiorników - współczynniki i grupy</t>
  </si>
  <si>
    <t>nz</t>
  </si>
  <si>
    <t>Pnz</t>
  </si>
  <si>
    <t>Wyrażenie (20)</t>
  </si>
  <si>
    <t>Wyrażenie (21)</t>
  </si>
  <si>
    <t>Pavi</t>
  </si>
  <si>
    <t>Qavi</t>
  </si>
  <si>
    <t>Suma Pni</t>
  </si>
  <si>
    <t>ks</t>
  </si>
  <si>
    <t>Un
[V]</t>
  </si>
  <si>
    <t>Suma(Pni^2)</t>
  </si>
  <si>
    <t>Moc zapotrzebowana oddziału nr 1</t>
  </si>
  <si>
    <t>PZz</t>
  </si>
  <si>
    <t>kwn</t>
  </si>
  <si>
    <t xml:space="preserve">Grupa 6 </t>
  </si>
  <si>
    <t>Oświetlenie</t>
  </si>
  <si>
    <t>Wyrażenie (35)</t>
  </si>
  <si>
    <t>Wyrażenie (34)</t>
  </si>
  <si>
    <t>Wyrażenie (33)</t>
  </si>
  <si>
    <t>Pn [kW]</t>
  </si>
  <si>
    <t>(Suma Pni)^2</t>
  </si>
  <si>
    <t>Suma P^2</t>
  </si>
  <si>
    <t>Industry2.0</t>
  </si>
  <si>
    <t>ICF 1100_92</t>
  </si>
  <si>
    <t>Link</t>
  </si>
  <si>
    <t>http://www.promotorpolska.com/download/promotor_katalog_silniki.pdf</t>
  </si>
  <si>
    <t>https://www.sklepelektryka24.pl/silnik-elektryczny-11kw-tamel-3sg160m-2a-ie2-kolnierzowy.html</t>
  </si>
  <si>
    <t>https://www.sklepelektryka24.pl/620,silnik-elektryczny-7-5kw-tamel-3sg160m-6-ie2.html</t>
  </si>
  <si>
    <t>https://obrobkacieplna.com/wp-content/uploads/2019/04/INDUSTRY-2.0-informacje-techniczne-piece-ICF-do-1300st.pdf</t>
  </si>
  <si>
    <t>Grupa odbiorników</t>
  </si>
  <si>
    <t>tgfi</t>
  </si>
  <si>
    <t>fi</t>
  </si>
  <si>
    <t>QZz</t>
  </si>
  <si>
    <t>SZz</t>
  </si>
  <si>
    <t>cosfiz</t>
  </si>
  <si>
    <t>ESSSYSTEM</t>
  </si>
  <si>
    <t>6873060 C04 235</t>
  </si>
  <si>
    <t>Ir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</si>
</sst>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theme="3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3" borderId="4" applyNumberFormat="0" applyAlignment="0" applyProtection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2" fillId="0" borderId="1" xfId="2"/>
    <xf numFmtId="0" fontId="3" fillId="0" borderId="2" xfId="3"/>
    <xf numFmtId="0" fontId="3" fillId="0" borderId="2" xfId="3" applyAlignment="1">
      <alignment wrapText="1"/>
    </xf>
    <xf numFmtId="0" fontId="4" fillId="2" borderId="3" xfId="4"/>
    <xf numFmtId="0" fontId="7" fillId="0" borderId="0" xfId="0" applyFont="1"/>
    <xf numFmtId="0" fontId="4" fillId="2" borderId="3" xfId="4" applyAlignment="1"/>
    <xf numFmtId="164" fontId="0" fillId="0" borderId="0" xfId="0" applyNumberFormat="1"/>
    <xf numFmtId="165" fontId="0" fillId="0" borderId="0" xfId="0" applyNumberFormat="1"/>
    <xf numFmtId="0" fontId="6" fillId="0" borderId="0" xfId="6"/>
    <xf numFmtId="164" fontId="5" fillId="3" borderId="4" xfId="5" applyNumberFormat="1"/>
    <xf numFmtId="0" fontId="3" fillId="0" borderId="0" xfId="3" applyFill="1" applyBorder="1"/>
    <xf numFmtId="165" fontId="5" fillId="3" borderId="4" xfId="5" applyNumberFormat="1"/>
    <xf numFmtId="0" fontId="9" fillId="2" borderId="3" xfId="7" applyFill="1" applyBorder="1"/>
    <xf numFmtId="0" fontId="6" fillId="0" borderId="0" xfId="6" applyFill="1" applyBorder="1"/>
    <xf numFmtId="2" fontId="0" fillId="0" borderId="0" xfId="0" applyNumberFormat="1"/>
  </cellXfs>
  <cellStyles count="8">
    <cellStyle name="Dane wejściowe" xfId="4" builtinId="20"/>
    <cellStyle name="Dane wyjściowe" xfId="5" builtinId="21"/>
    <cellStyle name="Hiperłącze" xfId="7" builtinId="8"/>
    <cellStyle name="Nagłówek 1" xfId="2" builtinId="16"/>
    <cellStyle name="Nagłówek 2" xfId="3" builtinId="17"/>
    <cellStyle name="Normalny" xfId="0" builtinId="0"/>
    <cellStyle name="Tekst objaśnienia" xfId="6" builtinId="53"/>
    <cellStyle name="Tytuł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klepelektryka24.pl/silnik-elektryczny-11kw-tamel-3sg160m-2a-ie2-kolnierzow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E3CA-6C31-4A45-B3E7-F00780CF5A31}">
  <dimension ref="A1:O33"/>
  <sheetViews>
    <sheetView tabSelected="1" topLeftCell="A4" zoomScale="85" zoomScaleNormal="85" workbookViewId="0">
      <selection activeCell="J19" sqref="J19"/>
    </sheetView>
  </sheetViews>
  <sheetFormatPr defaultRowHeight="15" x14ac:dyDescent="0.25"/>
  <cols>
    <col min="1" max="1" width="21.85546875" customWidth="1"/>
    <col min="2" max="2" width="14.85546875" customWidth="1"/>
    <col min="3" max="3" width="12.7109375" customWidth="1"/>
    <col min="4" max="4" width="16.140625" customWidth="1"/>
    <col min="5" max="5" width="13.42578125" customWidth="1"/>
    <col min="6" max="6" width="14.5703125" customWidth="1"/>
    <col min="7" max="7" width="13" customWidth="1"/>
    <col min="8" max="8" width="11.5703125" bestFit="1" customWidth="1"/>
    <col min="9" max="9" width="11.140625" bestFit="1" customWidth="1"/>
    <col min="10" max="10" width="9.5703125" bestFit="1" customWidth="1"/>
  </cols>
  <sheetData>
    <row r="1" spans="1:15" ht="23.25" x14ac:dyDescent="0.35">
      <c r="A1" s="1" t="s">
        <v>0</v>
      </c>
      <c r="B1" s="1"/>
    </row>
    <row r="2" spans="1:15" ht="20.25" thickBot="1" x14ac:dyDescent="0.35">
      <c r="A2" s="2" t="s">
        <v>1</v>
      </c>
      <c r="B2" s="2"/>
    </row>
    <row r="3" spans="1:15" ht="87.75" thickTop="1" thickBot="1" x14ac:dyDescent="0.35">
      <c r="A3" s="4" t="s">
        <v>2</v>
      </c>
      <c r="B3" s="4" t="s">
        <v>5</v>
      </c>
      <c r="C3" s="4" t="s">
        <v>4</v>
      </c>
      <c r="D3" s="4" t="s">
        <v>3</v>
      </c>
      <c r="E3" s="4" t="s">
        <v>19</v>
      </c>
      <c r="F3" s="4" t="s">
        <v>10</v>
      </c>
      <c r="G3" s="4" t="s">
        <v>26</v>
      </c>
      <c r="H3" s="4" t="s">
        <v>9</v>
      </c>
      <c r="I3" s="4" t="s">
        <v>8</v>
      </c>
      <c r="J3" s="4" t="s">
        <v>7</v>
      </c>
      <c r="K3" s="4" t="s">
        <v>6</v>
      </c>
      <c r="L3" s="4" t="s">
        <v>11</v>
      </c>
      <c r="M3" s="4" t="s">
        <v>49</v>
      </c>
      <c r="N3" s="4" t="s">
        <v>77</v>
      </c>
      <c r="O3" s="3" t="s">
        <v>64</v>
      </c>
    </row>
    <row r="4" spans="1:15" ht="15.75" thickTop="1" x14ac:dyDescent="0.25">
      <c r="A4" s="5" t="s">
        <v>12</v>
      </c>
      <c r="B4" s="5">
        <v>6</v>
      </c>
      <c r="C4" s="5" t="s">
        <v>27</v>
      </c>
      <c r="D4" s="5" t="s">
        <v>28</v>
      </c>
      <c r="E4" s="5" t="s">
        <v>20</v>
      </c>
      <c r="F4" s="5">
        <f>H4*M4/1000</f>
        <v>25.2</v>
      </c>
      <c r="G4" s="5" t="s">
        <v>20</v>
      </c>
      <c r="H4" s="5">
        <v>63</v>
      </c>
      <c r="I4" s="5" t="s">
        <v>20</v>
      </c>
      <c r="J4" s="5" t="s">
        <v>20</v>
      </c>
      <c r="K4" s="5" t="s">
        <v>20</v>
      </c>
      <c r="L4" s="5" t="s">
        <v>20</v>
      </c>
      <c r="M4" s="5">
        <v>400</v>
      </c>
      <c r="N4" s="5"/>
      <c r="O4" s="14" t="s">
        <v>20</v>
      </c>
    </row>
    <row r="5" spans="1:15" x14ac:dyDescent="0.25">
      <c r="A5" s="5" t="s">
        <v>13</v>
      </c>
      <c r="B5" s="5">
        <v>18</v>
      </c>
      <c r="C5" s="5" t="s">
        <v>27</v>
      </c>
      <c r="D5" s="5" t="s">
        <v>29</v>
      </c>
      <c r="E5" s="5" t="s">
        <v>20</v>
      </c>
      <c r="F5" s="5">
        <f>H5*M5/1000</f>
        <v>3.68</v>
      </c>
      <c r="G5" s="5" t="s">
        <v>20</v>
      </c>
      <c r="H5" s="5">
        <v>16</v>
      </c>
      <c r="I5" s="5" t="s">
        <v>20</v>
      </c>
      <c r="J5" s="5" t="s">
        <v>20</v>
      </c>
      <c r="K5" s="5" t="s">
        <v>20</v>
      </c>
      <c r="L5" s="5" t="s">
        <v>20</v>
      </c>
      <c r="M5" s="5">
        <v>230</v>
      </c>
      <c r="N5" s="5"/>
      <c r="O5" s="14" t="s">
        <v>20</v>
      </c>
    </row>
    <row r="6" spans="1:15" x14ac:dyDescent="0.25">
      <c r="A6" s="5" t="s">
        <v>14</v>
      </c>
      <c r="B6" s="5">
        <v>4</v>
      </c>
      <c r="C6" s="5" t="s">
        <v>21</v>
      </c>
      <c r="D6" s="5" t="s">
        <v>22</v>
      </c>
      <c r="E6" s="5">
        <v>20</v>
      </c>
      <c r="F6" s="5">
        <v>22</v>
      </c>
      <c r="G6" s="5">
        <v>970</v>
      </c>
      <c r="H6" s="5">
        <v>42.1</v>
      </c>
      <c r="I6" s="5">
        <v>0.92</v>
      </c>
      <c r="J6" s="5">
        <v>0.82</v>
      </c>
      <c r="K6" s="5">
        <v>216.6</v>
      </c>
      <c r="L6" s="5">
        <v>7.3</v>
      </c>
      <c r="M6" s="5">
        <v>400</v>
      </c>
      <c r="N6" s="5">
        <f>L6*H6/3</f>
        <v>102.44333333333333</v>
      </c>
      <c r="O6" s="14" t="s">
        <v>65</v>
      </c>
    </row>
    <row r="7" spans="1:15" x14ac:dyDescent="0.25">
      <c r="A7" s="5" t="s">
        <v>15</v>
      </c>
      <c r="B7" s="5">
        <v>4</v>
      </c>
      <c r="C7" s="5" t="s">
        <v>23</v>
      </c>
      <c r="D7" s="5" t="s">
        <v>24</v>
      </c>
      <c r="E7" s="5">
        <v>10</v>
      </c>
      <c r="F7" s="5">
        <v>11</v>
      </c>
      <c r="G7" s="5">
        <v>980</v>
      </c>
      <c r="H7" s="5">
        <v>24</v>
      </c>
      <c r="I7" s="5">
        <v>0.88700000000000001</v>
      </c>
      <c r="J7" s="5">
        <v>0.75</v>
      </c>
      <c r="K7" s="5">
        <v>107.2</v>
      </c>
      <c r="L7" s="5">
        <v>7.5</v>
      </c>
      <c r="M7" s="5">
        <v>400</v>
      </c>
      <c r="N7" s="5">
        <f>L7*H7/3</f>
        <v>60</v>
      </c>
      <c r="O7" s="14" t="s">
        <v>66</v>
      </c>
    </row>
    <row r="8" spans="1:15" x14ac:dyDescent="0.25">
      <c r="A8" s="5" t="s">
        <v>16</v>
      </c>
      <c r="B8" s="5">
        <v>2</v>
      </c>
      <c r="C8" s="5" t="s">
        <v>23</v>
      </c>
      <c r="D8" s="5" t="s">
        <v>25</v>
      </c>
      <c r="E8" s="5">
        <v>7</v>
      </c>
      <c r="F8" s="5">
        <v>7.5</v>
      </c>
      <c r="G8" s="5">
        <v>975</v>
      </c>
      <c r="H8" s="5">
        <v>16.600000000000001</v>
      </c>
      <c r="I8" s="5">
        <v>0.872</v>
      </c>
      <c r="J8" s="5">
        <v>0.75</v>
      </c>
      <c r="K8" s="5">
        <v>73.5</v>
      </c>
      <c r="L8" s="5">
        <v>6.5</v>
      </c>
      <c r="M8" s="5">
        <v>400</v>
      </c>
      <c r="N8" s="5">
        <f>L8*H8/3</f>
        <v>35.966666666666669</v>
      </c>
      <c r="O8" s="14" t="s">
        <v>67</v>
      </c>
    </row>
    <row r="9" spans="1:15" x14ac:dyDescent="0.25">
      <c r="A9" s="5" t="s">
        <v>17</v>
      </c>
      <c r="B9" s="5">
        <v>4</v>
      </c>
      <c r="C9" s="5" t="s">
        <v>62</v>
      </c>
      <c r="D9" s="5" t="s">
        <v>63</v>
      </c>
      <c r="E9" s="5">
        <v>15</v>
      </c>
      <c r="F9" s="5">
        <v>15</v>
      </c>
      <c r="G9" s="5" t="s">
        <v>20</v>
      </c>
      <c r="H9" s="5" t="s">
        <v>20</v>
      </c>
      <c r="I9" s="5" t="s">
        <v>20</v>
      </c>
      <c r="J9" s="5" t="s">
        <v>20</v>
      </c>
      <c r="K9" s="5" t="s">
        <v>20</v>
      </c>
      <c r="L9" s="5" t="s">
        <v>20</v>
      </c>
      <c r="M9" s="5">
        <v>400</v>
      </c>
      <c r="N9" s="5"/>
      <c r="O9" s="14" t="s">
        <v>68</v>
      </c>
    </row>
    <row r="10" spans="1:15" x14ac:dyDescent="0.25">
      <c r="A10" s="5" t="s">
        <v>18</v>
      </c>
      <c r="B10" s="5">
        <v>63</v>
      </c>
      <c r="C10" s="5" t="s">
        <v>75</v>
      </c>
      <c r="D10" s="7" t="s">
        <v>76</v>
      </c>
      <c r="E10" s="5" t="s">
        <v>20</v>
      </c>
      <c r="F10" s="5">
        <v>7.6999999999999999E-2</v>
      </c>
      <c r="G10" s="5" t="s">
        <v>20</v>
      </c>
      <c r="H10" s="5">
        <v>0.37</v>
      </c>
      <c r="I10" s="5" t="s">
        <v>20</v>
      </c>
      <c r="J10" s="5">
        <v>0.95</v>
      </c>
      <c r="K10" s="5" t="s">
        <v>20</v>
      </c>
      <c r="L10" s="5" t="s">
        <v>20</v>
      </c>
      <c r="M10" s="5">
        <v>230</v>
      </c>
      <c r="N10" s="5"/>
      <c r="O10" s="14" t="s">
        <v>20</v>
      </c>
    </row>
    <row r="13" spans="1:15" ht="20.25" thickBot="1" x14ac:dyDescent="0.35">
      <c r="A13" s="2" t="s">
        <v>40</v>
      </c>
      <c r="B13" s="2"/>
      <c r="C13" s="2"/>
      <c r="D13" s="2"/>
    </row>
    <row r="14" spans="1:15" ht="18.75" thickTop="1" thickBot="1" x14ac:dyDescent="0.35">
      <c r="A14" s="3" t="s">
        <v>69</v>
      </c>
      <c r="B14" s="3" t="s">
        <v>33</v>
      </c>
      <c r="C14" s="3" t="s">
        <v>34</v>
      </c>
      <c r="D14" s="3" t="s">
        <v>32</v>
      </c>
      <c r="E14" s="12" t="s">
        <v>59</v>
      </c>
      <c r="F14" s="12" t="s">
        <v>61</v>
      </c>
      <c r="G14" s="12" t="s">
        <v>45</v>
      </c>
      <c r="H14" s="12" t="s">
        <v>46</v>
      </c>
      <c r="I14" s="12" t="s">
        <v>70</v>
      </c>
      <c r="J14" s="12" t="s">
        <v>71</v>
      </c>
    </row>
    <row r="15" spans="1:15" ht="15.75" thickTop="1" x14ac:dyDescent="0.25">
      <c r="A15" t="s">
        <v>30</v>
      </c>
      <c r="B15" s="10" t="s">
        <v>17</v>
      </c>
      <c r="C15">
        <v>0.8</v>
      </c>
      <c r="D15">
        <v>0.95</v>
      </c>
      <c r="E15">
        <f>B9*F9</f>
        <v>60</v>
      </c>
      <c r="F15">
        <f>B9*F9^2</f>
        <v>900</v>
      </c>
      <c r="G15">
        <f>C15*E15</f>
        <v>48</v>
      </c>
      <c r="H15" s="9">
        <f>G15*(SQRT(1-D15^2)/D15)</f>
        <v>15.776837048585431</v>
      </c>
      <c r="I15" s="8">
        <f>(SQRT(1-D15^2)/D15)</f>
        <v>0.32868410517886315</v>
      </c>
      <c r="J15" s="9">
        <f>DEGREES(ACOS(D15))</f>
        <v>18.194872338766785</v>
      </c>
    </row>
    <row r="16" spans="1:15" x14ac:dyDescent="0.25">
      <c r="A16" t="s">
        <v>31</v>
      </c>
      <c r="B16" s="10" t="s">
        <v>14</v>
      </c>
      <c r="C16">
        <v>0.17</v>
      </c>
      <c r="D16">
        <v>0.65</v>
      </c>
      <c r="E16">
        <f>B6*F6</f>
        <v>88</v>
      </c>
      <c r="F16">
        <f>B6*F6^2</f>
        <v>1936</v>
      </c>
      <c r="G16">
        <f t="shared" ref="G16:G20" si="0">C16*E16</f>
        <v>14.96</v>
      </c>
      <c r="H16" s="9">
        <f t="shared" ref="H16:H20" si="1">G16*(SQRT(1-D16^2)/D16)</f>
        <v>17.490178072109011</v>
      </c>
      <c r="I16" s="8">
        <f t="shared" ref="I16:I20" si="2">(SQRT(1-D16^2)/D16)</f>
        <v>1.1691295502746664</v>
      </c>
      <c r="J16" s="9">
        <f t="shared" ref="J16:J20" si="3">DEGREES(ACOS(D16))</f>
        <v>49.458398126495482</v>
      </c>
    </row>
    <row r="17" spans="1:10" x14ac:dyDescent="0.25">
      <c r="A17" t="s">
        <v>35</v>
      </c>
      <c r="B17" s="10" t="s">
        <v>16</v>
      </c>
      <c r="C17">
        <v>0.4</v>
      </c>
      <c r="D17">
        <v>0.75</v>
      </c>
      <c r="E17">
        <f>B8*F8</f>
        <v>15</v>
      </c>
      <c r="F17">
        <f>B8*F8^2</f>
        <v>112.5</v>
      </c>
      <c r="G17">
        <f t="shared" si="0"/>
        <v>6</v>
      </c>
      <c r="H17" s="9">
        <f t="shared" si="1"/>
        <v>5.2915026221291814</v>
      </c>
      <c r="I17" s="8">
        <f t="shared" si="2"/>
        <v>0.88191710368819687</v>
      </c>
      <c r="J17" s="9">
        <f t="shared" si="3"/>
        <v>41.409622109270856</v>
      </c>
    </row>
    <row r="18" spans="1:10" x14ac:dyDescent="0.25">
      <c r="A18" t="s">
        <v>36</v>
      </c>
      <c r="B18" s="10" t="s">
        <v>37</v>
      </c>
      <c r="C18">
        <v>0.1</v>
      </c>
      <c r="D18">
        <v>0.5</v>
      </c>
      <c r="E18">
        <f>B7*F7</f>
        <v>44</v>
      </c>
      <c r="F18">
        <f>B7*F7^2</f>
        <v>484</v>
      </c>
      <c r="G18">
        <f t="shared" si="0"/>
        <v>4.4000000000000004</v>
      </c>
      <c r="H18" s="9">
        <f t="shared" si="1"/>
        <v>7.6210235533030604</v>
      </c>
      <c r="I18" s="8">
        <f t="shared" si="2"/>
        <v>1.7320508075688772</v>
      </c>
      <c r="J18" s="9">
        <f t="shared" si="3"/>
        <v>59.999999999999993</v>
      </c>
    </row>
    <row r="19" spans="1:10" x14ac:dyDescent="0.25">
      <c r="A19" t="s">
        <v>38</v>
      </c>
      <c r="B19" s="10" t="s">
        <v>39</v>
      </c>
      <c r="C19">
        <v>0.06</v>
      </c>
      <c r="D19">
        <v>0.5</v>
      </c>
      <c r="E19">
        <f>B4*F4+B5*F5</f>
        <v>217.44</v>
      </c>
      <c r="F19">
        <f>B4*F4^2+B5*F5^2</f>
        <v>4054.0031999999997</v>
      </c>
      <c r="G19">
        <f t="shared" si="0"/>
        <v>13.0464</v>
      </c>
      <c r="H19" s="9">
        <f t="shared" si="1"/>
        <v>22.597027655866601</v>
      </c>
      <c r="I19" s="8">
        <f t="shared" si="2"/>
        <v>1.7320508075688772</v>
      </c>
      <c r="J19" s="9">
        <f t="shared" si="3"/>
        <v>59.999999999999993</v>
      </c>
    </row>
    <row r="20" spans="1:10" x14ac:dyDescent="0.25">
      <c r="A20" t="s">
        <v>54</v>
      </c>
      <c r="B20" s="10" t="s">
        <v>55</v>
      </c>
      <c r="C20">
        <v>1</v>
      </c>
      <c r="D20">
        <v>0.95</v>
      </c>
      <c r="E20" s="16">
        <f>B10*F10</f>
        <v>4.851</v>
      </c>
      <c r="F20">
        <f>B10*(F10)^2</f>
        <v>0.373527</v>
      </c>
      <c r="G20">
        <f t="shared" si="0"/>
        <v>4.851</v>
      </c>
      <c r="H20" s="9">
        <f t="shared" si="1"/>
        <v>1.5944465942226651</v>
      </c>
      <c r="I20" s="8">
        <f t="shared" si="2"/>
        <v>0.32868410517886315</v>
      </c>
      <c r="J20" s="9">
        <f t="shared" si="3"/>
        <v>18.194872338766785</v>
      </c>
    </row>
    <row r="21" spans="1:10" x14ac:dyDescent="0.25">
      <c r="E21">
        <f>SUM(E15:E20)</f>
        <v>429.291</v>
      </c>
    </row>
    <row r="22" spans="1:10" ht="20.25" thickBot="1" x14ac:dyDescent="0.35">
      <c r="A22" s="2" t="s">
        <v>51</v>
      </c>
      <c r="B22" s="2"/>
      <c r="C22" s="2"/>
      <c r="D22" s="2"/>
    </row>
    <row r="23" spans="1:10" ht="15.75" thickTop="1" x14ac:dyDescent="0.25">
      <c r="A23" s="6" t="s">
        <v>41</v>
      </c>
      <c r="B23" s="10" t="s">
        <v>43</v>
      </c>
      <c r="C23" s="9">
        <f>C25/C26</f>
        <v>24.61517257475208</v>
      </c>
      <c r="D23" s="9">
        <f>ROUNDUP(C23,0)</f>
        <v>25</v>
      </c>
    </row>
    <row r="24" spans="1:10" x14ac:dyDescent="0.25">
      <c r="A24" s="6" t="s">
        <v>47</v>
      </c>
      <c r="B24" s="10" t="s">
        <v>44</v>
      </c>
      <c r="C24" s="9">
        <f>SUM(E15:E20)</f>
        <v>429.291</v>
      </c>
    </row>
    <row r="25" spans="1:10" x14ac:dyDescent="0.25">
      <c r="A25" s="6" t="s">
        <v>60</v>
      </c>
      <c r="B25" s="10" t="s">
        <v>43</v>
      </c>
      <c r="C25" s="9">
        <f>(SUM(E15:E20))^2</f>
        <v>184290.76268099999</v>
      </c>
      <c r="D25" s="9"/>
    </row>
    <row r="26" spans="1:10" x14ac:dyDescent="0.25">
      <c r="A26" s="6" t="s">
        <v>50</v>
      </c>
      <c r="B26" s="10" t="s">
        <v>43</v>
      </c>
      <c r="C26" s="9">
        <f>SUM(F15:F20)</f>
        <v>7486.8767269999989</v>
      </c>
    </row>
    <row r="27" spans="1:10" x14ac:dyDescent="0.25">
      <c r="A27" s="6" t="s">
        <v>42</v>
      </c>
      <c r="B27" s="10" t="s">
        <v>44</v>
      </c>
      <c r="C27" s="9">
        <f>C26/C24</f>
        <v>17.440097106624641</v>
      </c>
    </row>
    <row r="28" spans="1:10" x14ac:dyDescent="0.25">
      <c r="A28" s="6" t="s">
        <v>52</v>
      </c>
      <c r="B28" s="10" t="s">
        <v>58</v>
      </c>
      <c r="C28" s="13">
        <f>C29*SUM(G15:G20)</f>
        <v>143.94825376398452</v>
      </c>
    </row>
    <row r="29" spans="1:10" x14ac:dyDescent="0.25">
      <c r="A29" s="6" t="s">
        <v>48</v>
      </c>
      <c r="B29" s="10" t="s">
        <v>57</v>
      </c>
      <c r="C29">
        <f>1+(1.5/SQRT(D23))*SQRT((1-C30)/C30)</f>
        <v>1.5773871901235901</v>
      </c>
    </row>
    <row r="30" spans="1:10" x14ac:dyDescent="0.25">
      <c r="A30" s="6" t="s">
        <v>53</v>
      </c>
      <c r="B30" s="10" t="s">
        <v>56</v>
      </c>
      <c r="C30">
        <f>SUMPRODUCT(C15:C20,E15:E20)/(SUM(E15:E20))</f>
        <v>0.21257701652259195</v>
      </c>
    </row>
    <row r="31" spans="1:10" x14ac:dyDescent="0.25">
      <c r="A31" s="6" t="s">
        <v>72</v>
      </c>
      <c r="B31" s="15" t="s">
        <v>20</v>
      </c>
      <c r="C31" s="13">
        <f>C29*SUM(H15:H20)</f>
        <v>111.00233847858904</v>
      </c>
    </row>
    <row r="32" spans="1:10" x14ac:dyDescent="0.25">
      <c r="A32" s="6" t="s">
        <v>73</v>
      </c>
      <c r="C32" s="13">
        <f>SQRT(C28^2+C31^2)</f>
        <v>181.77628808350039</v>
      </c>
    </row>
    <row r="33" spans="1:3" x14ac:dyDescent="0.25">
      <c r="A33" s="6" t="s">
        <v>74</v>
      </c>
      <c r="C33" s="11">
        <f>C28/C32</f>
        <v>0.79189786127583783</v>
      </c>
    </row>
  </sheetData>
  <hyperlinks>
    <hyperlink ref="O7" r:id="rId1" xr:uid="{FEC2E84C-A40E-44E7-A133-AAE68DB147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Oddział nr 1 - moce szczytowe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</dc:creator>
  <cp:lastModifiedBy>Kacper Borucki</cp:lastModifiedBy>
  <dcterms:created xsi:type="dcterms:W3CDTF">2020-03-30T07:59:51Z</dcterms:created>
  <dcterms:modified xsi:type="dcterms:W3CDTF">2020-10-23T16:59:05Z</dcterms:modified>
</cp:coreProperties>
</file>