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Politechnika Wroclawska\Studia\Maszyny elektryczne 3\cw_12\"/>
    </mc:Choice>
  </mc:AlternateContent>
  <xr:revisionPtr revIDLastSave="190" documentId="8_{001DA897-B4C5-4273-9E54-CDA93A71966D}" xr6:coauthVersionLast="45" xr6:coauthVersionMax="45" xr10:uidLastSave="{BA1307B6-6210-4999-A01E-ED6B0900ABDD}"/>
  <bookViews>
    <workbookView xWindow="-120" yWindow="480" windowWidth="29040" windowHeight="15840" xr2:uid="{4F3EB696-14E5-4009-BA35-AAF96A111BAB}"/>
  </bookViews>
  <sheets>
    <sheet name="Ch-ka mechaniczna" sheetId="1" r:id="rId1"/>
    <sheet name="Ch-ki roboc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2" l="1"/>
  <c r="J7" i="2"/>
  <c r="J8" i="2"/>
  <c r="J9" i="2"/>
  <c r="J5" i="2"/>
  <c r="U6" i="2" l="1"/>
  <c r="U7" i="2"/>
  <c r="U8" i="2"/>
  <c r="U9" i="2"/>
  <c r="U10" i="2"/>
  <c r="U5" i="2"/>
  <c r="T6" i="2"/>
  <c r="T7" i="2"/>
  <c r="T8" i="2"/>
  <c r="T9" i="2"/>
  <c r="T10" i="2"/>
  <c r="T5" i="2"/>
  <c r="S6" i="2"/>
  <c r="S7" i="2"/>
  <c r="S8" i="2"/>
  <c r="S9" i="2"/>
  <c r="S10" i="2"/>
  <c r="S5" i="2"/>
  <c r="R6" i="2"/>
  <c r="R7" i="2"/>
  <c r="R8" i="2"/>
  <c r="R9" i="2"/>
  <c r="R10" i="2"/>
  <c r="R5" i="2"/>
  <c r="F13" i="2"/>
  <c r="G8" i="2" s="1"/>
  <c r="K8" i="2" s="1"/>
  <c r="M6" i="2"/>
  <c r="M7" i="2"/>
  <c r="M8" i="2"/>
  <c r="M9" i="2"/>
  <c r="M10" i="2"/>
  <c r="M5" i="2"/>
  <c r="C16" i="2"/>
  <c r="C17" i="2"/>
  <c r="C18" i="2"/>
  <c r="C19" i="2"/>
  <c r="C20" i="2"/>
  <c r="C15" i="2"/>
  <c r="D6" i="2"/>
  <c r="L6" i="2" s="1"/>
  <c r="D7" i="2"/>
  <c r="L7" i="2" s="1"/>
  <c r="D8" i="2"/>
  <c r="L8" i="2" s="1"/>
  <c r="N8" i="2" s="1"/>
  <c r="D9" i="2"/>
  <c r="L9" i="2" s="1"/>
  <c r="N9" i="2" s="1"/>
  <c r="D10" i="2"/>
  <c r="L10" i="2" s="1"/>
  <c r="N10" i="2" s="1"/>
  <c r="D5" i="2"/>
  <c r="L5" i="2" s="1"/>
  <c r="M4" i="1"/>
  <c r="I6" i="1"/>
  <c r="I7" i="1"/>
  <c r="I8" i="1"/>
  <c r="I9" i="1"/>
  <c r="I10" i="1"/>
  <c r="I5" i="1"/>
  <c r="G5" i="2" l="1"/>
  <c r="K5" i="2" s="1"/>
  <c r="G10" i="2"/>
  <c r="K10" i="2" s="1"/>
  <c r="J10" i="2" s="1"/>
  <c r="G7" i="2"/>
  <c r="K7" i="2" s="1"/>
  <c r="G6" i="2"/>
  <c r="K6" i="2" s="1"/>
  <c r="N5" i="2"/>
  <c r="N6" i="2"/>
  <c r="G9" i="2"/>
  <c r="K9" i="2" s="1"/>
  <c r="N7" i="2"/>
</calcChain>
</file>

<file path=xl/sharedStrings.xml><?xml version="1.0" encoding="utf-8"?>
<sst xmlns="http://schemas.openxmlformats.org/spreadsheetml/2006/main" count="60" uniqueCount="35">
  <si>
    <t>Charakterystyka mechaniczna</t>
  </si>
  <si>
    <t>Lp.</t>
  </si>
  <si>
    <t>U</t>
  </si>
  <si>
    <t>V</t>
  </si>
  <si>
    <t>I</t>
  </si>
  <si>
    <t>n</t>
  </si>
  <si>
    <t>If</t>
  </si>
  <si>
    <t>G</t>
  </si>
  <si>
    <t>l</t>
  </si>
  <si>
    <t>M</t>
  </si>
  <si>
    <t>Uwagi</t>
  </si>
  <si>
    <t>A</t>
  </si>
  <si>
    <t>N</t>
  </si>
  <si>
    <t>m</t>
  </si>
  <si>
    <t>Nm</t>
  </si>
  <si>
    <t>U=Un=const</t>
  </si>
  <si>
    <t>Znamionowa zmienność prędkości obrotowej</t>
  </si>
  <si>
    <t>Lp</t>
  </si>
  <si>
    <t>It</t>
  </si>
  <si>
    <t>E</t>
  </si>
  <si>
    <t>Mi</t>
  </si>
  <si>
    <t>Pi</t>
  </si>
  <si>
    <t>P2</t>
  </si>
  <si>
    <t>P1</t>
  </si>
  <si>
    <t>n (sprawn.)</t>
  </si>
  <si>
    <t>uwagi</t>
  </si>
  <si>
    <t>W</t>
  </si>
  <si>
    <t>%</t>
  </si>
  <si>
    <t>Charakterystyki robocze</t>
  </si>
  <si>
    <t>Rtc</t>
  </si>
  <si>
    <t>obr/min</t>
  </si>
  <si>
    <t>Rtc odniesienia</t>
  </si>
  <si>
    <t>Jednostki względne</t>
  </si>
  <si>
    <t>Bazowe:</t>
  </si>
  <si>
    <t>Wykres w jednostkach względnych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</si>
</sst>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0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 mechaniczna</a:t>
            </a:r>
            <a:r>
              <a:rPr lang="pl-PL" baseline="0"/>
              <a:t> n(I)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9979950422864"/>
          <c:y val="0.13737037037037036"/>
          <c:w val="0.86800196850393696"/>
          <c:h val="0.61345027704870225"/>
        </c:manualLayout>
      </c:layout>
      <c:scatterChart>
        <c:scatterStyle val="smoothMarker"/>
        <c:varyColors val="0"/>
        <c:ser>
          <c:idx val="0"/>
          <c:order val="0"/>
          <c:tx>
            <c:v>n(I)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'Ch-ka mechaniczna'!$D$5:$D$10</c:f>
              <c:numCache>
                <c:formatCode>General</c:formatCode>
                <c:ptCount val="6"/>
                <c:pt idx="0">
                  <c:v>8.65</c:v>
                </c:pt>
                <c:pt idx="1">
                  <c:v>7.27</c:v>
                </c:pt>
                <c:pt idx="2">
                  <c:v>5.32</c:v>
                </c:pt>
                <c:pt idx="3">
                  <c:v>3.97</c:v>
                </c:pt>
                <c:pt idx="4">
                  <c:v>2.75</c:v>
                </c:pt>
                <c:pt idx="5">
                  <c:v>1.92</c:v>
                </c:pt>
              </c:numCache>
            </c:numRef>
          </c:xVal>
          <c:yVal>
            <c:numRef>
              <c:f>'Ch-ka mechaniczna'!$E$5:$E$10</c:f>
              <c:numCache>
                <c:formatCode>General</c:formatCode>
                <c:ptCount val="6"/>
                <c:pt idx="0">
                  <c:v>1453</c:v>
                </c:pt>
                <c:pt idx="1">
                  <c:v>1485</c:v>
                </c:pt>
                <c:pt idx="2">
                  <c:v>1508</c:v>
                </c:pt>
                <c:pt idx="3">
                  <c:v>1519</c:v>
                </c:pt>
                <c:pt idx="4">
                  <c:v>1540</c:v>
                </c:pt>
                <c:pt idx="5">
                  <c:v>1560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56-4D64-BEA7-238FD8153D4C}"/>
            </c:ext>
          </c:extLst>
        </c:ser>
        <c:ser>
          <c:idx val="1"/>
          <c:order val="1"/>
          <c:tx>
            <c:v>n(M)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'Ch-ka mechaniczna'!$I$5:$I$10</c:f>
              <c:numCache>
                <c:formatCode>General</c:formatCode>
                <c:ptCount val="6"/>
                <c:pt idx="0">
                  <c:v>9.5549999999999997</c:v>
                </c:pt>
                <c:pt idx="1">
                  <c:v>7.8000000000000007</c:v>
                </c:pt>
                <c:pt idx="2">
                  <c:v>5.7200000000000006</c:v>
                </c:pt>
                <c:pt idx="3">
                  <c:v>3.9000000000000004</c:v>
                </c:pt>
                <c:pt idx="4">
                  <c:v>2.6</c:v>
                </c:pt>
                <c:pt idx="5">
                  <c:v>1.4300000000000002</c:v>
                </c:pt>
              </c:numCache>
            </c:numRef>
          </c:xVal>
          <c:yVal>
            <c:numRef>
              <c:f>'Ch-ka mechaniczna'!$E$5:$E$10</c:f>
              <c:numCache>
                <c:formatCode>General</c:formatCode>
                <c:ptCount val="6"/>
                <c:pt idx="0">
                  <c:v>1453</c:v>
                </c:pt>
                <c:pt idx="1">
                  <c:v>1485</c:v>
                </c:pt>
                <c:pt idx="2">
                  <c:v>1508</c:v>
                </c:pt>
                <c:pt idx="3">
                  <c:v>1519</c:v>
                </c:pt>
                <c:pt idx="4">
                  <c:v>1540</c:v>
                </c:pt>
                <c:pt idx="5">
                  <c:v>1560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56-4D64-BEA7-238FD8153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7376"/>
        <c:axId val="78186576"/>
      </c:scatterChart>
      <c:valAx>
        <c:axId val="405973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If</a:t>
                </a:r>
                <a:r>
                  <a:rPr lang="pl-PL" baseline="0"/>
                  <a:t> [A], M [Nm]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82274205307669879"/>
              <c:y val="0.82933275007290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6576"/>
        <c:crosses val="autoZero"/>
        <c:crossBetween val="midCat"/>
      </c:valAx>
      <c:valAx>
        <c:axId val="78186576"/>
        <c:scaling>
          <c:orientation val="minMax"/>
          <c:min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[obr/min]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111111111111111"/>
              <c:y val="5.66786235053951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n(P2)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robocze'!$H$5:$H$10</c:f>
              <c:numCache>
                <c:formatCode>General</c:formatCode>
                <c:ptCount val="6"/>
                <c:pt idx="0">
                  <c:v>1453</c:v>
                </c:pt>
                <c:pt idx="1">
                  <c:v>1485</c:v>
                </c:pt>
                <c:pt idx="2">
                  <c:v>1508</c:v>
                </c:pt>
                <c:pt idx="3">
                  <c:v>1519</c:v>
                </c:pt>
                <c:pt idx="4">
                  <c:v>1540</c:v>
                </c:pt>
                <c:pt idx="5">
                  <c:v>1560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B-4943-822B-68833068C846}"/>
            </c:ext>
          </c:extLst>
        </c:ser>
        <c:ser>
          <c:idx val="1"/>
          <c:order val="1"/>
          <c:tx>
            <c:v>M(P2)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robocze'!$I$5:$I$10</c:f>
              <c:numCache>
                <c:formatCode>0.0</c:formatCode>
                <c:ptCount val="6"/>
                <c:pt idx="0">
                  <c:v>9.5549999999999997</c:v>
                </c:pt>
                <c:pt idx="1">
                  <c:v>7.8000000000000007</c:v>
                </c:pt>
                <c:pt idx="2">
                  <c:v>5.7200000000000006</c:v>
                </c:pt>
                <c:pt idx="3">
                  <c:v>3.9000000000000004</c:v>
                </c:pt>
                <c:pt idx="4">
                  <c:v>2.6</c:v>
                </c:pt>
                <c:pt idx="5">
                  <c:v>1.4300000000000002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FB-4943-822B-68833068C846}"/>
            </c:ext>
          </c:extLst>
        </c:ser>
        <c:ser>
          <c:idx val="2"/>
          <c:order val="2"/>
          <c:tx>
            <c:v>It(P2)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robocze'!$F$5:$F$10</c:f>
              <c:numCache>
                <c:formatCode>General</c:formatCode>
                <c:ptCount val="6"/>
                <c:pt idx="0">
                  <c:v>8.65</c:v>
                </c:pt>
                <c:pt idx="1">
                  <c:v>7.27</c:v>
                </c:pt>
                <c:pt idx="2">
                  <c:v>5.32</c:v>
                </c:pt>
                <c:pt idx="3">
                  <c:v>3.97</c:v>
                </c:pt>
                <c:pt idx="4">
                  <c:v>2.75</c:v>
                </c:pt>
                <c:pt idx="5">
                  <c:v>1.92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FB-4943-822B-68833068C846}"/>
            </c:ext>
          </c:extLst>
        </c:ser>
        <c:ser>
          <c:idx val="3"/>
          <c:order val="3"/>
          <c:tx>
            <c:v>spr(P2)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robocze'!$N$5:$N$10</c:f>
              <c:numCache>
                <c:formatCode>0%</c:formatCode>
                <c:ptCount val="6"/>
                <c:pt idx="0">
                  <c:v>0.72960462725035558</c:v>
                </c:pt>
                <c:pt idx="1">
                  <c:v>0.71599310052494869</c:v>
                </c:pt>
                <c:pt idx="2">
                  <c:v>0.7165536053632845</c:v>
                </c:pt>
                <c:pt idx="3">
                  <c:v>0.64556542886200263</c:v>
                </c:pt>
                <c:pt idx="4">
                  <c:v>0.60313276682842032</c:v>
                </c:pt>
                <c:pt idx="5">
                  <c:v>0.45408197603901729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FB-4943-822B-68833068C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48800"/>
        <c:axId val="354908736"/>
      </c:scatterChart>
      <c:valAx>
        <c:axId val="8694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08736"/>
        <c:crosses val="autoZero"/>
        <c:crossBetween val="midCat"/>
      </c:valAx>
      <c:valAx>
        <c:axId val="3549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6359384413347"/>
          <c:y val="0.1111111111111111"/>
          <c:w val="0.86438482006339634"/>
          <c:h val="0.70711052785068529"/>
        </c:manualLayout>
      </c:layout>
      <c:scatterChart>
        <c:scatterStyle val="smoothMarker"/>
        <c:varyColors val="0"/>
        <c:ser>
          <c:idx val="0"/>
          <c:order val="0"/>
          <c:tx>
            <c:v>n(P2)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robocze'!$S$5:$S$10</c:f>
              <c:numCache>
                <c:formatCode>General</c:formatCode>
                <c:ptCount val="6"/>
                <c:pt idx="0">
                  <c:v>1</c:v>
                </c:pt>
                <c:pt idx="1">
                  <c:v>1.0220233998623538</c:v>
                </c:pt>
                <c:pt idx="2">
                  <c:v>1.0378527185134205</c:v>
                </c:pt>
                <c:pt idx="3">
                  <c:v>1.0454232622161046</c:v>
                </c:pt>
                <c:pt idx="4">
                  <c:v>1.0598761183757743</c:v>
                </c:pt>
                <c:pt idx="5">
                  <c:v>1.0736407432897455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10-46FF-8F57-0CF900CFF7F3}"/>
            </c:ext>
          </c:extLst>
        </c:ser>
        <c:ser>
          <c:idx val="1"/>
          <c:order val="1"/>
          <c:tx>
            <c:v>M(P2)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robocze'!$T$5:$T$10</c:f>
              <c:numCache>
                <c:formatCode>General</c:formatCode>
                <c:ptCount val="6"/>
                <c:pt idx="0">
                  <c:v>1</c:v>
                </c:pt>
                <c:pt idx="1">
                  <c:v>0.81632653061224503</c:v>
                </c:pt>
                <c:pt idx="2">
                  <c:v>0.59863945578231303</c:v>
                </c:pt>
                <c:pt idx="3">
                  <c:v>0.40816326530612251</c:v>
                </c:pt>
                <c:pt idx="4">
                  <c:v>0.27210884353741499</c:v>
                </c:pt>
                <c:pt idx="5">
                  <c:v>0.14965986394557826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10-46FF-8F57-0CF900CFF7F3}"/>
            </c:ext>
          </c:extLst>
        </c:ser>
        <c:ser>
          <c:idx val="2"/>
          <c:order val="2"/>
          <c:tx>
            <c:v>It(P2)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robocze'!$R$5:$R$10</c:f>
              <c:numCache>
                <c:formatCode>General</c:formatCode>
                <c:ptCount val="6"/>
                <c:pt idx="0">
                  <c:v>1</c:v>
                </c:pt>
                <c:pt idx="1">
                  <c:v>0.84046242774566471</c:v>
                </c:pt>
                <c:pt idx="2">
                  <c:v>0.61502890173410407</c:v>
                </c:pt>
                <c:pt idx="3">
                  <c:v>0.45895953757225433</c:v>
                </c:pt>
                <c:pt idx="4">
                  <c:v>0.31791907514450868</c:v>
                </c:pt>
                <c:pt idx="5">
                  <c:v>0.22196531791907512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10-46FF-8F57-0CF900CFF7F3}"/>
            </c:ext>
          </c:extLst>
        </c:ser>
        <c:ser>
          <c:idx val="3"/>
          <c:order val="3"/>
          <c:tx>
            <c:v>spr(P2)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'Ch-ki robocze'!$M$5:$M$10</c:f>
              <c:numCache>
                <c:formatCode>0</c:formatCode>
                <c:ptCount val="6"/>
                <c:pt idx="0">
                  <c:v>1453.8678190246112</c:v>
                </c:pt>
                <c:pt idx="1">
                  <c:v>1212.9689235510193</c:v>
                </c:pt>
                <c:pt idx="2">
                  <c:v>903.28747492095658</c:v>
                </c:pt>
                <c:pt idx="3">
                  <c:v>620.37030130437643</c:v>
                </c:pt>
                <c:pt idx="4">
                  <c:v>419.29789949911782</c:v>
                </c:pt>
                <c:pt idx="5">
                  <c:v>233.60882972093702</c:v>
                </c:pt>
              </c:numCache>
            </c:numRef>
          </c:xVal>
          <c:yVal>
            <c:numRef>
              <c:f>'Ch-ki robocze'!$U$5:$U$10</c:f>
              <c:numCache>
                <c:formatCode>General</c:formatCode>
                <c:ptCount val="6"/>
                <c:pt idx="0">
                  <c:v>1</c:v>
                </c:pt>
                <c:pt idx="1">
                  <c:v>0.98134396875098728</c:v>
                </c:pt>
                <c:pt idx="2">
                  <c:v>0.98211219967689056</c:v>
                </c:pt>
                <c:pt idx="3">
                  <c:v>0.88481542571204685</c:v>
                </c:pt>
                <c:pt idx="4">
                  <c:v>0.82665699243360491</c:v>
                </c:pt>
                <c:pt idx="5">
                  <c:v>0.62236718227830568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10-46FF-8F57-0CF900CFF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487136"/>
        <c:axId val="347495472"/>
      </c:scatterChart>
      <c:valAx>
        <c:axId val="3474871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P2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4989384062634674"/>
              <c:y val="0.840443861184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95472"/>
        <c:crosses val="autoZero"/>
        <c:crossBetween val="midCat"/>
      </c:valAx>
      <c:valAx>
        <c:axId val="3474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n, M, It, </a:t>
                </a:r>
                <a:r>
                  <a:rPr lang="el-GR"/>
                  <a:t>η</a:t>
                </a:r>
                <a:r>
                  <a:rPr lang="pl-PL"/>
                  <a:t> = f(P2)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0404173064046526"/>
              <c:y val="5.3175561388159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8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10</xdr:col>
      <xdr:colOff>0</xdr:colOff>
      <xdr:row>30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FB88815-9746-461B-BCA1-C5A7DA8EC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10</xdr:col>
      <xdr:colOff>591421</xdr:colOff>
      <xdr:row>26</xdr:row>
      <xdr:rowOff>53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21C8056-20E7-4F8B-9D84-B9255C481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00"/>
          <a:ext cx="6239746" cy="381053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20</xdr:row>
      <xdr:rowOff>171450</xdr:rowOff>
    </xdr:from>
    <xdr:to>
      <xdr:col>8</xdr:col>
      <xdr:colOff>457413</xdr:colOff>
      <xdr:row>24</xdr:row>
      <xdr:rowOff>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5D786ED-180C-4954-955B-30569B800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3981450"/>
          <a:ext cx="1524213" cy="59063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8</xdr:col>
      <xdr:colOff>142875</xdr:colOff>
      <xdr:row>41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11547B9-4034-4279-878F-FFA0314F4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257735</xdr:colOff>
      <xdr:row>14</xdr:row>
      <xdr:rowOff>0</xdr:rowOff>
    </xdr:from>
    <xdr:to>
      <xdr:col>24</xdr:col>
      <xdr:colOff>605116</xdr:colOff>
      <xdr:row>32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3C8EC36-E33E-40FC-B549-53940F6F0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AFE5-8C03-4C2B-A1E0-A426D1DB2B93}">
  <dimension ref="B1:M10"/>
  <sheetViews>
    <sheetView tabSelected="1" workbookViewId="0">
      <selection activeCell="C4" sqref="C4"/>
    </sheetView>
  </sheetViews>
  <sheetFormatPr defaultRowHeight="15" x14ac:dyDescent="0.25"/>
  <sheetData>
    <row r="1" spans="2:13" x14ac:dyDescent="0.25">
      <c r="B1" t="s">
        <v>0</v>
      </c>
    </row>
    <row r="2" spans="2:13" x14ac:dyDescent="0.25">
      <c r="M2" t="s">
        <v>16</v>
      </c>
    </row>
    <row r="3" spans="2:13" x14ac:dyDescent="0.25"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2:13" x14ac:dyDescent="0.25">
      <c r="C4" t="s">
        <v>3</v>
      </c>
      <c r="D4" t="s">
        <v>11</v>
      </c>
      <c r="E4" t="s">
        <v>30</v>
      </c>
      <c r="F4" t="s">
        <v>11</v>
      </c>
      <c r="G4" t="s">
        <v>12</v>
      </c>
      <c r="H4" t="s">
        <v>13</v>
      </c>
      <c r="I4" t="s">
        <v>14</v>
      </c>
      <c r="M4" s="2">
        <f>(E10-E5)/E5</f>
        <v>7.3640743289745361E-2</v>
      </c>
    </row>
    <row r="5" spans="2:13" x14ac:dyDescent="0.25">
      <c r="B5">
        <v>1</v>
      </c>
      <c r="C5">
        <v>219.7</v>
      </c>
      <c r="D5">
        <v>8.65</v>
      </c>
      <c r="E5">
        <v>1453</v>
      </c>
      <c r="F5">
        <v>0.42</v>
      </c>
      <c r="G5">
        <v>147</v>
      </c>
      <c r="H5" s="6">
        <v>6.5000000000000002E-2</v>
      </c>
      <c r="I5" s="4">
        <f>G5*$H$5</f>
        <v>9.5549999999999997</v>
      </c>
      <c r="J5" s="7" t="s">
        <v>15</v>
      </c>
    </row>
    <row r="6" spans="2:13" x14ac:dyDescent="0.25">
      <c r="B6">
        <v>2</v>
      </c>
      <c r="C6">
        <v>220.3</v>
      </c>
      <c r="D6">
        <v>7.27</v>
      </c>
      <c r="E6">
        <v>1485</v>
      </c>
      <c r="F6">
        <v>0.42</v>
      </c>
      <c r="G6">
        <v>120</v>
      </c>
      <c r="H6" s="6"/>
      <c r="I6" s="4">
        <f t="shared" ref="I6:I10" si="0">G6*$H$5</f>
        <v>7.8000000000000007</v>
      </c>
      <c r="J6" s="7"/>
    </row>
    <row r="7" spans="2:13" x14ac:dyDescent="0.25">
      <c r="B7">
        <v>3</v>
      </c>
      <c r="C7">
        <v>220</v>
      </c>
      <c r="D7">
        <v>5.32</v>
      </c>
      <c r="E7">
        <v>1508</v>
      </c>
      <c r="F7">
        <v>0.41</v>
      </c>
      <c r="G7">
        <v>88</v>
      </c>
      <c r="H7" s="6"/>
      <c r="I7" s="4">
        <f t="shared" si="0"/>
        <v>5.7200000000000006</v>
      </c>
      <c r="J7" s="7"/>
    </row>
    <row r="8" spans="2:13" x14ac:dyDescent="0.25">
      <c r="B8">
        <v>4</v>
      </c>
      <c r="C8">
        <v>219.4</v>
      </c>
      <c r="D8">
        <v>3.97</v>
      </c>
      <c r="E8">
        <v>1519</v>
      </c>
      <c r="F8">
        <v>0.41</v>
      </c>
      <c r="G8">
        <v>60</v>
      </c>
      <c r="H8" s="6"/>
      <c r="I8" s="4">
        <f t="shared" si="0"/>
        <v>3.9000000000000004</v>
      </c>
      <c r="J8" s="7"/>
    </row>
    <row r="9" spans="2:13" x14ac:dyDescent="0.25">
      <c r="B9">
        <v>5</v>
      </c>
      <c r="C9">
        <v>220</v>
      </c>
      <c r="D9">
        <v>2.75</v>
      </c>
      <c r="E9">
        <v>1540</v>
      </c>
      <c r="F9">
        <v>0.41</v>
      </c>
      <c r="G9">
        <v>40</v>
      </c>
      <c r="H9" s="6"/>
      <c r="I9" s="4">
        <f t="shared" si="0"/>
        <v>2.6</v>
      </c>
      <c r="J9" s="7"/>
    </row>
    <row r="10" spans="2:13" x14ac:dyDescent="0.25">
      <c r="B10">
        <v>6</v>
      </c>
      <c r="C10">
        <v>220.8</v>
      </c>
      <c r="D10">
        <v>1.92</v>
      </c>
      <c r="E10">
        <v>1560</v>
      </c>
      <c r="F10">
        <v>0.41</v>
      </c>
      <c r="G10">
        <v>22</v>
      </c>
      <c r="H10" s="6"/>
      <c r="I10" s="4">
        <f t="shared" si="0"/>
        <v>1.4300000000000002</v>
      </c>
      <c r="J10" s="7"/>
    </row>
  </sheetData>
  <mergeCells count="2">
    <mergeCell ref="H5:H10"/>
    <mergeCell ref="J5:J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68AD-032C-415E-BFC1-E6EABD93585F}">
  <dimension ref="B1:U20"/>
  <sheetViews>
    <sheetView zoomScaleNormal="100" workbookViewId="0">
      <selection activeCell="J5" sqref="J5"/>
    </sheetView>
  </sheetViews>
  <sheetFormatPr defaultRowHeight="15" x14ac:dyDescent="0.25"/>
  <cols>
    <col min="6" max="6" width="11.5703125" bestFit="1" customWidth="1"/>
  </cols>
  <sheetData>
    <row r="1" spans="2:21" x14ac:dyDescent="0.25">
      <c r="B1" t="s">
        <v>28</v>
      </c>
      <c r="Q1" t="s">
        <v>32</v>
      </c>
    </row>
    <row r="2" spans="2:21" x14ac:dyDescent="0.25">
      <c r="Q2" t="s">
        <v>33</v>
      </c>
      <c r="R2">
        <v>8.65</v>
      </c>
      <c r="S2">
        <v>1453</v>
      </c>
      <c r="T2">
        <v>9.5549999999999997</v>
      </c>
      <c r="U2">
        <v>0.72960462725035558</v>
      </c>
    </row>
    <row r="3" spans="2:21" x14ac:dyDescent="0.25">
      <c r="B3" t="s">
        <v>17</v>
      </c>
      <c r="C3" t="s">
        <v>2</v>
      </c>
      <c r="D3" t="s">
        <v>4</v>
      </c>
      <c r="E3" t="s">
        <v>6</v>
      </c>
      <c r="F3" t="s">
        <v>18</v>
      </c>
      <c r="G3" t="s">
        <v>19</v>
      </c>
      <c r="H3" t="s">
        <v>5</v>
      </c>
      <c r="I3" t="s">
        <v>9</v>
      </c>
      <c r="J3" t="s">
        <v>20</v>
      </c>
      <c r="K3" t="s">
        <v>21</v>
      </c>
      <c r="L3" t="s">
        <v>23</v>
      </c>
      <c r="M3" t="s">
        <v>22</v>
      </c>
      <c r="N3" t="s">
        <v>24</v>
      </c>
      <c r="O3" t="s">
        <v>25</v>
      </c>
      <c r="Q3" t="s">
        <v>17</v>
      </c>
      <c r="R3" t="s">
        <v>18</v>
      </c>
      <c r="S3" t="s">
        <v>5</v>
      </c>
      <c r="T3" t="s">
        <v>9</v>
      </c>
      <c r="U3" t="s">
        <v>24</v>
      </c>
    </row>
    <row r="4" spans="2:21" x14ac:dyDescent="0.25">
      <c r="C4" t="s">
        <v>3</v>
      </c>
      <c r="D4" t="s">
        <v>11</v>
      </c>
      <c r="E4" t="s">
        <v>11</v>
      </c>
      <c r="F4" t="s">
        <v>11</v>
      </c>
      <c r="G4" t="s">
        <v>3</v>
      </c>
      <c r="H4" t="s">
        <v>30</v>
      </c>
      <c r="I4" t="s">
        <v>14</v>
      </c>
      <c r="J4" t="s">
        <v>14</v>
      </c>
      <c r="K4" t="s">
        <v>26</v>
      </c>
      <c r="L4" t="s">
        <v>26</v>
      </c>
      <c r="M4" t="s">
        <v>26</v>
      </c>
      <c r="N4" t="s">
        <v>27</v>
      </c>
      <c r="R4" t="s">
        <v>11</v>
      </c>
      <c r="S4" t="s">
        <v>30</v>
      </c>
      <c r="T4" t="s">
        <v>14</v>
      </c>
      <c r="U4" t="s">
        <v>27</v>
      </c>
    </row>
    <row r="5" spans="2:21" x14ac:dyDescent="0.25">
      <c r="B5">
        <v>1</v>
      </c>
      <c r="C5">
        <v>219.7</v>
      </c>
      <c r="D5">
        <f>E5+F5</f>
        <v>9.07</v>
      </c>
      <c r="E5">
        <v>0.42</v>
      </c>
      <c r="F5">
        <v>8.65</v>
      </c>
      <c r="G5" s="4">
        <f>C5-F5*$F$13</f>
        <v>209.0660429159318</v>
      </c>
      <c r="H5">
        <v>1453</v>
      </c>
      <c r="I5" s="4">
        <v>9.5549999999999997</v>
      </c>
      <c r="J5" s="4">
        <f>60*K5/(2*PI()*H5)</f>
        <v>11.885169353378089</v>
      </c>
      <c r="K5" s="5">
        <f>F5*G5</f>
        <v>1808.4212712228102</v>
      </c>
      <c r="L5" s="5">
        <f>D5*C5</f>
        <v>1992.6789999999999</v>
      </c>
      <c r="M5" s="5">
        <f>2*PI()*H5*I5/60</f>
        <v>1453.8678190246112</v>
      </c>
      <c r="N5" s="1">
        <f>M5/L5</f>
        <v>0.72960462725035558</v>
      </c>
      <c r="Q5">
        <v>1</v>
      </c>
      <c r="R5">
        <f>F5/$R$2</f>
        <v>1</v>
      </c>
      <c r="S5">
        <f>H5/$S$2</f>
        <v>1</v>
      </c>
      <c r="T5">
        <f>I5/$T$2</f>
        <v>1</v>
      </c>
      <c r="U5">
        <f>N5/$U$2</f>
        <v>1</v>
      </c>
    </row>
    <row r="6" spans="2:21" x14ac:dyDescent="0.25">
      <c r="B6">
        <v>2</v>
      </c>
      <c r="C6">
        <v>220.3</v>
      </c>
      <c r="D6">
        <f t="shared" ref="D6:D10" si="0">E6+F6</f>
        <v>7.6899999999999995</v>
      </c>
      <c r="E6">
        <v>0.42</v>
      </c>
      <c r="F6">
        <v>7.27</v>
      </c>
      <c r="G6" s="4">
        <f t="shared" ref="G6:G10" si="1">C6-F6*$F$13</f>
        <v>211.36255861258084</v>
      </c>
      <c r="H6">
        <v>1485</v>
      </c>
      <c r="I6" s="4">
        <v>7.8000000000000007</v>
      </c>
      <c r="J6" s="4">
        <f t="shared" ref="J6:J10" si="2">K6/(2*PI()*H6/60)</f>
        <v>9.8811478315510861</v>
      </c>
      <c r="K6" s="5">
        <f t="shared" ref="K6:K10" si="3">F6*G6</f>
        <v>1536.6058011134626</v>
      </c>
      <c r="L6" s="5">
        <f t="shared" ref="L6:L10" si="4">D6*C6</f>
        <v>1694.107</v>
      </c>
      <c r="M6" s="5">
        <f t="shared" ref="M6:M10" si="5">2*PI()*H6*I6/60</f>
        <v>1212.9689235510193</v>
      </c>
      <c r="N6" s="1">
        <f t="shared" ref="N6:N10" si="6">M6/L6</f>
        <v>0.71599310052494869</v>
      </c>
      <c r="Q6">
        <v>2</v>
      </c>
      <c r="R6">
        <f t="shared" ref="R6:R10" si="7">F6/$R$2</f>
        <v>0.84046242774566471</v>
      </c>
      <c r="S6">
        <f t="shared" ref="S6:S10" si="8">H6/$S$2</f>
        <v>1.0220233998623538</v>
      </c>
      <c r="T6">
        <f t="shared" ref="T6:T10" si="9">I6/$T$2</f>
        <v>0.81632653061224503</v>
      </c>
      <c r="U6">
        <f t="shared" ref="U6:U10" si="10">N6/$U$2</f>
        <v>0.98134396875098728</v>
      </c>
    </row>
    <row r="7" spans="2:21" x14ac:dyDescent="0.25">
      <c r="B7">
        <v>3</v>
      </c>
      <c r="C7">
        <v>220</v>
      </c>
      <c r="D7">
        <f t="shared" si="0"/>
        <v>5.73</v>
      </c>
      <c r="E7">
        <v>0.41</v>
      </c>
      <c r="F7">
        <v>5.32</v>
      </c>
      <c r="G7" s="4">
        <f t="shared" si="1"/>
        <v>213.45980905349793</v>
      </c>
      <c r="H7">
        <v>1508</v>
      </c>
      <c r="I7" s="4">
        <v>5.7200000000000006</v>
      </c>
      <c r="J7" s="4">
        <f t="shared" si="2"/>
        <v>7.1911407539332668</v>
      </c>
      <c r="K7" s="5">
        <f t="shared" si="3"/>
        <v>1135.606184164609</v>
      </c>
      <c r="L7" s="5">
        <f t="shared" si="4"/>
        <v>1260.6000000000001</v>
      </c>
      <c r="M7" s="5">
        <f t="shared" si="5"/>
        <v>903.28747492095658</v>
      </c>
      <c r="N7" s="1">
        <f t="shared" si="6"/>
        <v>0.7165536053632845</v>
      </c>
      <c r="Q7">
        <v>3</v>
      </c>
      <c r="R7">
        <f t="shared" si="7"/>
        <v>0.61502890173410407</v>
      </c>
      <c r="S7">
        <f t="shared" si="8"/>
        <v>1.0378527185134205</v>
      </c>
      <c r="T7">
        <f t="shared" si="9"/>
        <v>0.59863945578231303</v>
      </c>
      <c r="U7">
        <f t="shared" si="10"/>
        <v>0.98211219967689056</v>
      </c>
    </row>
    <row r="8" spans="2:21" x14ac:dyDescent="0.25">
      <c r="B8">
        <v>4</v>
      </c>
      <c r="C8">
        <v>219.4</v>
      </c>
      <c r="D8">
        <f t="shared" si="0"/>
        <v>4.38</v>
      </c>
      <c r="E8">
        <v>0.41</v>
      </c>
      <c r="F8">
        <v>3.97</v>
      </c>
      <c r="G8" s="4">
        <f t="shared" si="1"/>
        <v>214.51944397413286</v>
      </c>
      <c r="H8">
        <v>1519</v>
      </c>
      <c r="I8" s="4">
        <v>3.9000000000000004</v>
      </c>
      <c r="J8" s="4">
        <f t="shared" si="2"/>
        <v>5.3539064395377887</v>
      </c>
      <c r="K8" s="5">
        <f t="shared" si="3"/>
        <v>851.64219257730747</v>
      </c>
      <c r="L8" s="5">
        <f t="shared" si="4"/>
        <v>960.97199999999998</v>
      </c>
      <c r="M8" s="5">
        <f t="shared" si="5"/>
        <v>620.37030130437643</v>
      </c>
      <c r="N8" s="1">
        <f t="shared" si="6"/>
        <v>0.64556542886200263</v>
      </c>
      <c r="Q8">
        <v>4</v>
      </c>
      <c r="R8">
        <f t="shared" si="7"/>
        <v>0.45895953757225433</v>
      </c>
      <c r="S8">
        <f t="shared" si="8"/>
        <v>1.0454232622161046</v>
      </c>
      <c r="T8">
        <f t="shared" si="9"/>
        <v>0.40816326530612251</v>
      </c>
      <c r="U8">
        <f t="shared" si="10"/>
        <v>0.88481542571204685</v>
      </c>
    </row>
    <row r="9" spans="2:21" x14ac:dyDescent="0.25">
      <c r="B9">
        <v>5</v>
      </c>
      <c r="C9">
        <v>220</v>
      </c>
      <c r="D9">
        <f t="shared" si="0"/>
        <v>3.16</v>
      </c>
      <c r="E9">
        <v>0.41</v>
      </c>
      <c r="F9">
        <v>2.75</v>
      </c>
      <c r="G9" s="4">
        <f t="shared" si="1"/>
        <v>216.61926219870665</v>
      </c>
      <c r="H9">
        <v>1540</v>
      </c>
      <c r="I9" s="4">
        <v>2.6</v>
      </c>
      <c r="J9" s="4">
        <f t="shared" si="2"/>
        <v>3.6938599658403763</v>
      </c>
      <c r="K9" s="5">
        <f t="shared" si="3"/>
        <v>595.70297104644328</v>
      </c>
      <c r="L9" s="5">
        <f t="shared" si="4"/>
        <v>695.2</v>
      </c>
      <c r="M9" s="5">
        <f t="shared" si="5"/>
        <v>419.29789949911782</v>
      </c>
      <c r="N9" s="1">
        <f t="shared" si="6"/>
        <v>0.60313276682842032</v>
      </c>
      <c r="Q9">
        <v>5</v>
      </c>
      <c r="R9">
        <f t="shared" si="7"/>
        <v>0.31791907514450868</v>
      </c>
      <c r="S9">
        <f t="shared" si="8"/>
        <v>1.0598761183757743</v>
      </c>
      <c r="T9">
        <f t="shared" si="9"/>
        <v>0.27210884353741499</v>
      </c>
      <c r="U9">
        <f t="shared" si="10"/>
        <v>0.82665699243360491</v>
      </c>
    </row>
    <row r="10" spans="2:21" x14ac:dyDescent="0.25">
      <c r="B10">
        <v>6</v>
      </c>
      <c r="C10">
        <v>220.8</v>
      </c>
      <c r="D10">
        <f t="shared" si="0"/>
        <v>2.33</v>
      </c>
      <c r="E10">
        <v>0.41</v>
      </c>
      <c r="F10">
        <v>1.92</v>
      </c>
      <c r="G10" s="4">
        <f t="shared" si="1"/>
        <v>218.43963033509701</v>
      </c>
      <c r="H10">
        <v>1560</v>
      </c>
      <c r="I10" s="4">
        <v>1.4300000000000002</v>
      </c>
      <c r="J10" s="4">
        <f t="shared" si="2"/>
        <v>2.5673166967382417</v>
      </c>
      <c r="K10" s="5">
        <f t="shared" si="3"/>
        <v>419.40409024338624</v>
      </c>
      <c r="L10" s="5">
        <f t="shared" si="4"/>
        <v>514.46400000000006</v>
      </c>
      <c r="M10" s="5">
        <f t="shared" si="5"/>
        <v>233.60882972093702</v>
      </c>
      <c r="N10" s="1">
        <f t="shared" si="6"/>
        <v>0.45408197603901729</v>
      </c>
      <c r="Q10">
        <v>6</v>
      </c>
      <c r="R10">
        <f t="shared" si="7"/>
        <v>0.22196531791907512</v>
      </c>
      <c r="S10">
        <f t="shared" si="8"/>
        <v>1.0736407432897455</v>
      </c>
      <c r="T10">
        <f t="shared" si="9"/>
        <v>0.14965986394557826</v>
      </c>
      <c r="U10">
        <f t="shared" si="10"/>
        <v>0.62236718227830568</v>
      </c>
    </row>
    <row r="13" spans="2:21" x14ac:dyDescent="0.25">
      <c r="B13" t="s">
        <v>29</v>
      </c>
      <c r="C13">
        <v>1.1399999999999999</v>
      </c>
      <c r="E13" t="s">
        <v>31</v>
      </c>
      <c r="F13" s="3">
        <f>C13*(313.15-38)/(293.15-38)</f>
        <v>1.2293592004703113</v>
      </c>
      <c r="Q13" t="s">
        <v>34</v>
      </c>
    </row>
    <row r="15" spans="2:21" x14ac:dyDescent="0.25">
      <c r="C15">
        <f>C5/F5</f>
        <v>25.398843930635834</v>
      </c>
    </row>
    <row r="16" spans="2:21" x14ac:dyDescent="0.25">
      <c r="C16">
        <f t="shared" ref="C16:C20" si="11">C6/F6</f>
        <v>30.302613480055022</v>
      </c>
    </row>
    <row r="17" spans="3:3" x14ac:dyDescent="0.25">
      <c r="C17">
        <f t="shared" si="11"/>
        <v>41.353383458646611</v>
      </c>
    </row>
    <row r="18" spans="3:3" x14ac:dyDescent="0.25">
      <c r="C18">
        <f t="shared" si="11"/>
        <v>55.264483627204029</v>
      </c>
    </row>
    <row r="19" spans="3:3" x14ac:dyDescent="0.25">
      <c r="C19">
        <f t="shared" si="11"/>
        <v>80</v>
      </c>
    </row>
    <row r="20" spans="3:3" x14ac:dyDescent="0.25">
      <c r="C20">
        <f t="shared" si="11"/>
        <v>115.00000000000001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C32910E3E7645A837B915B27411C0" ma:contentTypeVersion="8" ma:contentTypeDescription="Create a new document." ma:contentTypeScope="" ma:versionID="ae2d7adcdd245ccae5512c4be348b15c">
  <xsd:schema xmlns:xsd="http://www.w3.org/2001/XMLSchema" xmlns:xs="http://www.w3.org/2001/XMLSchema" xmlns:p="http://schemas.microsoft.com/office/2006/metadata/properties" xmlns:ns3="60bc125f-eb64-41fb-a234-ea5e69369081" targetNamespace="http://schemas.microsoft.com/office/2006/metadata/properties" ma:root="true" ma:fieldsID="9246728645d02ee3c13b927d4758b2a4" ns3:_="">
    <xsd:import namespace="60bc125f-eb64-41fb-a234-ea5e693690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c125f-eb64-41fb-a234-ea5e69369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AA9A3E-3DCA-49D8-82EC-9EC16336F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c125f-eb64-41fb-a234-ea5e69369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483BCB-8869-4A81-92C2-7BF4EF802F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2031C3-938C-4F14-ACEA-D22074724B81}">
  <ds:schemaRefs>
    <ds:schemaRef ds:uri="http://purl.org/dc/dcmitype/"/>
    <ds:schemaRef ds:uri="http://purl.org/dc/elements/1.1/"/>
    <ds:schemaRef ds:uri="http://schemas.microsoft.com/office/2006/documentManagement/types"/>
    <ds:schemaRef ds:uri="60bc125f-eb64-41fb-a234-ea5e69369081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Ch-ka mechaniczna</vt:lpstr>
      <vt:lpstr>Ch-ki robocze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2019-10-10T17:23:24Z</dcterms:created>
  <dcterms:modified xsi:type="dcterms:W3CDTF">2019-10-16T12:31:03Z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0x010100021C32910E3E7645A837B915B27411C0</vt:lpwstr>
  </property>
</Properties>
</file>