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Politechnika Wroclawska\Studia\Urządzenia elektryczne 2\cw9\"/>
    </mc:Choice>
  </mc:AlternateContent>
  <xr:revisionPtr revIDLastSave="677" documentId="8_{366678F2-CE40-4B0D-89C0-5D0919ACC28B}" xr6:coauthVersionLast="45" xr6:coauthVersionMax="45" xr10:uidLastSave="{2C6EC577-22DE-4582-A6F6-DD58F7BABF9B}"/>
  <bookViews>
    <workbookView xWindow="-120" yWindow="-120" windowWidth="29040" windowHeight="15840" xr2:uid="{4503BBBC-93F9-4380-9AF9-467DF969C035}"/>
  </bookViews>
  <sheets>
    <sheet name="obwod-R" sheetId="1" r:id="rId1"/>
    <sheet name="ex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47" i="1" l="1"/>
  <c r="AD47" i="1" s="1"/>
  <c r="AD30" i="1"/>
  <c r="AC30" i="1"/>
  <c r="Y55" i="1"/>
  <c r="Y34" i="1"/>
  <c r="Y12" i="1"/>
  <c r="Y37" i="1"/>
  <c r="Y30" i="1"/>
  <c r="W48" i="1" l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47" i="1"/>
  <c r="W31" i="1"/>
  <c r="W32" i="1"/>
  <c r="W33" i="1"/>
  <c r="W34" i="1"/>
  <c r="W35" i="1"/>
  <c r="W36" i="1"/>
  <c r="W37" i="1"/>
  <c r="W38" i="1"/>
  <c r="W39" i="1"/>
  <c r="W40" i="1"/>
  <c r="W41" i="1"/>
  <c r="W30" i="1"/>
  <c r="N48" i="1"/>
  <c r="N49" i="1"/>
  <c r="N50" i="1"/>
  <c r="N51" i="1"/>
  <c r="N52" i="1"/>
  <c r="N53" i="1"/>
  <c r="N54" i="1"/>
  <c r="N55" i="1"/>
  <c r="N56" i="1"/>
  <c r="N57" i="1"/>
  <c r="N47" i="1"/>
  <c r="Q30" i="1"/>
  <c r="Q5" i="1"/>
  <c r="AB11" i="1"/>
  <c r="AB12" i="1"/>
  <c r="AB13" i="1"/>
  <c r="AB14" i="1"/>
  <c r="AB15" i="1"/>
  <c r="AB16" i="1"/>
  <c r="AB17" i="1"/>
  <c r="AB18" i="1"/>
  <c r="AB19" i="1"/>
  <c r="AB20" i="1"/>
  <c r="AB21" i="1"/>
  <c r="AB10" i="1"/>
  <c r="AB35" i="1"/>
  <c r="AB36" i="1"/>
  <c r="AB37" i="1"/>
  <c r="AB39" i="1"/>
  <c r="AB40" i="1"/>
  <c r="AB41" i="1"/>
  <c r="AB30" i="1"/>
  <c r="AB31" i="1"/>
  <c r="AB32" i="1"/>
  <c r="AB33" i="1"/>
  <c r="AB34" i="1"/>
  <c r="AB58" i="1"/>
  <c r="AB59" i="1"/>
  <c r="AB60" i="1"/>
  <c r="AE11" i="1" l="1"/>
  <c r="AE12" i="1"/>
  <c r="AE13" i="1"/>
  <c r="AE14" i="1"/>
  <c r="AE15" i="1"/>
  <c r="AE16" i="1"/>
  <c r="AE17" i="1"/>
  <c r="AE18" i="1"/>
  <c r="AE19" i="1"/>
  <c r="AE20" i="1"/>
  <c r="AE21" i="1"/>
  <c r="AE23" i="1"/>
  <c r="AE10" i="1"/>
  <c r="AC11" i="1"/>
  <c r="AD11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F7" i="1"/>
  <c r="AD10" i="1"/>
  <c r="AC10" i="1"/>
  <c r="AB6" i="1"/>
  <c r="AB7" i="1"/>
  <c r="AB8" i="1"/>
  <c r="AB9" i="1"/>
  <c r="AB23" i="1"/>
  <c r="AB5" i="1"/>
  <c r="X47" i="1"/>
  <c r="V61" i="1"/>
  <c r="X61" i="1" s="1"/>
  <c r="R61" i="1"/>
  <c r="N61" i="1"/>
  <c r="J61" i="1"/>
  <c r="F61" i="1"/>
  <c r="X60" i="1"/>
  <c r="V60" i="1"/>
  <c r="R60" i="1"/>
  <c r="N60" i="1"/>
  <c r="J60" i="1"/>
  <c r="F60" i="1"/>
  <c r="X59" i="1"/>
  <c r="V59" i="1"/>
  <c r="R59" i="1"/>
  <c r="N59" i="1"/>
  <c r="J59" i="1"/>
  <c r="F59" i="1"/>
  <c r="V58" i="1"/>
  <c r="X58" i="1" s="1"/>
  <c r="R58" i="1"/>
  <c r="Z58" i="1" s="1"/>
  <c r="N58" i="1"/>
  <c r="M58" i="1"/>
  <c r="J58" i="1"/>
  <c r="F58" i="1"/>
  <c r="Y58" i="1" s="1"/>
  <c r="X57" i="1"/>
  <c r="V57" i="1"/>
  <c r="R57" i="1"/>
  <c r="J57" i="1"/>
  <c r="F57" i="1"/>
  <c r="X56" i="1"/>
  <c r="V56" i="1"/>
  <c r="R56" i="1"/>
  <c r="J56" i="1"/>
  <c r="F56" i="1"/>
  <c r="AB55" i="1"/>
  <c r="V55" i="1"/>
  <c r="X55" i="1" s="1"/>
  <c r="R55" i="1"/>
  <c r="Z55" i="1" s="1"/>
  <c r="J55" i="1"/>
  <c r="F55" i="1"/>
  <c r="V54" i="1"/>
  <c r="X54" i="1" s="1"/>
  <c r="R54" i="1"/>
  <c r="Z54" i="1" s="1"/>
  <c r="Y54" i="1"/>
  <c r="AB54" i="1" s="1"/>
  <c r="J54" i="1"/>
  <c r="F54" i="1"/>
  <c r="X53" i="1"/>
  <c r="V53" i="1"/>
  <c r="R53" i="1"/>
  <c r="Z53" i="1"/>
  <c r="J53" i="1"/>
  <c r="F53" i="1"/>
  <c r="X52" i="1"/>
  <c r="V52" i="1"/>
  <c r="R52" i="1"/>
  <c r="J52" i="1"/>
  <c r="F52" i="1"/>
  <c r="Y51" i="1"/>
  <c r="AB51" i="1" s="1"/>
  <c r="V51" i="1"/>
  <c r="X51" i="1" s="1"/>
  <c r="R51" i="1"/>
  <c r="Z51" i="1" s="1"/>
  <c r="J51" i="1"/>
  <c r="F51" i="1"/>
  <c r="Z50" i="1"/>
  <c r="V50" i="1"/>
  <c r="X50" i="1" s="1"/>
  <c r="R50" i="1"/>
  <c r="Y50" i="1"/>
  <c r="AB50" i="1" s="1"/>
  <c r="J50" i="1"/>
  <c r="F50" i="1"/>
  <c r="X49" i="1"/>
  <c r="V49" i="1"/>
  <c r="R49" i="1"/>
  <c r="Z49" i="1"/>
  <c r="J49" i="1"/>
  <c r="F49" i="1"/>
  <c r="X48" i="1"/>
  <c r="V48" i="1"/>
  <c r="R48" i="1"/>
  <c r="J48" i="1"/>
  <c r="F48" i="1"/>
  <c r="V47" i="1"/>
  <c r="R47" i="1"/>
  <c r="Z47" i="1" s="1"/>
  <c r="M47" i="1"/>
  <c r="J47" i="1"/>
  <c r="Y47" i="1" s="1"/>
  <c r="AB47" i="1" s="1"/>
  <c r="I47" i="1"/>
  <c r="F47" i="1"/>
  <c r="E47" i="1"/>
  <c r="V41" i="1"/>
  <c r="X41" i="1" s="1"/>
  <c r="R41" i="1"/>
  <c r="Z41" i="1" s="1"/>
  <c r="N41" i="1"/>
  <c r="J41" i="1"/>
  <c r="Y41" i="1" s="1"/>
  <c r="I41" i="1"/>
  <c r="F41" i="1"/>
  <c r="Y40" i="1"/>
  <c r="X40" i="1"/>
  <c r="V40" i="1"/>
  <c r="R40" i="1"/>
  <c r="N40" i="1"/>
  <c r="J40" i="1"/>
  <c r="F40" i="1"/>
  <c r="Z39" i="1"/>
  <c r="V39" i="1"/>
  <c r="X39" i="1" s="1"/>
  <c r="R39" i="1"/>
  <c r="N39" i="1"/>
  <c r="Y39" i="1" s="1"/>
  <c r="J39" i="1"/>
  <c r="F39" i="1"/>
  <c r="X38" i="1"/>
  <c r="V38" i="1"/>
  <c r="R38" i="1"/>
  <c r="N38" i="1"/>
  <c r="J38" i="1"/>
  <c r="Y38" i="1" s="1"/>
  <c r="AB38" i="1" s="1"/>
  <c r="F38" i="1"/>
  <c r="X37" i="1"/>
  <c r="V37" i="1"/>
  <c r="R37" i="1"/>
  <c r="N37" i="1"/>
  <c r="J37" i="1"/>
  <c r="F37" i="1"/>
  <c r="Y36" i="1"/>
  <c r="V36" i="1"/>
  <c r="X36" i="1" s="1"/>
  <c r="R36" i="1"/>
  <c r="Z36" i="1" s="1"/>
  <c r="N36" i="1"/>
  <c r="J36" i="1"/>
  <c r="F36" i="1"/>
  <c r="V35" i="1"/>
  <c r="X35" i="1" s="1"/>
  <c r="R35" i="1"/>
  <c r="Z35" i="1" s="1"/>
  <c r="N35" i="1"/>
  <c r="Y35" i="1" s="1"/>
  <c r="J35" i="1"/>
  <c r="F35" i="1"/>
  <c r="X34" i="1"/>
  <c r="V34" i="1"/>
  <c r="R34" i="1"/>
  <c r="N34" i="1"/>
  <c r="Z34" i="1" s="1"/>
  <c r="J34" i="1"/>
  <c r="F34" i="1"/>
  <c r="X33" i="1"/>
  <c r="V33" i="1"/>
  <c r="R33" i="1"/>
  <c r="N33" i="1"/>
  <c r="J33" i="1"/>
  <c r="F33" i="1"/>
  <c r="Y32" i="1"/>
  <c r="V32" i="1"/>
  <c r="X32" i="1" s="1"/>
  <c r="R32" i="1"/>
  <c r="Z32" i="1" s="1"/>
  <c r="N32" i="1"/>
  <c r="J32" i="1"/>
  <c r="F32" i="1"/>
  <c r="Z31" i="1"/>
  <c r="V31" i="1"/>
  <c r="X31" i="1" s="1"/>
  <c r="R31" i="1"/>
  <c r="N31" i="1"/>
  <c r="Y31" i="1" s="1"/>
  <c r="J31" i="1"/>
  <c r="F31" i="1"/>
  <c r="X30" i="1"/>
  <c r="V30" i="1"/>
  <c r="U30" i="1"/>
  <c r="R30" i="1"/>
  <c r="Z30" i="1" s="1"/>
  <c r="N30" i="1"/>
  <c r="M30" i="1"/>
  <c r="J30" i="1"/>
  <c r="I30" i="1"/>
  <c r="F30" i="1"/>
  <c r="E30" i="1"/>
  <c r="Y22" i="1"/>
  <c r="AB22" i="1" s="1"/>
  <c r="Y6" i="1"/>
  <c r="Y7" i="1"/>
  <c r="Y8" i="1"/>
  <c r="Y9" i="1"/>
  <c r="Y10" i="1"/>
  <c r="Y11" i="1"/>
  <c r="Y13" i="1"/>
  <c r="Y14" i="1"/>
  <c r="Y15" i="1"/>
  <c r="Y16" i="1"/>
  <c r="Y17" i="1"/>
  <c r="Y18" i="1"/>
  <c r="Y19" i="1"/>
  <c r="Y20" i="1"/>
  <c r="Y21" i="1"/>
  <c r="Y5" i="1"/>
  <c r="M5" i="1"/>
  <c r="N8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5" i="1"/>
  <c r="V23" i="1"/>
  <c r="V22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5" i="1"/>
  <c r="U22" i="1"/>
  <c r="U5" i="1"/>
  <c r="R6" i="1"/>
  <c r="R7" i="1"/>
  <c r="R8" i="1"/>
  <c r="R9" i="1"/>
  <c r="R10" i="1"/>
  <c r="R11" i="1"/>
  <c r="R12" i="1"/>
  <c r="R13" i="1"/>
  <c r="R14" i="1"/>
  <c r="Z14" i="1" s="1"/>
  <c r="R15" i="1"/>
  <c r="R16" i="1"/>
  <c r="R17" i="1"/>
  <c r="R18" i="1"/>
  <c r="R19" i="1"/>
  <c r="R20" i="1"/>
  <c r="R21" i="1"/>
  <c r="R22" i="1"/>
  <c r="R23" i="1"/>
  <c r="R5" i="1"/>
  <c r="N7" i="1"/>
  <c r="Z7" i="1" s="1"/>
  <c r="N11" i="1"/>
  <c r="Z11" i="1" s="1"/>
  <c r="N15" i="1"/>
  <c r="Z15" i="1" s="1"/>
  <c r="N19" i="1"/>
  <c r="Z19" i="1" s="1"/>
  <c r="N23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5" i="1"/>
  <c r="I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5" i="1"/>
  <c r="E5" i="1"/>
  <c r="AE22" i="1" l="1"/>
  <c r="Z38" i="1"/>
  <c r="Z61" i="1"/>
  <c r="Z8" i="1"/>
  <c r="Z40" i="1"/>
  <c r="Z57" i="1"/>
  <c r="Z60" i="1"/>
  <c r="Y48" i="1"/>
  <c r="AB48" i="1" s="1"/>
  <c r="Y52" i="1"/>
  <c r="AB52" i="1" s="1"/>
  <c r="Y56" i="1"/>
  <c r="AB56" i="1" s="1"/>
  <c r="Y59" i="1"/>
  <c r="Z48" i="1"/>
  <c r="Y49" i="1"/>
  <c r="AB49" i="1" s="1"/>
  <c r="Z52" i="1"/>
  <c r="Y53" i="1"/>
  <c r="AB53" i="1" s="1"/>
  <c r="Z56" i="1"/>
  <c r="Y57" i="1"/>
  <c r="AB57" i="1" s="1"/>
  <c r="Z59" i="1"/>
  <c r="Y60" i="1"/>
  <c r="Y61" i="1"/>
  <c r="AB61" i="1" s="1"/>
  <c r="Y33" i="1"/>
  <c r="Z33" i="1"/>
  <c r="Z37" i="1"/>
  <c r="W23" i="1"/>
  <c r="N22" i="1"/>
  <c r="Z22" i="1" s="1"/>
  <c r="N18" i="1"/>
  <c r="Z18" i="1" s="1"/>
  <c r="N14" i="1"/>
  <c r="N10" i="1"/>
  <c r="Z10" i="1" s="1"/>
  <c r="N6" i="1"/>
  <c r="Z6" i="1" s="1"/>
  <c r="N21" i="1"/>
  <c r="N17" i="1"/>
  <c r="N13" i="1"/>
  <c r="N9" i="1"/>
  <c r="N5" i="1"/>
  <c r="N20" i="1"/>
  <c r="N16" i="1"/>
  <c r="Z16" i="1" s="1"/>
  <c r="N12" i="1"/>
  <c r="Z20" i="1"/>
  <c r="W18" i="1"/>
  <c r="W10" i="1"/>
  <c r="W20" i="1"/>
  <c r="W16" i="1"/>
  <c r="W12" i="1"/>
  <c r="W8" i="1"/>
  <c r="W5" i="1"/>
  <c r="W19" i="1"/>
  <c r="W15" i="1"/>
  <c r="W11" i="1"/>
  <c r="W7" i="1"/>
  <c r="Z5" i="1"/>
  <c r="W9" i="1" l="1"/>
  <c r="Z9" i="1"/>
  <c r="W22" i="1"/>
  <c r="W17" i="1"/>
  <c r="Z17" i="1"/>
  <c r="Z12" i="1"/>
  <c r="W14" i="1"/>
  <c r="W21" i="1"/>
  <c r="Z21" i="1"/>
  <c r="W6" i="1"/>
  <c r="W13" i="1"/>
  <c r="Z13" i="1"/>
</calcChain>
</file>

<file path=xl/sharedStrings.xml><?xml version="1.0" encoding="utf-8"?>
<sst xmlns="http://schemas.openxmlformats.org/spreadsheetml/2006/main" count="142" uniqueCount="31">
  <si>
    <t>Obwód R</t>
  </si>
  <si>
    <t>Lp</t>
  </si>
  <si>
    <t>alfa</t>
  </si>
  <si>
    <t>dz.</t>
  </si>
  <si>
    <t>c</t>
  </si>
  <si>
    <t>dz</t>
  </si>
  <si>
    <t>Imax</t>
  </si>
  <si>
    <t>Vmax</t>
  </si>
  <si>
    <t>Wmax</t>
  </si>
  <si>
    <t>Varmax</t>
  </si>
  <si>
    <t>max</t>
  </si>
  <si>
    <t>V1</t>
  </si>
  <si>
    <t>V</t>
  </si>
  <si>
    <t>W</t>
  </si>
  <si>
    <t>Var</t>
  </si>
  <si>
    <t>A</t>
  </si>
  <si>
    <t>I</t>
  </si>
  <si>
    <t>V2</t>
  </si>
  <si>
    <t>&lt;0,1</t>
  </si>
  <si>
    <t>Obwód L</t>
  </si>
  <si>
    <t>Obliczenia</t>
  </si>
  <si>
    <t>P0/P</t>
  </si>
  <si>
    <t>U0/U1</t>
  </si>
  <si>
    <t>cosfi1</t>
  </si>
  <si>
    <t>lambda</t>
  </si>
  <si>
    <t>V1=U1=U</t>
  </si>
  <si>
    <t>A=I0</t>
  </si>
  <si>
    <t>Obwód RL</t>
  </si>
  <si>
    <t>fi</t>
  </si>
  <si>
    <t>A(fi)</t>
  </si>
  <si>
    <t>Izero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</si>
</sst>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0" fillId="0" borderId="0" xfId="0" applyNumberFormat="1" applyBorder="1"/>
    <xf numFmtId="2" fontId="0" fillId="0" borderId="5" xfId="0" applyNumberFormat="1" applyBorder="1"/>
    <xf numFmtId="2" fontId="0" fillId="0" borderId="4" xfId="0" applyNumberFormat="1" applyBorder="1"/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7" xfId="0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2" fontId="0" fillId="2" borderId="4" xfId="0" applyNumberFormat="1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P0/P=f(alfa)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32175348401475"/>
          <c:y val="0.14545098039215687"/>
          <c:w val="0.84986777954840231"/>
          <c:h val="0.66207781380268638"/>
        </c:manualLayout>
      </c:layout>
      <c:scatterChart>
        <c:scatterStyle val="smoothMarker"/>
        <c:varyColors val="0"/>
        <c:ser>
          <c:idx val="0"/>
          <c:order val="0"/>
          <c:tx>
            <c:v>Obwód 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'obwod-R'!$B$5:$B$23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'obwod-R'!$W$5:$W$23</c:f>
              <c:numCache>
                <c:formatCode>0.00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0.99285714285714288</c:v>
                </c:pt>
                <c:pt idx="4">
                  <c:v>0.97142857142857142</c:v>
                </c:pt>
                <c:pt idx="5">
                  <c:v>0.94285714285714284</c:v>
                </c:pt>
                <c:pt idx="6">
                  <c:v>0.9</c:v>
                </c:pt>
                <c:pt idx="7">
                  <c:v>0.85</c:v>
                </c:pt>
                <c:pt idx="8">
                  <c:v>0.77142857142857146</c:v>
                </c:pt>
                <c:pt idx="9">
                  <c:v>0.6785714285714286</c:v>
                </c:pt>
                <c:pt idx="10">
                  <c:v>0.6</c:v>
                </c:pt>
                <c:pt idx="11">
                  <c:v>0.5</c:v>
                </c:pt>
                <c:pt idx="12">
                  <c:v>0.41428571428571431</c:v>
                </c:pt>
                <c:pt idx="13">
                  <c:v>0.31428571428571428</c:v>
                </c:pt>
                <c:pt idx="14">
                  <c:v>0.25714285714285712</c:v>
                </c:pt>
                <c:pt idx="15">
                  <c:v>0.2</c:v>
                </c:pt>
                <c:pt idx="16">
                  <c:v>0.12857142857142856</c:v>
                </c:pt>
                <c:pt idx="17">
                  <c:v>0.11428571428571428</c:v>
                </c:pt>
                <c:pt idx="18">
                  <c:v>9.285714285714286E-2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7F-4272-B0DC-9A760B78FB93}"/>
            </c:ext>
          </c:extLst>
        </c:ser>
        <c:ser>
          <c:idx val="1"/>
          <c:order val="1"/>
          <c:tx>
            <c:v>Obwód 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'obwod-R'!$B$30:$B$40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</c:numCache>
            </c:numRef>
          </c:xVal>
          <c:yVal>
            <c:numRef>
              <c:f>'obwod-R'!$W$30:$W$40</c:f>
              <c:numCache>
                <c:formatCode>0.00</c:formatCode>
                <c:ptCount val="11"/>
                <c:pt idx="0">
                  <c:v>1</c:v>
                </c:pt>
                <c:pt idx="1">
                  <c:v>0.98837209302325579</c:v>
                </c:pt>
                <c:pt idx="2">
                  <c:v>0.97674418604651159</c:v>
                </c:pt>
                <c:pt idx="3">
                  <c:v>0.79069767441860461</c:v>
                </c:pt>
                <c:pt idx="4">
                  <c:v>0.62790697674418605</c:v>
                </c:pt>
                <c:pt idx="5">
                  <c:v>0.46511627906976744</c:v>
                </c:pt>
                <c:pt idx="6">
                  <c:v>0.36046511627906974</c:v>
                </c:pt>
                <c:pt idx="7">
                  <c:v>0.27906976744186046</c:v>
                </c:pt>
                <c:pt idx="8">
                  <c:v>0.22093023255813954</c:v>
                </c:pt>
                <c:pt idx="9">
                  <c:v>0.18604651162790697</c:v>
                </c:pt>
                <c:pt idx="10">
                  <c:v>0.16279069767441862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7F-4272-B0DC-9A760B78FB93}"/>
            </c:ext>
          </c:extLst>
        </c:ser>
        <c:ser>
          <c:idx val="2"/>
          <c:order val="2"/>
          <c:tx>
            <c:v>Obwód RL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'obwod-R'!$B$47:$B$61</c:f>
              <c:numCache>
                <c:formatCode>General</c:formatCode>
                <c:ptCount val="15"/>
                <c:pt idx="0">
                  <c:v>0</c:v>
                </c:pt>
                <c:pt idx="1">
                  <c:v>52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</c:numCache>
            </c:numRef>
          </c:xVal>
          <c:yVal>
            <c:numRef>
              <c:f>'obwod-R'!$W$47:$W$61</c:f>
              <c:numCache>
                <c:formatCode>0.00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0.96078431372549022</c:v>
                </c:pt>
                <c:pt idx="3">
                  <c:v>0.91176470588235292</c:v>
                </c:pt>
                <c:pt idx="4">
                  <c:v>0.80392156862745101</c:v>
                </c:pt>
                <c:pt idx="5">
                  <c:v>0.68627450980392157</c:v>
                </c:pt>
                <c:pt idx="6">
                  <c:v>0.57843137254901966</c:v>
                </c:pt>
                <c:pt idx="7">
                  <c:v>0.45098039215686275</c:v>
                </c:pt>
                <c:pt idx="8">
                  <c:v>0.35294117647058826</c:v>
                </c:pt>
                <c:pt idx="9">
                  <c:v>0.26470588235294118</c:v>
                </c:pt>
                <c:pt idx="10">
                  <c:v>0.19607843137254902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7F-4272-B0DC-9A760B78F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38464"/>
        <c:axId val="602491552"/>
      </c:scatterChart>
      <c:valAx>
        <c:axId val="6007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alfa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3365693702159314"/>
              <c:y val="0.91505703257669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91552"/>
        <c:crosses val="autoZero"/>
        <c:crossBetween val="midCat"/>
      </c:valAx>
      <c:valAx>
        <c:axId val="6024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P0/P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6.8371801648362401E-2"/>
              <c:y val="3.249722005527467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3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U0/U1=f(alfa)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9744006436855"/>
          <c:y val="0.14545098039215687"/>
          <c:w val="0.84819183735672909"/>
          <c:h val="0.66207781380268638"/>
        </c:manualLayout>
      </c:layout>
      <c:scatterChart>
        <c:scatterStyle val="smoothMarker"/>
        <c:varyColors val="0"/>
        <c:ser>
          <c:idx val="0"/>
          <c:order val="0"/>
          <c:tx>
            <c:v>Obwód 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'obwod-R'!$B$5:$B$23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'obwod-R'!$X$5:$X$23</c:f>
              <c:numCache>
                <c:formatCode>0.00</c:formatCode>
                <c:ptCount val="19"/>
                <c:pt idx="0">
                  <c:v>0.98739495798319332</c:v>
                </c:pt>
                <c:pt idx="1">
                  <c:v>0.98739495798319332</c:v>
                </c:pt>
                <c:pt idx="2">
                  <c:v>0.98739495798319332</c:v>
                </c:pt>
                <c:pt idx="3">
                  <c:v>0.98739495798319332</c:v>
                </c:pt>
                <c:pt idx="4">
                  <c:v>0.96638655462184875</c:v>
                </c:pt>
                <c:pt idx="5">
                  <c:v>0.94537815126050417</c:v>
                </c:pt>
                <c:pt idx="6">
                  <c:v>0.91386554621848737</c:v>
                </c:pt>
                <c:pt idx="7">
                  <c:v>0.88235294117647056</c:v>
                </c:pt>
                <c:pt idx="8">
                  <c:v>0.81932773109243695</c:v>
                </c:pt>
                <c:pt idx="9">
                  <c:v>0.73529411764705888</c:v>
                </c:pt>
                <c:pt idx="10">
                  <c:v>0.67226890756302526</c:v>
                </c:pt>
                <c:pt idx="11">
                  <c:v>0.57773109243697474</c:v>
                </c:pt>
                <c:pt idx="12">
                  <c:v>0.48319327731092437</c:v>
                </c:pt>
                <c:pt idx="13">
                  <c:v>0.37656903765690375</c:v>
                </c:pt>
                <c:pt idx="14">
                  <c:v>0.30334728033472802</c:v>
                </c:pt>
                <c:pt idx="15">
                  <c:v>0.18828451882845187</c:v>
                </c:pt>
                <c:pt idx="16">
                  <c:v>0.10416666666666667</c:v>
                </c:pt>
                <c:pt idx="17">
                  <c:v>7.0833333333333331E-2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F4-4805-8D49-01BF91EFB0B1}"/>
            </c:ext>
          </c:extLst>
        </c:ser>
        <c:ser>
          <c:idx val="1"/>
          <c:order val="1"/>
          <c:tx>
            <c:v>Obwód 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'obwod-R'!$B$30:$B$41</c:f>
              <c:numCache>
                <c:formatCode>General</c:formatCode>
                <c:ptCount val="12"/>
                <c:pt idx="0">
                  <c:v>0</c:v>
                </c:pt>
                <c:pt idx="1">
                  <c:v>60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</c:numCache>
            </c:numRef>
          </c:xVal>
          <c:yVal>
            <c:numRef>
              <c:f>'obwod-R'!$X$30:$X$41</c:f>
              <c:numCache>
                <c:formatCode>0.00</c:formatCode>
                <c:ptCount val="12"/>
                <c:pt idx="0">
                  <c:v>0.98290598290598286</c:v>
                </c:pt>
                <c:pt idx="1">
                  <c:v>0.98712446351931327</c:v>
                </c:pt>
                <c:pt idx="2">
                  <c:v>0.97639484978540769</c:v>
                </c:pt>
                <c:pt idx="3">
                  <c:v>0.8936170212765957</c:v>
                </c:pt>
                <c:pt idx="4">
                  <c:v>0.80508474576271183</c:v>
                </c:pt>
                <c:pt idx="5">
                  <c:v>0.69915254237288138</c:v>
                </c:pt>
                <c:pt idx="6">
                  <c:v>0.59873949579831931</c:v>
                </c:pt>
                <c:pt idx="7">
                  <c:v>0.48319327731092437</c:v>
                </c:pt>
                <c:pt idx="8">
                  <c:v>0.37815126050420167</c:v>
                </c:pt>
                <c:pt idx="9">
                  <c:v>0.27196652719665271</c:v>
                </c:pt>
                <c:pt idx="10">
                  <c:v>0.16736401673640167</c:v>
                </c:pt>
                <c:pt idx="11">
                  <c:v>0.91111111111111109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F4-4805-8D49-01BF91EFB0B1}"/>
            </c:ext>
          </c:extLst>
        </c:ser>
        <c:ser>
          <c:idx val="2"/>
          <c:order val="2"/>
          <c:tx>
            <c:v>Obwód RL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'obwod-R'!$B$47:$B$61</c:f>
              <c:numCache>
                <c:formatCode>General</c:formatCode>
                <c:ptCount val="15"/>
                <c:pt idx="0">
                  <c:v>0</c:v>
                </c:pt>
                <c:pt idx="1">
                  <c:v>52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</c:numCache>
            </c:numRef>
          </c:xVal>
          <c:yVal>
            <c:numRef>
              <c:f>'obwod-R'!$X$47:$X$61</c:f>
              <c:numCache>
                <c:formatCode>0.00</c:formatCode>
                <c:ptCount val="15"/>
                <c:pt idx="0">
                  <c:v>0.98484848484848486</c:v>
                </c:pt>
                <c:pt idx="1">
                  <c:v>0.98484848484848486</c:v>
                </c:pt>
                <c:pt idx="2">
                  <c:v>0.97402597402597402</c:v>
                </c:pt>
                <c:pt idx="3">
                  <c:v>0.93073593073593075</c:v>
                </c:pt>
                <c:pt idx="4">
                  <c:v>0.86206896551724133</c:v>
                </c:pt>
                <c:pt idx="5">
                  <c:v>0.79399141630901282</c:v>
                </c:pt>
                <c:pt idx="6">
                  <c:v>0.70512820512820518</c:v>
                </c:pt>
                <c:pt idx="7">
                  <c:v>0.6063829787234043</c:v>
                </c:pt>
                <c:pt idx="8">
                  <c:v>0.51063829787234039</c:v>
                </c:pt>
                <c:pt idx="9">
                  <c:v>0.39194915254237289</c:v>
                </c:pt>
                <c:pt idx="10">
                  <c:v>0.29411764705882354</c:v>
                </c:pt>
                <c:pt idx="11">
                  <c:v>0.17782426778242677</c:v>
                </c:pt>
                <c:pt idx="12">
                  <c:v>0.10460251046025104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F4-4805-8D49-01BF91EFB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38464"/>
        <c:axId val="602491552"/>
      </c:scatterChart>
      <c:valAx>
        <c:axId val="6007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alfa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3365693702159314"/>
              <c:y val="0.91505703257669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91552"/>
        <c:crosses val="autoZero"/>
        <c:crossBetween val="midCat"/>
      </c:valAx>
      <c:valAx>
        <c:axId val="6024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U0/U1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6.8371801648362401E-2"/>
              <c:y val="3.249722005527467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3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cosfi1=f(alfa)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1862365004757"/>
          <c:y val="0.14545098039215687"/>
          <c:w val="0.82477798614013198"/>
          <c:h val="0.66207781380268638"/>
        </c:manualLayout>
      </c:layout>
      <c:scatterChart>
        <c:scatterStyle val="smoothMarker"/>
        <c:varyColors val="0"/>
        <c:ser>
          <c:idx val="0"/>
          <c:order val="0"/>
          <c:tx>
            <c:v>Obwód 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'obwod-R'!$B$5:$B$23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'obwod-R'!$Y$5:$Y$23</c:f>
              <c:numCache>
                <c:formatCode>0.00</c:formatCode>
                <c:ptCount val="19"/>
                <c:pt idx="0">
                  <c:v>1.0141987829614605</c:v>
                </c:pt>
                <c:pt idx="1">
                  <c:v>1.0141987829614605</c:v>
                </c:pt>
                <c:pt idx="2">
                  <c:v>1.0141987829614605</c:v>
                </c:pt>
                <c:pt idx="3">
                  <c:v>1.0069545059403071</c:v>
                </c:pt>
                <c:pt idx="4">
                  <c:v>1.0025062656641603</c:v>
                </c:pt>
                <c:pt idx="5">
                  <c:v>0.97989725925705973</c:v>
                </c:pt>
                <c:pt idx="6">
                  <c:v>0.95217943292424878</c:v>
                </c:pt>
                <c:pt idx="7">
                  <c:v>0.91911764705882348</c:v>
                </c:pt>
                <c:pt idx="8">
                  <c:v>0.86599525306305725</c:v>
                </c:pt>
                <c:pt idx="9">
                  <c:v>0.79831932773109249</c:v>
                </c:pt>
                <c:pt idx="10">
                  <c:v>0.73529411764705888</c:v>
                </c:pt>
                <c:pt idx="11">
                  <c:v>0.66844919786096257</c:v>
                </c:pt>
                <c:pt idx="12">
                  <c:v>0.60924369747899154</c:v>
                </c:pt>
                <c:pt idx="13">
                  <c:v>0.52600119545726243</c:v>
                </c:pt>
                <c:pt idx="14">
                  <c:v>0.48589553246052097</c:v>
                </c:pt>
                <c:pt idx="15">
                  <c:v>0.46861924686192469</c:v>
                </c:pt>
                <c:pt idx="16">
                  <c:v>0.375</c:v>
                </c:pt>
                <c:pt idx="17">
                  <c:v>0.33333333333333331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32-4C7E-8898-666B13DE4C7E}"/>
            </c:ext>
          </c:extLst>
        </c:ser>
        <c:ser>
          <c:idx val="1"/>
          <c:order val="1"/>
          <c:tx>
            <c:v>Obwód 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'obwod-R'!$B$30:$B$41</c:f>
              <c:numCache>
                <c:formatCode>General</c:formatCode>
                <c:ptCount val="12"/>
                <c:pt idx="0">
                  <c:v>0</c:v>
                </c:pt>
                <c:pt idx="1">
                  <c:v>60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</c:numCache>
            </c:numRef>
          </c:xVal>
          <c:yVal>
            <c:numRef>
              <c:f>'obwod-R'!$Y$30:$Y$41</c:f>
              <c:numCache>
                <c:formatCode>0.00</c:formatCode>
                <c:ptCount val="12"/>
                <c:pt idx="0">
                  <c:v>0.4224383534728362</c:v>
                </c:pt>
                <c:pt idx="1">
                  <c:v>0.42419403134045314</c:v>
                </c:pt>
                <c:pt idx="2">
                  <c:v>0.42413531936379706</c:v>
                </c:pt>
                <c:pt idx="3">
                  <c:v>0.40755169313754869</c:v>
                </c:pt>
                <c:pt idx="4">
                  <c:v>0.40142729705619989</c:v>
                </c:pt>
                <c:pt idx="5">
                  <c:v>0.38520801232665636</c:v>
                </c:pt>
                <c:pt idx="6">
                  <c:v>0.38765506202480993</c:v>
                </c:pt>
                <c:pt idx="7">
                  <c:v>0.43843624406284254</c:v>
                </c:pt>
                <c:pt idx="8">
                  <c:v>0.39915966386554619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32-4C7E-8898-666B13DE4C7E}"/>
            </c:ext>
          </c:extLst>
        </c:ser>
        <c:ser>
          <c:idx val="2"/>
          <c:order val="2"/>
          <c:tx>
            <c:v>Obwód RL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'obwod-R'!$B$47:$B$61</c:f>
              <c:numCache>
                <c:formatCode>General</c:formatCode>
                <c:ptCount val="15"/>
                <c:pt idx="0">
                  <c:v>0</c:v>
                </c:pt>
                <c:pt idx="1">
                  <c:v>52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</c:numCache>
            </c:numRef>
          </c:xVal>
          <c:yVal>
            <c:numRef>
              <c:f>'obwod-R'!$Y$47:$Y$61</c:f>
              <c:numCache>
                <c:formatCode>0.00</c:formatCode>
                <c:ptCount val="15"/>
                <c:pt idx="0">
                  <c:v>0.76262252428055544</c:v>
                </c:pt>
                <c:pt idx="1">
                  <c:v>0.76659451659451672</c:v>
                </c:pt>
                <c:pt idx="2">
                  <c:v>0.75087154733172445</c:v>
                </c:pt>
                <c:pt idx="3">
                  <c:v>0.74832230966059954</c:v>
                </c:pt>
                <c:pt idx="4">
                  <c:v>0.72875933167436902</c:v>
                </c:pt>
                <c:pt idx="5">
                  <c:v>0.69064180356173843</c:v>
                </c:pt>
                <c:pt idx="6">
                  <c:v>0.65490065490065485</c:v>
                </c:pt>
                <c:pt idx="7">
                  <c:v>0.60229132569558097</c:v>
                </c:pt>
                <c:pt idx="8">
                  <c:v>0.55705996131528046</c:v>
                </c:pt>
                <c:pt idx="9">
                  <c:v>0.50847457627118642</c:v>
                </c:pt>
                <c:pt idx="10">
                  <c:v>0.45423574835339542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32-4C7E-8898-666B13DE4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38464"/>
        <c:axId val="602491552"/>
      </c:scatterChart>
      <c:valAx>
        <c:axId val="6007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alfa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3365693702159314"/>
              <c:y val="0.91505703257669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91552"/>
        <c:crosses val="autoZero"/>
        <c:crossBetween val="midCat"/>
      </c:valAx>
      <c:valAx>
        <c:axId val="6024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cos fi1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6.8371801648362401E-2"/>
              <c:y val="3.249722005527467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3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lambda=f(alfa)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356792142689734E-2"/>
          <c:y val="0.14479828151503582"/>
          <c:w val="0.86364173069212813"/>
          <c:h val="0.66359421081074099"/>
        </c:manualLayout>
      </c:layout>
      <c:scatterChart>
        <c:scatterStyle val="smoothMarker"/>
        <c:varyColors val="0"/>
        <c:ser>
          <c:idx val="0"/>
          <c:order val="0"/>
          <c:tx>
            <c:v>Obwód 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'obwod-R'!$B$5:$B$23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'obwod-R'!$Z$5:$Z$23</c:f>
              <c:numCache>
                <c:formatCode>0.00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0.99944838043759032</c:v>
                </c:pt>
                <c:pt idx="4">
                  <c:v>0.99770114638459251</c:v>
                </c:pt>
                <c:pt idx="5">
                  <c:v>0.9925840822994586</c:v>
                </c:pt>
                <c:pt idx="6">
                  <c:v>0.98361484930442267</c:v>
                </c:pt>
                <c:pt idx="7">
                  <c:v>0.96961836846660121</c:v>
                </c:pt>
                <c:pt idx="8">
                  <c:v>0.94615580449817649</c:v>
                </c:pt>
                <c:pt idx="9">
                  <c:v>0.91613353845433021</c:v>
                </c:pt>
                <c:pt idx="10">
                  <c:v>0.87626866820288452</c:v>
                </c:pt>
                <c:pt idx="11">
                  <c:v>0.83467506519302237</c:v>
                </c:pt>
                <c:pt idx="12">
                  <c:v>0.78226150260164473</c:v>
                </c:pt>
                <c:pt idx="13">
                  <c:v>0.72690046050059876</c:v>
                </c:pt>
                <c:pt idx="14">
                  <c:v>0.7205766921228921</c:v>
                </c:pt>
                <c:pt idx="15">
                  <c:v>0.7107423155935334</c:v>
                </c:pt>
                <c:pt idx="16">
                  <c:v>0.65465367070797709</c:v>
                </c:pt>
                <c:pt idx="17">
                  <c:v>0.60999428133041866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47-4C64-9689-35D8322EBD13}"/>
            </c:ext>
          </c:extLst>
        </c:ser>
        <c:ser>
          <c:idx val="1"/>
          <c:order val="1"/>
          <c:tx>
            <c:v>Obwód 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'obwod-R'!$B$30:$B$41</c:f>
              <c:numCache>
                <c:formatCode>General</c:formatCode>
                <c:ptCount val="12"/>
                <c:pt idx="0">
                  <c:v>0</c:v>
                </c:pt>
                <c:pt idx="1">
                  <c:v>60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</c:numCache>
            </c:numRef>
          </c:xVal>
          <c:yVal>
            <c:numRef>
              <c:f>'obwod-R'!$Z$30:$Z$41</c:f>
              <c:numCache>
                <c:formatCode>0.00</c:formatCode>
                <c:ptCount val="12"/>
                <c:pt idx="0">
                  <c:v>0.43084096061078747</c:v>
                </c:pt>
                <c:pt idx="1">
                  <c:v>0.42674791171457266</c:v>
                </c:pt>
                <c:pt idx="2">
                  <c:v>0.43169928962031467</c:v>
                </c:pt>
                <c:pt idx="3">
                  <c:v>0.41796258944274572</c:v>
                </c:pt>
                <c:pt idx="4">
                  <c:v>0.41011212576870992</c:v>
                </c:pt>
                <c:pt idx="5">
                  <c:v>0.41475094770699827</c:v>
                </c:pt>
                <c:pt idx="6">
                  <c:v>0.43229636269574839</c:v>
                </c:pt>
                <c:pt idx="7">
                  <c:v>0.5</c:v>
                </c:pt>
                <c:pt idx="8">
                  <c:v>0.56546617309445069</c:v>
                </c:pt>
                <c:pt idx="9">
                  <c:v>0.7559289460184544</c:v>
                </c:pt>
                <c:pt idx="10">
                  <c:v>0.94965282645688265</c:v>
                </c:pt>
                <c:pt idx="11">
                  <c:v>0.35628686257390052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47-4C64-9689-35D8322EBD13}"/>
            </c:ext>
          </c:extLst>
        </c:ser>
        <c:ser>
          <c:idx val="2"/>
          <c:order val="2"/>
          <c:tx>
            <c:v>Obwód RL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'obwod-R'!$B$47:$B$61</c:f>
              <c:numCache>
                <c:formatCode>General</c:formatCode>
                <c:ptCount val="15"/>
                <c:pt idx="0">
                  <c:v>0</c:v>
                </c:pt>
                <c:pt idx="1">
                  <c:v>52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</c:numCache>
            </c:numRef>
          </c:xVal>
          <c:yVal>
            <c:numRef>
              <c:f>'obwod-R'!$Z$47:$Z$61</c:f>
              <c:numCache>
                <c:formatCode>0.00</c:formatCode>
                <c:ptCount val="15"/>
                <c:pt idx="0">
                  <c:v>0.75804835439919971</c:v>
                </c:pt>
                <c:pt idx="1">
                  <c:v>0.7622986263338376</c:v>
                </c:pt>
                <c:pt idx="2">
                  <c:v>0.75372723190917057</c:v>
                </c:pt>
                <c:pt idx="3">
                  <c:v>0.74552840887801686</c:v>
                </c:pt>
                <c:pt idx="4">
                  <c:v>0.72736511353843625</c:v>
                </c:pt>
                <c:pt idx="5">
                  <c:v>0.71074231559353329</c:v>
                </c:pt>
                <c:pt idx="6">
                  <c:v>0.6940536081577684</c:v>
                </c:pt>
                <c:pt idx="7">
                  <c:v>0.67116939056944069</c:v>
                </c:pt>
                <c:pt idx="8">
                  <c:v>0.65465367070797709</c:v>
                </c:pt>
                <c:pt idx="9">
                  <c:v>0.64098247902589756</c:v>
                </c:pt>
                <c:pt idx="10">
                  <c:v>0.63628476297577774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47-4C64-9689-35D8322EB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38464"/>
        <c:axId val="602491552"/>
      </c:scatterChart>
      <c:valAx>
        <c:axId val="6007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alfa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3365693702159314"/>
              <c:y val="0.91505703257669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91552"/>
        <c:crosses val="autoZero"/>
        <c:crossBetween val="midCat"/>
      </c:valAx>
      <c:valAx>
        <c:axId val="6024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lambda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6.8371801648362401E-2"/>
              <c:y val="3.249722005527467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3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obwód RL: cos</a:t>
            </a:r>
            <a:r>
              <a:rPr lang="pl-PL" baseline="0"/>
              <a:t> fi, lambda </a:t>
            </a:r>
            <a:r>
              <a:rPr lang="pl-PL"/>
              <a:t>= f(alfa)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9744006436855"/>
          <c:y val="0.14545098039215687"/>
          <c:w val="0.84819183735672909"/>
          <c:h val="0.66207781380268638"/>
        </c:manualLayout>
      </c:layout>
      <c:scatterChart>
        <c:scatterStyle val="smoothMarker"/>
        <c:varyColors val="0"/>
        <c:ser>
          <c:idx val="0"/>
          <c:order val="0"/>
          <c:tx>
            <c:v>cos fi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'obwod-R'!$B$47:$B$61</c:f>
              <c:numCache>
                <c:formatCode>General</c:formatCode>
                <c:ptCount val="15"/>
                <c:pt idx="0">
                  <c:v>0</c:v>
                </c:pt>
                <c:pt idx="1">
                  <c:v>52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</c:numCache>
            </c:numRef>
          </c:xVal>
          <c:yVal>
            <c:numRef>
              <c:f>'obwod-R'!$Y$47:$Y$61</c:f>
              <c:numCache>
                <c:formatCode>0.00</c:formatCode>
                <c:ptCount val="15"/>
                <c:pt idx="0">
                  <c:v>0.76262252428055544</c:v>
                </c:pt>
                <c:pt idx="1">
                  <c:v>0.76659451659451672</c:v>
                </c:pt>
                <c:pt idx="2">
                  <c:v>0.75087154733172445</c:v>
                </c:pt>
                <c:pt idx="3">
                  <c:v>0.74832230966059954</c:v>
                </c:pt>
                <c:pt idx="4">
                  <c:v>0.72875933167436902</c:v>
                </c:pt>
                <c:pt idx="5">
                  <c:v>0.69064180356173843</c:v>
                </c:pt>
                <c:pt idx="6">
                  <c:v>0.65490065490065485</c:v>
                </c:pt>
                <c:pt idx="7">
                  <c:v>0.60229132569558097</c:v>
                </c:pt>
                <c:pt idx="8">
                  <c:v>0.55705996131528046</c:v>
                </c:pt>
                <c:pt idx="9">
                  <c:v>0.50847457627118642</c:v>
                </c:pt>
                <c:pt idx="10">
                  <c:v>0.45423574835339542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E8-43A3-9B7C-DF2CEE6FD44B}"/>
            </c:ext>
          </c:extLst>
        </c:ser>
        <c:ser>
          <c:idx val="1"/>
          <c:order val="1"/>
          <c:tx>
            <c:v>lambda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'obwod-R'!$B$47:$B$61</c:f>
              <c:numCache>
                <c:formatCode>General</c:formatCode>
                <c:ptCount val="15"/>
                <c:pt idx="0">
                  <c:v>0</c:v>
                </c:pt>
                <c:pt idx="1">
                  <c:v>52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</c:numCache>
            </c:numRef>
          </c:xVal>
          <c:yVal>
            <c:numRef>
              <c:f>'obwod-R'!$Z$47:$Z$61</c:f>
              <c:numCache>
                <c:formatCode>0.00</c:formatCode>
                <c:ptCount val="15"/>
                <c:pt idx="0">
                  <c:v>0.75804835439919971</c:v>
                </c:pt>
                <c:pt idx="1">
                  <c:v>0.7622986263338376</c:v>
                </c:pt>
                <c:pt idx="2">
                  <c:v>0.75372723190917057</c:v>
                </c:pt>
                <c:pt idx="3">
                  <c:v>0.74552840887801686</c:v>
                </c:pt>
                <c:pt idx="4">
                  <c:v>0.72736511353843625</c:v>
                </c:pt>
                <c:pt idx="5">
                  <c:v>0.71074231559353329</c:v>
                </c:pt>
                <c:pt idx="6">
                  <c:v>0.6940536081577684</c:v>
                </c:pt>
                <c:pt idx="7">
                  <c:v>0.67116939056944069</c:v>
                </c:pt>
                <c:pt idx="8">
                  <c:v>0.65465367070797709</c:v>
                </c:pt>
                <c:pt idx="9">
                  <c:v>0.64098247902589756</c:v>
                </c:pt>
                <c:pt idx="10">
                  <c:v>0.63628476297577774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1E8-43A3-9B7C-DF2CEE6FD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38464"/>
        <c:axId val="602491552"/>
      </c:scatterChart>
      <c:valAx>
        <c:axId val="6007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alfa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3365693702159314"/>
              <c:y val="0.91505703257669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91552"/>
        <c:crosses val="autoZero"/>
        <c:crossBetween val="midCat"/>
      </c:valAx>
      <c:valAx>
        <c:axId val="6024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cos fi,</a:t>
                </a:r>
                <a:r>
                  <a:rPr lang="pl-PL" baseline="0"/>
                  <a:t> lambda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6.8371801648362401E-2"/>
              <c:y val="3.249722005527467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3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63</xdr:row>
      <xdr:rowOff>1</xdr:rowOff>
    </xdr:from>
    <xdr:to>
      <xdr:col>9</xdr:col>
      <xdr:colOff>0</xdr:colOff>
      <xdr:row>80</xdr:row>
      <xdr:rowOff>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CE6EE0F-ABBB-486F-9F50-7EE17A3A0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63</xdr:row>
      <xdr:rowOff>0</xdr:rowOff>
    </xdr:from>
    <xdr:to>
      <xdr:col>19</xdr:col>
      <xdr:colOff>1</xdr:colOff>
      <xdr:row>80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3EFDB36-0900-470B-932E-D0F5E14C0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63</xdr:row>
      <xdr:rowOff>0</xdr:rowOff>
    </xdr:from>
    <xdr:to>
      <xdr:col>28</xdr:col>
      <xdr:colOff>0</xdr:colOff>
      <xdr:row>80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07A78E0-A928-45C9-BCF8-A6B2FE952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62</xdr:row>
      <xdr:rowOff>175902</xdr:rowOff>
    </xdr:from>
    <xdr:to>
      <xdr:col>38</xdr:col>
      <xdr:colOff>0</xdr:colOff>
      <xdr:row>80</xdr:row>
      <xdr:rowOff>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FECE914-D6CE-439B-9C47-6226150FA8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8</xdr:col>
      <xdr:colOff>582706</xdr:colOff>
      <xdr:row>101</xdr:row>
      <xdr:rowOff>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963C2D0A-EBD8-48FB-98DF-3CBF0D583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5CF7-EB45-466D-9B0B-22BEEB929163}">
  <dimension ref="A2:AF61"/>
  <sheetViews>
    <sheetView tabSelected="1" topLeftCell="A22" zoomScale="85" zoomScaleNormal="85" workbookViewId="0">
      <selection activeCell="AD48" sqref="AD48"/>
    </sheetView>
  </sheetViews>
  <sheetFormatPr defaultRowHeight="15" x14ac:dyDescent="0.25"/>
  <cols>
    <col min="2" max="2" width="9.85546875" bestFit="1" customWidth="1"/>
    <col min="3" max="5" width="0" hidden="1" customWidth="1"/>
    <col min="7" max="9" width="0" hidden="1" customWidth="1"/>
    <col min="11" max="13" width="0" hidden="1" customWidth="1"/>
    <col min="15" max="17" width="0" hidden="1" customWidth="1"/>
    <col min="18" max="18" width="9.5703125" bestFit="1" customWidth="1"/>
    <col min="19" max="21" width="0" hidden="1" customWidth="1"/>
    <col min="25" max="26" width="9.5703125" bestFit="1" customWidth="1"/>
    <col min="28" max="28" width="13.42578125" customWidth="1"/>
  </cols>
  <sheetData>
    <row r="2" spans="1:32" ht="15.75" thickBot="1" x14ac:dyDescent="0.3">
      <c r="B2" t="s">
        <v>0</v>
      </c>
    </row>
    <row r="3" spans="1:32" x14ac:dyDescent="0.25">
      <c r="A3" s="1"/>
      <c r="B3" s="2"/>
      <c r="C3" s="39" t="s">
        <v>11</v>
      </c>
      <c r="D3" s="33"/>
      <c r="E3" s="33"/>
      <c r="F3" s="40"/>
      <c r="G3" s="39" t="s">
        <v>15</v>
      </c>
      <c r="H3" s="33"/>
      <c r="I3" s="33"/>
      <c r="J3" s="40"/>
      <c r="K3" s="39" t="s">
        <v>13</v>
      </c>
      <c r="L3" s="33"/>
      <c r="M3" s="33"/>
      <c r="N3" s="40"/>
      <c r="O3" s="39" t="s">
        <v>14</v>
      </c>
      <c r="P3" s="33"/>
      <c r="Q3" s="33"/>
      <c r="R3" s="40"/>
      <c r="S3" s="39" t="s">
        <v>17</v>
      </c>
      <c r="T3" s="33"/>
      <c r="U3" s="33"/>
      <c r="V3" s="40"/>
      <c r="W3" s="36" t="s">
        <v>20</v>
      </c>
      <c r="X3" s="37"/>
      <c r="Y3" s="37"/>
      <c r="Z3" s="38"/>
    </row>
    <row r="4" spans="1:32" ht="15.75" thickBot="1" x14ac:dyDescent="0.3">
      <c r="A4" s="3" t="s">
        <v>1</v>
      </c>
      <c r="B4" s="4" t="s">
        <v>2</v>
      </c>
      <c r="C4" s="5" t="s">
        <v>3</v>
      </c>
      <c r="D4" s="9" t="s">
        <v>7</v>
      </c>
      <c r="E4" s="9" t="s">
        <v>4</v>
      </c>
      <c r="F4" s="4" t="s">
        <v>12</v>
      </c>
      <c r="G4" s="5" t="s">
        <v>5</v>
      </c>
      <c r="H4" s="9" t="s">
        <v>6</v>
      </c>
      <c r="I4" s="9" t="s">
        <v>4</v>
      </c>
      <c r="J4" s="4" t="s">
        <v>16</v>
      </c>
      <c r="K4" s="5" t="s">
        <v>5</v>
      </c>
      <c r="L4" s="9" t="s">
        <v>8</v>
      </c>
      <c r="M4" s="9" t="s">
        <v>4</v>
      </c>
      <c r="N4" s="4" t="s">
        <v>13</v>
      </c>
      <c r="O4" s="5" t="s">
        <v>5</v>
      </c>
      <c r="P4" s="9" t="s">
        <v>9</v>
      </c>
      <c r="Q4" s="9" t="s">
        <v>4</v>
      </c>
      <c r="R4" s="4" t="s">
        <v>14</v>
      </c>
      <c r="S4" s="5" t="s">
        <v>5</v>
      </c>
      <c r="T4" s="9" t="s">
        <v>10</v>
      </c>
      <c r="U4" s="9" t="s">
        <v>4</v>
      </c>
      <c r="V4" s="4" t="s">
        <v>12</v>
      </c>
      <c r="W4" s="11" t="s">
        <v>21</v>
      </c>
      <c r="X4" s="12" t="s">
        <v>22</v>
      </c>
      <c r="Y4" s="12" t="s">
        <v>23</v>
      </c>
      <c r="Z4" s="13" t="s">
        <v>24</v>
      </c>
      <c r="AB4" s="10" t="s">
        <v>28</v>
      </c>
      <c r="AC4" s="10" t="s">
        <v>29</v>
      </c>
      <c r="AD4" s="10" t="s">
        <v>30</v>
      </c>
      <c r="AE4" s="10" t="s">
        <v>24</v>
      </c>
    </row>
    <row r="5" spans="1:32" x14ac:dyDescent="0.25">
      <c r="A5" s="6">
        <v>1</v>
      </c>
      <c r="B5" s="7">
        <v>0</v>
      </c>
      <c r="C5" s="8">
        <v>238</v>
      </c>
      <c r="D5" s="34">
        <v>300</v>
      </c>
      <c r="E5" s="34">
        <f>300/300</f>
        <v>1</v>
      </c>
      <c r="F5" s="7">
        <f>$E$5*C5</f>
        <v>238</v>
      </c>
      <c r="G5" s="8">
        <v>0.28999999999999998</v>
      </c>
      <c r="H5" s="33">
        <v>1</v>
      </c>
      <c r="I5" s="33">
        <f>1/1</f>
        <v>1</v>
      </c>
      <c r="J5" s="17">
        <f>$I$5*G5</f>
        <v>0.28999999999999998</v>
      </c>
      <c r="K5" s="8">
        <v>70</v>
      </c>
      <c r="L5" s="33">
        <v>100</v>
      </c>
      <c r="M5" s="33">
        <f>100/100</f>
        <v>1</v>
      </c>
      <c r="N5" s="7">
        <f>K5*$M$5</f>
        <v>70</v>
      </c>
      <c r="O5" s="8">
        <v>0</v>
      </c>
      <c r="P5" s="33">
        <v>400</v>
      </c>
      <c r="Q5" s="33">
        <f>400/100</f>
        <v>4</v>
      </c>
      <c r="R5" s="17">
        <f>O5*$Q$5/SQRT(3)</f>
        <v>0</v>
      </c>
      <c r="S5" s="8">
        <v>47</v>
      </c>
      <c r="T5" s="33">
        <v>300</v>
      </c>
      <c r="U5" s="33">
        <f>T5/60</f>
        <v>5</v>
      </c>
      <c r="V5" s="7">
        <f>$U$5*S5</f>
        <v>235</v>
      </c>
      <c r="W5" s="16">
        <f>N5/$N$5</f>
        <v>1</v>
      </c>
      <c r="X5" s="14">
        <f>V5/F5</f>
        <v>0.98739495798319332</v>
      </c>
      <c r="Y5" s="14">
        <f>N5/(J5*F5)</f>
        <v>1.0141987829614605</v>
      </c>
      <c r="Z5" s="15">
        <f>N5/(SQRT(N5^2+R5^2))</f>
        <v>1</v>
      </c>
      <c r="AB5" t="e">
        <f>ACOS(Y5)</f>
        <v>#NUM!</v>
      </c>
    </row>
    <row r="6" spans="1:32" x14ac:dyDescent="0.25">
      <c r="A6" s="6">
        <v>2</v>
      </c>
      <c r="B6" s="7">
        <v>10</v>
      </c>
      <c r="C6" s="8">
        <v>238</v>
      </c>
      <c r="D6" s="34"/>
      <c r="E6" s="34"/>
      <c r="F6" s="7">
        <f t="shared" ref="F6:F23" si="0">$E$5*C6</f>
        <v>238</v>
      </c>
      <c r="G6" s="8">
        <v>0.28999999999999998</v>
      </c>
      <c r="H6" s="34"/>
      <c r="I6" s="34"/>
      <c r="J6" s="17">
        <f t="shared" ref="J6:J23" si="1">$I$5*G6</f>
        <v>0.28999999999999998</v>
      </c>
      <c r="K6" s="8">
        <v>70</v>
      </c>
      <c r="L6" s="34"/>
      <c r="M6" s="34"/>
      <c r="N6" s="7">
        <f t="shared" ref="N6:N23" si="2">K6*$M$5</f>
        <v>70</v>
      </c>
      <c r="O6" s="8">
        <v>0</v>
      </c>
      <c r="P6" s="34"/>
      <c r="Q6" s="34"/>
      <c r="R6" s="17">
        <f t="shared" ref="R6:R23" si="3">O6*$Q$5/SQRT(3)</f>
        <v>0</v>
      </c>
      <c r="S6" s="8">
        <v>47</v>
      </c>
      <c r="T6" s="34"/>
      <c r="U6" s="34"/>
      <c r="V6" s="7">
        <f t="shared" ref="V6:V21" si="4">$U$5*S6</f>
        <v>235</v>
      </c>
      <c r="W6" s="16">
        <f t="shared" ref="W6:W23" si="5">N6/$N$5</f>
        <v>1</v>
      </c>
      <c r="X6" s="14">
        <f t="shared" ref="X6:X23" si="6">V6/F6</f>
        <v>0.98739495798319332</v>
      </c>
      <c r="Y6" s="14">
        <f t="shared" ref="Y6:Y22" si="7">N6/(J6*F6)</f>
        <v>1.0141987829614605</v>
      </c>
      <c r="Z6" s="15">
        <f t="shared" ref="Z6:Z22" si="8">N6/(SQRT(N6^2+R6^2))</f>
        <v>1</v>
      </c>
      <c r="AB6" t="e">
        <f t="shared" ref="AB6:AB23" si="9">ACOS(Y6)</f>
        <v>#NUM!</v>
      </c>
    </row>
    <row r="7" spans="1:32" x14ac:dyDescent="0.25">
      <c r="A7" s="6">
        <v>3</v>
      </c>
      <c r="B7" s="7">
        <v>20</v>
      </c>
      <c r="C7" s="8">
        <v>238</v>
      </c>
      <c r="D7" s="34"/>
      <c r="E7" s="34"/>
      <c r="F7" s="7">
        <f t="shared" si="0"/>
        <v>238</v>
      </c>
      <c r="G7" s="8">
        <v>0.28999999999999998</v>
      </c>
      <c r="H7" s="34"/>
      <c r="I7" s="34"/>
      <c r="J7" s="17">
        <f t="shared" si="1"/>
        <v>0.28999999999999998</v>
      </c>
      <c r="K7" s="8">
        <v>70</v>
      </c>
      <c r="L7" s="34"/>
      <c r="M7" s="34"/>
      <c r="N7" s="7">
        <f t="shared" si="2"/>
        <v>70</v>
      </c>
      <c r="O7" s="8">
        <v>0</v>
      </c>
      <c r="P7" s="34"/>
      <c r="Q7" s="34"/>
      <c r="R7" s="17">
        <f t="shared" si="3"/>
        <v>0</v>
      </c>
      <c r="S7" s="8">
        <v>47</v>
      </c>
      <c r="T7" s="34"/>
      <c r="U7" s="34"/>
      <c r="V7" s="7">
        <f t="shared" si="4"/>
        <v>235</v>
      </c>
      <c r="W7" s="16">
        <f t="shared" si="5"/>
        <v>1</v>
      </c>
      <c r="X7" s="14">
        <f t="shared" si="6"/>
        <v>0.98739495798319332</v>
      </c>
      <c r="Y7" s="14">
        <f t="shared" si="7"/>
        <v>1.0141987829614605</v>
      </c>
      <c r="Z7" s="15">
        <f t="shared" si="8"/>
        <v>1</v>
      </c>
      <c r="AB7" t="e">
        <f t="shared" si="9"/>
        <v>#NUM!</v>
      </c>
      <c r="AF7">
        <f>235/(235/0.29)</f>
        <v>0.28999999999999998</v>
      </c>
    </row>
    <row r="8" spans="1:32" x14ac:dyDescent="0.25">
      <c r="A8" s="6">
        <v>4</v>
      </c>
      <c r="B8" s="7">
        <v>30</v>
      </c>
      <c r="C8" s="8">
        <v>238</v>
      </c>
      <c r="D8" s="34"/>
      <c r="E8" s="34"/>
      <c r="F8" s="7">
        <f t="shared" si="0"/>
        <v>238</v>
      </c>
      <c r="G8" s="8">
        <v>0.28999999999999998</v>
      </c>
      <c r="H8" s="34"/>
      <c r="I8" s="34"/>
      <c r="J8" s="17">
        <f t="shared" si="1"/>
        <v>0.28999999999999998</v>
      </c>
      <c r="K8" s="8">
        <v>69.5</v>
      </c>
      <c r="L8" s="34"/>
      <c r="M8" s="34"/>
      <c r="N8" s="7">
        <f t="shared" si="2"/>
        <v>69.5</v>
      </c>
      <c r="O8" s="8">
        <v>1</v>
      </c>
      <c r="P8" s="34"/>
      <c r="Q8" s="34"/>
      <c r="R8" s="17">
        <f t="shared" si="3"/>
        <v>2.3094010767585034</v>
      </c>
      <c r="S8" s="8">
        <v>47</v>
      </c>
      <c r="T8" s="34"/>
      <c r="U8" s="34"/>
      <c r="V8" s="7">
        <f t="shared" si="4"/>
        <v>235</v>
      </c>
      <c r="W8" s="16">
        <f t="shared" si="5"/>
        <v>0.99285714285714288</v>
      </c>
      <c r="X8" s="14">
        <f t="shared" si="6"/>
        <v>0.98739495798319332</v>
      </c>
      <c r="Y8" s="14">
        <f t="shared" si="7"/>
        <v>1.0069545059403071</v>
      </c>
      <c r="Z8" s="15">
        <f t="shared" si="8"/>
        <v>0.99944838043759032</v>
      </c>
      <c r="AB8" t="e">
        <f t="shared" si="9"/>
        <v>#NUM!</v>
      </c>
    </row>
    <row r="9" spans="1:32" x14ac:dyDescent="0.25">
      <c r="A9" s="6">
        <v>5</v>
      </c>
      <c r="B9" s="7">
        <v>40</v>
      </c>
      <c r="C9" s="8">
        <v>238</v>
      </c>
      <c r="D9" s="34"/>
      <c r="E9" s="34"/>
      <c r="F9" s="7">
        <f t="shared" si="0"/>
        <v>238</v>
      </c>
      <c r="G9" s="8">
        <v>0.28499999999999998</v>
      </c>
      <c r="H9" s="34"/>
      <c r="I9" s="34"/>
      <c r="J9" s="17">
        <f t="shared" si="1"/>
        <v>0.28499999999999998</v>
      </c>
      <c r="K9" s="8">
        <v>68</v>
      </c>
      <c r="L9" s="34"/>
      <c r="M9" s="34"/>
      <c r="N9" s="7">
        <f t="shared" si="2"/>
        <v>68</v>
      </c>
      <c r="O9" s="8">
        <v>2</v>
      </c>
      <c r="P9" s="34"/>
      <c r="Q9" s="34"/>
      <c r="R9" s="17">
        <f t="shared" si="3"/>
        <v>4.6188021535170067</v>
      </c>
      <c r="S9" s="8">
        <v>46</v>
      </c>
      <c r="T9" s="34"/>
      <c r="U9" s="34"/>
      <c r="V9" s="7">
        <f t="shared" si="4"/>
        <v>230</v>
      </c>
      <c r="W9" s="16">
        <f t="shared" si="5"/>
        <v>0.97142857142857142</v>
      </c>
      <c r="X9" s="14">
        <f t="shared" si="6"/>
        <v>0.96638655462184875</v>
      </c>
      <c r="Y9" s="14">
        <f t="shared" si="7"/>
        <v>1.0025062656641603</v>
      </c>
      <c r="Z9" s="15">
        <f t="shared" si="8"/>
        <v>0.99770114638459251</v>
      </c>
      <c r="AB9" t="e">
        <f t="shared" si="9"/>
        <v>#NUM!</v>
      </c>
    </row>
    <row r="10" spans="1:32" x14ac:dyDescent="0.25">
      <c r="A10" s="6">
        <v>6</v>
      </c>
      <c r="B10" s="7">
        <v>50</v>
      </c>
      <c r="C10" s="8">
        <v>238</v>
      </c>
      <c r="D10" s="34"/>
      <c r="E10" s="34"/>
      <c r="F10" s="7">
        <f t="shared" si="0"/>
        <v>238</v>
      </c>
      <c r="G10" s="8">
        <v>0.28299999999999997</v>
      </c>
      <c r="H10" s="34"/>
      <c r="I10" s="34"/>
      <c r="J10" s="17">
        <f t="shared" si="1"/>
        <v>0.28299999999999997</v>
      </c>
      <c r="K10" s="8">
        <v>66</v>
      </c>
      <c r="L10" s="34"/>
      <c r="M10" s="34"/>
      <c r="N10" s="7">
        <f t="shared" si="2"/>
        <v>66</v>
      </c>
      <c r="O10" s="8">
        <v>3.5</v>
      </c>
      <c r="P10" s="34"/>
      <c r="Q10" s="34"/>
      <c r="R10" s="17">
        <f t="shared" si="3"/>
        <v>8.0829037686547611</v>
      </c>
      <c r="S10" s="8">
        <v>45</v>
      </c>
      <c r="T10" s="34"/>
      <c r="U10" s="34"/>
      <c r="V10" s="7">
        <f t="shared" si="4"/>
        <v>225</v>
      </c>
      <c r="W10" s="16">
        <f t="shared" si="5"/>
        <v>0.94285714285714284</v>
      </c>
      <c r="X10" s="14">
        <f t="shared" si="6"/>
        <v>0.94537815126050417</v>
      </c>
      <c r="Y10" s="14">
        <f t="shared" si="7"/>
        <v>0.97989725925705973</v>
      </c>
      <c r="Z10" s="15">
        <f t="shared" si="8"/>
        <v>0.9925840822994586</v>
      </c>
      <c r="AB10">
        <f>DEGREES(ACOS(Y10))</f>
        <v>11.507884777856161</v>
      </c>
      <c r="AC10">
        <f>PI()-(B10/180)+0.5*SIN(2*B10)</f>
        <v>2.610632055257136</v>
      </c>
      <c r="AD10">
        <f>F10/($F$5/$J$5)*SQRT(AC10/PI())</f>
        <v>0.26436009222058582</v>
      </c>
      <c r="AE10">
        <f>(F10*J10*Y10)/(F10*AD10)</f>
        <v>1.0489893615953036</v>
      </c>
    </row>
    <row r="11" spans="1:32" x14ac:dyDescent="0.25">
      <c r="A11" s="6">
        <v>7</v>
      </c>
      <c r="B11" s="7">
        <v>60</v>
      </c>
      <c r="C11" s="8">
        <v>238</v>
      </c>
      <c r="D11" s="34"/>
      <c r="E11" s="34"/>
      <c r="F11" s="7">
        <f t="shared" si="0"/>
        <v>238</v>
      </c>
      <c r="G11" s="8">
        <v>0.27800000000000002</v>
      </c>
      <c r="H11" s="34"/>
      <c r="I11" s="34"/>
      <c r="J11" s="17">
        <f t="shared" si="1"/>
        <v>0.27800000000000002</v>
      </c>
      <c r="K11" s="8">
        <v>63</v>
      </c>
      <c r="L11" s="34"/>
      <c r="M11" s="34"/>
      <c r="N11" s="7">
        <f t="shared" si="2"/>
        <v>63</v>
      </c>
      <c r="O11" s="8">
        <v>5</v>
      </c>
      <c r="P11" s="34"/>
      <c r="Q11" s="34"/>
      <c r="R11" s="17">
        <f t="shared" si="3"/>
        <v>11.547005383792516</v>
      </c>
      <c r="S11" s="8">
        <v>43.5</v>
      </c>
      <c r="T11" s="34"/>
      <c r="U11" s="34"/>
      <c r="V11" s="7">
        <f t="shared" si="4"/>
        <v>217.5</v>
      </c>
      <c r="W11" s="16">
        <f t="shared" si="5"/>
        <v>0.9</v>
      </c>
      <c r="X11" s="14">
        <f t="shared" si="6"/>
        <v>0.91386554621848737</v>
      </c>
      <c r="Y11" s="14">
        <f t="shared" si="7"/>
        <v>0.95217943292424878</v>
      </c>
      <c r="Z11" s="15">
        <f t="shared" si="8"/>
        <v>0.98361484930442267</v>
      </c>
      <c r="AB11">
        <f t="shared" ref="AB11:AB21" si="10">DEGREES(ACOS(Y11))</f>
        <v>17.790618689705905</v>
      </c>
      <c r="AC11">
        <f t="shared" ref="AC11:AC23" si="11">PI()-(B11/180)+0.5*SIN(2*B11)</f>
        <v>3.0985649123626167</v>
      </c>
      <c r="AD11">
        <f t="shared" ref="AD11:AD23" si="12">F11/($F$5/$J$5)*SQRT(AC11/PI())</f>
        <v>0.28800721055172596</v>
      </c>
      <c r="AE11">
        <f t="shared" ref="AE11:AE23" si="13">(F11*J11*Y11)/(F11*AD11)</f>
        <v>0.91909463601919128</v>
      </c>
    </row>
    <row r="12" spans="1:32" x14ac:dyDescent="0.25">
      <c r="A12" s="6">
        <v>8</v>
      </c>
      <c r="B12" s="7">
        <v>70</v>
      </c>
      <c r="C12" s="8">
        <v>238</v>
      </c>
      <c r="D12" s="34"/>
      <c r="E12" s="34"/>
      <c r="F12" s="7">
        <f t="shared" si="0"/>
        <v>238</v>
      </c>
      <c r="G12" s="8">
        <v>0.27200000000000002</v>
      </c>
      <c r="H12" s="34"/>
      <c r="I12" s="34"/>
      <c r="J12" s="17">
        <f t="shared" si="1"/>
        <v>0.27200000000000002</v>
      </c>
      <c r="K12" s="8">
        <v>59.5</v>
      </c>
      <c r="L12" s="34"/>
      <c r="M12" s="34"/>
      <c r="N12" s="7">
        <f t="shared" si="2"/>
        <v>59.5</v>
      </c>
      <c r="O12" s="8">
        <v>6.5</v>
      </c>
      <c r="P12" s="34"/>
      <c r="Q12" s="34"/>
      <c r="R12" s="17">
        <f t="shared" si="3"/>
        <v>15.01110699893027</v>
      </c>
      <c r="S12" s="8">
        <v>42</v>
      </c>
      <c r="T12" s="34"/>
      <c r="U12" s="34"/>
      <c r="V12" s="7">
        <f t="shared" si="4"/>
        <v>210</v>
      </c>
      <c r="W12" s="16">
        <f t="shared" si="5"/>
        <v>0.85</v>
      </c>
      <c r="X12" s="14">
        <f t="shared" si="6"/>
        <v>0.88235294117647056</v>
      </c>
      <c r="Y12" s="14">
        <f>N12/(J12*F12)</f>
        <v>0.91911764705882348</v>
      </c>
      <c r="Z12" s="15">
        <f t="shared" si="8"/>
        <v>0.96961836846660121</v>
      </c>
      <c r="AB12">
        <f t="shared" si="10"/>
        <v>23.202573057236389</v>
      </c>
      <c r="AC12">
        <f t="shared" si="11"/>
        <v>3.2428235944210599</v>
      </c>
      <c r="AD12">
        <f t="shared" si="12"/>
        <v>0.29463526309368476</v>
      </c>
      <c r="AE12">
        <f t="shared" si="13"/>
        <v>0.84850671767862307</v>
      </c>
    </row>
    <row r="13" spans="1:32" x14ac:dyDescent="0.25">
      <c r="A13" s="6">
        <v>9</v>
      </c>
      <c r="B13" s="7">
        <v>80</v>
      </c>
      <c r="C13" s="8">
        <v>238</v>
      </c>
      <c r="D13" s="34"/>
      <c r="E13" s="34"/>
      <c r="F13" s="7">
        <f t="shared" si="0"/>
        <v>238</v>
      </c>
      <c r="G13" s="8">
        <v>0.26200000000000001</v>
      </c>
      <c r="H13" s="34"/>
      <c r="I13" s="34"/>
      <c r="J13" s="17">
        <f t="shared" si="1"/>
        <v>0.26200000000000001</v>
      </c>
      <c r="K13" s="8">
        <v>54</v>
      </c>
      <c r="L13" s="34"/>
      <c r="M13" s="34"/>
      <c r="N13" s="7">
        <f t="shared" si="2"/>
        <v>54</v>
      </c>
      <c r="O13" s="8">
        <v>8</v>
      </c>
      <c r="P13" s="34"/>
      <c r="Q13" s="34"/>
      <c r="R13" s="17">
        <f t="shared" si="3"/>
        <v>18.475208614068027</v>
      </c>
      <c r="S13" s="8">
        <v>39</v>
      </c>
      <c r="T13" s="34"/>
      <c r="U13" s="34"/>
      <c r="V13" s="7">
        <f t="shared" si="4"/>
        <v>195</v>
      </c>
      <c r="W13" s="16">
        <f t="shared" si="5"/>
        <v>0.77142857142857146</v>
      </c>
      <c r="X13" s="14">
        <f t="shared" si="6"/>
        <v>0.81932773109243695</v>
      </c>
      <c r="Y13" s="14">
        <f t="shared" si="7"/>
        <v>0.86599525306305725</v>
      </c>
      <c r="Z13" s="15">
        <f t="shared" si="8"/>
        <v>0.94615580449817649</v>
      </c>
      <c r="AB13">
        <f t="shared" si="10"/>
        <v>30.003454837759829</v>
      </c>
      <c r="AC13">
        <f t="shared" si="11"/>
        <v>2.8068608383348508</v>
      </c>
      <c r="AD13">
        <f t="shared" si="12"/>
        <v>0.27411544226851448</v>
      </c>
      <c r="AE13">
        <f t="shared" si="13"/>
        <v>0.82771971700983671</v>
      </c>
    </row>
    <row r="14" spans="1:32" x14ac:dyDescent="0.25">
      <c r="A14" s="6">
        <v>10</v>
      </c>
      <c r="B14" s="7">
        <v>90</v>
      </c>
      <c r="C14" s="8">
        <v>238</v>
      </c>
      <c r="D14" s="34"/>
      <c r="E14" s="34"/>
      <c r="F14" s="7">
        <f t="shared" si="0"/>
        <v>238</v>
      </c>
      <c r="G14" s="8">
        <v>0.25</v>
      </c>
      <c r="H14" s="34"/>
      <c r="I14" s="34"/>
      <c r="J14" s="17">
        <f t="shared" si="1"/>
        <v>0.25</v>
      </c>
      <c r="K14" s="8">
        <v>47.5</v>
      </c>
      <c r="L14" s="34"/>
      <c r="M14" s="34"/>
      <c r="N14" s="7">
        <f t="shared" si="2"/>
        <v>47.5</v>
      </c>
      <c r="O14" s="8">
        <v>9</v>
      </c>
      <c r="P14" s="34"/>
      <c r="Q14" s="34"/>
      <c r="R14" s="17">
        <f t="shared" si="3"/>
        <v>20.784609690826528</v>
      </c>
      <c r="S14" s="8">
        <v>35</v>
      </c>
      <c r="T14" s="34"/>
      <c r="U14" s="34"/>
      <c r="V14" s="7">
        <f t="shared" si="4"/>
        <v>175</v>
      </c>
      <c r="W14" s="16">
        <f t="shared" si="5"/>
        <v>0.6785714285714286</v>
      </c>
      <c r="X14" s="14">
        <f t="shared" si="6"/>
        <v>0.73529411764705888</v>
      </c>
      <c r="Y14" s="14">
        <f t="shared" si="7"/>
        <v>0.79831932773109249</v>
      </c>
      <c r="Z14" s="15">
        <f>N14/(SQRT(N14^2+R14^2))</f>
        <v>0.91613353845433021</v>
      </c>
      <c r="AB14">
        <f t="shared" si="10"/>
        <v>37.030091642053343</v>
      </c>
      <c r="AC14">
        <f t="shared" si="11"/>
        <v>2.2410163357228781</v>
      </c>
      <c r="AD14">
        <f t="shared" si="12"/>
        <v>0.24493202478506776</v>
      </c>
      <c r="AE14">
        <f t="shared" si="13"/>
        <v>0.8148376354946153</v>
      </c>
    </row>
    <row r="15" spans="1:32" x14ac:dyDescent="0.25">
      <c r="A15" s="6">
        <v>11</v>
      </c>
      <c r="B15" s="7">
        <v>100</v>
      </c>
      <c r="C15" s="8">
        <v>238</v>
      </c>
      <c r="D15" s="34"/>
      <c r="E15" s="34"/>
      <c r="F15" s="7">
        <f t="shared" si="0"/>
        <v>238</v>
      </c>
      <c r="G15" s="8">
        <v>0.24</v>
      </c>
      <c r="H15" s="34"/>
      <c r="I15" s="34"/>
      <c r="J15" s="17">
        <f t="shared" si="1"/>
        <v>0.24</v>
      </c>
      <c r="K15" s="8">
        <v>42</v>
      </c>
      <c r="L15" s="34"/>
      <c r="M15" s="34"/>
      <c r="N15" s="7">
        <f t="shared" si="2"/>
        <v>42</v>
      </c>
      <c r="O15" s="8">
        <v>10</v>
      </c>
      <c r="P15" s="34"/>
      <c r="Q15" s="34"/>
      <c r="R15" s="17">
        <f t="shared" si="3"/>
        <v>23.094010767585033</v>
      </c>
      <c r="S15" s="8">
        <v>32</v>
      </c>
      <c r="T15" s="34"/>
      <c r="U15" s="34"/>
      <c r="V15" s="7">
        <f t="shared" si="4"/>
        <v>160</v>
      </c>
      <c r="W15" s="16">
        <f t="shared" si="5"/>
        <v>0.6</v>
      </c>
      <c r="X15" s="14">
        <f t="shared" si="6"/>
        <v>0.67226890756302526</v>
      </c>
      <c r="Y15" s="14">
        <f t="shared" si="7"/>
        <v>0.73529411764705888</v>
      </c>
      <c r="Z15" s="15">
        <f t="shared" si="8"/>
        <v>0.87626866820288452</v>
      </c>
      <c r="AB15">
        <f t="shared" si="10"/>
        <v>42.667925494108388</v>
      </c>
      <c r="AC15">
        <f t="shared" si="11"/>
        <v>2.1493884494272404</v>
      </c>
      <c r="AD15">
        <f t="shared" si="12"/>
        <v>0.23987253062039657</v>
      </c>
      <c r="AE15">
        <f t="shared" si="13"/>
        <v>0.73568485636466063</v>
      </c>
    </row>
    <row r="16" spans="1:32" x14ac:dyDescent="0.25">
      <c r="A16" s="6">
        <v>12</v>
      </c>
      <c r="B16" s="7">
        <v>110</v>
      </c>
      <c r="C16" s="8">
        <v>238</v>
      </c>
      <c r="D16" s="34"/>
      <c r="E16" s="34"/>
      <c r="F16" s="7">
        <f t="shared" si="0"/>
        <v>238</v>
      </c>
      <c r="G16" s="8">
        <v>0.22</v>
      </c>
      <c r="H16" s="34"/>
      <c r="I16" s="34"/>
      <c r="J16" s="17">
        <f t="shared" si="1"/>
        <v>0.22</v>
      </c>
      <c r="K16" s="8">
        <v>35</v>
      </c>
      <c r="L16" s="34"/>
      <c r="M16" s="34"/>
      <c r="N16" s="7">
        <f t="shared" si="2"/>
        <v>35</v>
      </c>
      <c r="O16" s="8">
        <v>10</v>
      </c>
      <c r="P16" s="34"/>
      <c r="Q16" s="34"/>
      <c r="R16" s="17">
        <f t="shared" si="3"/>
        <v>23.094010767585033</v>
      </c>
      <c r="S16" s="8">
        <v>27.5</v>
      </c>
      <c r="T16" s="34"/>
      <c r="U16" s="34"/>
      <c r="V16" s="7">
        <f t="shared" si="4"/>
        <v>137.5</v>
      </c>
      <c r="W16" s="16">
        <f t="shared" si="5"/>
        <v>0.5</v>
      </c>
      <c r="X16" s="14">
        <f t="shared" si="6"/>
        <v>0.57773109243697474</v>
      </c>
      <c r="Y16" s="14">
        <f t="shared" si="7"/>
        <v>0.66844919786096257</v>
      </c>
      <c r="Z16" s="15">
        <f t="shared" si="8"/>
        <v>0.83467506519302237</v>
      </c>
      <c r="AB16">
        <f t="shared" si="10"/>
        <v>48.052514303985525</v>
      </c>
      <c r="AC16">
        <f t="shared" si="11"/>
        <v>2.5746808987224479</v>
      </c>
      <c r="AD16">
        <f t="shared" si="12"/>
        <v>0.26253352334561891</v>
      </c>
      <c r="AE16">
        <f t="shared" si="13"/>
        <v>0.56015255368287753</v>
      </c>
    </row>
    <row r="17" spans="1:31" x14ac:dyDescent="0.25">
      <c r="A17" s="6">
        <v>13</v>
      </c>
      <c r="B17" s="7">
        <v>120</v>
      </c>
      <c r="C17" s="8">
        <v>238</v>
      </c>
      <c r="D17" s="34"/>
      <c r="E17" s="34"/>
      <c r="F17" s="7">
        <f t="shared" si="0"/>
        <v>238</v>
      </c>
      <c r="G17" s="8">
        <v>0.2</v>
      </c>
      <c r="H17" s="34"/>
      <c r="I17" s="34"/>
      <c r="J17" s="17">
        <f t="shared" si="1"/>
        <v>0.2</v>
      </c>
      <c r="K17" s="8">
        <v>29</v>
      </c>
      <c r="L17" s="34"/>
      <c r="M17" s="34"/>
      <c r="N17" s="7">
        <f t="shared" si="2"/>
        <v>29</v>
      </c>
      <c r="O17" s="8">
        <v>10</v>
      </c>
      <c r="P17" s="34"/>
      <c r="Q17" s="34"/>
      <c r="R17" s="17">
        <f t="shared" si="3"/>
        <v>23.094010767585033</v>
      </c>
      <c r="S17" s="8">
        <v>23</v>
      </c>
      <c r="T17" s="34"/>
      <c r="U17" s="34"/>
      <c r="V17" s="7">
        <f t="shared" si="4"/>
        <v>115</v>
      </c>
      <c r="W17" s="16">
        <f t="shared" si="5"/>
        <v>0.41428571428571431</v>
      </c>
      <c r="X17" s="14">
        <f t="shared" si="6"/>
        <v>0.48319327731092437</v>
      </c>
      <c r="Y17" s="14">
        <f t="shared" si="7"/>
        <v>0.60924369747899154</v>
      </c>
      <c r="Z17" s="15">
        <f t="shared" si="8"/>
        <v>0.78226150260164473</v>
      </c>
      <c r="AB17">
        <f t="shared" si="10"/>
        <v>52.465162562919033</v>
      </c>
      <c r="AC17">
        <f t="shared" si="11"/>
        <v>2.9476485643836852</v>
      </c>
      <c r="AD17">
        <f t="shared" si="12"/>
        <v>0.2809059337343407</v>
      </c>
      <c r="AE17">
        <f t="shared" si="13"/>
        <v>0.43377061451123894</v>
      </c>
    </row>
    <row r="18" spans="1:31" x14ac:dyDescent="0.25">
      <c r="A18" s="6">
        <v>14</v>
      </c>
      <c r="B18" s="7">
        <v>130</v>
      </c>
      <c r="C18" s="8">
        <v>239</v>
      </c>
      <c r="D18" s="34"/>
      <c r="E18" s="34"/>
      <c r="F18" s="7">
        <f t="shared" si="0"/>
        <v>239</v>
      </c>
      <c r="G18" s="8">
        <v>0.17499999999999999</v>
      </c>
      <c r="H18" s="34"/>
      <c r="I18" s="34"/>
      <c r="J18" s="17">
        <f t="shared" si="1"/>
        <v>0.17499999999999999</v>
      </c>
      <c r="K18" s="8">
        <v>22</v>
      </c>
      <c r="L18" s="34"/>
      <c r="M18" s="34"/>
      <c r="N18" s="7">
        <f t="shared" si="2"/>
        <v>22</v>
      </c>
      <c r="O18" s="8">
        <v>9</v>
      </c>
      <c r="P18" s="34"/>
      <c r="Q18" s="34"/>
      <c r="R18" s="17">
        <f t="shared" si="3"/>
        <v>20.784609690826528</v>
      </c>
      <c r="S18" s="8">
        <v>18</v>
      </c>
      <c r="T18" s="34"/>
      <c r="U18" s="34"/>
      <c r="V18" s="7">
        <f t="shared" si="4"/>
        <v>90</v>
      </c>
      <c r="W18" s="16">
        <f t="shared" si="5"/>
        <v>0.31428571428571428</v>
      </c>
      <c r="X18" s="14">
        <f t="shared" si="6"/>
        <v>0.37656903765690375</v>
      </c>
      <c r="Y18" s="14">
        <f t="shared" si="7"/>
        <v>0.52600119545726243</v>
      </c>
      <c r="Z18" s="15">
        <f t="shared" si="8"/>
        <v>0.72690046050059876</v>
      </c>
      <c r="AB18">
        <f t="shared" si="10"/>
        <v>58.264332278112875</v>
      </c>
      <c r="AC18">
        <f t="shared" si="11"/>
        <v>2.760990283275496</v>
      </c>
      <c r="AD18">
        <f t="shared" si="12"/>
        <v>0.27300867333772327</v>
      </c>
      <c r="AE18">
        <f t="shared" si="13"/>
        <v>0.33716954146416778</v>
      </c>
    </row>
    <row r="19" spans="1:31" x14ac:dyDescent="0.25">
      <c r="A19" s="6">
        <v>15</v>
      </c>
      <c r="B19" s="7">
        <v>140</v>
      </c>
      <c r="C19" s="8">
        <v>239</v>
      </c>
      <c r="D19" s="34"/>
      <c r="E19" s="34"/>
      <c r="F19" s="7">
        <f t="shared" si="0"/>
        <v>239</v>
      </c>
      <c r="G19" s="8">
        <v>0.155</v>
      </c>
      <c r="H19" s="34"/>
      <c r="I19" s="34"/>
      <c r="J19" s="17">
        <f t="shared" si="1"/>
        <v>0.155</v>
      </c>
      <c r="K19" s="8">
        <v>18</v>
      </c>
      <c r="L19" s="34"/>
      <c r="M19" s="34"/>
      <c r="N19" s="7">
        <f t="shared" si="2"/>
        <v>18</v>
      </c>
      <c r="O19" s="8">
        <v>7.5</v>
      </c>
      <c r="P19" s="34"/>
      <c r="Q19" s="34"/>
      <c r="R19" s="17">
        <f t="shared" si="3"/>
        <v>17.320508075688775</v>
      </c>
      <c r="S19" s="8">
        <v>14.5</v>
      </c>
      <c r="T19" s="34"/>
      <c r="U19" s="34"/>
      <c r="V19" s="7">
        <f t="shared" si="4"/>
        <v>72.5</v>
      </c>
      <c r="W19" s="16">
        <f t="shared" si="5"/>
        <v>0.25714285714285712</v>
      </c>
      <c r="X19" s="14">
        <f t="shared" si="6"/>
        <v>0.30334728033472802</v>
      </c>
      <c r="Y19" s="14">
        <f t="shared" si="7"/>
        <v>0.48589553246052097</v>
      </c>
      <c r="Z19" s="15">
        <f t="shared" si="8"/>
        <v>0.7205766921228921</v>
      </c>
      <c r="AB19">
        <f t="shared" si="10"/>
        <v>60.92883806876182</v>
      </c>
      <c r="AC19">
        <f t="shared" si="11"/>
        <v>2.1699101653974009</v>
      </c>
      <c r="AD19">
        <f t="shared" si="12"/>
        <v>0.24202759351513145</v>
      </c>
      <c r="AE19">
        <f t="shared" si="13"/>
        <v>0.31117859925617186</v>
      </c>
    </row>
    <row r="20" spans="1:31" x14ac:dyDescent="0.25">
      <c r="A20" s="6">
        <v>16</v>
      </c>
      <c r="B20" s="7">
        <v>150</v>
      </c>
      <c r="C20" s="8">
        <v>239</v>
      </c>
      <c r="D20" s="34"/>
      <c r="E20" s="34"/>
      <c r="F20" s="7">
        <f t="shared" si="0"/>
        <v>239</v>
      </c>
      <c r="G20" s="8">
        <v>0.125</v>
      </c>
      <c r="H20" s="34"/>
      <c r="I20" s="34"/>
      <c r="J20" s="17">
        <f t="shared" si="1"/>
        <v>0.125</v>
      </c>
      <c r="K20" s="8">
        <v>14</v>
      </c>
      <c r="L20" s="34"/>
      <c r="M20" s="34"/>
      <c r="N20" s="7">
        <f t="shared" si="2"/>
        <v>14</v>
      </c>
      <c r="O20" s="8">
        <v>6</v>
      </c>
      <c r="P20" s="34"/>
      <c r="Q20" s="34"/>
      <c r="R20" s="17">
        <f t="shared" si="3"/>
        <v>13.856406460551019</v>
      </c>
      <c r="S20" s="8">
        <v>9</v>
      </c>
      <c r="T20" s="34"/>
      <c r="U20" s="34"/>
      <c r="V20" s="7">
        <f t="shared" si="4"/>
        <v>45</v>
      </c>
      <c r="W20" s="16">
        <f t="shared" si="5"/>
        <v>0.2</v>
      </c>
      <c r="X20" s="14">
        <f t="shared" si="6"/>
        <v>0.18828451882845187</v>
      </c>
      <c r="Y20" s="14">
        <f t="shared" si="7"/>
        <v>0.46861924686192469</v>
      </c>
      <c r="Z20" s="15">
        <f t="shared" si="8"/>
        <v>0.7107423155935334</v>
      </c>
      <c r="AB20">
        <f t="shared" si="10"/>
        <v>62.055293867134914</v>
      </c>
      <c r="AC20">
        <f t="shared" si="11"/>
        <v>1.8083814003058849</v>
      </c>
      <c r="AD20">
        <f t="shared" si="12"/>
        <v>0.22094746402752946</v>
      </c>
      <c r="AE20">
        <f t="shared" si="13"/>
        <v>0.26511915905240713</v>
      </c>
    </row>
    <row r="21" spans="1:31" x14ac:dyDescent="0.25">
      <c r="A21" s="6">
        <v>17</v>
      </c>
      <c r="B21" s="7">
        <v>160</v>
      </c>
      <c r="C21" s="8">
        <v>240</v>
      </c>
      <c r="D21" s="34"/>
      <c r="E21" s="34"/>
      <c r="F21" s="7">
        <f t="shared" si="0"/>
        <v>240</v>
      </c>
      <c r="G21" s="8">
        <v>0.1</v>
      </c>
      <c r="H21" s="34"/>
      <c r="I21" s="34"/>
      <c r="J21" s="17">
        <f t="shared" si="1"/>
        <v>0.1</v>
      </c>
      <c r="K21" s="8">
        <v>9</v>
      </c>
      <c r="L21" s="34"/>
      <c r="M21" s="34"/>
      <c r="N21" s="7">
        <f t="shared" si="2"/>
        <v>9</v>
      </c>
      <c r="O21" s="8">
        <v>4.5</v>
      </c>
      <c r="P21" s="34"/>
      <c r="Q21" s="34"/>
      <c r="R21" s="17">
        <f t="shared" si="3"/>
        <v>10.392304845413264</v>
      </c>
      <c r="S21" s="8">
        <v>5</v>
      </c>
      <c r="T21" s="34"/>
      <c r="U21" s="34"/>
      <c r="V21" s="7">
        <f t="shared" si="4"/>
        <v>25</v>
      </c>
      <c r="W21" s="16">
        <f t="shared" si="5"/>
        <v>0.12857142857142856</v>
      </c>
      <c r="X21" s="14">
        <f t="shared" si="6"/>
        <v>0.10416666666666667</v>
      </c>
      <c r="Y21" s="14">
        <f t="shared" si="7"/>
        <v>0.375</v>
      </c>
      <c r="Z21" s="15">
        <f t="shared" si="8"/>
        <v>0.65465367070797709</v>
      </c>
      <c r="AB21">
        <f t="shared" si="10"/>
        <v>67.97568716295784</v>
      </c>
      <c r="AC21">
        <f t="shared" si="11"/>
        <v>2.0386260506586784</v>
      </c>
      <c r="AD21">
        <f t="shared" si="12"/>
        <v>0.23557333539029002</v>
      </c>
      <c r="AE21">
        <f t="shared" si="13"/>
        <v>0.15918609777236145</v>
      </c>
    </row>
    <row r="22" spans="1:31" x14ac:dyDescent="0.25">
      <c r="A22" s="6">
        <v>18</v>
      </c>
      <c r="B22" s="7">
        <v>170</v>
      </c>
      <c r="C22" s="8">
        <v>240</v>
      </c>
      <c r="D22" s="34"/>
      <c r="E22" s="34"/>
      <c r="F22" s="7">
        <f t="shared" si="0"/>
        <v>240</v>
      </c>
      <c r="G22" s="8" t="s">
        <v>18</v>
      </c>
      <c r="H22" s="34"/>
      <c r="I22" s="34"/>
      <c r="J22" s="17">
        <v>0.1</v>
      </c>
      <c r="K22" s="8">
        <v>8</v>
      </c>
      <c r="L22" s="34"/>
      <c r="M22" s="34"/>
      <c r="N22" s="7">
        <f t="shared" si="2"/>
        <v>8</v>
      </c>
      <c r="O22" s="8">
        <v>4.5</v>
      </c>
      <c r="P22" s="34"/>
      <c r="Q22" s="34"/>
      <c r="R22" s="17">
        <f t="shared" si="3"/>
        <v>10.392304845413264</v>
      </c>
      <c r="S22" s="8">
        <v>17</v>
      </c>
      <c r="T22" s="34">
        <v>75</v>
      </c>
      <c r="U22" s="34">
        <f>75/$T$22</f>
        <v>1</v>
      </c>
      <c r="V22" s="7">
        <f>$U$22*S22</f>
        <v>17</v>
      </c>
      <c r="W22" s="16">
        <f t="shared" si="5"/>
        <v>0.11428571428571428</v>
      </c>
      <c r="X22" s="14">
        <f t="shared" si="6"/>
        <v>7.0833333333333331E-2</v>
      </c>
      <c r="Y22" s="14">
        <f t="shared" si="7"/>
        <v>0.33333333333333331</v>
      </c>
      <c r="Z22" s="15">
        <f t="shared" si="8"/>
        <v>0.60999428133041866</v>
      </c>
      <c r="AB22">
        <f t="shared" si="9"/>
        <v>1.2309594173407747</v>
      </c>
      <c r="AC22">
        <f t="shared" si="11"/>
        <v>2.5223035792266248</v>
      </c>
      <c r="AD22">
        <f t="shared" si="12"/>
        <v>0.26203302123890515</v>
      </c>
      <c r="AE22">
        <f t="shared" si="13"/>
        <v>0.12721043010431157</v>
      </c>
    </row>
    <row r="23" spans="1:31" ht="15.75" thickBot="1" x14ac:dyDescent="0.3">
      <c r="A23" s="3">
        <v>19</v>
      </c>
      <c r="B23" s="4">
        <v>180</v>
      </c>
      <c r="C23" s="5">
        <v>240</v>
      </c>
      <c r="D23" s="35"/>
      <c r="E23" s="35"/>
      <c r="F23" s="4">
        <f t="shared" si="0"/>
        <v>240</v>
      </c>
      <c r="G23" s="5" t="s">
        <v>18</v>
      </c>
      <c r="H23" s="35"/>
      <c r="I23" s="35"/>
      <c r="J23" s="18" t="e">
        <f t="shared" si="1"/>
        <v>#VALUE!</v>
      </c>
      <c r="K23" s="5">
        <v>6.5</v>
      </c>
      <c r="L23" s="35"/>
      <c r="M23" s="35"/>
      <c r="N23" s="4">
        <f t="shared" si="2"/>
        <v>6.5</v>
      </c>
      <c r="O23" s="5">
        <v>0</v>
      </c>
      <c r="P23" s="35"/>
      <c r="Q23" s="35"/>
      <c r="R23" s="18">
        <f t="shared" si="3"/>
        <v>0</v>
      </c>
      <c r="S23" s="5">
        <v>0</v>
      </c>
      <c r="T23" s="35"/>
      <c r="U23" s="35"/>
      <c r="V23" s="4">
        <f>$U$22*S23</f>
        <v>0</v>
      </c>
      <c r="W23" s="20">
        <f t="shared" si="5"/>
        <v>9.285714285714286E-2</v>
      </c>
      <c r="X23" s="21">
        <f t="shared" si="6"/>
        <v>0</v>
      </c>
      <c r="Y23" s="21">
        <v>0</v>
      </c>
      <c r="Z23" s="22">
        <v>0</v>
      </c>
      <c r="AB23">
        <f t="shared" si="9"/>
        <v>1.5707963267948966</v>
      </c>
      <c r="AC23">
        <f t="shared" si="11"/>
        <v>2.6210505152969463</v>
      </c>
      <c r="AD23">
        <f t="shared" si="12"/>
        <v>0.26711301031284479</v>
      </c>
      <c r="AE23" t="e">
        <f t="shared" si="13"/>
        <v>#VALUE!</v>
      </c>
    </row>
    <row r="27" spans="1:31" ht="15.75" thickBot="1" x14ac:dyDescent="0.3">
      <c r="B27" t="s">
        <v>19</v>
      </c>
    </row>
    <row r="28" spans="1:31" x14ac:dyDescent="0.25">
      <c r="A28" s="1"/>
      <c r="B28" s="2"/>
      <c r="C28" s="39" t="s">
        <v>11</v>
      </c>
      <c r="D28" s="33"/>
      <c r="E28" s="33"/>
      <c r="F28" s="40"/>
      <c r="G28" s="39" t="s">
        <v>15</v>
      </c>
      <c r="H28" s="33"/>
      <c r="I28" s="33"/>
      <c r="J28" s="40"/>
      <c r="K28" s="39" t="s">
        <v>13</v>
      </c>
      <c r="L28" s="33"/>
      <c r="M28" s="33"/>
      <c r="N28" s="40"/>
      <c r="O28" s="39" t="s">
        <v>14</v>
      </c>
      <c r="P28" s="33"/>
      <c r="Q28" s="33"/>
      <c r="R28" s="40"/>
      <c r="S28" s="39" t="s">
        <v>17</v>
      </c>
      <c r="T28" s="33"/>
      <c r="U28" s="33"/>
      <c r="V28" s="40"/>
      <c r="W28" s="36" t="s">
        <v>20</v>
      </c>
      <c r="X28" s="37"/>
      <c r="Y28" s="37"/>
      <c r="Z28" s="38"/>
    </row>
    <row r="29" spans="1:31" ht="15.75" thickBot="1" x14ac:dyDescent="0.3">
      <c r="A29" s="3" t="s">
        <v>1</v>
      </c>
      <c r="B29" s="4" t="s">
        <v>2</v>
      </c>
      <c r="C29" s="5" t="s">
        <v>3</v>
      </c>
      <c r="D29" s="9" t="s">
        <v>7</v>
      </c>
      <c r="E29" s="9" t="s">
        <v>4</v>
      </c>
      <c r="F29" s="4" t="s">
        <v>12</v>
      </c>
      <c r="G29" s="5" t="s">
        <v>5</v>
      </c>
      <c r="H29" s="9" t="s">
        <v>6</v>
      </c>
      <c r="I29" s="9" t="s">
        <v>4</v>
      </c>
      <c r="J29" s="4" t="s">
        <v>16</v>
      </c>
      <c r="K29" s="5" t="s">
        <v>5</v>
      </c>
      <c r="L29" s="9" t="s">
        <v>8</v>
      </c>
      <c r="M29" s="9" t="s">
        <v>4</v>
      </c>
      <c r="N29" s="4" t="s">
        <v>13</v>
      </c>
      <c r="O29" s="5" t="s">
        <v>5</v>
      </c>
      <c r="P29" s="9" t="s">
        <v>9</v>
      </c>
      <c r="Q29" s="9" t="s">
        <v>4</v>
      </c>
      <c r="R29" s="4" t="s">
        <v>14</v>
      </c>
      <c r="S29" s="5" t="s">
        <v>5</v>
      </c>
      <c r="T29" s="9" t="s">
        <v>10</v>
      </c>
      <c r="U29" s="9" t="s">
        <v>4</v>
      </c>
      <c r="V29" s="4" t="s">
        <v>12</v>
      </c>
      <c r="W29" s="11" t="s">
        <v>21</v>
      </c>
      <c r="X29" s="12" t="s">
        <v>22</v>
      </c>
      <c r="Y29" s="12" t="s">
        <v>23</v>
      </c>
      <c r="Z29" s="13" t="s">
        <v>24</v>
      </c>
    </row>
    <row r="30" spans="1:31" x14ac:dyDescent="0.25">
      <c r="A30" s="6">
        <v>1</v>
      </c>
      <c r="B30" s="7">
        <v>0</v>
      </c>
      <c r="C30" s="8">
        <v>234</v>
      </c>
      <c r="D30" s="34">
        <v>300</v>
      </c>
      <c r="E30" s="34">
        <f>300/300</f>
        <v>1</v>
      </c>
      <c r="F30" s="7">
        <f>$E$5*C30</f>
        <v>234</v>
      </c>
      <c r="G30" s="8">
        <v>0.435</v>
      </c>
      <c r="H30" s="33">
        <v>1</v>
      </c>
      <c r="I30" s="33">
        <f>1/1</f>
        <v>1</v>
      </c>
      <c r="J30" s="7">
        <f>$I$5*G30</f>
        <v>0.435</v>
      </c>
      <c r="K30" s="8">
        <v>43</v>
      </c>
      <c r="L30" s="33">
        <v>100</v>
      </c>
      <c r="M30" s="33">
        <f>100/100</f>
        <v>1</v>
      </c>
      <c r="N30" s="7">
        <f>K30*$M$5</f>
        <v>43</v>
      </c>
      <c r="O30" s="8">
        <v>39</v>
      </c>
      <c r="P30" s="33">
        <v>400</v>
      </c>
      <c r="Q30" s="33">
        <f>400/100</f>
        <v>4</v>
      </c>
      <c r="R30" s="19">
        <f>O30*$Q$5/SQRT(3)</f>
        <v>90.066641993581626</v>
      </c>
      <c r="S30" s="8">
        <v>46</v>
      </c>
      <c r="T30" s="33">
        <v>300</v>
      </c>
      <c r="U30" s="33">
        <f>T30/60</f>
        <v>5</v>
      </c>
      <c r="V30" s="7">
        <f>$U$5*S30</f>
        <v>230</v>
      </c>
      <c r="W30" s="16">
        <f>N30/$N$30</f>
        <v>1</v>
      </c>
      <c r="X30" s="14">
        <f>V30/F30</f>
        <v>0.98290598290598286</v>
      </c>
      <c r="Y30" s="14">
        <f>N30/(J30*F30)</f>
        <v>0.4224383534728362</v>
      </c>
      <c r="Z30" s="15">
        <f>N30/(SQRT(N30^2+R30^2))</f>
        <v>0.43084096061078747</v>
      </c>
      <c r="AB30">
        <f t="shared" ref="AB30:AB33" si="14">DEGREES(ACOS(Y30))</f>
        <v>65.011373076152267</v>
      </c>
      <c r="AC30">
        <f>ACOS(Y30)</f>
        <v>1.1346625114212512</v>
      </c>
      <c r="AD30">
        <f>DEGREES(AC30)</f>
        <v>65.011373076152267</v>
      </c>
    </row>
    <row r="31" spans="1:31" x14ac:dyDescent="0.25">
      <c r="A31" s="6">
        <v>2</v>
      </c>
      <c r="B31" s="7">
        <v>60</v>
      </c>
      <c r="C31" s="8">
        <v>233</v>
      </c>
      <c r="D31" s="34"/>
      <c r="E31" s="34"/>
      <c r="F31" s="7">
        <f t="shared" ref="F31:F41" si="15">$E$5*C31</f>
        <v>233</v>
      </c>
      <c r="G31" s="8">
        <v>0.43</v>
      </c>
      <c r="H31" s="34"/>
      <c r="I31" s="34"/>
      <c r="J31" s="7">
        <f t="shared" ref="J31:J40" si="16">$I$5*G31</f>
        <v>0.43</v>
      </c>
      <c r="K31" s="8">
        <v>42.5</v>
      </c>
      <c r="L31" s="34"/>
      <c r="M31" s="34"/>
      <c r="N31" s="7">
        <f t="shared" ref="N31:N41" si="17">K31*$M$5</f>
        <v>42.5</v>
      </c>
      <c r="O31" s="8">
        <v>39</v>
      </c>
      <c r="P31" s="34"/>
      <c r="Q31" s="34"/>
      <c r="R31" s="19">
        <f t="shared" ref="R31:R41" si="18">O31*$Q$5/SQRT(3)</f>
        <v>90.066641993581626</v>
      </c>
      <c r="S31" s="8">
        <v>46</v>
      </c>
      <c r="T31" s="34"/>
      <c r="U31" s="34"/>
      <c r="V31" s="7">
        <f t="shared" ref="V31:V41" si="19">$U$5*S31</f>
        <v>230</v>
      </c>
      <c r="W31" s="16">
        <f t="shared" ref="W31:W41" si="20">N31/$N$30</f>
        <v>0.98837209302325579</v>
      </c>
      <c r="X31" s="14">
        <f t="shared" ref="X31:X41" si="21">V31/F31</f>
        <v>0.98712446351931327</v>
      </c>
      <c r="Y31" s="14">
        <f t="shared" ref="Y31:Y41" si="22">N31/(J31*F31)</f>
        <v>0.42419403134045314</v>
      </c>
      <c r="Z31" s="15">
        <f t="shared" ref="Z31:Z41" si="23">N31/(SQRT(N31^2+R31^2))</f>
        <v>0.42674791171457266</v>
      </c>
      <c r="AB31">
        <f t="shared" si="14"/>
        <v>64.900341116343824</v>
      </c>
    </row>
    <row r="32" spans="1:31" x14ac:dyDescent="0.25">
      <c r="A32" s="6">
        <v>3</v>
      </c>
      <c r="B32" s="7">
        <v>80</v>
      </c>
      <c r="C32" s="8">
        <v>233</v>
      </c>
      <c r="D32" s="34"/>
      <c r="E32" s="34"/>
      <c r="F32" s="7">
        <f t="shared" si="15"/>
        <v>233</v>
      </c>
      <c r="G32" s="8">
        <v>0.42499999999999999</v>
      </c>
      <c r="H32" s="34"/>
      <c r="I32" s="34"/>
      <c r="J32" s="7">
        <f t="shared" si="16"/>
        <v>0.42499999999999999</v>
      </c>
      <c r="K32" s="8">
        <v>42</v>
      </c>
      <c r="L32" s="34"/>
      <c r="M32" s="34"/>
      <c r="N32" s="7">
        <f t="shared" si="17"/>
        <v>42</v>
      </c>
      <c r="O32" s="8">
        <v>38</v>
      </c>
      <c r="P32" s="34"/>
      <c r="Q32" s="34"/>
      <c r="R32" s="19">
        <f t="shared" si="18"/>
        <v>87.757240916823122</v>
      </c>
      <c r="S32" s="8">
        <v>45.5</v>
      </c>
      <c r="T32" s="34"/>
      <c r="U32" s="34"/>
      <c r="V32" s="7">
        <f t="shared" si="19"/>
        <v>227.5</v>
      </c>
      <c r="W32" s="16">
        <f t="shared" si="20"/>
        <v>0.97674418604651159</v>
      </c>
      <c r="X32" s="14">
        <f t="shared" si="21"/>
        <v>0.97639484978540769</v>
      </c>
      <c r="Y32" s="14">
        <f t="shared" si="22"/>
        <v>0.42413531936379706</v>
      </c>
      <c r="Z32" s="15">
        <f t="shared" si="23"/>
        <v>0.43169928962031467</v>
      </c>
      <c r="AB32">
        <f t="shared" si="14"/>
        <v>64.90405578497392</v>
      </c>
    </row>
    <row r="33" spans="1:30" x14ac:dyDescent="0.25">
      <c r="A33" s="6">
        <v>4</v>
      </c>
      <c r="B33" s="7">
        <v>90</v>
      </c>
      <c r="C33" s="8">
        <v>235</v>
      </c>
      <c r="D33" s="34"/>
      <c r="E33" s="34"/>
      <c r="F33" s="7">
        <f t="shared" si="15"/>
        <v>235</v>
      </c>
      <c r="G33" s="8">
        <v>0.35499999999999998</v>
      </c>
      <c r="H33" s="34"/>
      <c r="I33" s="34"/>
      <c r="J33" s="7">
        <f t="shared" si="16"/>
        <v>0.35499999999999998</v>
      </c>
      <c r="K33" s="8">
        <v>34</v>
      </c>
      <c r="L33" s="34"/>
      <c r="M33" s="34"/>
      <c r="N33" s="7">
        <f t="shared" si="17"/>
        <v>34</v>
      </c>
      <c r="O33" s="8">
        <v>32</v>
      </c>
      <c r="P33" s="34"/>
      <c r="Q33" s="34"/>
      <c r="R33" s="19">
        <f t="shared" si="18"/>
        <v>73.900834456272108</v>
      </c>
      <c r="S33" s="8">
        <v>42</v>
      </c>
      <c r="T33" s="34"/>
      <c r="U33" s="34"/>
      <c r="V33" s="7">
        <f t="shared" si="19"/>
        <v>210</v>
      </c>
      <c r="W33" s="16">
        <f t="shared" si="20"/>
        <v>0.79069767441860461</v>
      </c>
      <c r="X33" s="14">
        <f t="shared" si="21"/>
        <v>0.8936170212765957</v>
      </c>
      <c r="Y33" s="14">
        <f t="shared" si="22"/>
        <v>0.40755169313754869</v>
      </c>
      <c r="Z33" s="15">
        <f t="shared" si="23"/>
        <v>0.41796258944274572</v>
      </c>
      <c r="AB33">
        <f t="shared" si="14"/>
        <v>65.948871494973901</v>
      </c>
    </row>
    <row r="34" spans="1:30" s="32" customFormat="1" x14ac:dyDescent="0.25">
      <c r="A34" s="25">
        <v>5</v>
      </c>
      <c r="B34" s="26">
        <v>100</v>
      </c>
      <c r="C34" s="27">
        <v>236</v>
      </c>
      <c r="D34" s="34"/>
      <c r="E34" s="34"/>
      <c r="F34" s="26">
        <f t="shared" si="15"/>
        <v>236</v>
      </c>
      <c r="G34" s="27">
        <v>0.28499999999999998</v>
      </c>
      <c r="H34" s="34"/>
      <c r="I34" s="34"/>
      <c r="J34" s="26">
        <f t="shared" si="16"/>
        <v>0.28499999999999998</v>
      </c>
      <c r="K34" s="27">
        <v>27</v>
      </c>
      <c r="L34" s="34"/>
      <c r="M34" s="34"/>
      <c r="N34" s="26">
        <f t="shared" si="17"/>
        <v>27</v>
      </c>
      <c r="O34" s="27">
        <v>26</v>
      </c>
      <c r="P34" s="34"/>
      <c r="Q34" s="34"/>
      <c r="R34" s="28">
        <f t="shared" si="18"/>
        <v>60.04442799572108</v>
      </c>
      <c r="S34" s="27">
        <v>38</v>
      </c>
      <c r="T34" s="34"/>
      <c r="U34" s="34"/>
      <c r="V34" s="26">
        <f t="shared" si="19"/>
        <v>190</v>
      </c>
      <c r="W34" s="29">
        <f t="shared" si="20"/>
        <v>0.62790697674418605</v>
      </c>
      <c r="X34" s="30">
        <f t="shared" si="21"/>
        <v>0.80508474576271183</v>
      </c>
      <c r="Y34" s="30">
        <f>N34/(J34*F34)</f>
        <v>0.40142729705619989</v>
      </c>
      <c r="Z34" s="31">
        <f t="shared" si="23"/>
        <v>0.41011212576870992</v>
      </c>
      <c r="AB34" s="32">
        <f t="shared" ref="AB34:AB41" si="24">DEGREES(ACOS(Y34))</f>
        <v>66.332563923284383</v>
      </c>
    </row>
    <row r="35" spans="1:30" x14ac:dyDescent="0.25">
      <c r="A35" s="6">
        <v>6</v>
      </c>
      <c r="B35" s="7">
        <v>110</v>
      </c>
      <c r="C35" s="8">
        <v>236</v>
      </c>
      <c r="D35" s="34"/>
      <c r="E35" s="34"/>
      <c r="F35" s="7">
        <f t="shared" si="15"/>
        <v>236</v>
      </c>
      <c r="G35" s="8">
        <v>0.22</v>
      </c>
      <c r="H35" s="34"/>
      <c r="I35" s="34"/>
      <c r="J35" s="7">
        <f t="shared" si="16"/>
        <v>0.22</v>
      </c>
      <c r="K35" s="8">
        <v>20</v>
      </c>
      <c r="L35" s="34"/>
      <c r="M35" s="34"/>
      <c r="N35" s="7">
        <f t="shared" si="17"/>
        <v>20</v>
      </c>
      <c r="O35" s="8">
        <v>19</v>
      </c>
      <c r="P35" s="34"/>
      <c r="Q35" s="34"/>
      <c r="R35" s="19">
        <f t="shared" si="18"/>
        <v>43.878620458411561</v>
      </c>
      <c r="S35" s="8">
        <v>33</v>
      </c>
      <c r="T35" s="34"/>
      <c r="U35" s="34"/>
      <c r="V35" s="7">
        <f t="shared" si="19"/>
        <v>165</v>
      </c>
      <c r="W35" s="16">
        <f t="shared" si="20"/>
        <v>0.46511627906976744</v>
      </c>
      <c r="X35" s="14">
        <f t="shared" si="21"/>
        <v>0.69915254237288138</v>
      </c>
      <c r="Y35" s="14">
        <f t="shared" si="22"/>
        <v>0.38520801232665636</v>
      </c>
      <c r="Z35" s="15">
        <f t="shared" si="23"/>
        <v>0.41475094770699827</v>
      </c>
      <c r="AB35">
        <f t="shared" si="24"/>
        <v>67.343345472496225</v>
      </c>
    </row>
    <row r="36" spans="1:30" x14ac:dyDescent="0.25">
      <c r="A36" s="6">
        <v>7</v>
      </c>
      <c r="B36" s="7">
        <v>120</v>
      </c>
      <c r="C36" s="8">
        <v>238</v>
      </c>
      <c r="D36" s="34"/>
      <c r="E36" s="34"/>
      <c r="F36" s="7">
        <f t="shared" si="15"/>
        <v>238</v>
      </c>
      <c r="G36" s="8">
        <v>0.16800000000000001</v>
      </c>
      <c r="H36" s="34"/>
      <c r="I36" s="34"/>
      <c r="J36" s="7">
        <f t="shared" si="16"/>
        <v>0.16800000000000001</v>
      </c>
      <c r="K36" s="8">
        <v>15.5</v>
      </c>
      <c r="L36" s="34"/>
      <c r="M36" s="34"/>
      <c r="N36" s="7">
        <f t="shared" si="17"/>
        <v>15.5</v>
      </c>
      <c r="O36" s="8">
        <v>14</v>
      </c>
      <c r="P36" s="34"/>
      <c r="Q36" s="34"/>
      <c r="R36" s="19">
        <f t="shared" si="18"/>
        <v>32.331615074619044</v>
      </c>
      <c r="S36" s="8">
        <v>28.5</v>
      </c>
      <c r="T36" s="34"/>
      <c r="U36" s="34"/>
      <c r="V36" s="7">
        <f t="shared" si="19"/>
        <v>142.5</v>
      </c>
      <c r="W36" s="16">
        <f t="shared" si="20"/>
        <v>0.36046511627906974</v>
      </c>
      <c r="X36" s="14">
        <f t="shared" si="21"/>
        <v>0.59873949579831931</v>
      </c>
      <c r="Y36" s="14">
        <f t="shared" si="22"/>
        <v>0.38765506202480993</v>
      </c>
      <c r="Z36" s="15">
        <f t="shared" si="23"/>
        <v>0.43229636269574839</v>
      </c>
      <c r="AB36">
        <f t="shared" si="24"/>
        <v>67.191331017171166</v>
      </c>
    </row>
    <row r="37" spans="1:30" x14ac:dyDescent="0.25">
      <c r="A37" s="6">
        <v>8</v>
      </c>
      <c r="B37" s="7">
        <v>130</v>
      </c>
      <c r="C37" s="8">
        <v>238</v>
      </c>
      <c r="D37" s="34"/>
      <c r="E37" s="34"/>
      <c r="F37" s="7">
        <f t="shared" si="15"/>
        <v>238</v>
      </c>
      <c r="G37" s="8">
        <v>0.115</v>
      </c>
      <c r="H37" s="34"/>
      <c r="I37" s="34"/>
      <c r="J37" s="7">
        <f t="shared" si="16"/>
        <v>0.115</v>
      </c>
      <c r="K37" s="8">
        <v>12</v>
      </c>
      <c r="L37" s="34"/>
      <c r="M37" s="34"/>
      <c r="N37" s="7">
        <f t="shared" si="17"/>
        <v>12</v>
      </c>
      <c r="O37" s="8">
        <v>9</v>
      </c>
      <c r="P37" s="34"/>
      <c r="Q37" s="34"/>
      <c r="R37" s="19">
        <f t="shared" si="18"/>
        <v>20.784609690826528</v>
      </c>
      <c r="S37" s="8">
        <v>23</v>
      </c>
      <c r="T37" s="34"/>
      <c r="U37" s="34"/>
      <c r="V37" s="7">
        <f t="shared" si="19"/>
        <v>115</v>
      </c>
      <c r="W37" s="16">
        <f t="shared" si="20"/>
        <v>0.27906976744186046</v>
      </c>
      <c r="X37" s="14">
        <f t="shared" si="21"/>
        <v>0.48319327731092437</v>
      </c>
      <c r="Y37" s="14">
        <f>N37/(J37*F37)</f>
        <v>0.43843624406284254</v>
      </c>
      <c r="Z37" s="15">
        <f t="shared" si="23"/>
        <v>0.5</v>
      </c>
      <c r="AB37">
        <f t="shared" si="24"/>
        <v>63.995850145043335</v>
      </c>
    </row>
    <row r="38" spans="1:30" x14ac:dyDescent="0.25">
      <c r="A38" s="6">
        <v>9</v>
      </c>
      <c r="B38" s="7">
        <v>140</v>
      </c>
      <c r="C38" s="8">
        <v>238</v>
      </c>
      <c r="D38" s="34"/>
      <c r="E38" s="34"/>
      <c r="F38" s="7">
        <f t="shared" si="15"/>
        <v>238</v>
      </c>
      <c r="G38" s="8">
        <v>0.1</v>
      </c>
      <c r="H38" s="34"/>
      <c r="I38" s="34"/>
      <c r="J38" s="7">
        <f t="shared" si="16"/>
        <v>0.1</v>
      </c>
      <c r="K38" s="8">
        <v>9.5</v>
      </c>
      <c r="L38" s="34"/>
      <c r="M38" s="34"/>
      <c r="N38" s="7">
        <f t="shared" si="17"/>
        <v>9.5</v>
      </c>
      <c r="O38" s="8">
        <v>6</v>
      </c>
      <c r="P38" s="34"/>
      <c r="Q38" s="34"/>
      <c r="R38" s="19">
        <f t="shared" si="18"/>
        <v>13.856406460551019</v>
      </c>
      <c r="S38" s="8">
        <v>18</v>
      </c>
      <c r="T38" s="34"/>
      <c r="U38" s="34"/>
      <c r="V38" s="7">
        <f t="shared" si="19"/>
        <v>90</v>
      </c>
      <c r="W38" s="16">
        <f t="shared" si="20"/>
        <v>0.22093023255813954</v>
      </c>
      <c r="X38" s="14">
        <f t="shared" si="21"/>
        <v>0.37815126050420167</v>
      </c>
      <c r="Y38" s="14">
        <f t="shared" si="22"/>
        <v>0.39915966386554619</v>
      </c>
      <c r="Z38" s="15">
        <f t="shared" si="23"/>
        <v>0.56546617309445069</v>
      </c>
      <c r="AB38">
        <f t="shared" si="24"/>
        <v>66.474344485168288</v>
      </c>
    </row>
    <row r="39" spans="1:30" x14ac:dyDescent="0.25">
      <c r="A39" s="6">
        <v>10</v>
      </c>
      <c r="B39" s="7">
        <v>150</v>
      </c>
      <c r="C39" s="8">
        <v>239</v>
      </c>
      <c r="D39" s="34"/>
      <c r="E39" s="34"/>
      <c r="F39" s="7">
        <f t="shared" si="15"/>
        <v>239</v>
      </c>
      <c r="G39" s="8" t="s">
        <v>18</v>
      </c>
      <c r="H39" s="34"/>
      <c r="I39" s="34"/>
      <c r="J39" s="7" t="e">
        <f t="shared" si="16"/>
        <v>#VALUE!</v>
      </c>
      <c r="K39" s="8">
        <v>8</v>
      </c>
      <c r="L39" s="34"/>
      <c r="M39" s="34"/>
      <c r="N39" s="7">
        <f t="shared" si="17"/>
        <v>8</v>
      </c>
      <c r="O39" s="8">
        <v>3</v>
      </c>
      <c r="P39" s="34"/>
      <c r="Q39" s="34"/>
      <c r="R39" s="19">
        <f t="shared" si="18"/>
        <v>6.9282032302755097</v>
      </c>
      <c r="S39" s="8">
        <v>13</v>
      </c>
      <c r="T39" s="34"/>
      <c r="U39" s="34"/>
      <c r="V39" s="7">
        <f t="shared" si="19"/>
        <v>65</v>
      </c>
      <c r="W39" s="16">
        <f t="shared" si="20"/>
        <v>0.18604651162790697</v>
      </c>
      <c r="X39" s="14">
        <f t="shared" si="21"/>
        <v>0.27196652719665271</v>
      </c>
      <c r="Y39" s="14" t="e">
        <f t="shared" si="22"/>
        <v>#VALUE!</v>
      </c>
      <c r="Z39" s="15">
        <f t="shared" si="23"/>
        <v>0.7559289460184544</v>
      </c>
      <c r="AB39" t="e">
        <f t="shared" si="24"/>
        <v>#VALUE!</v>
      </c>
    </row>
    <row r="40" spans="1:30" x14ac:dyDescent="0.25">
      <c r="A40" s="6">
        <v>11</v>
      </c>
      <c r="B40" s="7">
        <v>160</v>
      </c>
      <c r="C40" s="8">
        <v>239</v>
      </c>
      <c r="D40" s="34"/>
      <c r="E40" s="34"/>
      <c r="F40" s="7">
        <f t="shared" si="15"/>
        <v>239</v>
      </c>
      <c r="G40" s="8" t="s">
        <v>18</v>
      </c>
      <c r="H40" s="34"/>
      <c r="I40" s="34"/>
      <c r="J40" s="7" t="e">
        <f t="shared" si="16"/>
        <v>#VALUE!</v>
      </c>
      <c r="K40" s="8">
        <v>7</v>
      </c>
      <c r="L40" s="34"/>
      <c r="M40" s="34"/>
      <c r="N40" s="7">
        <f t="shared" si="17"/>
        <v>7</v>
      </c>
      <c r="O40" s="8">
        <v>1</v>
      </c>
      <c r="P40" s="34"/>
      <c r="Q40" s="34"/>
      <c r="R40" s="19">
        <f t="shared" si="18"/>
        <v>2.3094010767585034</v>
      </c>
      <c r="S40" s="8">
        <v>8</v>
      </c>
      <c r="T40" s="34"/>
      <c r="U40" s="34"/>
      <c r="V40" s="7">
        <f t="shared" si="19"/>
        <v>40</v>
      </c>
      <c r="W40" s="16">
        <f t="shared" si="20"/>
        <v>0.16279069767441862</v>
      </c>
      <c r="X40" s="14">
        <f t="shared" si="21"/>
        <v>0.16736401673640167</v>
      </c>
      <c r="Y40" s="14" t="e">
        <f t="shared" si="22"/>
        <v>#VALUE!</v>
      </c>
      <c r="Z40" s="15">
        <f t="shared" si="23"/>
        <v>0.94965282645688265</v>
      </c>
      <c r="AB40" t="e">
        <f t="shared" si="24"/>
        <v>#VALUE!</v>
      </c>
    </row>
    <row r="41" spans="1:30" ht="15.75" thickBot="1" x14ac:dyDescent="0.3">
      <c r="A41" s="3">
        <v>12</v>
      </c>
      <c r="B41" s="4">
        <v>170</v>
      </c>
      <c r="C41" s="5">
        <v>225</v>
      </c>
      <c r="D41" s="35"/>
      <c r="E41" s="35"/>
      <c r="F41" s="4">
        <f t="shared" si="15"/>
        <v>225</v>
      </c>
      <c r="G41" s="5">
        <v>0.53500000000000003</v>
      </c>
      <c r="H41" s="23">
        <v>2</v>
      </c>
      <c r="I41" s="23">
        <f>H41/1</f>
        <v>2</v>
      </c>
      <c r="J41" s="4">
        <f>$I$16*G41</f>
        <v>0</v>
      </c>
      <c r="K41" s="5">
        <v>59</v>
      </c>
      <c r="L41" s="35"/>
      <c r="M41" s="35"/>
      <c r="N41" s="4">
        <f t="shared" si="17"/>
        <v>59</v>
      </c>
      <c r="O41" s="5">
        <v>67</v>
      </c>
      <c r="P41" s="35"/>
      <c r="Q41" s="35"/>
      <c r="R41" s="24">
        <f t="shared" si="18"/>
        <v>154.72987214281972</v>
      </c>
      <c r="S41" s="5">
        <v>41</v>
      </c>
      <c r="T41" s="35"/>
      <c r="U41" s="35"/>
      <c r="V41" s="4">
        <f t="shared" si="19"/>
        <v>205</v>
      </c>
      <c r="W41" s="20">
        <f t="shared" si="20"/>
        <v>1.3720930232558139</v>
      </c>
      <c r="X41" s="21">
        <f t="shared" si="21"/>
        <v>0.91111111111111109</v>
      </c>
      <c r="Y41" s="21" t="e">
        <f t="shared" si="22"/>
        <v>#DIV/0!</v>
      </c>
      <c r="Z41" s="22">
        <f t="shared" si="23"/>
        <v>0.35628686257390052</v>
      </c>
      <c r="AB41" t="e">
        <f t="shared" si="24"/>
        <v>#DIV/0!</v>
      </c>
    </row>
    <row r="44" spans="1:30" ht="15.75" thickBot="1" x14ac:dyDescent="0.3">
      <c r="B44" t="s">
        <v>27</v>
      </c>
    </row>
    <row r="45" spans="1:30" x14ac:dyDescent="0.25">
      <c r="A45" s="1"/>
      <c r="B45" s="2"/>
      <c r="C45" s="39" t="s">
        <v>25</v>
      </c>
      <c r="D45" s="33"/>
      <c r="E45" s="33"/>
      <c r="F45" s="40"/>
      <c r="G45" s="39" t="s">
        <v>26</v>
      </c>
      <c r="H45" s="33"/>
      <c r="I45" s="33"/>
      <c r="J45" s="40"/>
      <c r="K45" s="39" t="s">
        <v>13</v>
      </c>
      <c r="L45" s="33"/>
      <c r="M45" s="33"/>
      <c r="N45" s="40"/>
      <c r="O45" s="39" t="s">
        <v>14</v>
      </c>
      <c r="P45" s="33"/>
      <c r="Q45" s="33"/>
      <c r="R45" s="40"/>
      <c r="S45" s="39" t="s">
        <v>17</v>
      </c>
      <c r="T45" s="33"/>
      <c r="U45" s="33"/>
      <c r="V45" s="40"/>
      <c r="W45" s="36" t="s">
        <v>20</v>
      </c>
      <c r="X45" s="37"/>
      <c r="Y45" s="37"/>
      <c r="Z45" s="38"/>
    </row>
    <row r="46" spans="1:30" ht="15.75" thickBot="1" x14ac:dyDescent="0.3">
      <c r="A46" s="3" t="s">
        <v>1</v>
      </c>
      <c r="B46" s="4" t="s">
        <v>2</v>
      </c>
      <c r="C46" s="5" t="s">
        <v>3</v>
      </c>
      <c r="D46" s="9" t="s">
        <v>7</v>
      </c>
      <c r="E46" s="9" t="s">
        <v>4</v>
      </c>
      <c r="F46" s="4" t="s">
        <v>12</v>
      </c>
      <c r="G46" s="5" t="s">
        <v>5</v>
      </c>
      <c r="H46" s="9" t="s">
        <v>6</v>
      </c>
      <c r="I46" s="9" t="s">
        <v>4</v>
      </c>
      <c r="J46" s="4" t="s">
        <v>16</v>
      </c>
      <c r="K46" s="5" t="s">
        <v>5</v>
      </c>
      <c r="L46" s="9" t="s">
        <v>8</v>
      </c>
      <c r="M46" s="9" t="s">
        <v>4</v>
      </c>
      <c r="N46" s="4" t="s">
        <v>13</v>
      </c>
      <c r="O46" s="5" t="s">
        <v>5</v>
      </c>
      <c r="P46" s="9" t="s">
        <v>9</v>
      </c>
      <c r="Q46" s="9" t="s">
        <v>4</v>
      </c>
      <c r="R46" s="4" t="s">
        <v>14</v>
      </c>
      <c r="S46" s="5" t="s">
        <v>5</v>
      </c>
      <c r="T46" s="9" t="s">
        <v>10</v>
      </c>
      <c r="U46" s="9" t="s">
        <v>4</v>
      </c>
      <c r="V46" s="4" t="s">
        <v>12</v>
      </c>
      <c r="W46" s="11" t="s">
        <v>21</v>
      </c>
      <c r="X46" s="12" t="s">
        <v>22</v>
      </c>
      <c r="Y46" s="12" t="s">
        <v>23</v>
      </c>
      <c r="Z46" s="13" t="s">
        <v>24</v>
      </c>
    </row>
    <row r="47" spans="1:30" x14ac:dyDescent="0.25">
      <c r="A47" s="6">
        <v>1</v>
      </c>
      <c r="B47" s="7">
        <v>0</v>
      </c>
      <c r="C47" s="8">
        <v>231</v>
      </c>
      <c r="D47" s="34">
        <v>300</v>
      </c>
      <c r="E47" s="34">
        <f>300/300</f>
        <v>1</v>
      </c>
      <c r="F47" s="7">
        <f>$E$5*C47</f>
        <v>231</v>
      </c>
      <c r="G47" s="8">
        <v>0.57899999999999996</v>
      </c>
      <c r="H47" s="33">
        <v>1</v>
      </c>
      <c r="I47" s="33">
        <f>1/1</f>
        <v>1</v>
      </c>
      <c r="J47" s="7">
        <f>$I$5*G47</f>
        <v>0.57899999999999996</v>
      </c>
      <c r="K47" s="8">
        <v>51</v>
      </c>
      <c r="L47" s="33">
        <v>200</v>
      </c>
      <c r="M47" s="33">
        <f>200/100</f>
        <v>2</v>
      </c>
      <c r="N47" s="7">
        <f>K47*$M$47</f>
        <v>102</v>
      </c>
      <c r="O47" s="8">
        <v>38</v>
      </c>
      <c r="P47" s="33">
        <v>400</v>
      </c>
      <c r="Q47" s="33">
        <v>4</v>
      </c>
      <c r="R47" s="19">
        <f>O47*$Q$5/SQRT(3)</f>
        <v>87.757240916823122</v>
      </c>
      <c r="S47" s="8">
        <v>45.5</v>
      </c>
      <c r="T47" s="33">
        <v>300</v>
      </c>
      <c r="U47" s="33">
        <v>5</v>
      </c>
      <c r="V47" s="7">
        <f>$U$5*S47</f>
        <v>227.5</v>
      </c>
      <c r="W47" s="16">
        <f>N47/$N$47</f>
        <v>1</v>
      </c>
      <c r="X47" s="14">
        <f>V47/F47</f>
        <v>0.98484848484848486</v>
      </c>
      <c r="Y47" s="14">
        <f>N47/(J47*F47)</f>
        <v>0.76262252428055544</v>
      </c>
      <c r="Z47" s="15">
        <f>N47/(SQRT(N47^2+R47^2))</f>
        <v>0.75804835439919971</v>
      </c>
      <c r="AB47">
        <f>DEGREES(ACOS(Y47))</f>
        <v>40.304057496700359</v>
      </c>
      <c r="AC47">
        <f>ACOS(Y47)</f>
        <v>0.70343850523052487</v>
      </c>
      <c r="AD47">
        <f>DEGREES(AC47)</f>
        <v>40.304057496700359</v>
      </c>
    </row>
    <row r="48" spans="1:30" x14ac:dyDescent="0.25">
      <c r="A48" s="6">
        <v>2</v>
      </c>
      <c r="B48" s="7">
        <v>52</v>
      </c>
      <c r="C48" s="8">
        <v>231</v>
      </c>
      <c r="D48" s="34"/>
      <c r="E48" s="34"/>
      <c r="F48" s="7">
        <f t="shared" ref="F48:F61" si="25">$E$5*C48</f>
        <v>231</v>
      </c>
      <c r="G48" s="8">
        <v>0.57599999999999996</v>
      </c>
      <c r="H48" s="34"/>
      <c r="I48" s="34"/>
      <c r="J48" s="7">
        <f t="shared" ref="J48:J61" si="26">$I$5*G48</f>
        <v>0.57599999999999996</v>
      </c>
      <c r="K48" s="8">
        <v>51</v>
      </c>
      <c r="L48" s="34"/>
      <c r="M48" s="34"/>
      <c r="N48" s="7">
        <f t="shared" ref="N48:N57" si="27">K48*$M$47</f>
        <v>102</v>
      </c>
      <c r="O48" s="8">
        <v>37.5</v>
      </c>
      <c r="P48" s="34"/>
      <c r="Q48" s="34"/>
      <c r="R48" s="19">
        <f t="shared" ref="R48:R61" si="28">O48*$Q$5/SQRT(3)</f>
        <v>86.602540378443877</v>
      </c>
      <c r="S48" s="8">
        <v>45.5</v>
      </c>
      <c r="T48" s="34"/>
      <c r="U48" s="34"/>
      <c r="V48" s="7">
        <f t="shared" ref="V48:V59" si="29">$U$5*S48</f>
        <v>227.5</v>
      </c>
      <c r="W48" s="16">
        <f t="shared" ref="W48:W61" si="30">N48/$N$47</f>
        <v>1</v>
      </c>
      <c r="X48" s="14">
        <f t="shared" ref="X48:X61" si="31">V48/F48</f>
        <v>0.98484848484848486</v>
      </c>
      <c r="Y48" s="14">
        <f t="shared" ref="Y48:Y61" si="32">N48/(J48*F48)</f>
        <v>0.76659451659451672</v>
      </c>
      <c r="Z48" s="15">
        <f t="shared" ref="Z48:Z61" si="33">N48/(SQRT(N48^2+R48^2))</f>
        <v>0.7622986263338376</v>
      </c>
      <c r="AB48">
        <f t="shared" ref="AB48:AB61" si="34">DEGREES(ACOS(Y48))</f>
        <v>39.950943391352432</v>
      </c>
    </row>
    <row r="49" spans="1:28" x14ac:dyDescent="0.25">
      <c r="A49" s="6">
        <v>3</v>
      </c>
      <c r="B49" s="7">
        <v>60</v>
      </c>
      <c r="C49" s="8">
        <v>231</v>
      </c>
      <c r="D49" s="34"/>
      <c r="E49" s="34"/>
      <c r="F49" s="7">
        <f t="shared" si="25"/>
        <v>231</v>
      </c>
      <c r="G49" s="8">
        <v>0.56499999999999995</v>
      </c>
      <c r="H49" s="34"/>
      <c r="I49" s="34"/>
      <c r="J49" s="7">
        <f t="shared" si="26"/>
        <v>0.56499999999999995</v>
      </c>
      <c r="K49" s="8">
        <v>49</v>
      </c>
      <c r="L49" s="34"/>
      <c r="M49" s="34"/>
      <c r="N49" s="7">
        <f t="shared" si="27"/>
        <v>98</v>
      </c>
      <c r="O49" s="8">
        <v>37</v>
      </c>
      <c r="P49" s="34"/>
      <c r="Q49" s="34"/>
      <c r="R49" s="19">
        <f t="shared" si="28"/>
        <v>85.447839840064617</v>
      </c>
      <c r="S49" s="8">
        <v>45</v>
      </c>
      <c r="T49" s="34"/>
      <c r="U49" s="34"/>
      <c r="V49" s="7">
        <f t="shared" si="29"/>
        <v>225</v>
      </c>
      <c r="W49" s="16">
        <f t="shared" si="30"/>
        <v>0.96078431372549022</v>
      </c>
      <c r="X49" s="14">
        <f t="shared" si="31"/>
        <v>0.97402597402597402</v>
      </c>
      <c r="Y49" s="14">
        <f t="shared" si="32"/>
        <v>0.75087154733172445</v>
      </c>
      <c r="Z49" s="15">
        <f t="shared" si="33"/>
        <v>0.75372723190917057</v>
      </c>
      <c r="AB49">
        <f t="shared" si="34"/>
        <v>41.334069493136489</v>
      </c>
    </row>
    <row r="50" spans="1:28" x14ac:dyDescent="0.25">
      <c r="A50" s="6">
        <v>4</v>
      </c>
      <c r="B50" s="7">
        <v>70</v>
      </c>
      <c r="C50" s="8">
        <v>231</v>
      </c>
      <c r="D50" s="34"/>
      <c r="E50" s="34"/>
      <c r="F50" s="7">
        <f t="shared" si="25"/>
        <v>231</v>
      </c>
      <c r="G50" s="8">
        <v>0.53800000000000003</v>
      </c>
      <c r="H50" s="34"/>
      <c r="I50" s="34"/>
      <c r="J50" s="7">
        <f t="shared" si="26"/>
        <v>0.53800000000000003</v>
      </c>
      <c r="K50" s="8">
        <v>46.5</v>
      </c>
      <c r="L50" s="34"/>
      <c r="M50" s="34"/>
      <c r="N50" s="7">
        <f t="shared" si="27"/>
        <v>93</v>
      </c>
      <c r="O50" s="8">
        <v>36</v>
      </c>
      <c r="P50" s="34"/>
      <c r="Q50" s="34"/>
      <c r="R50" s="19">
        <f t="shared" si="28"/>
        <v>83.138438763306112</v>
      </c>
      <c r="S50" s="8">
        <v>43</v>
      </c>
      <c r="T50" s="34"/>
      <c r="U50" s="34"/>
      <c r="V50" s="7">
        <f t="shared" si="29"/>
        <v>215</v>
      </c>
      <c r="W50" s="16">
        <f t="shared" si="30"/>
        <v>0.91176470588235292</v>
      </c>
      <c r="X50" s="14">
        <f t="shared" si="31"/>
        <v>0.93073593073593075</v>
      </c>
      <c r="Y50" s="14">
        <f t="shared" si="32"/>
        <v>0.74832230966059954</v>
      </c>
      <c r="Z50" s="15">
        <f t="shared" si="33"/>
        <v>0.74552840887801686</v>
      </c>
      <c r="AB50">
        <f t="shared" si="34"/>
        <v>41.554740578752032</v>
      </c>
    </row>
    <row r="51" spans="1:28" x14ac:dyDescent="0.25">
      <c r="A51" s="6">
        <v>5</v>
      </c>
      <c r="B51" s="7">
        <v>80</v>
      </c>
      <c r="C51" s="8">
        <v>232</v>
      </c>
      <c r="D51" s="34"/>
      <c r="E51" s="34"/>
      <c r="F51" s="7">
        <f t="shared" si="25"/>
        <v>232</v>
      </c>
      <c r="G51" s="8">
        <v>0.48499999999999999</v>
      </c>
      <c r="H51" s="34"/>
      <c r="I51" s="34"/>
      <c r="J51" s="7">
        <f t="shared" si="26"/>
        <v>0.48499999999999999</v>
      </c>
      <c r="K51" s="8">
        <v>41</v>
      </c>
      <c r="L51" s="34"/>
      <c r="M51" s="34"/>
      <c r="N51" s="7">
        <f t="shared" si="27"/>
        <v>82</v>
      </c>
      <c r="O51" s="8">
        <v>33.5</v>
      </c>
      <c r="P51" s="34"/>
      <c r="Q51" s="34"/>
      <c r="R51" s="19">
        <f t="shared" si="28"/>
        <v>77.364936071409858</v>
      </c>
      <c r="S51" s="8">
        <v>40</v>
      </c>
      <c r="T51" s="34"/>
      <c r="U51" s="34"/>
      <c r="V51" s="7">
        <f t="shared" si="29"/>
        <v>200</v>
      </c>
      <c r="W51" s="16">
        <f t="shared" si="30"/>
        <v>0.80392156862745101</v>
      </c>
      <c r="X51" s="14">
        <f t="shared" si="31"/>
        <v>0.86206896551724133</v>
      </c>
      <c r="Y51" s="14">
        <f t="shared" si="32"/>
        <v>0.72875933167436902</v>
      </c>
      <c r="Z51" s="15">
        <f t="shared" si="33"/>
        <v>0.72736511353843625</v>
      </c>
      <c r="AB51">
        <f t="shared" si="34"/>
        <v>43.217514954826164</v>
      </c>
    </row>
    <row r="52" spans="1:28" x14ac:dyDescent="0.25">
      <c r="A52" s="6">
        <v>6</v>
      </c>
      <c r="B52" s="7">
        <v>90</v>
      </c>
      <c r="C52" s="8">
        <v>233</v>
      </c>
      <c r="D52" s="34"/>
      <c r="E52" s="34"/>
      <c r="F52" s="7">
        <f t="shared" si="25"/>
        <v>233</v>
      </c>
      <c r="G52" s="8">
        <v>0.435</v>
      </c>
      <c r="H52" s="34"/>
      <c r="I52" s="34"/>
      <c r="J52" s="7">
        <f t="shared" si="26"/>
        <v>0.435</v>
      </c>
      <c r="K52" s="8">
        <v>35</v>
      </c>
      <c r="L52" s="34"/>
      <c r="M52" s="34"/>
      <c r="N52" s="7">
        <f t="shared" si="27"/>
        <v>70</v>
      </c>
      <c r="O52" s="8">
        <v>30</v>
      </c>
      <c r="P52" s="34"/>
      <c r="Q52" s="34"/>
      <c r="R52" s="19">
        <f t="shared" si="28"/>
        <v>69.282032302755098</v>
      </c>
      <c r="S52" s="8">
        <v>37</v>
      </c>
      <c r="T52" s="34"/>
      <c r="U52" s="34"/>
      <c r="V52" s="7">
        <f t="shared" si="29"/>
        <v>185</v>
      </c>
      <c r="W52" s="16">
        <f t="shared" si="30"/>
        <v>0.68627450980392157</v>
      </c>
      <c r="X52" s="14">
        <f t="shared" si="31"/>
        <v>0.79399141630901282</v>
      </c>
      <c r="Y52" s="14">
        <f t="shared" si="32"/>
        <v>0.69064180356173843</v>
      </c>
      <c r="Z52" s="15">
        <f t="shared" si="33"/>
        <v>0.71074231559353329</v>
      </c>
      <c r="AB52">
        <f t="shared" si="34"/>
        <v>46.319065325410087</v>
      </c>
    </row>
    <row r="53" spans="1:28" x14ac:dyDescent="0.25">
      <c r="A53" s="6">
        <v>7</v>
      </c>
      <c r="B53" s="7">
        <v>100</v>
      </c>
      <c r="C53" s="8">
        <v>234</v>
      </c>
      <c r="D53" s="34"/>
      <c r="E53" s="34"/>
      <c r="F53" s="7">
        <f t="shared" si="25"/>
        <v>234</v>
      </c>
      <c r="G53" s="8">
        <v>0.38500000000000001</v>
      </c>
      <c r="H53" s="34"/>
      <c r="I53" s="34"/>
      <c r="J53" s="7">
        <f t="shared" si="26"/>
        <v>0.38500000000000001</v>
      </c>
      <c r="K53" s="8">
        <v>29.5</v>
      </c>
      <c r="L53" s="34"/>
      <c r="M53" s="34"/>
      <c r="N53" s="7">
        <f t="shared" si="27"/>
        <v>59</v>
      </c>
      <c r="O53" s="8">
        <v>26.5</v>
      </c>
      <c r="P53" s="34"/>
      <c r="Q53" s="34"/>
      <c r="R53" s="19">
        <f t="shared" si="28"/>
        <v>61.199128534100332</v>
      </c>
      <c r="S53" s="8">
        <v>33</v>
      </c>
      <c r="T53" s="34"/>
      <c r="U53" s="34"/>
      <c r="V53" s="7">
        <f t="shared" si="29"/>
        <v>165</v>
      </c>
      <c r="W53" s="16">
        <f t="shared" si="30"/>
        <v>0.57843137254901966</v>
      </c>
      <c r="X53" s="14">
        <f t="shared" si="31"/>
        <v>0.70512820512820518</v>
      </c>
      <c r="Y53" s="14">
        <f t="shared" si="32"/>
        <v>0.65490065490065485</v>
      </c>
      <c r="Z53" s="15">
        <f t="shared" si="33"/>
        <v>0.6940536081577684</v>
      </c>
      <c r="AB53">
        <f t="shared" si="34"/>
        <v>49.087882487012251</v>
      </c>
    </row>
    <row r="54" spans="1:28" x14ac:dyDescent="0.25">
      <c r="A54" s="6">
        <v>8</v>
      </c>
      <c r="B54" s="7">
        <v>110</v>
      </c>
      <c r="C54" s="8">
        <v>235</v>
      </c>
      <c r="D54" s="34"/>
      <c r="E54" s="34"/>
      <c r="F54" s="7">
        <f t="shared" si="25"/>
        <v>235</v>
      </c>
      <c r="G54" s="8">
        <v>0.32500000000000001</v>
      </c>
      <c r="H54" s="34"/>
      <c r="I54" s="34"/>
      <c r="J54" s="7">
        <f t="shared" si="26"/>
        <v>0.32500000000000001</v>
      </c>
      <c r="K54" s="8">
        <v>23</v>
      </c>
      <c r="L54" s="34"/>
      <c r="M54" s="34"/>
      <c r="N54" s="7">
        <f t="shared" si="27"/>
        <v>46</v>
      </c>
      <c r="O54" s="8">
        <v>22</v>
      </c>
      <c r="P54" s="34"/>
      <c r="Q54" s="34"/>
      <c r="R54" s="19">
        <f t="shared" si="28"/>
        <v>50.806823688687068</v>
      </c>
      <c r="S54" s="8">
        <v>28.5</v>
      </c>
      <c r="T54" s="34"/>
      <c r="U54" s="34"/>
      <c r="V54" s="7">
        <f t="shared" si="29"/>
        <v>142.5</v>
      </c>
      <c r="W54" s="16">
        <f t="shared" si="30"/>
        <v>0.45098039215686275</v>
      </c>
      <c r="X54" s="14">
        <f t="shared" si="31"/>
        <v>0.6063829787234043</v>
      </c>
      <c r="Y54" s="14">
        <f t="shared" si="32"/>
        <v>0.60229132569558097</v>
      </c>
      <c r="Z54" s="15">
        <f t="shared" si="33"/>
        <v>0.67116939056944069</v>
      </c>
      <c r="AB54">
        <f t="shared" si="34"/>
        <v>52.965821376759322</v>
      </c>
    </row>
    <row r="55" spans="1:28" x14ac:dyDescent="0.25">
      <c r="A55" s="6">
        <v>9</v>
      </c>
      <c r="B55" s="7">
        <v>120</v>
      </c>
      <c r="C55" s="8">
        <v>235</v>
      </c>
      <c r="D55" s="34"/>
      <c r="E55" s="34"/>
      <c r="F55" s="7">
        <f t="shared" si="25"/>
        <v>235</v>
      </c>
      <c r="G55" s="8">
        <v>0.27500000000000002</v>
      </c>
      <c r="H55" s="34"/>
      <c r="I55" s="34"/>
      <c r="J55" s="7">
        <f t="shared" si="26"/>
        <v>0.27500000000000002</v>
      </c>
      <c r="K55" s="8">
        <v>18</v>
      </c>
      <c r="L55" s="34"/>
      <c r="M55" s="34"/>
      <c r="N55" s="7">
        <f t="shared" si="27"/>
        <v>36</v>
      </c>
      <c r="O55" s="8">
        <v>18</v>
      </c>
      <c r="P55" s="34"/>
      <c r="Q55" s="34"/>
      <c r="R55" s="19">
        <f t="shared" si="28"/>
        <v>41.569219381653056</v>
      </c>
      <c r="S55" s="8">
        <v>24</v>
      </c>
      <c r="T55" s="34"/>
      <c r="U55" s="34"/>
      <c r="V55" s="7">
        <f t="shared" si="29"/>
        <v>120</v>
      </c>
      <c r="W55" s="16">
        <f t="shared" si="30"/>
        <v>0.35294117647058826</v>
      </c>
      <c r="X55" s="14">
        <f t="shared" si="31"/>
        <v>0.51063829787234039</v>
      </c>
      <c r="Y55" s="14">
        <f>N55/(J55*F55)</f>
        <v>0.55705996131528046</v>
      </c>
      <c r="Z55" s="15">
        <f t="shared" si="33"/>
        <v>0.65465367070797709</v>
      </c>
      <c r="AB55">
        <f t="shared" si="34"/>
        <v>56.14728266462707</v>
      </c>
    </row>
    <row r="56" spans="1:28" x14ac:dyDescent="0.25">
      <c r="A56" s="6">
        <v>10</v>
      </c>
      <c r="B56" s="7">
        <v>130</v>
      </c>
      <c r="C56" s="8">
        <v>236</v>
      </c>
      <c r="D56" s="34"/>
      <c r="E56" s="34"/>
      <c r="F56" s="7">
        <f t="shared" si="25"/>
        <v>236</v>
      </c>
      <c r="G56" s="8">
        <v>0.22500000000000001</v>
      </c>
      <c r="H56" s="34"/>
      <c r="I56" s="34"/>
      <c r="J56" s="7">
        <f t="shared" si="26"/>
        <v>0.22500000000000001</v>
      </c>
      <c r="K56" s="8">
        <v>13.5</v>
      </c>
      <c r="L56" s="34"/>
      <c r="M56" s="34"/>
      <c r="N56" s="7">
        <f t="shared" si="27"/>
        <v>27</v>
      </c>
      <c r="O56" s="8">
        <v>14</v>
      </c>
      <c r="P56" s="34"/>
      <c r="Q56" s="34"/>
      <c r="R56" s="19">
        <f t="shared" si="28"/>
        <v>32.331615074619044</v>
      </c>
      <c r="S56" s="8">
        <v>18.5</v>
      </c>
      <c r="T56" s="34"/>
      <c r="U56" s="34"/>
      <c r="V56" s="7">
        <f t="shared" si="29"/>
        <v>92.5</v>
      </c>
      <c r="W56" s="16">
        <f t="shared" si="30"/>
        <v>0.26470588235294118</v>
      </c>
      <c r="X56" s="14">
        <f t="shared" si="31"/>
        <v>0.39194915254237289</v>
      </c>
      <c r="Y56" s="14">
        <f t="shared" si="32"/>
        <v>0.50847457627118642</v>
      </c>
      <c r="Z56" s="15">
        <f t="shared" si="33"/>
        <v>0.64098247902589756</v>
      </c>
      <c r="AB56">
        <f t="shared" si="34"/>
        <v>59.437724648267171</v>
      </c>
    </row>
    <row r="57" spans="1:28" x14ac:dyDescent="0.25">
      <c r="A57" s="6">
        <v>11</v>
      </c>
      <c r="B57" s="7">
        <v>140</v>
      </c>
      <c r="C57" s="8">
        <v>238</v>
      </c>
      <c r="D57" s="34"/>
      <c r="E57" s="34"/>
      <c r="F57" s="7">
        <f t="shared" si="25"/>
        <v>238</v>
      </c>
      <c r="G57" s="8">
        <v>0.185</v>
      </c>
      <c r="H57" s="34"/>
      <c r="I57" s="34"/>
      <c r="J57" s="7">
        <f t="shared" si="26"/>
        <v>0.185</v>
      </c>
      <c r="K57" s="8">
        <v>10</v>
      </c>
      <c r="L57" s="34"/>
      <c r="M57" s="34"/>
      <c r="N57" s="7">
        <f t="shared" si="27"/>
        <v>20</v>
      </c>
      <c r="O57" s="8">
        <v>10.5</v>
      </c>
      <c r="P57" s="34"/>
      <c r="Q57" s="34"/>
      <c r="R57" s="19">
        <f t="shared" si="28"/>
        <v>24.248711305964285</v>
      </c>
      <c r="S57" s="8">
        <v>14</v>
      </c>
      <c r="T57" s="34"/>
      <c r="U57" s="34"/>
      <c r="V57" s="7">
        <f t="shared" si="29"/>
        <v>70</v>
      </c>
      <c r="W57" s="16">
        <f t="shared" si="30"/>
        <v>0.19607843137254902</v>
      </c>
      <c r="X57" s="14">
        <f t="shared" si="31"/>
        <v>0.29411764705882354</v>
      </c>
      <c r="Y57" s="14">
        <f t="shared" si="32"/>
        <v>0.45423574835339542</v>
      </c>
      <c r="Z57" s="15">
        <f t="shared" si="33"/>
        <v>0.63628476297577774</v>
      </c>
      <c r="AB57">
        <f t="shared" si="34"/>
        <v>62.984228290377573</v>
      </c>
    </row>
    <row r="58" spans="1:28" x14ac:dyDescent="0.25">
      <c r="A58" s="6">
        <v>12</v>
      </c>
      <c r="B58" s="7">
        <v>150</v>
      </c>
      <c r="C58" s="8">
        <v>239</v>
      </c>
      <c r="D58" s="34"/>
      <c r="E58" s="34"/>
      <c r="F58" s="7">
        <f t="shared" si="25"/>
        <v>239</v>
      </c>
      <c r="G58" s="8">
        <v>0.13600000000000001</v>
      </c>
      <c r="H58" s="34"/>
      <c r="I58" s="34"/>
      <c r="J58" s="7">
        <f t="shared" si="26"/>
        <v>0.13600000000000001</v>
      </c>
      <c r="K58" s="8">
        <v>12</v>
      </c>
      <c r="L58" s="34">
        <v>100</v>
      </c>
      <c r="M58" s="34">
        <f>100/100</f>
        <v>1</v>
      </c>
      <c r="N58" s="7">
        <f>K58*$M$16</f>
        <v>0</v>
      </c>
      <c r="O58" s="8">
        <v>7</v>
      </c>
      <c r="P58" s="34"/>
      <c r="Q58" s="34"/>
      <c r="R58" s="19">
        <f t="shared" si="28"/>
        <v>16.165807537309522</v>
      </c>
      <c r="S58" s="8">
        <v>8.5</v>
      </c>
      <c r="T58" s="34"/>
      <c r="U58" s="34"/>
      <c r="V58" s="7">
        <f t="shared" si="29"/>
        <v>42.5</v>
      </c>
      <c r="W58" s="16">
        <f t="shared" si="30"/>
        <v>0</v>
      </c>
      <c r="X58" s="14">
        <f t="shared" si="31"/>
        <v>0.17782426778242677</v>
      </c>
      <c r="Y58" s="14">
        <f t="shared" si="32"/>
        <v>0</v>
      </c>
      <c r="Z58" s="15">
        <f t="shared" si="33"/>
        <v>0</v>
      </c>
      <c r="AB58">
        <f t="shared" si="34"/>
        <v>90</v>
      </c>
    </row>
    <row r="59" spans="1:28" x14ac:dyDescent="0.25">
      <c r="A59" s="6">
        <v>13</v>
      </c>
      <c r="B59" s="7">
        <v>160</v>
      </c>
      <c r="C59" s="8">
        <v>239</v>
      </c>
      <c r="D59" s="34"/>
      <c r="E59" s="34"/>
      <c r="F59" s="7">
        <f t="shared" si="25"/>
        <v>239</v>
      </c>
      <c r="G59" s="8">
        <v>0.105</v>
      </c>
      <c r="H59" s="34"/>
      <c r="I59" s="34"/>
      <c r="J59" s="7">
        <f t="shared" si="26"/>
        <v>0.105</v>
      </c>
      <c r="K59" s="8">
        <v>9</v>
      </c>
      <c r="L59" s="34"/>
      <c r="M59" s="34"/>
      <c r="N59" s="7">
        <f t="shared" ref="N59:N61" si="35">K59*$M$16</f>
        <v>0</v>
      </c>
      <c r="O59" s="8">
        <v>5</v>
      </c>
      <c r="P59" s="34"/>
      <c r="Q59" s="34"/>
      <c r="R59" s="19">
        <f t="shared" si="28"/>
        <v>11.547005383792516</v>
      </c>
      <c r="S59" s="8">
        <v>5</v>
      </c>
      <c r="T59" s="34"/>
      <c r="U59" s="34"/>
      <c r="V59" s="7">
        <f t="shared" si="29"/>
        <v>25</v>
      </c>
      <c r="W59" s="16">
        <f t="shared" si="30"/>
        <v>0</v>
      </c>
      <c r="X59" s="14">
        <f t="shared" si="31"/>
        <v>0.10460251046025104</v>
      </c>
      <c r="Y59" s="14">
        <f t="shared" si="32"/>
        <v>0</v>
      </c>
      <c r="Z59" s="15">
        <f t="shared" si="33"/>
        <v>0</v>
      </c>
      <c r="AB59">
        <f t="shared" si="34"/>
        <v>90</v>
      </c>
    </row>
    <row r="60" spans="1:28" x14ac:dyDescent="0.25">
      <c r="A60" s="6">
        <v>14</v>
      </c>
      <c r="B60" s="7">
        <v>170</v>
      </c>
      <c r="C60" s="8">
        <v>239</v>
      </c>
      <c r="D60" s="34"/>
      <c r="E60" s="34"/>
      <c r="F60" s="7">
        <f t="shared" si="25"/>
        <v>239</v>
      </c>
      <c r="G60" s="8">
        <v>0.1</v>
      </c>
      <c r="H60" s="34"/>
      <c r="I60" s="34"/>
      <c r="J60" s="7">
        <f t="shared" si="26"/>
        <v>0.1</v>
      </c>
      <c r="K60" s="8">
        <v>8</v>
      </c>
      <c r="L60" s="34"/>
      <c r="M60" s="34"/>
      <c r="N60" s="7">
        <f t="shared" si="35"/>
        <v>0</v>
      </c>
      <c r="O60" s="8">
        <v>4</v>
      </c>
      <c r="P60" s="34"/>
      <c r="Q60" s="34"/>
      <c r="R60" s="19">
        <f t="shared" si="28"/>
        <v>9.2376043070340135</v>
      </c>
      <c r="S60" s="8">
        <v>17.5</v>
      </c>
      <c r="T60" s="34">
        <v>75</v>
      </c>
      <c r="U60" s="34">
        <v>1</v>
      </c>
      <c r="V60" s="7">
        <f>$U$18*S60</f>
        <v>0</v>
      </c>
      <c r="W60" s="16">
        <f t="shared" si="30"/>
        <v>0</v>
      </c>
      <c r="X60" s="14">
        <f t="shared" si="31"/>
        <v>0</v>
      </c>
      <c r="Y60" s="14">
        <f t="shared" si="32"/>
        <v>0</v>
      </c>
      <c r="Z60" s="15">
        <f t="shared" si="33"/>
        <v>0</v>
      </c>
      <c r="AB60">
        <f t="shared" si="34"/>
        <v>90</v>
      </c>
    </row>
    <row r="61" spans="1:28" ht="15.75" thickBot="1" x14ac:dyDescent="0.3">
      <c r="A61" s="3">
        <v>15</v>
      </c>
      <c r="B61" s="4">
        <v>180</v>
      </c>
      <c r="C61" s="5">
        <v>239</v>
      </c>
      <c r="D61" s="35"/>
      <c r="E61" s="35"/>
      <c r="F61" s="4">
        <f t="shared" si="25"/>
        <v>239</v>
      </c>
      <c r="G61" s="5" t="s">
        <v>18</v>
      </c>
      <c r="H61" s="35"/>
      <c r="I61" s="35"/>
      <c r="J61" s="4" t="e">
        <f t="shared" si="26"/>
        <v>#VALUE!</v>
      </c>
      <c r="K61" s="5">
        <v>6.5</v>
      </c>
      <c r="L61" s="35"/>
      <c r="M61" s="35"/>
      <c r="N61" s="4">
        <f t="shared" si="35"/>
        <v>0</v>
      </c>
      <c r="O61" s="5">
        <v>0</v>
      </c>
      <c r="P61" s="35"/>
      <c r="Q61" s="35"/>
      <c r="R61" s="24">
        <f t="shared" si="28"/>
        <v>0</v>
      </c>
      <c r="S61" s="5">
        <v>0</v>
      </c>
      <c r="T61" s="35"/>
      <c r="U61" s="35"/>
      <c r="V61" s="4">
        <f>$U$18*S61</f>
        <v>0</v>
      </c>
      <c r="W61" s="20">
        <f t="shared" si="30"/>
        <v>0</v>
      </c>
      <c r="X61" s="21">
        <f t="shared" si="31"/>
        <v>0</v>
      </c>
      <c r="Y61" s="21" t="e">
        <f t="shared" si="32"/>
        <v>#VALUE!</v>
      </c>
      <c r="Z61" s="22" t="e">
        <f t="shared" si="33"/>
        <v>#DIV/0!</v>
      </c>
      <c r="AB61" t="e">
        <f t="shared" si="34"/>
        <v>#VALUE!</v>
      </c>
    </row>
  </sheetData>
  <mergeCells count="54">
    <mergeCell ref="M5:M23"/>
    <mergeCell ref="C3:F3"/>
    <mergeCell ref="G3:J3"/>
    <mergeCell ref="K3:N3"/>
    <mergeCell ref="O3:R3"/>
    <mergeCell ref="D5:D23"/>
    <mergeCell ref="E5:E23"/>
    <mergeCell ref="H5:H23"/>
    <mergeCell ref="I5:I23"/>
    <mergeCell ref="L5:L23"/>
    <mergeCell ref="W3:Z3"/>
    <mergeCell ref="W28:Z28"/>
    <mergeCell ref="P5:P23"/>
    <mergeCell ref="Q5:Q23"/>
    <mergeCell ref="T5:T21"/>
    <mergeCell ref="T22:T23"/>
    <mergeCell ref="U5:U21"/>
    <mergeCell ref="U22:U23"/>
    <mergeCell ref="S3:V3"/>
    <mergeCell ref="C28:F28"/>
    <mergeCell ref="G28:J28"/>
    <mergeCell ref="K28:N28"/>
    <mergeCell ref="O28:R28"/>
    <mergeCell ref="S28:V28"/>
    <mergeCell ref="W45:Z45"/>
    <mergeCell ref="D30:D41"/>
    <mergeCell ref="E30:E41"/>
    <mergeCell ref="H30:H40"/>
    <mergeCell ref="I30:I40"/>
    <mergeCell ref="L30:L41"/>
    <mergeCell ref="P30:P41"/>
    <mergeCell ref="Q30:Q41"/>
    <mergeCell ref="T30:T41"/>
    <mergeCell ref="M30:M41"/>
    <mergeCell ref="U30:U41"/>
    <mergeCell ref="C45:F45"/>
    <mergeCell ref="G45:J45"/>
    <mergeCell ref="K45:N45"/>
    <mergeCell ref="O45:R45"/>
    <mergeCell ref="S45:V45"/>
    <mergeCell ref="D47:D61"/>
    <mergeCell ref="E47:E61"/>
    <mergeCell ref="H47:H61"/>
    <mergeCell ref="I47:I61"/>
    <mergeCell ref="L47:L57"/>
    <mergeCell ref="P47:P61"/>
    <mergeCell ref="T47:T59"/>
    <mergeCell ref="U47:U59"/>
    <mergeCell ref="L58:L61"/>
    <mergeCell ref="M58:M61"/>
    <mergeCell ref="T60:T61"/>
    <mergeCell ref="U60:U61"/>
    <mergeCell ref="M47:M57"/>
    <mergeCell ref="Q47:Q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776A-8239-41E7-A735-12992DFAE836}">
  <dimension ref="A2:Z22"/>
  <sheetViews>
    <sheetView workbookViewId="0">
      <selection activeCell="A2" sqref="A2:Z22"/>
    </sheetView>
  </sheetViews>
  <sheetFormatPr defaultRowHeight="15" x14ac:dyDescent="0.25"/>
  <sheetData>
    <row r="2" spans="1:26" x14ac:dyDescent="0.25">
      <c r="C2" t="s">
        <v>11</v>
      </c>
      <c r="G2" t="s">
        <v>15</v>
      </c>
      <c r="K2" t="s">
        <v>13</v>
      </c>
      <c r="O2" t="s">
        <v>14</v>
      </c>
      <c r="S2" t="s">
        <v>17</v>
      </c>
      <c r="W2" t="s">
        <v>20</v>
      </c>
    </row>
    <row r="3" spans="1:26" x14ac:dyDescent="0.25">
      <c r="A3" t="s">
        <v>1</v>
      </c>
      <c r="B3" t="s">
        <v>2</v>
      </c>
      <c r="C3" t="s">
        <v>3</v>
      </c>
      <c r="D3" t="s">
        <v>7</v>
      </c>
      <c r="E3" t="s">
        <v>4</v>
      </c>
      <c r="F3" t="s">
        <v>12</v>
      </c>
      <c r="G3" t="s">
        <v>5</v>
      </c>
      <c r="H3" t="s">
        <v>6</v>
      </c>
      <c r="I3" t="s">
        <v>4</v>
      </c>
      <c r="J3" t="s">
        <v>16</v>
      </c>
      <c r="K3" t="s">
        <v>5</v>
      </c>
      <c r="L3" t="s">
        <v>8</v>
      </c>
      <c r="M3" t="s">
        <v>4</v>
      </c>
      <c r="N3" t="s">
        <v>13</v>
      </c>
      <c r="O3" t="s">
        <v>5</v>
      </c>
      <c r="P3" t="s">
        <v>9</v>
      </c>
      <c r="Q3" t="s">
        <v>4</v>
      </c>
      <c r="R3" t="s">
        <v>14</v>
      </c>
      <c r="S3" t="s">
        <v>5</v>
      </c>
      <c r="T3" t="s">
        <v>10</v>
      </c>
      <c r="U3" t="s">
        <v>4</v>
      </c>
      <c r="V3" t="s">
        <v>12</v>
      </c>
      <c r="W3" t="s">
        <v>21</v>
      </c>
      <c r="X3" t="s">
        <v>22</v>
      </c>
      <c r="Y3" t="s">
        <v>23</v>
      </c>
      <c r="Z3" t="s">
        <v>24</v>
      </c>
    </row>
    <row r="4" spans="1:26" x14ac:dyDescent="0.25">
      <c r="A4">
        <v>1</v>
      </c>
      <c r="B4">
        <v>0</v>
      </c>
      <c r="C4">
        <v>238</v>
      </c>
      <c r="D4">
        <v>300</v>
      </c>
      <c r="E4">
        <v>1</v>
      </c>
      <c r="F4">
        <v>238</v>
      </c>
      <c r="G4">
        <v>0.28999999999999998</v>
      </c>
      <c r="H4">
        <v>1</v>
      </c>
      <c r="I4">
        <v>1</v>
      </c>
      <c r="J4">
        <v>0.28999999999999998</v>
      </c>
      <c r="K4">
        <v>70</v>
      </c>
      <c r="L4">
        <v>100</v>
      </c>
      <c r="M4">
        <v>1</v>
      </c>
      <c r="N4">
        <v>70</v>
      </c>
      <c r="O4">
        <v>0</v>
      </c>
      <c r="P4">
        <v>400</v>
      </c>
      <c r="Q4">
        <v>4</v>
      </c>
      <c r="R4">
        <v>0</v>
      </c>
      <c r="S4">
        <v>47</v>
      </c>
      <c r="T4">
        <v>300</v>
      </c>
      <c r="U4">
        <v>5</v>
      </c>
      <c r="V4">
        <v>235</v>
      </c>
      <c r="W4">
        <v>1</v>
      </c>
      <c r="X4">
        <v>0.98739495798319332</v>
      </c>
      <c r="Y4">
        <v>1.0141987829614605</v>
      </c>
      <c r="Z4">
        <v>1</v>
      </c>
    </row>
    <row r="5" spans="1:26" x14ac:dyDescent="0.25">
      <c r="A5">
        <v>2</v>
      </c>
      <c r="B5">
        <v>10</v>
      </c>
      <c r="C5">
        <v>238</v>
      </c>
      <c r="F5">
        <v>238</v>
      </c>
      <c r="G5">
        <v>0.28999999999999998</v>
      </c>
      <c r="J5">
        <v>0.28999999999999998</v>
      </c>
      <c r="K5">
        <v>70</v>
      </c>
      <c r="N5">
        <v>70</v>
      </c>
      <c r="O5">
        <v>0</v>
      </c>
      <c r="R5">
        <v>0</v>
      </c>
      <c r="S5">
        <v>47</v>
      </c>
      <c r="V5">
        <v>235</v>
      </c>
      <c r="W5">
        <v>1</v>
      </c>
      <c r="X5">
        <v>0.98739495798319332</v>
      </c>
      <c r="Y5">
        <v>1.0141987829614605</v>
      </c>
      <c r="Z5">
        <v>1</v>
      </c>
    </row>
    <row r="6" spans="1:26" x14ac:dyDescent="0.25">
      <c r="A6">
        <v>3</v>
      </c>
      <c r="B6">
        <v>20</v>
      </c>
      <c r="C6">
        <v>238</v>
      </c>
      <c r="F6">
        <v>238</v>
      </c>
      <c r="G6">
        <v>0.28999999999999998</v>
      </c>
      <c r="J6">
        <v>0.28999999999999998</v>
      </c>
      <c r="K6">
        <v>70</v>
      </c>
      <c r="N6">
        <v>70</v>
      </c>
      <c r="O6">
        <v>0</v>
      </c>
      <c r="R6">
        <v>0</v>
      </c>
      <c r="S6">
        <v>47</v>
      </c>
      <c r="V6">
        <v>235</v>
      </c>
      <c r="W6">
        <v>1</v>
      </c>
      <c r="X6">
        <v>0.98739495798319332</v>
      </c>
      <c r="Y6">
        <v>1.0141987829614605</v>
      </c>
      <c r="Z6">
        <v>1</v>
      </c>
    </row>
    <row r="7" spans="1:26" x14ac:dyDescent="0.25">
      <c r="A7">
        <v>4</v>
      </c>
      <c r="B7">
        <v>30</v>
      </c>
      <c r="C7">
        <v>238</v>
      </c>
      <c r="F7">
        <v>238</v>
      </c>
      <c r="G7">
        <v>0.28999999999999998</v>
      </c>
      <c r="J7">
        <v>0.28999999999999998</v>
      </c>
      <c r="K7">
        <v>69.5</v>
      </c>
      <c r="N7">
        <v>69.5</v>
      </c>
      <c r="O7">
        <v>1</v>
      </c>
      <c r="R7">
        <v>2.3094010767585034</v>
      </c>
      <c r="S7">
        <v>47</v>
      </c>
      <c r="V7">
        <v>235</v>
      </c>
      <c r="W7">
        <v>0.99285714285714288</v>
      </c>
      <c r="X7">
        <v>0.98739495798319332</v>
      </c>
      <c r="Y7">
        <v>1.0069545059403071</v>
      </c>
      <c r="Z7">
        <v>0.99944838043759032</v>
      </c>
    </row>
    <row r="8" spans="1:26" x14ac:dyDescent="0.25">
      <c r="A8">
        <v>5</v>
      </c>
      <c r="B8">
        <v>40</v>
      </c>
      <c r="C8">
        <v>238</v>
      </c>
      <c r="F8">
        <v>238</v>
      </c>
      <c r="G8">
        <v>0.28499999999999998</v>
      </c>
      <c r="J8">
        <v>0.28499999999999998</v>
      </c>
      <c r="K8">
        <v>68</v>
      </c>
      <c r="N8">
        <v>68</v>
      </c>
      <c r="O8">
        <v>2</v>
      </c>
      <c r="R8">
        <v>4.6188021535170067</v>
      </c>
      <c r="S8">
        <v>46</v>
      </c>
      <c r="V8">
        <v>230</v>
      </c>
      <c r="W8">
        <v>0.97142857142857142</v>
      </c>
      <c r="X8">
        <v>0.96638655462184875</v>
      </c>
      <c r="Y8">
        <v>1.0025062656641603</v>
      </c>
      <c r="Z8">
        <v>0.99770114638459251</v>
      </c>
    </row>
    <row r="9" spans="1:26" x14ac:dyDescent="0.25">
      <c r="A9">
        <v>6</v>
      </c>
      <c r="B9">
        <v>50</v>
      </c>
      <c r="C9">
        <v>238</v>
      </c>
      <c r="F9">
        <v>238</v>
      </c>
      <c r="G9">
        <v>0.28299999999999997</v>
      </c>
      <c r="J9">
        <v>0.28299999999999997</v>
      </c>
      <c r="K9">
        <v>66</v>
      </c>
      <c r="N9">
        <v>66</v>
      </c>
      <c r="O9">
        <v>3.5</v>
      </c>
      <c r="R9">
        <v>8.0829037686547611</v>
      </c>
      <c r="S9">
        <v>45</v>
      </c>
      <c r="V9">
        <v>225</v>
      </c>
      <c r="W9">
        <v>0.94285714285714284</v>
      </c>
      <c r="X9">
        <v>0.94537815126050417</v>
      </c>
      <c r="Y9">
        <v>0.97989725925705973</v>
      </c>
      <c r="Z9">
        <v>0.9925840822994586</v>
      </c>
    </row>
    <row r="10" spans="1:26" x14ac:dyDescent="0.25">
      <c r="A10">
        <v>7</v>
      </c>
      <c r="B10">
        <v>60</v>
      </c>
      <c r="C10">
        <v>238</v>
      </c>
      <c r="F10">
        <v>238</v>
      </c>
      <c r="G10">
        <v>0.27800000000000002</v>
      </c>
      <c r="J10">
        <v>0.27800000000000002</v>
      </c>
      <c r="K10">
        <v>63</v>
      </c>
      <c r="N10">
        <v>63</v>
      </c>
      <c r="O10">
        <v>5</v>
      </c>
      <c r="R10">
        <v>11.547005383792516</v>
      </c>
      <c r="S10">
        <v>43.5</v>
      </c>
      <c r="V10">
        <v>217.5</v>
      </c>
      <c r="W10">
        <v>0.9</v>
      </c>
      <c r="X10">
        <v>0.91386554621848737</v>
      </c>
      <c r="Y10">
        <v>0.95217943292424878</v>
      </c>
      <c r="Z10">
        <v>0.98361484930442267</v>
      </c>
    </row>
    <row r="11" spans="1:26" x14ac:dyDescent="0.25">
      <c r="A11">
        <v>8</v>
      </c>
      <c r="B11">
        <v>70</v>
      </c>
      <c r="C11">
        <v>238</v>
      </c>
      <c r="F11">
        <v>238</v>
      </c>
      <c r="G11">
        <v>0.27200000000000002</v>
      </c>
      <c r="J11">
        <v>0.27200000000000002</v>
      </c>
      <c r="K11">
        <v>59.5</v>
      </c>
      <c r="N11">
        <v>59.5</v>
      </c>
      <c r="O11">
        <v>6.5</v>
      </c>
      <c r="R11">
        <v>15.01110699893027</v>
      </c>
      <c r="S11">
        <v>42</v>
      </c>
      <c r="V11">
        <v>210</v>
      </c>
      <c r="W11">
        <v>0.85</v>
      </c>
      <c r="X11">
        <v>0.88235294117647056</v>
      </c>
      <c r="Y11">
        <v>0.91911764705882348</v>
      </c>
      <c r="Z11">
        <v>0.96961836846660121</v>
      </c>
    </row>
    <row r="12" spans="1:26" x14ac:dyDescent="0.25">
      <c r="A12">
        <v>9</v>
      </c>
      <c r="B12">
        <v>80</v>
      </c>
      <c r="C12">
        <v>238</v>
      </c>
      <c r="F12">
        <v>238</v>
      </c>
      <c r="G12">
        <v>0.26200000000000001</v>
      </c>
      <c r="J12">
        <v>0.26200000000000001</v>
      </c>
      <c r="K12">
        <v>54</v>
      </c>
      <c r="N12">
        <v>54</v>
      </c>
      <c r="O12">
        <v>8</v>
      </c>
      <c r="R12">
        <v>18.475208614068027</v>
      </c>
      <c r="S12">
        <v>39</v>
      </c>
      <c r="V12">
        <v>195</v>
      </c>
      <c r="W12">
        <v>0.77142857142857146</v>
      </c>
      <c r="X12">
        <v>0.81932773109243695</v>
      </c>
      <c r="Y12">
        <v>0.86599525306305725</v>
      </c>
      <c r="Z12">
        <v>0.94615580449817649</v>
      </c>
    </row>
    <row r="13" spans="1:26" x14ac:dyDescent="0.25">
      <c r="A13">
        <v>10</v>
      </c>
      <c r="B13">
        <v>90</v>
      </c>
      <c r="C13">
        <v>238</v>
      </c>
      <c r="F13">
        <v>238</v>
      </c>
      <c r="G13">
        <v>0.25</v>
      </c>
      <c r="J13">
        <v>0.25</v>
      </c>
      <c r="K13">
        <v>47.5</v>
      </c>
      <c r="N13">
        <v>47.5</v>
      </c>
      <c r="O13">
        <v>9</v>
      </c>
      <c r="R13">
        <v>20.784609690826528</v>
      </c>
      <c r="S13">
        <v>35</v>
      </c>
      <c r="V13">
        <v>175</v>
      </c>
      <c r="W13">
        <v>0.6785714285714286</v>
      </c>
      <c r="X13">
        <v>0.73529411764705888</v>
      </c>
      <c r="Y13">
        <v>0.79831932773109249</v>
      </c>
      <c r="Z13">
        <v>0.91613353845433021</v>
      </c>
    </row>
    <row r="14" spans="1:26" x14ac:dyDescent="0.25">
      <c r="A14">
        <v>11</v>
      </c>
      <c r="B14">
        <v>100</v>
      </c>
      <c r="C14">
        <v>238</v>
      </c>
      <c r="F14">
        <v>238</v>
      </c>
      <c r="G14">
        <v>0.24</v>
      </c>
      <c r="J14">
        <v>0.24</v>
      </c>
      <c r="K14">
        <v>42</v>
      </c>
      <c r="N14">
        <v>42</v>
      </c>
      <c r="O14">
        <v>10</v>
      </c>
      <c r="R14">
        <v>23.094010767585033</v>
      </c>
      <c r="S14">
        <v>32</v>
      </c>
      <c r="V14">
        <v>160</v>
      </c>
      <c r="W14">
        <v>0.6</v>
      </c>
      <c r="X14">
        <v>0.67226890756302526</v>
      </c>
      <c r="Y14">
        <v>0.73529411764705888</v>
      </c>
      <c r="Z14">
        <v>0.87626866820288452</v>
      </c>
    </row>
    <row r="15" spans="1:26" x14ac:dyDescent="0.25">
      <c r="A15">
        <v>12</v>
      </c>
      <c r="B15">
        <v>110</v>
      </c>
      <c r="C15">
        <v>238</v>
      </c>
      <c r="F15">
        <v>238</v>
      </c>
      <c r="G15">
        <v>0.22</v>
      </c>
      <c r="J15">
        <v>0.22</v>
      </c>
      <c r="K15">
        <v>35</v>
      </c>
      <c r="N15">
        <v>35</v>
      </c>
      <c r="O15">
        <v>10</v>
      </c>
      <c r="R15">
        <v>23.094010767585033</v>
      </c>
      <c r="S15">
        <v>27.5</v>
      </c>
      <c r="V15">
        <v>137.5</v>
      </c>
      <c r="W15">
        <v>0.5</v>
      </c>
      <c r="X15">
        <v>0.57773109243697474</v>
      </c>
      <c r="Y15">
        <v>0.66844919786096257</v>
      </c>
      <c r="Z15">
        <v>0.83467506519302237</v>
      </c>
    </row>
    <row r="16" spans="1:26" x14ac:dyDescent="0.25">
      <c r="A16">
        <v>13</v>
      </c>
      <c r="B16">
        <v>120</v>
      </c>
      <c r="C16">
        <v>238</v>
      </c>
      <c r="F16">
        <v>238</v>
      </c>
      <c r="G16">
        <v>0.2</v>
      </c>
      <c r="J16">
        <v>0.2</v>
      </c>
      <c r="K16">
        <v>29</v>
      </c>
      <c r="N16">
        <v>29</v>
      </c>
      <c r="O16">
        <v>10</v>
      </c>
      <c r="R16">
        <v>23.094010767585033</v>
      </c>
      <c r="S16">
        <v>23</v>
      </c>
      <c r="V16">
        <v>115</v>
      </c>
      <c r="W16">
        <v>0.41428571428571431</v>
      </c>
      <c r="X16">
        <v>0.48319327731092437</v>
      </c>
      <c r="Y16">
        <v>0.60924369747899154</v>
      </c>
      <c r="Z16">
        <v>0.78226150260164473</v>
      </c>
    </row>
    <row r="17" spans="1:26" x14ac:dyDescent="0.25">
      <c r="A17">
        <v>14</v>
      </c>
      <c r="B17">
        <v>130</v>
      </c>
      <c r="C17">
        <v>239</v>
      </c>
      <c r="F17">
        <v>239</v>
      </c>
      <c r="G17">
        <v>0.17499999999999999</v>
      </c>
      <c r="J17">
        <v>0.17499999999999999</v>
      </c>
      <c r="K17">
        <v>22</v>
      </c>
      <c r="N17">
        <v>22</v>
      </c>
      <c r="O17">
        <v>9</v>
      </c>
      <c r="R17">
        <v>20.784609690826528</v>
      </c>
      <c r="S17">
        <v>18</v>
      </c>
      <c r="V17">
        <v>90</v>
      </c>
      <c r="W17">
        <v>0.31428571428571428</v>
      </c>
      <c r="X17">
        <v>0.37656903765690375</v>
      </c>
      <c r="Y17">
        <v>0.52600119545726243</v>
      </c>
      <c r="Z17">
        <v>0.72690046050059876</v>
      </c>
    </row>
    <row r="18" spans="1:26" x14ac:dyDescent="0.25">
      <c r="A18">
        <v>15</v>
      </c>
      <c r="B18">
        <v>140</v>
      </c>
      <c r="C18">
        <v>239</v>
      </c>
      <c r="F18">
        <v>239</v>
      </c>
      <c r="G18">
        <v>0.155</v>
      </c>
      <c r="J18">
        <v>0.155</v>
      </c>
      <c r="K18">
        <v>18</v>
      </c>
      <c r="N18">
        <v>18</v>
      </c>
      <c r="O18">
        <v>7.5</v>
      </c>
      <c r="R18">
        <v>17.320508075688775</v>
      </c>
      <c r="S18">
        <v>14.5</v>
      </c>
      <c r="V18">
        <v>72.5</v>
      </c>
      <c r="W18">
        <v>0.25714285714285712</v>
      </c>
      <c r="X18">
        <v>0.30334728033472802</v>
      </c>
      <c r="Y18">
        <v>0.48589553246052097</v>
      </c>
      <c r="Z18">
        <v>0.7205766921228921</v>
      </c>
    </row>
    <row r="19" spans="1:26" x14ac:dyDescent="0.25">
      <c r="A19">
        <v>16</v>
      </c>
      <c r="B19">
        <v>150</v>
      </c>
      <c r="C19">
        <v>239</v>
      </c>
      <c r="F19">
        <v>239</v>
      </c>
      <c r="G19">
        <v>0.125</v>
      </c>
      <c r="J19">
        <v>0.125</v>
      </c>
      <c r="K19">
        <v>14</v>
      </c>
      <c r="N19">
        <v>14</v>
      </c>
      <c r="O19">
        <v>6</v>
      </c>
      <c r="R19">
        <v>13.856406460551019</v>
      </c>
      <c r="S19">
        <v>9</v>
      </c>
      <c r="V19">
        <v>45</v>
      </c>
      <c r="W19">
        <v>0.2</v>
      </c>
      <c r="X19">
        <v>0.18828451882845187</v>
      </c>
      <c r="Y19">
        <v>0.46861924686192469</v>
      </c>
      <c r="Z19">
        <v>0.7107423155935334</v>
      </c>
    </row>
    <row r="20" spans="1:26" x14ac:dyDescent="0.25">
      <c r="A20">
        <v>17</v>
      </c>
      <c r="B20">
        <v>160</v>
      </c>
      <c r="C20">
        <v>240</v>
      </c>
      <c r="F20">
        <v>240</v>
      </c>
      <c r="G20">
        <v>0.1</v>
      </c>
      <c r="J20">
        <v>0.1</v>
      </c>
      <c r="K20">
        <v>9</v>
      </c>
      <c r="N20">
        <v>9</v>
      </c>
      <c r="O20">
        <v>4.5</v>
      </c>
      <c r="R20">
        <v>10.392304845413264</v>
      </c>
      <c r="S20">
        <v>5</v>
      </c>
      <c r="V20">
        <v>25</v>
      </c>
      <c r="W20">
        <v>0.12857142857142856</v>
      </c>
      <c r="X20">
        <v>0.10416666666666667</v>
      </c>
      <c r="Y20">
        <v>0.375</v>
      </c>
      <c r="Z20">
        <v>0.65465367070797709</v>
      </c>
    </row>
    <row r="21" spans="1:26" x14ac:dyDescent="0.25">
      <c r="A21">
        <v>18</v>
      </c>
      <c r="B21">
        <v>170</v>
      </c>
      <c r="C21">
        <v>240</v>
      </c>
      <c r="F21">
        <v>240</v>
      </c>
      <c r="G21" t="s">
        <v>18</v>
      </c>
      <c r="J21" t="e">
        <v>#VALUE!</v>
      </c>
      <c r="K21">
        <v>8</v>
      </c>
      <c r="N21">
        <v>8</v>
      </c>
      <c r="O21">
        <v>4.5</v>
      </c>
      <c r="R21">
        <v>10.392304845413264</v>
      </c>
      <c r="S21">
        <v>17</v>
      </c>
      <c r="T21">
        <v>75</v>
      </c>
      <c r="U21">
        <v>1</v>
      </c>
      <c r="V21">
        <v>17</v>
      </c>
      <c r="W21">
        <v>0.11428571428571428</v>
      </c>
      <c r="X21">
        <v>7.0833333333333331E-2</v>
      </c>
      <c r="Y21" t="e">
        <v>#VALUE!</v>
      </c>
      <c r="Z21">
        <v>0.60999428133041866</v>
      </c>
    </row>
    <row r="22" spans="1:26" x14ac:dyDescent="0.25">
      <c r="A22">
        <v>19</v>
      </c>
      <c r="B22">
        <v>180</v>
      </c>
      <c r="C22">
        <v>240</v>
      </c>
      <c r="F22">
        <v>240</v>
      </c>
      <c r="G22" t="s">
        <v>18</v>
      </c>
      <c r="J22" t="e">
        <v>#VALUE!</v>
      </c>
      <c r="K22">
        <v>6.5</v>
      </c>
      <c r="N22">
        <v>6.5</v>
      </c>
      <c r="O22">
        <v>0</v>
      </c>
      <c r="R22">
        <v>0</v>
      </c>
      <c r="S22">
        <v>0</v>
      </c>
      <c r="V22">
        <v>0</v>
      </c>
      <c r="W22">
        <v>9.285714285714286E-2</v>
      </c>
      <c r="X22">
        <v>0</v>
      </c>
      <c r="Y22" t="e">
        <v>#VALUE!</v>
      </c>
      <c r="Z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obwod-R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2019-11-07T11:23:26Z</dcterms:created>
  <dcterms:modified xsi:type="dcterms:W3CDTF">2019-11-08T08:20:28Z</dcterms:modified>
</cp:coreProperties>
</file>