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2" documentId="12_ncr:500000_{3BC41EAE-80E3-4401-A9C3-44E0EAC0A03A}" xr6:coauthVersionLast="32" xr6:coauthVersionMax="32" xr10:uidLastSave="{74D1A814-51DE-408E-81F4-27529169F001}"/>
  <bookViews>
    <workbookView xWindow="0" yWindow="1200" windowWidth="22260" windowHeight="12645" xr2:uid="{00000000-000D-0000-FFFF-FFFF00000000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3" i="1" l="1"/>
  <c r="Y13" i="1"/>
  <c r="AC14" i="1"/>
  <c r="AB14" i="1"/>
  <c r="AA14" i="1"/>
  <c r="Z14" i="1"/>
  <c r="Z13" i="1"/>
  <c r="AA13" i="1" s="1"/>
  <c r="Y14" i="1"/>
  <c r="X14" i="1"/>
  <c r="X13" i="1"/>
  <c r="T14" i="1"/>
  <c r="T13" i="1"/>
  <c r="S14" i="1"/>
  <c r="S13" i="1"/>
  <c r="Q14" i="1"/>
  <c r="Q13" i="1"/>
  <c r="O14" i="1"/>
  <c r="P14" i="1" s="1"/>
  <c r="K14" i="1"/>
  <c r="L14" i="1" s="1"/>
  <c r="O13" i="1"/>
  <c r="P13" i="1" s="1"/>
  <c r="K13" i="1"/>
  <c r="L13" i="1" s="1"/>
  <c r="W8" i="1"/>
  <c r="W7" i="1"/>
  <c r="T8" i="1"/>
  <c r="T7" i="1"/>
  <c r="U7" i="1" s="1"/>
  <c r="V8" i="1"/>
  <c r="U8" i="1"/>
  <c r="S8" i="1"/>
  <c r="S7" i="1"/>
  <c r="K7" i="1"/>
  <c r="L7" i="1"/>
  <c r="O7" i="1"/>
  <c r="P7" i="1"/>
  <c r="AB13" i="1" l="1"/>
  <c r="V7" i="1"/>
  <c r="E6" i="1"/>
  <c r="E5" i="1"/>
  <c r="E11" i="1"/>
  <c r="D11" i="1"/>
  <c r="C11" i="1"/>
  <c r="D10" i="1"/>
  <c r="E10" i="1"/>
  <c r="C10" i="1"/>
  <c r="Q8" i="1"/>
  <c r="R8" i="1"/>
  <c r="R7" i="1"/>
  <c r="Q7" i="1"/>
  <c r="P8" i="1"/>
  <c r="L8" i="1"/>
  <c r="O8" i="1"/>
  <c r="K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6" authorId="0" shapeId="0" xr:uid="{3B4A4274-D9B3-4530-B0A0-E8A08299A0B8}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kΩ</t>
        </r>
      </text>
    </comment>
  </commentList>
</comments>
</file>

<file path=xl/sharedStrings.xml><?xml version="1.0" encoding="utf-8"?>
<sst xmlns="http://schemas.openxmlformats.org/spreadsheetml/2006/main" count="75" uniqueCount="51">
  <si>
    <t>Rezystor</t>
  </si>
  <si>
    <t>Odczyt</t>
  </si>
  <si>
    <t>R51</t>
  </si>
  <si>
    <t>R52</t>
  </si>
  <si>
    <t>Wynik pomiaru</t>
  </si>
  <si>
    <t>Ur( R)
%</t>
  </si>
  <si>
    <t>Opornik</t>
  </si>
  <si>
    <t>Tab.1 Pomiary rezystancji multimetrem cyfrowym typu PeakTech 4000</t>
  </si>
  <si>
    <t>Tab.3 Pomiary próbne, wyniki obliczeń i wybór układu pomiarowego do pomiaru rezystancji metodą techniczną</t>
  </si>
  <si>
    <t>Odczyty</t>
  </si>
  <si>
    <t>Woltomierz</t>
  </si>
  <si>
    <t>Amperomierz</t>
  </si>
  <si>
    <t>cv
V/dz</t>
  </si>
  <si>
    <t>Uv
V</t>
  </si>
  <si>
    <t>In
mA</t>
  </si>
  <si>
    <t>alfa A
dz</t>
  </si>
  <si>
    <t>cA
mA/dz</t>
  </si>
  <si>
    <t>Obliczenia</t>
  </si>
  <si>
    <t>Pr=IA*Uv
W</t>
  </si>
  <si>
    <t>delta prim m
[%]</t>
  </si>
  <si>
    <t>Wybrany układ</t>
  </si>
  <si>
    <t>poprawnie mierzonego napięcia</t>
  </si>
  <si>
    <t>poprawnie mierzonego prądu</t>
  </si>
  <si>
    <t>zakres 500 Ω</t>
  </si>
  <si>
    <t>zakres 50 kΩ</t>
  </si>
  <si>
    <t>R
[Ω]</t>
  </si>
  <si>
    <t>R+-U( R ), p= 0,95
[Ω]</t>
  </si>
  <si>
    <t>Rx=Uv/IA
[Ω]</t>
  </si>
  <si>
    <t>Rv
[Ω]</t>
  </si>
  <si>
    <t>RA
[Ω]</t>
  </si>
  <si>
    <t>Rgr
[Ω]</t>
  </si>
  <si>
    <t>delta secund m
[%]</t>
  </si>
  <si>
    <t xml:space="preserve">błąd( r) </t>
  </si>
  <si>
    <t>U(R )</t>
  </si>
  <si>
    <t>u( R) / sqrt(3)</t>
  </si>
  <si>
    <t>Un
V</t>
  </si>
  <si>
    <t>alfa v
dz</t>
  </si>
  <si>
    <t>IA
mA</t>
  </si>
  <si>
    <t>RX
Ω</t>
  </si>
  <si>
    <t>delta m
%</t>
  </si>
  <si>
    <t>p
Ω</t>
  </si>
  <si>
    <t>RXp
Ω</t>
  </si>
  <si>
    <t>Rxp+-U(R )
p=0,95
Ω</t>
  </si>
  <si>
    <t>Ur(R )</t>
  </si>
  <si>
    <t>Ur(R )
%</t>
  </si>
  <si>
    <t>klasa</t>
  </si>
  <si>
    <t>ur(U)</t>
  </si>
  <si>
    <t>ur(I)</t>
  </si>
  <si>
    <t>(1/(Pierwiastek(3)))*0,5*</t>
  </si>
  <si>
    <t>Pomocnicze</t>
  </si>
  <si>
    <t xml:space="preserve">ur( 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</si>
</sst>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NumberFormat="1" applyBorder="1"/>
    <xf numFmtId="10" fontId="0" fillId="0" borderId="1" xfId="1" applyNumberFormat="1" applyFont="1" applyBorder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0" fontId="0" fillId="0" borderId="1" xfId="1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25"/>
  <sheetViews>
    <sheetView tabSelected="1" topLeftCell="M1" zoomScale="160" zoomScaleNormal="160" workbookViewId="0">
      <selection activeCell="E23" sqref="E23"/>
    </sheetView>
  </sheetViews>
  <sheetFormatPr defaultRowHeight="15" x14ac:dyDescent="0.25"/>
  <cols>
    <col min="1" max="1" width="17.7109375" customWidth="1"/>
    <col min="4" max="4" width="19.5703125" customWidth="1"/>
    <col min="5" max="5" width="24.85546875" customWidth="1"/>
    <col min="21" max="21" width="11.85546875" customWidth="1"/>
  </cols>
  <sheetData>
    <row r="2" spans="1:29" x14ac:dyDescent="0.25">
      <c r="B2" s="17" t="s">
        <v>7</v>
      </c>
      <c r="C2" s="17"/>
      <c r="D2" s="17"/>
      <c r="E2" s="17"/>
    </row>
    <row r="3" spans="1:29" x14ac:dyDescent="0.25">
      <c r="B3" s="14" t="s">
        <v>0</v>
      </c>
      <c r="C3" s="1" t="s">
        <v>1</v>
      </c>
      <c r="D3" s="14" t="s">
        <v>4</v>
      </c>
      <c r="E3" s="14"/>
      <c r="H3" t="s">
        <v>8</v>
      </c>
    </row>
    <row r="4" spans="1:29" ht="30" x14ac:dyDescent="0.25">
      <c r="B4" s="14"/>
      <c r="C4" s="2" t="s">
        <v>25</v>
      </c>
      <c r="D4" s="2" t="s">
        <v>26</v>
      </c>
      <c r="E4" s="2" t="s">
        <v>5</v>
      </c>
      <c r="H4" s="14" t="s">
        <v>6</v>
      </c>
      <c r="I4" s="14" t="s">
        <v>9</v>
      </c>
      <c r="J4" s="14"/>
      <c r="K4" s="14"/>
      <c r="L4" s="14"/>
      <c r="M4" s="14"/>
      <c r="N4" s="14"/>
      <c r="O4" s="14"/>
      <c r="P4" s="14"/>
      <c r="Q4" s="14" t="s">
        <v>17</v>
      </c>
      <c r="R4" s="14"/>
      <c r="S4" s="14"/>
      <c r="T4" s="14"/>
      <c r="U4" s="14"/>
      <c r="V4" s="14"/>
      <c r="W4" s="14"/>
      <c r="X4" s="15" t="s">
        <v>20</v>
      </c>
    </row>
    <row r="5" spans="1:29" x14ac:dyDescent="0.25">
      <c r="A5" t="s">
        <v>23</v>
      </c>
      <c r="B5" s="3" t="s">
        <v>2</v>
      </c>
      <c r="C5" s="3">
        <v>20.98</v>
      </c>
      <c r="D5" s="3"/>
      <c r="E5" s="5">
        <f>E10/C5</f>
        <v>5.4781220209723551E-3</v>
      </c>
      <c r="H5" s="14"/>
      <c r="I5" s="14" t="s">
        <v>10</v>
      </c>
      <c r="J5" s="14"/>
      <c r="K5" s="14"/>
      <c r="L5" s="14"/>
      <c r="M5" s="14" t="s">
        <v>11</v>
      </c>
      <c r="N5" s="14"/>
      <c r="O5" s="14"/>
      <c r="P5" s="14"/>
      <c r="Q5" s="15" t="s">
        <v>18</v>
      </c>
      <c r="R5" s="15" t="s">
        <v>27</v>
      </c>
      <c r="S5" s="15" t="s">
        <v>28</v>
      </c>
      <c r="T5" s="15" t="s">
        <v>29</v>
      </c>
      <c r="U5" s="15" t="s">
        <v>30</v>
      </c>
      <c r="V5" s="15" t="s">
        <v>19</v>
      </c>
      <c r="W5" s="15" t="s">
        <v>31</v>
      </c>
      <c r="X5" s="15"/>
    </row>
    <row r="6" spans="1:29" s="8" customFormat="1" ht="30.75" thickBot="1" x14ac:dyDescent="0.3">
      <c r="A6" s="8" t="s">
        <v>24</v>
      </c>
      <c r="B6" s="9" t="s">
        <v>3</v>
      </c>
      <c r="C6" s="9">
        <v>7.4059999999999997</v>
      </c>
      <c r="D6" s="9"/>
      <c r="E6" s="10">
        <f>E11/C6</f>
        <v>1.5913718606535242E-3</v>
      </c>
      <c r="H6" s="14"/>
      <c r="I6" s="6" t="s">
        <v>35</v>
      </c>
      <c r="J6" s="6" t="s">
        <v>36</v>
      </c>
      <c r="K6" s="7" t="s">
        <v>12</v>
      </c>
      <c r="L6" s="6" t="s">
        <v>13</v>
      </c>
      <c r="M6" s="6" t="s">
        <v>14</v>
      </c>
      <c r="N6" s="6" t="s">
        <v>15</v>
      </c>
      <c r="O6" s="7" t="s">
        <v>16</v>
      </c>
      <c r="P6" s="6" t="s">
        <v>37</v>
      </c>
      <c r="Q6" s="14"/>
      <c r="R6" s="14"/>
      <c r="S6" s="15"/>
      <c r="T6" s="14"/>
      <c r="U6" s="14"/>
      <c r="V6" s="14"/>
      <c r="W6" s="14"/>
      <c r="X6" s="15"/>
    </row>
    <row r="7" spans="1:29" x14ac:dyDescent="0.25">
      <c r="H7" s="3" t="s">
        <v>2</v>
      </c>
      <c r="I7" s="3">
        <v>1.5</v>
      </c>
      <c r="J7" s="3">
        <v>66.5</v>
      </c>
      <c r="K7" s="3">
        <f>1.5/75</f>
        <v>0.02</v>
      </c>
      <c r="L7" s="3">
        <f>K7*J7</f>
        <v>1.33</v>
      </c>
      <c r="M7" s="3">
        <v>75</v>
      </c>
      <c r="N7" s="3">
        <v>64</v>
      </c>
      <c r="O7" s="3">
        <f>75/75</f>
        <v>1</v>
      </c>
      <c r="P7" s="3">
        <f>O7*N7</f>
        <v>64</v>
      </c>
      <c r="Q7" s="3">
        <f>(P7/1000)*L7</f>
        <v>8.5120000000000001E-2</v>
      </c>
      <c r="R7" s="3">
        <f>L7/(P7/1000)</f>
        <v>20.78125</v>
      </c>
      <c r="S7" s="3">
        <f>1000*I7</f>
        <v>1500</v>
      </c>
      <c r="T7" s="3">
        <f>(23/M7)+0.004</f>
        <v>0.31066666666666665</v>
      </c>
      <c r="U7" s="3">
        <f>(T7*S7)^(1/2)</f>
        <v>21.587033144922902</v>
      </c>
      <c r="V7" s="5">
        <f>T7/R7</f>
        <v>1.4949373433583959E-2</v>
      </c>
      <c r="W7" s="5">
        <f>((0-R7)/(R7+S7))</f>
        <v>-1.3664851536011506E-2</v>
      </c>
      <c r="X7" s="3" t="s">
        <v>21</v>
      </c>
    </row>
    <row r="8" spans="1:29" x14ac:dyDescent="0.25">
      <c r="H8" s="3" t="s">
        <v>3</v>
      </c>
      <c r="I8" s="3">
        <v>30</v>
      </c>
      <c r="J8" s="3">
        <v>54.5</v>
      </c>
      <c r="K8" s="3">
        <f>30/75</f>
        <v>0.4</v>
      </c>
      <c r="L8" s="3">
        <f>K8*J8</f>
        <v>21.8</v>
      </c>
      <c r="M8" s="3">
        <v>3</v>
      </c>
      <c r="N8" s="3">
        <v>73</v>
      </c>
      <c r="O8" s="4">
        <f>3/75</f>
        <v>0.04</v>
      </c>
      <c r="P8" s="3">
        <f>O8*N8</f>
        <v>2.92</v>
      </c>
      <c r="Q8" s="3">
        <f>(P8/1000)*L8</f>
        <v>6.3656000000000004E-2</v>
      </c>
      <c r="R8" s="3">
        <f>L8/(P8/1000)</f>
        <v>7465.7534246575351</v>
      </c>
      <c r="S8" s="3">
        <f>1000*I8</f>
        <v>30000</v>
      </c>
      <c r="T8" s="3">
        <f>(23/M8)+0.004</f>
        <v>7.6706666666666665</v>
      </c>
      <c r="U8" s="3">
        <f>(T8*S8)^(1/2)</f>
        <v>479.70824466544246</v>
      </c>
      <c r="V8" s="5">
        <f>T8/R8</f>
        <v>1.0274470948012232E-3</v>
      </c>
      <c r="W8" s="5">
        <f>((0-R8)/(R8+S8))</f>
        <v>-0.19926873857404023</v>
      </c>
      <c r="X8" s="3" t="s">
        <v>22</v>
      </c>
    </row>
    <row r="9" spans="1:29" x14ac:dyDescent="0.25">
      <c r="C9" t="s">
        <v>32</v>
      </c>
      <c r="D9" t="s">
        <v>34</v>
      </c>
      <c r="E9" t="s">
        <v>33</v>
      </c>
    </row>
    <row r="10" spans="1:29" x14ac:dyDescent="0.25">
      <c r="C10">
        <f>(0.1/100)*C5+10*0.01</f>
        <v>0.12098</v>
      </c>
      <c r="D10">
        <f>C10/(3^(1/2))</f>
        <v>6.9847835566560934E-2</v>
      </c>
      <c r="E10">
        <f>(3^(1/2))*D10*0.95</f>
        <v>0.11493100000000001</v>
      </c>
      <c r="H10" s="14" t="s">
        <v>6</v>
      </c>
      <c r="I10" s="14" t="s">
        <v>9</v>
      </c>
      <c r="J10" s="14"/>
      <c r="K10" s="14"/>
      <c r="L10" s="14"/>
      <c r="M10" s="14"/>
      <c r="N10" s="14"/>
      <c r="O10" s="14"/>
      <c r="P10" s="16"/>
      <c r="Q10" s="14" t="s">
        <v>4</v>
      </c>
      <c r="R10" s="14"/>
      <c r="S10" s="14"/>
      <c r="T10" s="14"/>
      <c r="U10" s="14"/>
      <c r="V10" s="14"/>
      <c r="X10" s="14" t="s">
        <v>49</v>
      </c>
      <c r="Y10" s="14"/>
      <c r="Z10" s="14"/>
      <c r="AA10" s="14"/>
      <c r="AB10" s="14"/>
      <c r="AC10" s="14"/>
    </row>
    <row r="11" spans="1:29" x14ac:dyDescent="0.25">
      <c r="C11">
        <f>((0.1/100)*C6)+5*0.001</f>
        <v>1.2406E-2</v>
      </c>
      <c r="D11">
        <f>C11/(3^(1/2))</f>
        <v>7.1626074395664974E-3</v>
      </c>
      <c r="E11">
        <f>(3^(1/2))*D11*0.95</f>
        <v>1.17857E-2</v>
      </c>
      <c r="H11" s="14"/>
      <c r="I11" s="14" t="s">
        <v>10</v>
      </c>
      <c r="J11" s="14"/>
      <c r="K11" s="14"/>
      <c r="L11" s="14"/>
      <c r="M11" s="14" t="s">
        <v>11</v>
      </c>
      <c r="N11" s="14"/>
      <c r="O11" s="14"/>
      <c r="P11" s="16"/>
      <c r="Q11" s="15" t="s">
        <v>38</v>
      </c>
      <c r="R11" s="15" t="s">
        <v>39</v>
      </c>
      <c r="S11" s="15" t="s">
        <v>40</v>
      </c>
      <c r="T11" s="15" t="s">
        <v>41</v>
      </c>
      <c r="U11" s="15" t="s">
        <v>42</v>
      </c>
      <c r="V11" s="15" t="s">
        <v>44</v>
      </c>
      <c r="X11" s="14" t="s">
        <v>46</v>
      </c>
      <c r="Y11" s="14" t="s">
        <v>47</v>
      </c>
      <c r="Z11" s="14" t="s">
        <v>50</v>
      </c>
      <c r="AA11" s="14" t="s">
        <v>43</v>
      </c>
      <c r="AB11" s="14" t="s">
        <v>33</v>
      </c>
      <c r="AC11" s="3"/>
    </row>
    <row r="12" spans="1:29" ht="30.75" thickBot="1" x14ac:dyDescent="0.3">
      <c r="H12" s="14"/>
      <c r="I12" s="6" t="s">
        <v>35</v>
      </c>
      <c r="J12" s="6" t="s">
        <v>36</v>
      </c>
      <c r="K12" s="7" t="s">
        <v>12</v>
      </c>
      <c r="L12" s="6" t="s">
        <v>13</v>
      </c>
      <c r="M12" s="6" t="s">
        <v>14</v>
      </c>
      <c r="N12" s="6" t="s">
        <v>15</v>
      </c>
      <c r="O12" s="7" t="s">
        <v>16</v>
      </c>
      <c r="P12" s="11" t="s">
        <v>37</v>
      </c>
      <c r="Q12" s="15"/>
      <c r="R12" s="14"/>
      <c r="S12" s="15"/>
      <c r="T12" s="14"/>
      <c r="U12" s="14"/>
      <c r="V12" s="14"/>
      <c r="X12" s="14"/>
      <c r="Y12" s="14"/>
      <c r="Z12" s="14"/>
      <c r="AA12" s="14"/>
      <c r="AB12" s="14"/>
      <c r="AC12" s="3"/>
    </row>
    <row r="13" spans="1:29" x14ac:dyDescent="0.25">
      <c r="H13" s="3" t="s">
        <v>2</v>
      </c>
      <c r="I13" s="3">
        <v>1.5</v>
      </c>
      <c r="J13" s="3">
        <v>66.5</v>
      </c>
      <c r="K13" s="3">
        <f>1.5/75</f>
        <v>0.02</v>
      </c>
      <c r="L13" s="3">
        <f>K13*J13</f>
        <v>1.33</v>
      </c>
      <c r="M13" s="3">
        <v>75</v>
      </c>
      <c r="N13" s="3">
        <v>64</v>
      </c>
      <c r="O13" s="3">
        <f>75/75</f>
        <v>1</v>
      </c>
      <c r="P13" s="12">
        <f>O13*N13</f>
        <v>64</v>
      </c>
      <c r="Q13" s="3">
        <f>L13/(P13/1000)</f>
        <v>20.78125</v>
      </c>
      <c r="R13" s="3">
        <v>-1.3664851536011506E-2</v>
      </c>
      <c r="S13" s="3">
        <f>(-R13*Q13)/100</f>
        <v>2.8397269598273911E-3</v>
      </c>
      <c r="T13" s="3">
        <f>S13+Q13</f>
        <v>20.784089726959827</v>
      </c>
      <c r="U13" s="3"/>
      <c r="V13" s="3"/>
      <c r="X13" s="3">
        <f>(1/(SQRT(3)))*0.5*(I13/L13)</f>
        <v>0.32557346006933791</v>
      </c>
      <c r="Y13" s="13">
        <f>(1/(SQRT(3)))*0.5*(M13/P13)</f>
        <v>0.33829117335329639</v>
      </c>
      <c r="Z13" s="13">
        <f>((X13^2)+(Y13^2))^(1/2)</f>
        <v>0.46950931393346262</v>
      </c>
      <c r="AA13" s="3">
        <f>2*Z13</f>
        <v>0.93901862786692525</v>
      </c>
      <c r="AB13" s="3">
        <f>AA13*T13/100</f>
        <v>0.19516647416872876</v>
      </c>
      <c r="AC13" s="3">
        <f>100*AB13/T13</f>
        <v>0.93901862786692525</v>
      </c>
    </row>
    <row r="14" spans="1:29" x14ac:dyDescent="0.25">
      <c r="H14" s="3" t="s">
        <v>3</v>
      </c>
      <c r="I14" s="3">
        <v>30</v>
      </c>
      <c r="J14" s="3">
        <v>54.5</v>
      </c>
      <c r="K14" s="3">
        <f>30/75</f>
        <v>0.4</v>
      </c>
      <c r="L14" s="3">
        <f>K14*J14</f>
        <v>21.8</v>
      </c>
      <c r="M14" s="3">
        <v>3</v>
      </c>
      <c r="N14" s="3">
        <v>73</v>
      </c>
      <c r="O14" s="4">
        <f>3/75</f>
        <v>0.04</v>
      </c>
      <c r="P14" s="12">
        <f>O14*N14</f>
        <v>2.92</v>
      </c>
      <c r="Q14" s="3">
        <f>L14/(P14/1000)</f>
        <v>7465.7534246575351</v>
      </c>
      <c r="R14" s="3">
        <v>1.0274470948012232E-3</v>
      </c>
      <c r="S14" s="3">
        <f>(-R14*Q14)/100</f>
        <v>-7.6706666666666673E-2</v>
      </c>
      <c r="T14" s="3">
        <f>S14+Q14</f>
        <v>7465.6767179908684</v>
      </c>
      <c r="U14" s="3"/>
      <c r="V14" s="3"/>
      <c r="X14" s="3">
        <f>(1/(SQRT(3)))*0.5*(I14/L14)</f>
        <v>0.39725935953414621</v>
      </c>
      <c r="Y14" s="13">
        <f>(1/(SQRT(3)))*0.5*(M14/P14)</f>
        <v>0.29658404239193109</v>
      </c>
      <c r="Z14" s="13">
        <f>((X14^2)+(Y14^2))^(1/2)</f>
        <v>0.49575910777213039</v>
      </c>
      <c r="AA14" s="3">
        <f>2*Z14</f>
        <v>0.99151821554426078</v>
      </c>
      <c r="AB14" s="3">
        <f>AA14*T14/100</f>
        <v>74.02354457252639</v>
      </c>
      <c r="AC14" s="3">
        <f>100*AA14/T14</f>
        <v>1.3281022645340234E-2</v>
      </c>
    </row>
    <row r="19" spans="2:4" x14ac:dyDescent="0.25">
      <c r="B19" t="s">
        <v>10</v>
      </c>
      <c r="D19" t="s">
        <v>46</v>
      </c>
    </row>
    <row r="20" spans="2:4" x14ac:dyDescent="0.25">
      <c r="B20" t="s">
        <v>45</v>
      </c>
      <c r="C20">
        <v>0.5</v>
      </c>
      <c r="D20" t="s">
        <v>48</v>
      </c>
    </row>
    <row r="22" spans="2:4" x14ac:dyDescent="0.25">
      <c r="B22" t="s">
        <v>11</v>
      </c>
      <c r="D22" t="s">
        <v>47</v>
      </c>
    </row>
    <row r="23" spans="2:4" x14ac:dyDescent="0.25">
      <c r="B23" t="s">
        <v>45</v>
      </c>
      <c r="C23">
        <v>0.5</v>
      </c>
    </row>
    <row r="25" spans="2:4" x14ac:dyDescent="0.25">
      <c r="D25" t="s">
        <v>33</v>
      </c>
    </row>
  </sheetData>
  <mergeCells count="33">
    <mergeCell ref="X4:X6"/>
    <mergeCell ref="Q4:W4"/>
    <mergeCell ref="Q5:Q6"/>
    <mergeCell ref="R5:R6"/>
    <mergeCell ref="S5:S6"/>
    <mergeCell ref="T5:T6"/>
    <mergeCell ref="U5:U6"/>
    <mergeCell ref="V5:V6"/>
    <mergeCell ref="W5:W6"/>
    <mergeCell ref="B3:B4"/>
    <mergeCell ref="D3:E3"/>
    <mergeCell ref="B2:E2"/>
    <mergeCell ref="H4:H6"/>
    <mergeCell ref="I4:P4"/>
    <mergeCell ref="I5:L5"/>
    <mergeCell ref="M5:P5"/>
    <mergeCell ref="H10:H12"/>
    <mergeCell ref="I10:P10"/>
    <mergeCell ref="I11:L11"/>
    <mergeCell ref="M11:P11"/>
    <mergeCell ref="Q11:Q12"/>
    <mergeCell ref="Q10:V10"/>
    <mergeCell ref="R11:R12"/>
    <mergeCell ref="S11:S12"/>
    <mergeCell ref="T11:T12"/>
    <mergeCell ref="U11:U12"/>
    <mergeCell ref="V11:V12"/>
    <mergeCell ref="X10:AC10"/>
    <mergeCell ref="X11:X12"/>
    <mergeCell ref="Y11:Y12"/>
    <mergeCell ref="Z11:Z12"/>
    <mergeCell ref="AA11:AA12"/>
    <mergeCell ref="AB11:AB1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2018-05-17T11:54:30Z</dcterms:modified>
</cp:coreProperties>
</file>