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rbor\Desktop\"/>
    </mc:Choice>
  </mc:AlternateContent>
  <xr:revisionPtr revIDLastSave="0" documentId="10_ncr:100000_{29554CEB-DF15-4A2D-BD1A-DC41C37B4549}" xr6:coauthVersionLast="31" xr6:coauthVersionMax="31" xr10:uidLastSave="{00000000-0000-0000-0000-000000000000}"/>
  <bookViews>
    <workbookView xWindow="0" yWindow="600" windowWidth="21570" windowHeight="7380" xr2:uid="{00000000-000D-0000-FFFF-FFFF00000000}"/>
  </bookViews>
  <sheets>
    <sheet name="Arkusz2" sheetId="2" r:id="rId1"/>
    <sheet name="wykres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D37" i="2" l="1"/>
  <c r="R15" i="2"/>
  <c r="G6" i="2" l="1"/>
  <c r="S26" i="2" l="1"/>
  <c r="T26" i="2" s="1"/>
  <c r="S15" i="2"/>
  <c r="T15" i="2" s="1"/>
  <c r="V15" i="2" s="1"/>
  <c r="S25" i="2"/>
  <c r="T25" i="2" s="1"/>
  <c r="S35" i="2"/>
  <c r="T35" i="2" s="1"/>
  <c r="S41" i="2"/>
  <c r="T41" i="2" s="1"/>
  <c r="R41" i="2"/>
  <c r="R36" i="2"/>
  <c r="S36" i="2" s="1"/>
  <c r="T36" i="2" s="1"/>
  <c r="R37" i="2"/>
  <c r="S37" i="2" s="1"/>
  <c r="T37" i="2" s="1"/>
  <c r="R35" i="2"/>
  <c r="R8" i="2"/>
  <c r="S8" i="2" s="1"/>
  <c r="T8" i="2" s="1"/>
  <c r="V8" i="2" s="1"/>
  <c r="R6" i="2"/>
  <c r="S6" i="2" s="1"/>
  <c r="T6" i="2" s="1"/>
  <c r="V6" i="2" s="1"/>
  <c r="H6" i="2"/>
  <c r="G15" i="2"/>
  <c r="R26" i="2"/>
  <c r="R27" i="2"/>
  <c r="S27" i="2" s="1"/>
  <c r="T27" i="2" s="1"/>
  <c r="R28" i="2"/>
  <c r="S28" i="2" s="1"/>
  <c r="T28" i="2" s="1"/>
  <c r="R7" i="2"/>
  <c r="S7" i="2" s="1"/>
  <c r="T7" i="2" s="1"/>
  <c r="V7" i="2" s="1"/>
  <c r="R25" i="2"/>
  <c r="G35" i="2"/>
  <c r="H35" i="2" s="1"/>
  <c r="J35" i="2" s="1"/>
  <c r="G36" i="2"/>
  <c r="G34" i="2"/>
  <c r="H34" i="2" s="1"/>
  <c r="J34" i="2" s="1"/>
  <c r="D36" i="2"/>
  <c r="F36" i="2" s="1"/>
  <c r="G26" i="2"/>
  <c r="H26" i="2" s="1"/>
  <c r="J26" i="2" s="1"/>
  <c r="D26" i="2"/>
  <c r="F26" i="2"/>
  <c r="G27" i="2"/>
  <c r="H27" i="2" s="1"/>
  <c r="J27" i="2" s="1"/>
  <c r="D27" i="2"/>
  <c r="F27" i="2"/>
  <c r="G28" i="2"/>
  <c r="H28" i="2" s="1"/>
  <c r="J28" i="2" s="1"/>
  <c r="D28" i="2"/>
  <c r="F28" i="2"/>
  <c r="G25" i="2"/>
  <c r="H25" i="2" s="1"/>
  <c r="J25" i="2" s="1"/>
  <c r="D25" i="2"/>
  <c r="F25" i="2"/>
  <c r="D35" i="2"/>
  <c r="D34" i="2"/>
  <c r="F34" i="2" s="1"/>
  <c r="R34" i="2"/>
  <c r="S34" i="2" s="1"/>
  <c r="T34" i="2" s="1"/>
  <c r="H15" i="2"/>
  <c r="D15" i="2"/>
  <c r="D6" i="2"/>
  <c r="F6" i="2" s="1"/>
  <c r="J6" i="2" s="1"/>
  <c r="F9" i="2"/>
  <c r="J9" i="2" s="1"/>
  <c r="F18" i="2"/>
  <c r="J18" i="2" s="1"/>
  <c r="F8" i="2"/>
  <c r="J8" i="2" s="1"/>
  <c r="F7" i="2"/>
  <c r="J7" i="2" s="1"/>
  <c r="F35" i="2"/>
  <c r="U37" i="2" l="1"/>
  <c r="V37" i="2"/>
  <c r="U36" i="2"/>
  <c r="V36" i="2"/>
  <c r="V34" i="2"/>
  <c r="U34" i="2"/>
  <c r="U28" i="2"/>
  <c r="V28" i="2"/>
  <c r="U35" i="2"/>
  <c r="V35" i="2"/>
  <c r="V27" i="2"/>
  <c r="U27" i="2"/>
  <c r="V25" i="2"/>
  <c r="U25" i="2"/>
  <c r="J36" i="2"/>
  <c r="U26" i="2"/>
  <c r="V26" i="2"/>
  <c r="J17" i="2"/>
  <c r="F17" i="2"/>
  <c r="F15" i="2"/>
  <c r="J15" i="2" s="1"/>
  <c r="F16" i="2"/>
  <c r="J16" i="2" s="1"/>
</calcChain>
</file>

<file path=xl/sharedStrings.xml><?xml version="1.0" encoding="utf-8"?>
<sst xmlns="http://schemas.openxmlformats.org/spreadsheetml/2006/main" count="154" uniqueCount="37">
  <si>
    <t>1 ćwiczenie</t>
  </si>
  <si>
    <t>Analogowe</t>
  </si>
  <si>
    <t>Cyfrowe</t>
  </si>
  <si>
    <t>Woltomierz LM-3</t>
  </si>
  <si>
    <t>Multimetr V541</t>
  </si>
  <si>
    <t>α</t>
  </si>
  <si>
    <t>U</t>
  </si>
  <si>
    <t>U(U)</t>
  </si>
  <si>
    <t>Niedokładność woltomierza</t>
  </si>
  <si>
    <t>V</t>
  </si>
  <si>
    <t>V/dz</t>
  </si>
  <si>
    <t>dz</t>
  </si>
  <si>
    <t>%</t>
  </si>
  <si>
    <t>Multimetr V640</t>
  </si>
  <si>
    <t>Multimetr Peak-Tech 4000</t>
  </si>
  <si>
    <t>2 ćwiczenie</t>
  </si>
  <si>
    <t>Napięcie zasilacza</t>
  </si>
  <si>
    <t>1,68 ± 0,07</t>
  </si>
  <si>
    <t>6,04 ± 0,07</t>
  </si>
  <si>
    <t>10,24 ± 0,07</t>
  </si>
  <si>
    <t>14,80 ± 0,07</t>
  </si>
  <si>
    <t>1,603± 0,006</t>
  </si>
  <si>
    <t>1,05 ± 0,04</t>
  </si>
  <si>
    <t>1,04 ± 0,07</t>
  </si>
  <si>
    <t>1,6 ± 0,2</t>
  </si>
  <si>
    <t>14,7 ± 0,2</t>
  </si>
  <si>
    <t>10,0 ± 0,2</t>
  </si>
  <si>
    <t>5,9 ± 0,2</t>
  </si>
  <si>
    <t>1,605± 0,002</t>
  </si>
  <si>
    <t>6,017 ± 0,004</t>
  </si>
  <si>
    <t>10,190 ± 0,006</t>
  </si>
  <si>
    <t>1,03 ± 0,01</t>
  </si>
  <si>
    <t>1,04 ± 0,01</t>
  </si>
  <si>
    <t>0,99 ± 0,02</t>
  </si>
  <si>
    <t>1,03 ± 0,07</t>
  </si>
  <si>
    <t>1,00± 0,21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</si>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</sst>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"/>
    <numFmt numFmtId="167" formatCode="#,##0.0000"/>
    <numFmt numFmtId="168" formatCode="0.0"/>
    <numFmt numFmtId="170" formatCode="0.0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2" fontId="0" fillId="0" borderId="3" xfId="0" applyNumberFormat="1" applyBorder="1"/>
    <xf numFmtId="2" fontId="0" fillId="0" borderId="5" xfId="0" applyNumberFormat="1" applyBorder="1"/>
    <xf numFmtId="0" fontId="2" fillId="0" borderId="6" xfId="0" applyFont="1" applyBorder="1" applyAlignment="1">
      <alignment horizont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66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168" fontId="0" fillId="0" borderId="1" xfId="0" applyNumberFormat="1" applyBorder="1" applyAlignment="1">
      <alignment vertical="center"/>
    </xf>
    <xf numFmtId="168" fontId="0" fillId="0" borderId="6" xfId="0" applyNumberFormat="1" applyBorder="1" applyAlignment="1">
      <alignment vertical="center"/>
    </xf>
    <xf numFmtId="165" fontId="0" fillId="0" borderId="6" xfId="0" applyNumberFormat="1" applyBorder="1" applyAlignment="1">
      <alignment horizontal="center" vertical="center"/>
    </xf>
    <xf numFmtId="170" fontId="0" fillId="0" borderId="7" xfId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0" fillId="0" borderId="6" xfId="0" applyNumberFormat="1" applyBorder="1" applyAlignment="1">
      <alignment vertical="center"/>
    </xf>
    <xf numFmtId="0" fontId="0" fillId="0" borderId="2" xfId="0" applyBorder="1" applyAlignment="1"/>
    <xf numFmtId="170" fontId="0" fillId="0" borderId="4" xfId="1" applyNumberFormat="1" applyFon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8" fontId="0" fillId="0" borderId="1" xfId="0" applyNumberFormat="1" applyBorder="1"/>
    <xf numFmtId="168" fontId="0" fillId="0" borderId="6" xfId="0" applyNumberFormat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3" xfId="0" applyNumberFormat="1" applyBorder="1"/>
    <xf numFmtId="168" fontId="0" fillId="0" borderId="5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68" fontId="0" fillId="0" borderId="6" xfId="0" applyNumberForma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niepewności względnej pomiaru od napięcia zasilacza</a:t>
            </a:r>
            <a:r>
              <a:rPr lang="pl-PL" baseline="0"/>
              <a:t> dla woltomierzy analogowych z zakresem pomiarowym 15V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wykresy!$C$2</c:f>
              <c:strCache>
                <c:ptCount val="1"/>
                <c:pt idx="0">
                  <c:v>Woltomierz LM-3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wykresy!$B$3:$B$6</c:f>
              <c:numCache>
                <c:formatCode>0.00</c:formatCode>
                <c:ptCount val="4"/>
                <c:pt idx="0">
                  <c:v>1.6</c:v>
                </c:pt>
                <c:pt idx="1">
                  <c:v>5.9</c:v>
                </c:pt>
                <c:pt idx="2">
                  <c:v>10.1</c:v>
                </c:pt>
                <c:pt idx="3">
                  <c:v>14.7</c:v>
                </c:pt>
              </c:numCache>
            </c:numRef>
          </c:xVal>
          <c:yVal>
            <c:numRef>
              <c:f>wykresy!$C$3:$C$6</c:f>
              <c:numCache>
                <c:formatCode>0.00%</c:formatCode>
                <c:ptCount val="4"/>
                <c:pt idx="0">
                  <c:v>4.2410714285714281E-2</c:v>
                </c:pt>
                <c:pt idx="1">
                  <c:v>1.1796357615894039E-2</c:v>
                </c:pt>
                <c:pt idx="2">
                  <c:v>6.9580078124999983E-3</c:v>
                </c:pt>
                <c:pt idx="3" formatCode="0.000%">
                  <c:v>4.8141891891891886E-3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D-48AC-ACDC-7724F2B409A4}"/>
            </c:ext>
          </c:extLst>
        </c:ser>
        <c:ser>
          <c:idx val="1"/>
          <c:order val="1"/>
          <c:tx>
            <c:strRef>
              <c:f>wykresy!$D$2</c:f>
              <c:strCache>
                <c:ptCount val="1"/>
                <c:pt idx="0">
                  <c:v>Multimetr V640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wykresy!$B$3:$B$6</c:f>
              <c:numCache>
                <c:formatCode>0.00</c:formatCode>
                <c:ptCount val="4"/>
                <c:pt idx="0">
                  <c:v>1.6</c:v>
                </c:pt>
                <c:pt idx="1">
                  <c:v>5.9</c:v>
                </c:pt>
                <c:pt idx="2">
                  <c:v>10.1</c:v>
                </c:pt>
                <c:pt idx="3">
                  <c:v>14.7</c:v>
                </c:pt>
              </c:numCache>
            </c:numRef>
          </c:xVal>
          <c:yVal>
            <c:numRef>
              <c:f>wykresy!$D$3:$D$6</c:f>
              <c:numCache>
                <c:formatCode>0.00%</c:formatCode>
                <c:ptCount val="4"/>
                <c:pt idx="0">
                  <c:v>0.13359374999999998</c:v>
                </c:pt>
                <c:pt idx="1">
                  <c:v>3.6228813559322032E-2</c:v>
                </c:pt>
                <c:pt idx="2">
                  <c:v>2.1163366336633665E-2</c:v>
                </c:pt>
                <c:pt idx="3">
                  <c:v>1.4540816326530613E-2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D-48AC-ACDC-7724F2B4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3600"/>
        <c:axId val="206363992"/>
      </c:scatterChart>
      <c:valAx>
        <c:axId val="2063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Napięcie</a:t>
                </a:r>
                <a:r>
                  <a:rPr lang="pl-PL" baseline="0"/>
                  <a:t> zasilacza Ug [V]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63992"/>
        <c:crosses val="autoZero"/>
        <c:crossBetween val="midCat"/>
      </c:valAx>
      <c:valAx>
        <c:axId val="2063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Niepewność względna pomiaru Ur(U)</a:t>
                </a:r>
              </a:p>
            </c:rich>
          </c:tx>
          <c:layout>
            <c:manualLayout>
              <c:xMode val="edge"/>
              <c:yMode val="edge"/>
              <c:x val="1.6845096197837656E-2"/>
              <c:y val="0.19786106736657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niepewności względnej pomiaru od napięcia zasilacza dla woltomierza cyfrowego Multimetr V451 z zakresem 10V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157509723801113"/>
          <c:y val="2.5098033015770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wykresy!$E$2</c:f>
              <c:strCache>
                <c:ptCount val="1"/>
                <c:pt idx="0">
                  <c:v>Multimetr V541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wykresy!$B$32:$B$34</c:f>
              <c:numCache>
                <c:formatCode>0.00</c:formatCode>
                <c:ptCount val="3"/>
                <c:pt idx="0">
                  <c:v>1.6</c:v>
                </c:pt>
                <c:pt idx="1">
                  <c:v>5.9</c:v>
                </c:pt>
                <c:pt idx="2">
                  <c:v>10.1</c:v>
                </c:pt>
              </c:numCache>
            </c:numRef>
          </c:xVal>
          <c:yVal>
            <c:numRef>
              <c:f>wykresy!$E$3:$E$5</c:f>
              <c:numCache>
                <c:formatCode>0.000%</c:formatCode>
                <c:ptCount val="3"/>
                <c:pt idx="0">
                  <c:v>1.0669003115264797E-3</c:v>
                </c:pt>
                <c:pt idx="1">
                  <c:v>6.3288598969586175E-4</c:v>
                </c:pt>
                <c:pt idx="2">
                  <c:v>5.682286555446516E-4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25-41A4-A43D-FAB900EF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4776"/>
        <c:axId val="206365168"/>
      </c:scatterChart>
      <c:valAx>
        <c:axId val="2063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Napięcie zasilacza Ug [V]</a:t>
                </a:r>
                <a:endParaRPr lang="pl-PL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65168"/>
        <c:crosses val="autoZero"/>
        <c:crossBetween val="midCat"/>
      </c:valAx>
      <c:valAx>
        <c:axId val="206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Niepewność względna pomiaru Ur(U)</a:t>
                </a:r>
                <a:endParaRPr lang="pl-PL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267819812810855E-2"/>
              <c:y val="0.26015692199304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6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wykresy!$C$55</c:f>
              <c:strCache>
                <c:ptCount val="1"/>
                <c:pt idx="0">
                  <c:v>Woltomierz LM-3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wykresy!$B$56:$B$59</c:f>
              <c:numCache>
                <c:formatCode>0.0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7.5</c:v>
                </c:pt>
                <c:pt idx="3">
                  <c:v>15</c:v>
                </c:pt>
              </c:numCache>
            </c:numRef>
          </c:cat>
          <c:val>
            <c:numRef>
              <c:f>wykresy!$C$56:$C$59</c:f>
              <c:numCache>
                <c:formatCode>0.00%</c:formatCode>
                <c:ptCount val="4"/>
                <c:pt idx="0">
                  <c:v>6.9174757281553392E-3</c:v>
                </c:pt>
                <c:pt idx="1">
                  <c:v>1.3701923076923075E-2</c:v>
                </c:pt>
                <c:pt idx="2">
                  <c:v>3.3928571428571426E-2</c:v>
                </c:pt>
                <c:pt idx="3">
                  <c:v>6.8509615384615377E-2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E9-4B78-80C6-7993AE86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85064"/>
        <c:axId val="207981648"/>
      </c:lineChart>
      <c:catAx>
        <c:axId val="4326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Zakres pomiarowy Un[V]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81648"/>
        <c:crosses val="autoZero"/>
        <c:auto val="1"/>
        <c:lblAlgn val="ctr"/>
        <c:lblOffset val="100"/>
        <c:noMultiLvlLbl val="1"/>
      </c:catAx>
      <c:valAx>
        <c:axId val="207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Niepewność względna pomiaru Ur(U)</a:t>
                </a:r>
                <a:endParaRPr lang="pl-PL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050"/>
              </a:p>
            </c:rich>
          </c:tx>
          <c:layout>
            <c:manualLayout>
              <c:xMode val="edge"/>
              <c:yMode val="edge"/>
              <c:x val="1.9444444444444445E-2"/>
              <c:y val="0.14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6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wykresy!$C$62</c:f>
              <c:strCache>
                <c:ptCount val="1"/>
                <c:pt idx="0">
                  <c:v>Multimetr V640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wykresy!$B$63:$B$66</c:f>
              <c:numCache>
                <c:formatCode>General</c:formatCode>
                <c:ptCount val="4"/>
                <c:pt idx="0">
                  <c:v>1.5</c:v>
                </c:pt>
                <c:pt idx="1">
                  <c:v>5</c:v>
                </c:pt>
                <c:pt idx="2">
                  <c:v>15</c:v>
                </c:pt>
                <c:pt idx="3">
                  <c:v>50</c:v>
                </c:pt>
              </c:numCache>
            </c:numRef>
          </c:cat>
          <c:val>
            <c:numRef>
              <c:f>wykresy!$C$63:$C$66</c:f>
              <c:numCache>
                <c:formatCode>0.00%</c:formatCode>
                <c:ptCount val="4"/>
                <c:pt idx="0">
                  <c:v>2.1590909090909088E-2</c:v>
                </c:pt>
                <c:pt idx="1">
                  <c:v>6.9174757281553395E-2</c:v>
                </c:pt>
                <c:pt idx="2">
                  <c:v>0.21375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47-40BB-BAED-802FBE24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87024"/>
        <c:axId val="207982824"/>
      </c:lineChart>
      <c:catAx>
        <c:axId val="4326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Zakres pomiarowy Un[V]</a:t>
                </a:r>
                <a:endParaRPr lang="pl-P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82824"/>
        <c:crosses val="autoZero"/>
        <c:auto val="1"/>
        <c:lblAlgn val="ctr"/>
        <c:lblOffset val="100"/>
        <c:noMultiLvlLbl val="1"/>
      </c:catAx>
      <c:valAx>
        <c:axId val="207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Niepewność względna pomiaru Ur(U)</a:t>
                </a:r>
                <a:endParaRPr lang="pl-PL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050"/>
              </a:p>
            </c:rich>
          </c:tx>
          <c:layout>
            <c:manualLayout>
              <c:xMode val="edge"/>
              <c:yMode val="edge"/>
              <c:x val="2.5000000000000001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6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wykresy!$C$69</c:f>
              <c:strCache>
                <c:ptCount val="1"/>
                <c:pt idx="0">
                  <c:v>Multimetr V541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wykresy!$B$70:$B$73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wykresy!$C$70:$C$73</c:f>
              <c:numCache>
                <c:formatCode>0.00%</c:formatCode>
                <c:ptCount val="4"/>
                <c:pt idx="0">
                  <c:v>5.6766484588373009E-4</c:v>
                </c:pt>
                <c:pt idx="1">
                  <c:v>1.4009259259259259E-3</c:v>
                </c:pt>
                <c:pt idx="2">
                  <c:v>9.6096153846153831E-3</c:v>
                </c:pt>
                <c:pt idx="3">
                  <c:v>8.6838636363636354E-2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E6-462A-A2E5-ACB43FB9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44608"/>
        <c:axId val="226293720"/>
      </c:lineChart>
      <c:catAx>
        <c:axId val="4328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Zakres pomiarowy Un[V]</a:t>
                </a:r>
                <a:endParaRPr lang="pl-P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293720"/>
        <c:crosses val="autoZero"/>
        <c:auto val="1"/>
        <c:lblAlgn val="ctr"/>
        <c:lblOffset val="100"/>
        <c:noMultiLvlLbl val="1"/>
      </c:catAx>
      <c:valAx>
        <c:axId val="2262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Niepewność względna pomiaru Ur(U)</a:t>
                </a:r>
                <a:endParaRPr lang="pl-PL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050"/>
              </a:p>
            </c:rich>
          </c:tx>
          <c:layout>
            <c:manualLayout>
              <c:xMode val="edge"/>
              <c:yMode val="edge"/>
              <c:x val="3.0555555555555555E-2"/>
              <c:y val="0.13467592592592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84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wykresy!$C$75</c:f>
              <c:strCache>
                <c:ptCount val="1"/>
                <c:pt idx="0">
                  <c:v>Multimetr Peak-Tech 4000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wykresy!$B$76:$B$79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wykresy!$C$76:$C$79</c:f>
              <c:numCache>
                <c:formatCode>0.00%</c:formatCode>
                <c:ptCount val="4"/>
                <c:pt idx="0">
                  <c:v>8.4131465937926984E-4</c:v>
                </c:pt>
                <c:pt idx="1">
                  <c:v>5.8568475073313775E-3</c:v>
                </c:pt>
                <c:pt idx="2">
                  <c:v>5.6720643564356431E-2</c:v>
                </c:pt>
                <c:pt idx="3">
                  <c:v>0.63361833333333339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E-4DC2-9907-BD7AC753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94896"/>
        <c:axId val="226295288"/>
      </c:scatterChart>
      <c:valAx>
        <c:axId val="226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0" i="0" baseline="0">
                    <a:effectLst/>
                  </a:rPr>
                  <a:t>Zakres pomiarowy Un[V]</a:t>
                </a:r>
                <a:endParaRPr lang="pl-PL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295288"/>
        <c:crosses val="autoZero"/>
        <c:crossBetween val="midCat"/>
      </c:valAx>
      <c:valAx>
        <c:axId val="2262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="0" i="0" baseline="0">
                    <a:effectLst/>
                  </a:rPr>
                  <a:t>Niepewność względna pomiaru Ur(U)</a:t>
                </a:r>
                <a:endParaRPr lang="pl-PL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pl-PL" sz="1050"/>
              </a:p>
            </c:rich>
          </c:tx>
          <c:layout>
            <c:manualLayout>
              <c:xMode val="edge"/>
              <c:yMode val="edge"/>
              <c:x val="2.7777777777777776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2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193643</xdr:colOff>
      <xdr:row>3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79493" y="394176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1279493" y="394176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</xdr:col>
      <xdr:colOff>175609</xdr:colOff>
      <xdr:row>3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71059" y="387350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1871059" y="387350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3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152775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152775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𝑐_𝑣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104775</xdr:colOff>
      <xdr:row>3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238625" y="390525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pole tekstowe 4"/>
            <xdr:cNvSpPr txBox="1"/>
          </xdr:nvSpPr>
          <xdr:spPr>
            <a:xfrm>
              <a:off x="4238625" y="390525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518668</xdr:colOff>
      <xdr:row>19</xdr:row>
      <xdr:rowOff>5016</xdr:rowOff>
    </xdr:from>
    <xdr:ext cx="65" cy="172227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729093" y="34340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8</xdr:col>
      <xdr:colOff>161925</xdr:colOff>
      <xdr:row>3</xdr:row>
      <xdr:rowOff>9525</xdr:rowOff>
    </xdr:from>
    <xdr:ext cx="65" cy="172227"/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435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8</xdr:col>
      <xdr:colOff>47625</xdr:colOff>
      <xdr:row>3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429250" y="390525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pole tekstowe 7"/>
            <xdr:cNvSpPr txBox="1"/>
          </xdr:nvSpPr>
          <xdr:spPr>
            <a:xfrm>
              <a:off x="5429250" y="390525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3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6791325" y="390525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pole tekstowe 8"/>
            <xdr:cNvSpPr txBox="1"/>
          </xdr:nvSpPr>
          <xdr:spPr>
            <a:xfrm>
              <a:off x="6791325" y="390525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193643</xdr:colOff>
      <xdr:row>12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279493" y="394176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0" name="pole tekstowe 9"/>
            <xdr:cNvSpPr txBox="1"/>
          </xdr:nvSpPr>
          <xdr:spPr>
            <a:xfrm>
              <a:off x="1279493" y="394176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</xdr:col>
      <xdr:colOff>175609</xdr:colOff>
      <xdr:row>12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871059" y="387350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1" name="pole tekstowe 10"/>
            <xdr:cNvSpPr txBox="1"/>
          </xdr:nvSpPr>
          <xdr:spPr>
            <a:xfrm>
              <a:off x="1871059" y="387350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12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3152775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2" name="pole tekstowe 11"/>
            <xdr:cNvSpPr txBox="1"/>
          </xdr:nvSpPr>
          <xdr:spPr>
            <a:xfrm>
              <a:off x="3152775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𝑐_𝑣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104775</xdr:colOff>
      <xdr:row>12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4238625" y="390525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3" name="pole tekstowe 12"/>
            <xdr:cNvSpPr txBox="1"/>
          </xdr:nvSpPr>
          <xdr:spPr>
            <a:xfrm>
              <a:off x="4238625" y="390525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8</xdr:col>
      <xdr:colOff>161925</xdr:colOff>
      <xdr:row>12</xdr:row>
      <xdr:rowOff>9525</xdr:rowOff>
    </xdr:from>
    <xdr:ext cx="65" cy="172227"/>
    <xdr:sp macro="" textlink="">
      <xdr:nvSpPr>
        <xdr:cNvPr id="14" name="pole tekstow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5435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8</xdr:col>
      <xdr:colOff>47625</xdr:colOff>
      <xdr:row>12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5429250" y="390525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5" name="pole tekstowe 14"/>
            <xdr:cNvSpPr txBox="1"/>
          </xdr:nvSpPr>
          <xdr:spPr>
            <a:xfrm>
              <a:off x="5429250" y="390525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12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791325" y="390525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6" name="pole tekstowe 15"/>
            <xdr:cNvSpPr txBox="1"/>
          </xdr:nvSpPr>
          <xdr:spPr>
            <a:xfrm>
              <a:off x="6791325" y="390525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193643</xdr:colOff>
      <xdr:row>3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279493" y="4037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7" name="pole tekstowe 16"/>
            <xdr:cNvSpPr txBox="1"/>
          </xdr:nvSpPr>
          <xdr:spPr>
            <a:xfrm>
              <a:off x="1279493" y="4037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175609</xdr:colOff>
      <xdr:row>3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871059" y="3968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8" name="pole tekstowe 17"/>
            <xdr:cNvSpPr txBox="1"/>
          </xdr:nvSpPr>
          <xdr:spPr>
            <a:xfrm>
              <a:off x="1871059" y="3968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200025</xdr:colOff>
      <xdr:row>3</xdr:row>
      <xdr:rowOff>9525</xdr:rowOff>
    </xdr:from>
    <xdr:ext cx="279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2544425" y="40005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0" name="pole tekstowe 19"/>
            <xdr:cNvSpPr txBox="1"/>
          </xdr:nvSpPr>
          <xdr:spPr>
            <a:xfrm>
              <a:off x="12544425" y="40005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pl-PL" sz="1100" b="0" i="0">
                  <a:latin typeface="Cambria Math" panose="02040503050406030204" pitchFamily="18" charset="0"/>
                </a:rPr>
                <a:t>𝑟 𝑈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20</xdr:col>
      <xdr:colOff>161925</xdr:colOff>
      <xdr:row>3</xdr:row>
      <xdr:rowOff>9525</xdr:rowOff>
    </xdr:from>
    <xdr:ext cx="65" cy="172227"/>
    <xdr:sp macro="" textlink="">
      <xdr:nvSpPr>
        <xdr:cNvPr id="21" name="pole tekstow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543550" y="40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20</xdr:col>
      <xdr:colOff>47625</xdr:colOff>
      <xdr:row>3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5429250" y="4000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2" name="pole tekstowe 21"/>
            <xdr:cNvSpPr txBox="1"/>
          </xdr:nvSpPr>
          <xdr:spPr>
            <a:xfrm>
              <a:off x="5429250" y="4000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21</xdr:col>
      <xdr:colOff>104775</xdr:colOff>
      <xdr:row>3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6791325" y="4000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3" name="pole tekstowe 22"/>
            <xdr:cNvSpPr txBox="1"/>
          </xdr:nvSpPr>
          <xdr:spPr>
            <a:xfrm>
              <a:off x="6791325" y="4000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98393</xdr:colOff>
      <xdr:row>6</xdr:row>
      <xdr:rowOff>122713</xdr:rowOff>
    </xdr:from>
    <xdr:ext cx="12404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11052143" y="1084738"/>
              <a:ext cx="1240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0,05%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+0,01%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4" name="pole tekstowe 23"/>
            <xdr:cNvSpPr txBox="1"/>
          </xdr:nvSpPr>
          <xdr:spPr>
            <a:xfrm>
              <a:off x="11052143" y="1084738"/>
              <a:ext cx="1240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0,05%𝑈+0,01%𝑈_𝑛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3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3077825" y="4000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5" name="pole tekstowe 24"/>
            <xdr:cNvSpPr txBox="1"/>
          </xdr:nvSpPr>
          <xdr:spPr>
            <a:xfrm>
              <a:off x="13077825" y="4000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193643</xdr:colOff>
      <xdr:row>12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9318593" y="4037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6" name="pole tekstowe 25"/>
            <xdr:cNvSpPr txBox="1"/>
          </xdr:nvSpPr>
          <xdr:spPr>
            <a:xfrm>
              <a:off x="9318593" y="4037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175609</xdr:colOff>
      <xdr:row>12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9910159" y="3968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7" name="pole tekstowe 26"/>
            <xdr:cNvSpPr txBox="1"/>
          </xdr:nvSpPr>
          <xdr:spPr>
            <a:xfrm>
              <a:off x="9910159" y="3968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200025</xdr:colOff>
      <xdr:row>12</xdr:row>
      <xdr:rowOff>9525</xdr:rowOff>
    </xdr:from>
    <xdr:ext cx="279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2544425" y="40005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8" name="pole tekstowe 27"/>
            <xdr:cNvSpPr txBox="1"/>
          </xdr:nvSpPr>
          <xdr:spPr>
            <a:xfrm>
              <a:off x="12544425" y="40005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pl-PL" sz="1100" b="0" i="0">
                  <a:latin typeface="Cambria Math" panose="02040503050406030204" pitchFamily="18" charset="0"/>
                </a:rPr>
                <a:t>𝑟 𝑈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20</xdr:col>
      <xdr:colOff>161925</xdr:colOff>
      <xdr:row>12</xdr:row>
      <xdr:rowOff>9525</xdr:rowOff>
    </xdr:from>
    <xdr:ext cx="65" cy="172227"/>
    <xdr:sp macro="" textlink="">
      <xdr:nvSpPr>
        <xdr:cNvPr id="29" name="pole tekstow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4335125" y="40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20</xdr:col>
      <xdr:colOff>47625</xdr:colOff>
      <xdr:row>12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pole tekstow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4220825" y="4000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0" name="pole tekstowe 29"/>
            <xdr:cNvSpPr txBox="1"/>
          </xdr:nvSpPr>
          <xdr:spPr>
            <a:xfrm>
              <a:off x="14220825" y="4000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21</xdr:col>
      <xdr:colOff>104775</xdr:colOff>
      <xdr:row>12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pole tekstow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5563850" y="4000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1" name="pole tekstowe 30"/>
            <xdr:cNvSpPr txBox="1"/>
          </xdr:nvSpPr>
          <xdr:spPr>
            <a:xfrm>
              <a:off x="15563850" y="4000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98393</xdr:colOff>
      <xdr:row>15</xdr:row>
      <xdr:rowOff>122713</xdr:rowOff>
    </xdr:from>
    <xdr:ext cx="10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pole tekstow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0442543" y="2818288"/>
              <a:ext cx="10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0,03%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+6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𝑐𝑦𝑓𝑟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2" name="pole tekstowe 31"/>
            <xdr:cNvSpPr txBox="1"/>
          </xdr:nvSpPr>
          <xdr:spPr>
            <a:xfrm>
              <a:off x="10442543" y="2818288"/>
              <a:ext cx="10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0,03%𝑈+6𝑐𝑦𝑓𝑟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12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pole tekstowe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13077825" y="4000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3" name="pole tekstowe 32"/>
            <xdr:cNvSpPr txBox="1"/>
          </xdr:nvSpPr>
          <xdr:spPr>
            <a:xfrm>
              <a:off x="13077825" y="4000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193643</xdr:colOff>
      <xdr:row>22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pole tekstowe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1279493" y="5942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4" name="pole tekstowe 33"/>
            <xdr:cNvSpPr txBox="1"/>
          </xdr:nvSpPr>
          <xdr:spPr>
            <a:xfrm>
              <a:off x="1279493" y="5942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</xdr:col>
      <xdr:colOff>175609</xdr:colOff>
      <xdr:row>22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pole tekstowe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871059" y="5873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5" name="pole tekstowe 34"/>
            <xdr:cNvSpPr txBox="1"/>
          </xdr:nvSpPr>
          <xdr:spPr>
            <a:xfrm>
              <a:off x="1871059" y="5873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22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pole tekstowe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152775" y="58102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6" name="pole tekstowe 35"/>
            <xdr:cNvSpPr txBox="1"/>
          </xdr:nvSpPr>
          <xdr:spPr>
            <a:xfrm>
              <a:off x="3152775" y="58102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𝑐_𝑣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104775</xdr:colOff>
      <xdr:row>22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pole tekstowe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4238625" y="5905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7" name="pole tekstowe 36"/>
            <xdr:cNvSpPr txBox="1"/>
          </xdr:nvSpPr>
          <xdr:spPr>
            <a:xfrm>
              <a:off x="4238625" y="5905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8</xdr:col>
      <xdr:colOff>161925</xdr:colOff>
      <xdr:row>22</xdr:row>
      <xdr:rowOff>9525</xdr:rowOff>
    </xdr:from>
    <xdr:ext cx="65" cy="172227"/>
    <xdr:sp macro="" textlink="">
      <xdr:nvSpPr>
        <xdr:cNvPr id="38" name="pole tekstow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543550" y="590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8</xdr:col>
      <xdr:colOff>47625</xdr:colOff>
      <xdr:row>22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pole tekstowe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5429250" y="5905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39" name="pole tekstowe 38"/>
            <xdr:cNvSpPr txBox="1"/>
          </xdr:nvSpPr>
          <xdr:spPr>
            <a:xfrm>
              <a:off x="5429250" y="5905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22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pole tekstowe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6791325" y="5905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0" name="pole tekstowe 39"/>
            <xdr:cNvSpPr txBox="1"/>
          </xdr:nvSpPr>
          <xdr:spPr>
            <a:xfrm>
              <a:off x="6791325" y="5905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193643</xdr:colOff>
      <xdr:row>31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pole tekstowe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1279493" y="232775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1" name="pole tekstowe 40"/>
            <xdr:cNvSpPr txBox="1"/>
          </xdr:nvSpPr>
          <xdr:spPr>
            <a:xfrm>
              <a:off x="1279493" y="232775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</xdr:col>
      <xdr:colOff>175609</xdr:colOff>
      <xdr:row>31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pole tekstowe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1871059" y="232092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2" name="pole tekstowe 41"/>
            <xdr:cNvSpPr txBox="1"/>
          </xdr:nvSpPr>
          <xdr:spPr>
            <a:xfrm>
              <a:off x="1871059" y="232092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3</xdr:col>
      <xdr:colOff>238125</xdr:colOff>
      <xdr:row>31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pole tekstowe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152775" y="23145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3" name="pole tekstowe 42"/>
            <xdr:cNvSpPr txBox="1"/>
          </xdr:nvSpPr>
          <xdr:spPr>
            <a:xfrm>
              <a:off x="3152775" y="23145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𝑐_𝑣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6</xdr:col>
      <xdr:colOff>104775</xdr:colOff>
      <xdr:row>31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pole tekstowe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4238625" y="232410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4" name="pole tekstowe 43"/>
            <xdr:cNvSpPr txBox="1"/>
          </xdr:nvSpPr>
          <xdr:spPr>
            <a:xfrm>
              <a:off x="4238625" y="232410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8</xdr:col>
      <xdr:colOff>161925</xdr:colOff>
      <xdr:row>31</xdr:row>
      <xdr:rowOff>9525</xdr:rowOff>
    </xdr:from>
    <xdr:ext cx="65" cy="172227"/>
    <xdr:sp macro="" textlink="">
      <xdr:nvSpPr>
        <xdr:cNvPr id="45" name="pole tekstow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543550" y="232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8</xdr:col>
      <xdr:colOff>47625</xdr:colOff>
      <xdr:row>31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pole tekstowe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5429250" y="232410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6" name="pole tekstowe 45"/>
            <xdr:cNvSpPr txBox="1"/>
          </xdr:nvSpPr>
          <xdr:spPr>
            <a:xfrm>
              <a:off x="5429250" y="232410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9</xdr:col>
      <xdr:colOff>104775</xdr:colOff>
      <xdr:row>31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pole tekstowe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6791325" y="232410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7" name="pole tekstowe 46"/>
            <xdr:cNvSpPr txBox="1"/>
          </xdr:nvSpPr>
          <xdr:spPr>
            <a:xfrm>
              <a:off x="6791325" y="232410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193643</xdr:colOff>
      <xdr:row>22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pole tekstow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9318593" y="5942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8" name="pole tekstowe 47"/>
            <xdr:cNvSpPr txBox="1"/>
          </xdr:nvSpPr>
          <xdr:spPr>
            <a:xfrm>
              <a:off x="9318593" y="59420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175609</xdr:colOff>
      <xdr:row>22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pole tekstowe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9910159" y="5873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9" name="pole tekstowe 48"/>
            <xdr:cNvSpPr txBox="1"/>
          </xdr:nvSpPr>
          <xdr:spPr>
            <a:xfrm>
              <a:off x="9910159" y="58737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200025</xdr:colOff>
      <xdr:row>22</xdr:row>
      <xdr:rowOff>9525</xdr:rowOff>
    </xdr:from>
    <xdr:ext cx="279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pole tekstowe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12544425" y="59055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0" name="pole tekstowe 49"/>
            <xdr:cNvSpPr txBox="1"/>
          </xdr:nvSpPr>
          <xdr:spPr>
            <a:xfrm>
              <a:off x="12544425" y="59055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pl-PL" sz="1100" b="0" i="0">
                  <a:latin typeface="Cambria Math" panose="02040503050406030204" pitchFamily="18" charset="0"/>
                </a:rPr>
                <a:t>𝑟 𝑈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20</xdr:col>
      <xdr:colOff>161925</xdr:colOff>
      <xdr:row>22</xdr:row>
      <xdr:rowOff>9525</xdr:rowOff>
    </xdr:from>
    <xdr:ext cx="65" cy="172227"/>
    <xdr:sp macro="" textlink="">
      <xdr:nvSpPr>
        <xdr:cNvPr id="51" name="pole tekstow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4335125" y="590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20</xdr:col>
      <xdr:colOff>47625</xdr:colOff>
      <xdr:row>22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pole tekstowe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14220825" y="5905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2" name="pole tekstowe 51"/>
            <xdr:cNvSpPr txBox="1"/>
          </xdr:nvSpPr>
          <xdr:spPr>
            <a:xfrm>
              <a:off x="14220825" y="59055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21</xdr:col>
      <xdr:colOff>104775</xdr:colOff>
      <xdr:row>22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pole tekstowe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15563850" y="5905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3" name="pole tekstowe 52"/>
            <xdr:cNvSpPr txBox="1"/>
          </xdr:nvSpPr>
          <xdr:spPr>
            <a:xfrm>
              <a:off x="15563850" y="59055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98393</xdr:colOff>
      <xdr:row>25</xdr:row>
      <xdr:rowOff>122713</xdr:rowOff>
    </xdr:from>
    <xdr:ext cx="12404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pole tekstow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10442543" y="4932838"/>
              <a:ext cx="1240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0,05%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+0,01%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4" name="pole tekstow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10442543" y="4932838"/>
              <a:ext cx="12404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0,05%𝑈+0,01%𝑈_𝑛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22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pole tekstowe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13077825" y="5905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5" name="pole tekstowe 54"/>
            <xdr:cNvSpPr txBox="1"/>
          </xdr:nvSpPr>
          <xdr:spPr>
            <a:xfrm>
              <a:off x="13077825" y="59055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193643</xdr:colOff>
      <xdr:row>31</xdr:row>
      <xdr:rowOff>13176</xdr:rowOff>
    </xdr:from>
    <xdr:ext cx="189988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pole tekstow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9318593" y="232775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6" name="pole tekstowe 55"/>
            <xdr:cNvSpPr txBox="1"/>
          </xdr:nvSpPr>
          <xdr:spPr>
            <a:xfrm>
              <a:off x="9318593" y="2327751"/>
              <a:ext cx="189988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𝑈_𝑔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175609</xdr:colOff>
      <xdr:row>31</xdr:row>
      <xdr:rowOff>6350</xdr:rowOff>
    </xdr:from>
    <xdr:ext cx="1949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pole tekstowe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9910159" y="232092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7" name="pole tekstowe 56"/>
            <xdr:cNvSpPr txBox="1"/>
          </xdr:nvSpPr>
          <xdr:spPr>
            <a:xfrm>
              <a:off x="9910159" y="2320925"/>
              <a:ext cx="1949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200025</xdr:colOff>
      <xdr:row>31</xdr:row>
      <xdr:rowOff>9525</xdr:rowOff>
    </xdr:from>
    <xdr:ext cx="279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pole tekstowe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12544425" y="232410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8" name="pole tekstowe 57"/>
            <xdr:cNvSpPr txBox="1"/>
          </xdr:nvSpPr>
          <xdr:spPr>
            <a:xfrm>
              <a:off x="12544425" y="2324100"/>
              <a:ext cx="279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pl-PL" sz="1100" b="0" i="0">
                  <a:latin typeface="Cambria Math" panose="02040503050406030204" pitchFamily="18" charset="0"/>
                </a:rPr>
                <a:t>𝑟 𝑈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20</xdr:col>
      <xdr:colOff>161925</xdr:colOff>
      <xdr:row>31</xdr:row>
      <xdr:rowOff>9525</xdr:rowOff>
    </xdr:from>
    <xdr:ext cx="65" cy="172227"/>
    <xdr:sp macro="" textlink="">
      <xdr:nvSpPr>
        <xdr:cNvPr id="59" name="pole tekstow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4335125" y="232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20</xdr:col>
      <xdr:colOff>47625</xdr:colOff>
      <xdr:row>31</xdr:row>
      <xdr:rowOff>9525</xdr:rowOff>
    </xdr:from>
    <xdr:ext cx="11968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pole tekstowe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14220825" y="232410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𝑈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𝑈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0" name="pole tekstowe 59"/>
            <xdr:cNvSpPr txBox="1"/>
          </xdr:nvSpPr>
          <xdr:spPr>
            <a:xfrm>
              <a:off x="14220825" y="2324100"/>
              <a:ext cx="11968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±𝑈(𝑈), 𝑝=0,95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21</xdr:col>
      <xdr:colOff>104775</xdr:colOff>
      <xdr:row>31</xdr:row>
      <xdr:rowOff>9525</xdr:rowOff>
    </xdr:from>
    <xdr:ext cx="40113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pole tekstowe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>
              <a:off x="15563850" y="232410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1" name="pole tekstowe 60"/>
            <xdr:cNvSpPr txBox="1"/>
          </xdr:nvSpPr>
          <xdr:spPr>
            <a:xfrm>
              <a:off x="15563850" y="2324100"/>
              <a:ext cx="4011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𝑈_𝑟 (𝑈)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98393</xdr:colOff>
      <xdr:row>34</xdr:row>
      <xdr:rowOff>122713</xdr:rowOff>
    </xdr:from>
    <xdr:ext cx="10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pole tekstowe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10442543" y="3008788"/>
              <a:ext cx="10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0,03%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+6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𝑐𝑦𝑓𝑟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2" name="pole tekstowe 61"/>
            <xdr:cNvSpPr txBox="1"/>
          </xdr:nvSpPr>
          <xdr:spPr>
            <a:xfrm>
              <a:off x="10442543" y="3008788"/>
              <a:ext cx="10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0,03%𝑈+6𝑐𝑦𝑓𝑟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31</xdr:row>
      <xdr:rowOff>9525</xdr:rowOff>
    </xdr:from>
    <xdr:ext cx="4000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pole tekstowe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 txBox="1"/>
          </xdr:nvSpPr>
          <xdr:spPr>
            <a:xfrm>
              <a:off x="13077825" y="232410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3" name="pole tekstowe 62"/>
            <xdr:cNvSpPr txBox="1"/>
          </xdr:nvSpPr>
          <xdr:spPr>
            <a:xfrm>
              <a:off x="13077825" y="2324100"/>
              <a:ext cx="4000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𝑢_𝑏 (𝑈)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3550" y="590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65" cy="172227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543550" y="232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65" cy="172227"/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19200" y="400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1</xdr:col>
      <xdr:colOff>57150</xdr:colOff>
      <xdr:row>7</xdr:row>
      <xdr:rowOff>57149</xdr:rowOff>
    </xdr:from>
    <xdr:to>
      <xdr:col>9</xdr:col>
      <xdr:colOff>38100</xdr:colOff>
      <xdr:row>26</xdr:row>
      <xdr:rowOff>9524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27</xdr:row>
      <xdr:rowOff>47624</xdr:rowOff>
    </xdr:from>
    <xdr:to>
      <xdr:col>14</xdr:col>
      <xdr:colOff>600075</xdr:colOff>
      <xdr:row>48</xdr:row>
      <xdr:rowOff>85725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50</xdr:row>
      <xdr:rowOff>95250</xdr:rowOff>
    </xdr:from>
    <xdr:to>
      <xdr:col>14</xdr:col>
      <xdr:colOff>523875</xdr:colOff>
      <xdr:row>64</xdr:row>
      <xdr:rowOff>123825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65</xdr:row>
      <xdr:rowOff>0</xdr:rowOff>
    </xdr:from>
    <xdr:to>
      <xdr:col>14</xdr:col>
      <xdr:colOff>571500</xdr:colOff>
      <xdr:row>79</xdr:row>
      <xdr:rowOff>114300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80</xdr:row>
      <xdr:rowOff>38100</xdr:rowOff>
    </xdr:from>
    <xdr:to>
      <xdr:col>14</xdr:col>
      <xdr:colOff>533400</xdr:colOff>
      <xdr:row>95</xdr:row>
      <xdr:rowOff>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28574</xdr:colOff>
      <xdr:row>95</xdr:row>
      <xdr:rowOff>152399</xdr:rowOff>
    </xdr:from>
    <xdr:to>
      <xdr:col>14</xdr:col>
      <xdr:colOff>561975</xdr:colOff>
      <xdr:row>112</xdr:row>
      <xdr:rowOff>57150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70" zoomScaleNormal="70" workbookViewId="0">
      <selection activeCell="F36" sqref="F36:J36"/>
    </sheetView>
  </sheetViews>
  <sheetFormatPr defaultRowHeight="15" x14ac:dyDescent="0.25"/>
  <cols>
    <col min="1" max="1" width="16.28515625" bestFit="1" customWidth="1"/>
    <col min="8" max="8" width="9.5703125" bestFit="1" customWidth="1"/>
    <col min="9" max="9" width="19.5703125" customWidth="1"/>
    <col min="16" max="16" width="20.85546875" customWidth="1"/>
    <col min="21" max="21" width="19.28515625" customWidth="1"/>
    <col min="22" max="22" width="9.28515625" customWidth="1"/>
  </cols>
  <sheetData>
    <row r="1" spans="1:22" x14ac:dyDescent="0.25">
      <c r="A1" t="s">
        <v>0</v>
      </c>
    </row>
    <row r="2" spans="1:22" ht="15.75" thickBot="1" x14ac:dyDescent="0.3">
      <c r="A2" t="s">
        <v>1</v>
      </c>
      <c r="M2" t="s">
        <v>2</v>
      </c>
    </row>
    <row r="3" spans="1:22" x14ac:dyDescent="0.25">
      <c r="B3" s="55" t="s">
        <v>3</v>
      </c>
      <c r="C3" s="56"/>
      <c r="D3" s="56"/>
      <c r="E3" s="56"/>
      <c r="F3" s="56"/>
      <c r="G3" s="56"/>
      <c r="H3" s="56"/>
      <c r="I3" s="56"/>
      <c r="J3" s="57"/>
      <c r="N3" s="55" t="s">
        <v>4</v>
      </c>
      <c r="O3" s="56"/>
      <c r="P3" s="56"/>
      <c r="Q3" s="56"/>
      <c r="R3" s="56"/>
      <c r="S3" s="56"/>
      <c r="T3" s="56"/>
      <c r="U3" s="56"/>
      <c r="V3" s="57"/>
    </row>
    <row r="4" spans="1:22" x14ac:dyDescent="0.25">
      <c r="B4" s="4"/>
      <c r="C4" s="1"/>
      <c r="D4" s="1"/>
      <c r="E4" s="2" t="s">
        <v>5</v>
      </c>
      <c r="F4" s="40" t="s">
        <v>6</v>
      </c>
      <c r="G4" s="1"/>
      <c r="H4" s="40" t="s">
        <v>7</v>
      </c>
      <c r="I4" s="1"/>
      <c r="J4" s="5"/>
      <c r="N4" s="4"/>
      <c r="O4" s="1"/>
      <c r="P4" s="53" t="s">
        <v>8</v>
      </c>
      <c r="Q4" s="40" t="s">
        <v>6</v>
      </c>
      <c r="R4" s="1"/>
      <c r="S4" s="1"/>
      <c r="T4" s="40" t="s">
        <v>7</v>
      </c>
      <c r="U4" s="1"/>
      <c r="V4" s="5"/>
    </row>
    <row r="5" spans="1:22" x14ac:dyDescent="0.25">
      <c r="B5" s="6" t="s">
        <v>9</v>
      </c>
      <c r="C5" s="3" t="s">
        <v>9</v>
      </c>
      <c r="D5" s="3" t="s">
        <v>10</v>
      </c>
      <c r="E5" s="3" t="s">
        <v>11</v>
      </c>
      <c r="F5" s="40" t="s">
        <v>9</v>
      </c>
      <c r="G5" s="3" t="s">
        <v>9</v>
      </c>
      <c r="H5" s="40" t="s">
        <v>9</v>
      </c>
      <c r="I5" s="3" t="s">
        <v>9</v>
      </c>
      <c r="J5" s="7" t="s">
        <v>12</v>
      </c>
      <c r="N5" s="6" t="s">
        <v>9</v>
      </c>
      <c r="O5" s="3" t="s">
        <v>9</v>
      </c>
      <c r="P5" s="53"/>
      <c r="Q5" s="40" t="s">
        <v>9</v>
      </c>
      <c r="R5" s="3" t="s">
        <v>9</v>
      </c>
      <c r="S5" s="3" t="s">
        <v>9</v>
      </c>
      <c r="T5" s="40" t="s">
        <v>9</v>
      </c>
      <c r="U5" s="3" t="s">
        <v>9</v>
      </c>
      <c r="V5" s="7" t="s">
        <v>12</v>
      </c>
    </row>
    <row r="6" spans="1:22" x14ac:dyDescent="0.25">
      <c r="B6" s="58">
        <v>1.6</v>
      </c>
      <c r="C6" s="47">
        <v>15</v>
      </c>
      <c r="D6" s="47">
        <f>15/75</f>
        <v>0.2</v>
      </c>
      <c r="E6" s="27">
        <v>8.4</v>
      </c>
      <c r="F6" s="28">
        <f>$D$6*E6</f>
        <v>1.6800000000000002</v>
      </c>
      <c r="G6" s="49">
        <f>$C$6*0.5/100/(3^(1/2))</f>
        <v>4.3301270189221933E-2</v>
      </c>
      <c r="H6" s="51">
        <f>$G$6*0.95*(3^(1/2))</f>
        <v>7.1249999999999994E-2</v>
      </c>
      <c r="I6" s="2" t="s">
        <v>17</v>
      </c>
      <c r="J6" s="11">
        <f>$H$6/F6</f>
        <v>4.2410714285714281E-2</v>
      </c>
      <c r="N6" s="58">
        <v>1.6</v>
      </c>
      <c r="O6" s="47">
        <v>10</v>
      </c>
      <c r="P6" s="54"/>
      <c r="Q6" s="13">
        <v>1.605</v>
      </c>
      <c r="R6" s="21">
        <f>0.05%*Q6+0.01%*$O$6</f>
        <v>1.8025000000000001E-3</v>
      </c>
      <c r="S6" s="21">
        <f>R6/(3^(1/2))</f>
        <v>1.0406738602143006E-3</v>
      </c>
      <c r="T6" s="21">
        <f>S6*0.95*(3^(1/2))</f>
        <v>1.7123749999999999E-3</v>
      </c>
      <c r="U6" s="2" t="s">
        <v>28</v>
      </c>
      <c r="V6" s="25">
        <f>T6/Q6</f>
        <v>1.0669003115264797E-3</v>
      </c>
    </row>
    <row r="7" spans="1:22" x14ac:dyDescent="0.25">
      <c r="B7" s="58">
        <v>5.9</v>
      </c>
      <c r="C7" s="47"/>
      <c r="D7" s="47"/>
      <c r="E7" s="27">
        <v>30.2</v>
      </c>
      <c r="F7" s="28">
        <f>$D$6*E7</f>
        <v>6.04</v>
      </c>
      <c r="G7" s="49"/>
      <c r="H7" s="51"/>
      <c r="I7" s="2" t="s">
        <v>18</v>
      </c>
      <c r="J7" s="11">
        <f>$H$6/F7</f>
        <v>1.1796357615894039E-2</v>
      </c>
      <c r="N7" s="58">
        <v>5.9</v>
      </c>
      <c r="O7" s="47"/>
      <c r="P7" s="54"/>
      <c r="Q7" s="13">
        <v>6.0170000000000003</v>
      </c>
      <c r="R7" s="21">
        <f>0.05%*Q7+0.01%*$O$6</f>
        <v>4.0084999999999999E-3</v>
      </c>
      <c r="S7" s="21">
        <f t="shared" ref="S7:S8" si="0">R7/(3^(1/2))</f>
        <v>2.3143085540466152E-3</v>
      </c>
      <c r="T7" s="21">
        <f t="shared" ref="T7:T8" si="1">S7*0.95*(3^(1/2))</f>
        <v>3.8080750000000002E-3</v>
      </c>
      <c r="U7" s="2" t="s">
        <v>29</v>
      </c>
      <c r="V7" s="25">
        <f t="shared" ref="V7:V8" si="2">T7/Q7</f>
        <v>6.3288598969586175E-4</v>
      </c>
    </row>
    <row r="8" spans="1:22" x14ac:dyDescent="0.25">
      <c r="B8" s="58">
        <v>10.1</v>
      </c>
      <c r="C8" s="47"/>
      <c r="D8" s="47"/>
      <c r="E8" s="27">
        <v>51.2</v>
      </c>
      <c r="F8" s="28">
        <f>$D$6*E8</f>
        <v>10.240000000000002</v>
      </c>
      <c r="G8" s="49"/>
      <c r="H8" s="51"/>
      <c r="I8" s="2" t="s">
        <v>19</v>
      </c>
      <c r="J8" s="11">
        <f>$H$6/F8</f>
        <v>6.9580078124999983E-3</v>
      </c>
      <c r="N8" s="58">
        <v>10.1</v>
      </c>
      <c r="O8" s="47"/>
      <c r="P8" s="54"/>
      <c r="Q8" s="13">
        <v>10.19</v>
      </c>
      <c r="R8" s="21">
        <f>0.05%*Q8+0.01%*$O$6</f>
        <v>6.0949999999999997E-3</v>
      </c>
      <c r="S8" s="21">
        <f t="shared" si="0"/>
        <v>3.518949890710769E-3</v>
      </c>
      <c r="T8" s="21">
        <f t="shared" si="1"/>
        <v>5.7902499999999994E-3</v>
      </c>
      <c r="U8" s="2" t="s">
        <v>30</v>
      </c>
      <c r="V8" s="25">
        <f t="shared" si="2"/>
        <v>5.682286555446516E-4</v>
      </c>
    </row>
    <row r="9" spans="1:22" ht="15.75" thickBot="1" x14ac:dyDescent="0.3">
      <c r="B9" s="59">
        <v>14.7</v>
      </c>
      <c r="C9" s="48"/>
      <c r="D9" s="48"/>
      <c r="E9" s="29">
        <v>74</v>
      </c>
      <c r="F9" s="30">
        <f>$D$6*E9</f>
        <v>14.8</v>
      </c>
      <c r="G9" s="50"/>
      <c r="H9" s="52"/>
      <c r="I9" s="10" t="s">
        <v>20</v>
      </c>
      <c r="J9" s="12">
        <f>$H$6/F9</f>
        <v>4.8141891891891886E-3</v>
      </c>
      <c r="N9" s="59">
        <v>14.7</v>
      </c>
      <c r="O9" s="48"/>
      <c r="P9" s="62"/>
      <c r="Q9" s="22"/>
      <c r="R9" s="23"/>
      <c r="S9" s="23"/>
      <c r="T9" s="23"/>
      <c r="U9" s="10"/>
      <c r="V9" s="12"/>
    </row>
    <row r="11" spans="1:22" ht="15.75" thickBot="1" x14ac:dyDescent="0.3"/>
    <row r="12" spans="1:22" x14ac:dyDescent="0.25">
      <c r="B12" s="55" t="s">
        <v>13</v>
      </c>
      <c r="C12" s="56"/>
      <c r="D12" s="56"/>
      <c r="E12" s="56"/>
      <c r="F12" s="56"/>
      <c r="G12" s="56"/>
      <c r="H12" s="56"/>
      <c r="I12" s="56"/>
      <c r="J12" s="57"/>
      <c r="N12" s="55" t="s">
        <v>14</v>
      </c>
      <c r="O12" s="56"/>
      <c r="P12" s="56"/>
      <c r="Q12" s="56"/>
      <c r="R12" s="56"/>
      <c r="S12" s="56"/>
      <c r="T12" s="56"/>
      <c r="U12" s="56"/>
      <c r="V12" s="57"/>
    </row>
    <row r="13" spans="1:22" x14ac:dyDescent="0.25">
      <c r="B13" s="4"/>
      <c r="C13" s="1"/>
      <c r="D13" s="1"/>
      <c r="E13" s="2" t="s">
        <v>5</v>
      </c>
      <c r="F13" s="40" t="s">
        <v>6</v>
      </c>
      <c r="G13" s="1"/>
      <c r="H13" s="40" t="s">
        <v>7</v>
      </c>
      <c r="I13" s="1"/>
      <c r="J13" s="5"/>
      <c r="N13" s="4"/>
      <c r="O13" s="1"/>
      <c r="P13" s="53" t="s">
        <v>8</v>
      </c>
      <c r="Q13" s="40" t="s">
        <v>6</v>
      </c>
      <c r="R13" s="1"/>
      <c r="S13" s="1"/>
      <c r="T13" s="40" t="s">
        <v>7</v>
      </c>
      <c r="U13" s="1"/>
      <c r="V13" s="5"/>
    </row>
    <row r="14" spans="1:22" x14ac:dyDescent="0.25">
      <c r="B14" s="6" t="s">
        <v>9</v>
      </c>
      <c r="C14" s="3" t="s">
        <v>9</v>
      </c>
      <c r="D14" s="3" t="s">
        <v>10</v>
      </c>
      <c r="E14" s="3" t="s">
        <v>11</v>
      </c>
      <c r="F14" s="40" t="s">
        <v>9</v>
      </c>
      <c r="G14" s="3" t="s">
        <v>9</v>
      </c>
      <c r="H14" s="40" t="s">
        <v>9</v>
      </c>
      <c r="I14" s="3" t="s">
        <v>9</v>
      </c>
      <c r="J14" s="7" t="s">
        <v>12</v>
      </c>
      <c r="N14" s="6" t="s">
        <v>9</v>
      </c>
      <c r="O14" s="3" t="s">
        <v>9</v>
      </c>
      <c r="P14" s="53"/>
      <c r="Q14" s="40" t="s">
        <v>9</v>
      </c>
      <c r="R14" s="3" t="s">
        <v>9</v>
      </c>
      <c r="S14" s="3" t="s">
        <v>9</v>
      </c>
      <c r="T14" s="40" t="s">
        <v>9</v>
      </c>
      <c r="U14" s="3" t="s">
        <v>9</v>
      </c>
      <c r="V14" s="7" t="s">
        <v>12</v>
      </c>
    </row>
    <row r="15" spans="1:22" x14ac:dyDescent="0.25">
      <c r="B15" s="58">
        <v>1.6</v>
      </c>
      <c r="C15" s="47">
        <v>15</v>
      </c>
      <c r="D15" s="47">
        <f>15/15</f>
        <v>1</v>
      </c>
      <c r="E15" s="45">
        <v>1.55</v>
      </c>
      <c r="F15" s="45">
        <f t="shared" ref="F15:F18" si="3">$D$15*E15</f>
        <v>1.55</v>
      </c>
      <c r="G15" s="51">
        <f>$C$15*1.5/100/(3^(1/2))</f>
        <v>0.12990381056766581</v>
      </c>
      <c r="H15" s="51">
        <f>$G$15*0.95*(3^(1/2))</f>
        <v>0.21375</v>
      </c>
      <c r="I15" s="2" t="s">
        <v>24</v>
      </c>
      <c r="J15" s="11">
        <f>$H$15/F15</f>
        <v>0.13790322580645162</v>
      </c>
      <c r="N15" s="58">
        <v>1.6</v>
      </c>
      <c r="O15" s="47">
        <v>5</v>
      </c>
      <c r="P15" s="54"/>
      <c r="Q15" s="35">
        <v>1.603</v>
      </c>
      <c r="R15" s="43">
        <f>0.03%*Q15+6*0.001</f>
        <v>6.4809000000000004E-3</v>
      </c>
      <c r="S15" s="14">
        <f>R15/(3^(1/2))</f>
        <v>3.7417493595910461E-3</v>
      </c>
      <c r="T15" s="43">
        <f>S15*0.95*(3^(1/2))</f>
        <v>6.1568550000000001E-3</v>
      </c>
      <c r="U15" s="2" t="s">
        <v>21</v>
      </c>
      <c r="V15" s="11">
        <f>T15/Q15</f>
        <v>3.8408328134747348E-3</v>
      </c>
    </row>
    <row r="16" spans="1:22" x14ac:dyDescent="0.25">
      <c r="B16" s="58">
        <v>5.9</v>
      </c>
      <c r="C16" s="47"/>
      <c r="D16" s="47"/>
      <c r="E16" s="45">
        <v>5.9</v>
      </c>
      <c r="F16" s="45">
        <f t="shared" si="3"/>
        <v>5.9</v>
      </c>
      <c r="G16" s="51"/>
      <c r="H16" s="51"/>
      <c r="I16" s="2" t="s">
        <v>27</v>
      </c>
      <c r="J16" s="11">
        <f t="shared" ref="J16:J18" si="4">$H$15/F16</f>
        <v>3.6228813559322032E-2</v>
      </c>
      <c r="N16" s="58">
        <v>5.9</v>
      </c>
      <c r="O16" s="47"/>
      <c r="P16" s="54"/>
      <c r="Q16" s="36" t="s">
        <v>36</v>
      </c>
      <c r="R16" s="14" t="s">
        <v>36</v>
      </c>
      <c r="S16" s="14" t="s">
        <v>36</v>
      </c>
      <c r="T16" s="43" t="s">
        <v>36</v>
      </c>
      <c r="U16" s="2" t="s">
        <v>36</v>
      </c>
      <c r="V16" s="11" t="s">
        <v>36</v>
      </c>
    </row>
    <row r="17" spans="1:22" x14ac:dyDescent="0.25">
      <c r="B17" s="58">
        <v>10.1</v>
      </c>
      <c r="C17" s="47"/>
      <c r="D17" s="47"/>
      <c r="E17" s="45">
        <v>10</v>
      </c>
      <c r="F17" s="45">
        <f t="shared" si="3"/>
        <v>10</v>
      </c>
      <c r="G17" s="51"/>
      <c r="H17" s="51"/>
      <c r="I17" s="2" t="s">
        <v>26</v>
      </c>
      <c r="J17" s="11">
        <f t="shared" si="4"/>
        <v>2.1374999999999998E-2</v>
      </c>
      <c r="N17" s="58">
        <v>10.1</v>
      </c>
      <c r="O17" s="47"/>
      <c r="P17" s="54"/>
      <c r="Q17" s="36" t="s">
        <v>36</v>
      </c>
      <c r="R17" s="14" t="s">
        <v>36</v>
      </c>
      <c r="S17" s="14" t="s">
        <v>36</v>
      </c>
      <c r="T17" s="43" t="s">
        <v>36</v>
      </c>
      <c r="U17" s="2" t="s">
        <v>36</v>
      </c>
      <c r="V17" s="11" t="s">
        <v>36</v>
      </c>
    </row>
    <row r="18" spans="1:22" ht="15.75" thickBot="1" x14ac:dyDescent="0.3">
      <c r="B18" s="59">
        <v>14.7</v>
      </c>
      <c r="C18" s="48"/>
      <c r="D18" s="48"/>
      <c r="E18" s="46">
        <v>14.6</v>
      </c>
      <c r="F18" s="46">
        <f t="shared" si="3"/>
        <v>14.6</v>
      </c>
      <c r="G18" s="52"/>
      <c r="H18" s="52"/>
      <c r="I18" s="10" t="s">
        <v>25</v>
      </c>
      <c r="J18" s="12">
        <f t="shared" si="4"/>
        <v>1.464041095890411E-2</v>
      </c>
      <c r="N18" s="59">
        <v>14.7</v>
      </c>
      <c r="O18" s="48"/>
      <c r="P18" s="62"/>
      <c r="Q18" s="30" t="s">
        <v>36</v>
      </c>
      <c r="R18" s="44" t="s">
        <v>36</v>
      </c>
      <c r="S18" s="44" t="s">
        <v>36</v>
      </c>
      <c r="T18" s="44" t="s">
        <v>36</v>
      </c>
      <c r="U18" s="10" t="s">
        <v>36</v>
      </c>
      <c r="V18" s="12" t="s">
        <v>36</v>
      </c>
    </row>
    <row r="21" spans="1:22" ht="15.75" thickBot="1" x14ac:dyDescent="0.3">
      <c r="A21" t="s">
        <v>15</v>
      </c>
    </row>
    <row r="22" spans="1:22" x14ac:dyDescent="0.25">
      <c r="B22" s="55" t="s">
        <v>3</v>
      </c>
      <c r="C22" s="56"/>
      <c r="D22" s="56"/>
      <c r="E22" s="56"/>
      <c r="F22" s="56"/>
      <c r="G22" s="56"/>
      <c r="H22" s="56"/>
      <c r="I22" s="56"/>
      <c r="J22" s="57"/>
      <c r="N22" s="55" t="s">
        <v>4</v>
      </c>
      <c r="O22" s="56"/>
      <c r="P22" s="56"/>
      <c r="Q22" s="56"/>
      <c r="R22" s="56"/>
      <c r="S22" s="56"/>
      <c r="T22" s="56"/>
      <c r="U22" s="56"/>
      <c r="V22" s="57"/>
    </row>
    <row r="23" spans="1:22" x14ac:dyDescent="0.25">
      <c r="B23" s="4"/>
      <c r="C23" s="1"/>
      <c r="D23" s="1"/>
      <c r="E23" s="2" t="s">
        <v>5</v>
      </c>
      <c r="F23" s="40" t="s">
        <v>6</v>
      </c>
      <c r="G23" s="1"/>
      <c r="H23" s="40" t="s">
        <v>7</v>
      </c>
      <c r="I23" s="1"/>
      <c r="J23" s="5"/>
      <c r="N23" s="4"/>
      <c r="O23" s="1"/>
      <c r="P23" s="53" t="s">
        <v>8</v>
      </c>
      <c r="Q23" s="40" t="s">
        <v>6</v>
      </c>
      <c r="R23" s="1"/>
      <c r="S23" s="1"/>
      <c r="T23" s="40" t="s">
        <v>7</v>
      </c>
      <c r="U23" s="1"/>
      <c r="V23" s="5"/>
    </row>
    <row r="24" spans="1:22" x14ac:dyDescent="0.25">
      <c r="B24" s="6" t="s">
        <v>9</v>
      </c>
      <c r="C24" s="3" t="s">
        <v>9</v>
      </c>
      <c r="D24" s="3" t="s">
        <v>10</v>
      </c>
      <c r="E24" s="3" t="s">
        <v>11</v>
      </c>
      <c r="F24" s="40" t="s">
        <v>9</v>
      </c>
      <c r="G24" s="3" t="s">
        <v>9</v>
      </c>
      <c r="H24" s="40" t="s">
        <v>9</v>
      </c>
      <c r="I24" s="3" t="s">
        <v>9</v>
      </c>
      <c r="J24" s="7" t="s">
        <v>12</v>
      </c>
      <c r="N24" s="6" t="s">
        <v>9</v>
      </c>
      <c r="O24" s="3" t="s">
        <v>9</v>
      </c>
      <c r="P24" s="53"/>
      <c r="Q24" s="40" t="s">
        <v>9</v>
      </c>
      <c r="R24" s="3" t="s">
        <v>9</v>
      </c>
      <c r="S24" s="3" t="s">
        <v>9</v>
      </c>
      <c r="T24" s="40" t="s">
        <v>9</v>
      </c>
      <c r="U24" s="3" t="s">
        <v>9</v>
      </c>
      <c r="V24" s="7" t="s">
        <v>12</v>
      </c>
    </row>
    <row r="25" spans="1:22" x14ac:dyDescent="0.25">
      <c r="B25" s="60">
        <v>1</v>
      </c>
      <c r="C25" s="37">
        <v>1.5</v>
      </c>
      <c r="D25" s="42">
        <f>C25/75</f>
        <v>0.02</v>
      </c>
      <c r="E25" s="27">
        <v>51.5</v>
      </c>
      <c r="F25" s="28">
        <f>D25*E25</f>
        <v>1.03</v>
      </c>
      <c r="G25" s="43">
        <f>C25*0.5/100/(3^(1/2))</f>
        <v>4.3301270189221933E-3</v>
      </c>
      <c r="H25" s="43">
        <f>G25*0.95*(3^(1/2))</f>
        <v>7.1249999999999994E-3</v>
      </c>
      <c r="I25" s="2" t="s">
        <v>31</v>
      </c>
      <c r="J25" s="11">
        <f>H25/F25</f>
        <v>6.9174757281553392E-3</v>
      </c>
      <c r="N25" s="60">
        <v>1</v>
      </c>
      <c r="O25" s="40">
        <v>1</v>
      </c>
      <c r="P25" s="54"/>
      <c r="Q25" s="31">
        <v>1.0251999999999999</v>
      </c>
      <c r="R25" s="14">
        <f>0.05%*Q25+0.01%*O25</f>
        <v>6.1260000000000004E-4</v>
      </c>
      <c r="S25" s="14">
        <f>R25/(3^(1/2))</f>
        <v>3.5368477490556479E-4</v>
      </c>
      <c r="T25" s="14">
        <f>S25*0.95*(3^(1/2))</f>
        <v>5.8197000000000001E-4</v>
      </c>
      <c r="U25" s="2" t="str">
        <f>Q25&amp;"±"&amp;ROUND(T25,4)</f>
        <v>1,0252±0,0006</v>
      </c>
      <c r="V25" s="11">
        <f>T25/Q25</f>
        <v>5.6766484588373009E-4</v>
      </c>
    </row>
    <row r="26" spans="1:22" x14ac:dyDescent="0.25">
      <c r="B26" s="60">
        <v>1</v>
      </c>
      <c r="C26" s="37">
        <v>3</v>
      </c>
      <c r="D26" s="42">
        <f t="shared" ref="D26:D28" si="5">C26/75</f>
        <v>0.04</v>
      </c>
      <c r="E26" s="27">
        <v>26</v>
      </c>
      <c r="F26" s="28">
        <f t="shared" ref="F26:F28" si="6">D26*E26</f>
        <v>1.04</v>
      </c>
      <c r="G26" s="43">
        <f t="shared" ref="G26:G28" si="7">C26*0.5/100/(3^(1/2))</f>
        <v>8.6602540378443865E-3</v>
      </c>
      <c r="H26" s="43">
        <f t="shared" ref="H26:H28" si="8">G26*0.95*(3^(1/2))</f>
        <v>1.4249999999999999E-2</v>
      </c>
      <c r="I26" s="2" t="s">
        <v>32</v>
      </c>
      <c r="J26" s="11">
        <f t="shared" ref="J26:J28" si="9">H26/F26</f>
        <v>1.3701923076923075E-2</v>
      </c>
      <c r="N26" s="60">
        <v>1</v>
      </c>
      <c r="O26" s="40">
        <v>10</v>
      </c>
      <c r="P26" s="54"/>
      <c r="Q26" s="32">
        <v>1.026</v>
      </c>
      <c r="R26" s="14">
        <f t="shared" ref="R26:R28" si="10">0.05%*Q26+0.01%*O26</f>
        <v>1.513E-3</v>
      </c>
      <c r="S26" s="14">
        <f t="shared" ref="S26:S28" si="11">R26/(3^(1/2))</f>
        <v>8.7353095728390381E-4</v>
      </c>
      <c r="T26" s="14">
        <f t="shared" ref="T26:T28" si="12">S26*0.95*(3^(1/2))</f>
        <v>1.43735E-3</v>
      </c>
      <c r="U26" s="2" t="str">
        <f>Q26&amp;"±"&amp;ROUND(T26,3)</f>
        <v>1,026±0,001</v>
      </c>
      <c r="V26" s="11">
        <f t="shared" ref="V26:V28" si="13">T26/Q26</f>
        <v>1.4009259259259259E-3</v>
      </c>
    </row>
    <row r="27" spans="1:22" x14ac:dyDescent="0.25">
      <c r="B27" s="60">
        <v>1</v>
      </c>
      <c r="C27" s="37">
        <v>7.5</v>
      </c>
      <c r="D27" s="37">
        <f t="shared" si="5"/>
        <v>0.1</v>
      </c>
      <c r="E27" s="27">
        <v>10.5</v>
      </c>
      <c r="F27" s="28">
        <f t="shared" si="6"/>
        <v>1.05</v>
      </c>
      <c r="G27" s="43">
        <f t="shared" si="7"/>
        <v>2.1650635094610966E-2</v>
      </c>
      <c r="H27" s="43">
        <f t="shared" si="8"/>
        <v>3.5624999999999997E-2</v>
      </c>
      <c r="I27" s="2" t="s">
        <v>22</v>
      </c>
      <c r="J27" s="11">
        <f t="shared" si="9"/>
        <v>3.3928571428571426E-2</v>
      </c>
      <c r="N27" s="60">
        <v>1</v>
      </c>
      <c r="O27" s="40">
        <v>100</v>
      </c>
      <c r="P27" s="54"/>
      <c r="Q27" s="33">
        <v>1.04</v>
      </c>
      <c r="R27" s="14">
        <f t="shared" si="10"/>
        <v>1.052E-2</v>
      </c>
      <c r="S27" s="14">
        <f t="shared" si="11"/>
        <v>6.0737248318748632E-3</v>
      </c>
      <c r="T27" s="14">
        <f t="shared" si="12"/>
        <v>9.9939999999999994E-3</v>
      </c>
      <c r="U27" s="2" t="str">
        <f>Q27&amp;"±"&amp;ROUND(T27,2)</f>
        <v>1,04±0,01</v>
      </c>
      <c r="V27" s="11">
        <f t="shared" si="13"/>
        <v>9.6096153846153831E-3</v>
      </c>
    </row>
    <row r="28" spans="1:22" ht="15.75" thickBot="1" x14ac:dyDescent="0.3">
      <c r="B28" s="61">
        <v>1</v>
      </c>
      <c r="C28" s="26">
        <v>15</v>
      </c>
      <c r="D28" s="26">
        <f t="shared" si="5"/>
        <v>0.2</v>
      </c>
      <c r="E28" s="29">
        <v>5.2</v>
      </c>
      <c r="F28" s="30">
        <f t="shared" si="6"/>
        <v>1.04</v>
      </c>
      <c r="G28" s="44">
        <f t="shared" si="7"/>
        <v>4.3301270189221933E-2</v>
      </c>
      <c r="H28" s="44">
        <f t="shared" si="8"/>
        <v>7.1249999999999994E-2</v>
      </c>
      <c r="I28" s="10" t="s">
        <v>23</v>
      </c>
      <c r="J28" s="12">
        <f t="shared" si="9"/>
        <v>6.8509615384615377E-2</v>
      </c>
      <c r="N28" s="61">
        <v>1</v>
      </c>
      <c r="O28" s="41">
        <v>1000</v>
      </c>
      <c r="P28" s="62"/>
      <c r="Q28" s="34">
        <v>1.1000000000000001</v>
      </c>
      <c r="R28" s="19">
        <f t="shared" si="10"/>
        <v>0.10055</v>
      </c>
      <c r="S28" s="19">
        <f t="shared" si="11"/>
        <v>5.8052569567016876E-2</v>
      </c>
      <c r="T28" s="19">
        <f t="shared" si="12"/>
        <v>9.5522499999999996E-2</v>
      </c>
      <c r="U28" s="10" t="str">
        <f>Q28&amp;"±"&amp;ROUND(T28,1)</f>
        <v>1,1±0,1</v>
      </c>
      <c r="V28" s="12">
        <f t="shared" si="13"/>
        <v>8.6838636363636354E-2</v>
      </c>
    </row>
    <row r="30" spans="1:22" ht="15.75" thickBot="1" x14ac:dyDescent="0.3"/>
    <row r="31" spans="1:22" x14ac:dyDescent="0.25">
      <c r="B31" s="55" t="s">
        <v>13</v>
      </c>
      <c r="C31" s="56"/>
      <c r="D31" s="56"/>
      <c r="E31" s="56"/>
      <c r="F31" s="56"/>
      <c r="G31" s="56"/>
      <c r="H31" s="56"/>
      <c r="I31" s="56"/>
      <c r="J31" s="57"/>
      <c r="N31" s="55" t="s">
        <v>14</v>
      </c>
      <c r="O31" s="56"/>
      <c r="P31" s="56"/>
      <c r="Q31" s="56"/>
      <c r="R31" s="56"/>
      <c r="S31" s="56"/>
      <c r="T31" s="56"/>
      <c r="U31" s="56"/>
      <c r="V31" s="57"/>
    </row>
    <row r="32" spans="1:22" x14ac:dyDescent="0.25">
      <c r="B32" s="4"/>
      <c r="C32" s="1"/>
      <c r="D32" s="1"/>
      <c r="E32" s="2" t="s">
        <v>5</v>
      </c>
      <c r="F32" s="40" t="s">
        <v>6</v>
      </c>
      <c r="G32" s="1"/>
      <c r="H32" s="40" t="s">
        <v>7</v>
      </c>
      <c r="I32" s="1"/>
      <c r="J32" s="5"/>
      <c r="N32" s="4"/>
      <c r="O32" s="1"/>
      <c r="P32" s="53" t="s">
        <v>8</v>
      </c>
      <c r="Q32" s="40" t="s">
        <v>6</v>
      </c>
      <c r="R32" s="1"/>
      <c r="S32" s="1"/>
      <c r="T32" s="40" t="s">
        <v>7</v>
      </c>
      <c r="U32" s="1"/>
      <c r="V32" s="5"/>
    </row>
    <row r="33" spans="2:22" x14ac:dyDescent="0.25">
      <c r="B33" s="6" t="s">
        <v>9</v>
      </c>
      <c r="C33" s="3" t="s">
        <v>9</v>
      </c>
      <c r="D33" s="3" t="s">
        <v>10</v>
      </c>
      <c r="E33" s="3" t="s">
        <v>11</v>
      </c>
      <c r="F33" s="40" t="s">
        <v>9</v>
      </c>
      <c r="G33" s="3" t="s">
        <v>9</v>
      </c>
      <c r="H33" s="40" t="s">
        <v>9</v>
      </c>
      <c r="I33" s="3" t="s">
        <v>9</v>
      </c>
      <c r="J33" s="7" t="s">
        <v>12</v>
      </c>
      <c r="N33" s="6" t="s">
        <v>9</v>
      </c>
      <c r="O33" s="3" t="s">
        <v>9</v>
      </c>
      <c r="P33" s="53"/>
      <c r="Q33" s="40" t="s">
        <v>9</v>
      </c>
      <c r="R33" s="3" t="s">
        <v>9</v>
      </c>
      <c r="S33" s="3" t="s">
        <v>9</v>
      </c>
      <c r="T33" s="40" t="s">
        <v>9</v>
      </c>
      <c r="U33" s="3" t="s">
        <v>9</v>
      </c>
      <c r="V33" s="7" t="s">
        <v>12</v>
      </c>
    </row>
    <row r="34" spans="2:22" x14ac:dyDescent="0.25">
      <c r="B34" s="60">
        <v>1</v>
      </c>
      <c r="C34" s="40">
        <v>1.5</v>
      </c>
      <c r="D34" s="42">
        <f>C34/15</f>
        <v>0.1</v>
      </c>
      <c r="E34" s="27">
        <v>9.9</v>
      </c>
      <c r="F34" s="28">
        <f>D34*E34</f>
        <v>0.9900000000000001</v>
      </c>
      <c r="G34" s="43">
        <f>C34*1.5/100/(3^(1/2))</f>
        <v>1.299038105676658E-2</v>
      </c>
      <c r="H34" s="43">
        <f>G34*0.95*(3^(1/2))</f>
        <v>2.1374999999999998E-2</v>
      </c>
      <c r="I34" s="2" t="s">
        <v>33</v>
      </c>
      <c r="J34" s="11">
        <f>H34/F34</f>
        <v>2.1590909090909088E-2</v>
      </c>
      <c r="N34" s="60">
        <v>1</v>
      </c>
      <c r="O34" s="40">
        <v>5</v>
      </c>
      <c r="P34" s="54"/>
      <c r="Q34" s="14">
        <v>1.0246</v>
      </c>
      <c r="R34" s="14">
        <f>0.03%*Q34+6*0.0001</f>
        <v>9.0737999999999995E-4</v>
      </c>
      <c r="S34" s="14">
        <f>R34/SQRT(3)</f>
        <v>5.2387608725728261E-4</v>
      </c>
      <c r="T34" s="14">
        <f>S34*0.95*SQRT(3)</f>
        <v>8.6201099999999988E-4</v>
      </c>
      <c r="U34" s="2" t="str">
        <f>Q34&amp;"±"&amp; ROUND(T34,4)</f>
        <v>1,0246±0,0009</v>
      </c>
      <c r="V34" s="11">
        <f>T34/Q34</f>
        <v>8.4131465937926984E-4</v>
      </c>
    </row>
    <row r="35" spans="2:22" x14ac:dyDescent="0.25">
      <c r="B35" s="60">
        <v>1</v>
      </c>
      <c r="C35" s="40">
        <v>5</v>
      </c>
      <c r="D35" s="42">
        <f t="shared" ref="D35:D37" si="14">C35/15</f>
        <v>0.33333333333333331</v>
      </c>
      <c r="E35" s="27">
        <v>3.0900000000000003</v>
      </c>
      <c r="F35" s="28">
        <f t="shared" ref="F35:F37" si="15">D35*E35</f>
        <v>1.03</v>
      </c>
      <c r="G35" s="43">
        <f t="shared" ref="G35:G37" si="16">C35*1.5/100/(3^(1/2))</f>
        <v>4.3301270189221933E-2</v>
      </c>
      <c r="H35" s="43">
        <f t="shared" ref="H35:H37" si="17">G35*0.95*(3^(1/2))</f>
        <v>7.1249999999999994E-2</v>
      </c>
      <c r="I35" s="2" t="s">
        <v>34</v>
      </c>
      <c r="J35" s="11">
        <f t="shared" ref="J35:J37" si="18">H35/F35</f>
        <v>6.9174757281553395E-2</v>
      </c>
      <c r="N35" s="60">
        <v>1</v>
      </c>
      <c r="O35" s="40">
        <v>50</v>
      </c>
      <c r="P35" s="54"/>
      <c r="Q35" s="43">
        <v>1.0229999999999999</v>
      </c>
      <c r="R35" s="14">
        <f>0.03%*Q35+6*0.001</f>
        <v>6.3068999999999998E-3</v>
      </c>
      <c r="S35" s="14">
        <f t="shared" ref="S35:S37" si="19">R35/SQRT(3)</f>
        <v>3.641290412752051E-3</v>
      </c>
      <c r="T35" s="43">
        <f t="shared" ref="T35:T37" si="20">S35*0.95*SQRT(3)</f>
        <v>5.9915549999999991E-3</v>
      </c>
      <c r="U35" s="2" t="str">
        <f>Q35&amp;"±"&amp; ROUND(T35,3)</f>
        <v>1,023±0,006</v>
      </c>
      <c r="V35" s="11">
        <f t="shared" ref="V35:V37" si="21">T35/Q35</f>
        <v>5.8568475073313775E-3</v>
      </c>
    </row>
    <row r="36" spans="2:22" x14ac:dyDescent="0.25">
      <c r="B36" s="60">
        <v>1</v>
      </c>
      <c r="C36" s="40">
        <v>15</v>
      </c>
      <c r="D36" s="38">
        <f t="shared" si="14"/>
        <v>1</v>
      </c>
      <c r="E36" s="27">
        <v>1</v>
      </c>
      <c r="F36" s="28">
        <f t="shared" si="15"/>
        <v>1</v>
      </c>
      <c r="G36" s="43">
        <f t="shared" si="16"/>
        <v>0.12990381056766581</v>
      </c>
      <c r="H36" s="43">
        <f t="shared" si="17"/>
        <v>0.21375</v>
      </c>
      <c r="I36" s="2" t="s">
        <v>35</v>
      </c>
      <c r="J36" s="11">
        <f t="shared" si="18"/>
        <v>0.21375</v>
      </c>
      <c r="N36" s="60">
        <v>1</v>
      </c>
      <c r="O36" s="40">
        <v>500</v>
      </c>
      <c r="P36" s="54"/>
      <c r="Q36" s="42">
        <v>1.01</v>
      </c>
      <c r="R36" s="14">
        <f>0.03%*Q36+6*0.01</f>
        <v>6.0302999999999995E-2</v>
      </c>
      <c r="S36" s="14">
        <f t="shared" si="19"/>
        <v>3.4815953282942E-2</v>
      </c>
      <c r="T36" s="42">
        <f t="shared" si="20"/>
        <v>5.7287849999999994E-2</v>
      </c>
      <c r="U36" s="2" t="str">
        <f>Q36&amp;"±"&amp; ROUND(T36,2)</f>
        <v>1,01±0,06</v>
      </c>
      <c r="V36" s="11">
        <f t="shared" si="21"/>
        <v>5.6720643564356431E-2</v>
      </c>
    </row>
    <row r="37" spans="2:22" ht="15.75" thickBot="1" x14ac:dyDescent="0.3">
      <c r="B37" s="61">
        <v>1</v>
      </c>
      <c r="C37" s="41">
        <v>50</v>
      </c>
      <c r="D37" s="39">
        <f t="shared" si="14"/>
        <v>3.3333333333333335</v>
      </c>
      <c r="E37" s="29">
        <v>0</v>
      </c>
      <c r="F37" s="30" t="s">
        <v>36</v>
      </c>
      <c r="G37" s="44" t="s">
        <v>36</v>
      </c>
      <c r="H37" s="44" t="s">
        <v>36</v>
      </c>
      <c r="I37" s="10" t="s">
        <v>36</v>
      </c>
      <c r="J37" s="12" t="s">
        <v>36</v>
      </c>
      <c r="N37" s="61">
        <v>1</v>
      </c>
      <c r="O37" s="41">
        <v>1000</v>
      </c>
      <c r="P37" s="62"/>
      <c r="Q37" s="26">
        <v>0.9</v>
      </c>
      <c r="R37" s="19">
        <f>0.03%*Q37+6*0.1</f>
        <v>0.60027000000000008</v>
      </c>
      <c r="S37" s="19">
        <f t="shared" si="19"/>
        <v>0.34656604608645675</v>
      </c>
      <c r="T37" s="26">
        <f t="shared" si="20"/>
        <v>0.57025650000000006</v>
      </c>
      <c r="U37" s="10" t="str">
        <f>Q37&amp;"±"&amp; ROUND(T37,1)</f>
        <v>0,9±0,6</v>
      </c>
      <c r="V37" s="12">
        <f t="shared" si="21"/>
        <v>0.63361833333333339</v>
      </c>
    </row>
    <row r="41" spans="2:22" x14ac:dyDescent="0.25">
      <c r="R41">
        <f>3^(1/2)</f>
        <v>1.7320508075688772</v>
      </c>
      <c r="S41">
        <f>Q34/R41</f>
        <v>0.59155308581169053</v>
      </c>
      <c r="T41">
        <f>S41*R41*0.95</f>
        <v>0.97336999999999996</v>
      </c>
    </row>
  </sheetData>
  <mergeCells count="26">
    <mergeCell ref="B3:J3"/>
    <mergeCell ref="N3:V3"/>
    <mergeCell ref="B12:J12"/>
    <mergeCell ref="N12:V12"/>
    <mergeCell ref="B22:J22"/>
    <mergeCell ref="N22:V22"/>
    <mergeCell ref="P34:P37"/>
    <mergeCell ref="P23:P24"/>
    <mergeCell ref="P25:P28"/>
    <mergeCell ref="O15:O18"/>
    <mergeCell ref="P15:P18"/>
    <mergeCell ref="P32:P33"/>
    <mergeCell ref="B31:J31"/>
    <mergeCell ref="N31:V31"/>
    <mergeCell ref="P6:P9"/>
    <mergeCell ref="P13:P14"/>
    <mergeCell ref="O6:O9"/>
    <mergeCell ref="P4:P5"/>
    <mergeCell ref="C6:C9"/>
    <mergeCell ref="D6:D9"/>
    <mergeCell ref="G6:G9"/>
    <mergeCell ref="H6:H9"/>
    <mergeCell ref="C15:C18"/>
    <mergeCell ref="D15:D18"/>
    <mergeCell ref="G15:G18"/>
    <mergeCell ref="H15:H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9"/>
  <sheetViews>
    <sheetView topLeftCell="A76" workbookViewId="0">
      <selection activeCell="E2" sqref="E2:E5"/>
    </sheetView>
  </sheetViews>
  <sheetFormatPr defaultRowHeight="15" x14ac:dyDescent="0.25"/>
  <cols>
    <col min="2" max="2" width="16.85546875" bestFit="1" customWidth="1"/>
    <col min="3" max="3" width="16.28515625" bestFit="1" customWidth="1"/>
    <col min="4" max="5" width="14.85546875" bestFit="1" customWidth="1"/>
  </cols>
  <sheetData>
    <row r="1" spans="2:5" ht="15.75" thickBot="1" x14ac:dyDescent="0.3"/>
    <row r="2" spans="2:5" x14ac:dyDescent="0.25">
      <c r="B2" t="s">
        <v>16</v>
      </c>
      <c r="C2" s="24" t="s">
        <v>3</v>
      </c>
      <c r="D2" s="24" t="s">
        <v>13</v>
      </c>
      <c r="E2" s="24" t="s">
        <v>4</v>
      </c>
    </row>
    <row r="3" spans="2:5" x14ac:dyDescent="0.25">
      <c r="B3" s="8">
        <v>1.6</v>
      </c>
      <c r="C3" s="11">
        <v>4.2410714285714281E-2</v>
      </c>
      <c r="D3" s="11">
        <v>0.13359374999999998</v>
      </c>
      <c r="E3" s="25">
        <v>1.0669003115264797E-3</v>
      </c>
    </row>
    <row r="4" spans="2:5" x14ac:dyDescent="0.25">
      <c r="B4" s="8">
        <v>5.9</v>
      </c>
      <c r="C4" s="11">
        <v>1.1796357615894039E-2</v>
      </c>
      <c r="D4" s="11">
        <v>3.6228813559322032E-2</v>
      </c>
      <c r="E4" s="25">
        <v>6.3288598969586175E-4</v>
      </c>
    </row>
    <row r="5" spans="2:5" x14ac:dyDescent="0.25">
      <c r="B5" s="8">
        <v>10.1</v>
      </c>
      <c r="C5" s="11">
        <v>6.9580078124999983E-3</v>
      </c>
      <c r="D5" s="11">
        <v>2.1163366336633665E-2</v>
      </c>
      <c r="E5" s="25">
        <v>5.682286555446516E-4</v>
      </c>
    </row>
    <row r="6" spans="2:5" ht="15.75" thickBot="1" x14ac:dyDescent="0.3">
      <c r="B6" s="9">
        <v>14.7</v>
      </c>
      <c r="C6" s="20">
        <v>4.8141891891891886E-3</v>
      </c>
      <c r="D6" s="12">
        <v>1.4540816326530613E-2</v>
      </c>
    </row>
    <row r="32" spans="2:2" x14ac:dyDescent="0.25">
      <c r="B32" s="8">
        <v>1.6</v>
      </c>
    </row>
    <row r="33" spans="2:2" x14ac:dyDescent="0.25">
      <c r="B33" s="8">
        <v>5.9</v>
      </c>
    </row>
    <row r="34" spans="2:2" x14ac:dyDescent="0.25">
      <c r="B34" s="8">
        <v>10.1</v>
      </c>
    </row>
    <row r="54" spans="2:3" ht="15.75" thickBot="1" x14ac:dyDescent="0.3"/>
    <row r="55" spans="2:3" x14ac:dyDescent="0.25">
      <c r="C55" s="24" t="s">
        <v>3</v>
      </c>
    </row>
    <row r="56" spans="2:3" x14ac:dyDescent="0.25">
      <c r="B56" s="17">
        <v>1.5</v>
      </c>
      <c r="C56" s="11">
        <v>6.9174757281553392E-3</v>
      </c>
    </row>
    <row r="57" spans="2:3" x14ac:dyDescent="0.25">
      <c r="B57" s="17">
        <v>3</v>
      </c>
      <c r="C57" s="11">
        <v>1.3701923076923075E-2</v>
      </c>
    </row>
    <row r="58" spans="2:3" x14ac:dyDescent="0.25">
      <c r="B58" s="17">
        <v>7.5</v>
      </c>
      <c r="C58" s="11">
        <v>3.3928571428571426E-2</v>
      </c>
    </row>
    <row r="59" spans="2:3" ht="15.75" thickBot="1" x14ac:dyDescent="0.3">
      <c r="B59" s="18">
        <v>15</v>
      </c>
      <c r="C59" s="12">
        <v>6.8509615384615377E-2</v>
      </c>
    </row>
    <row r="61" spans="2:3" ht="15.75" thickBot="1" x14ac:dyDescent="0.3"/>
    <row r="62" spans="2:3" x14ac:dyDescent="0.25">
      <c r="C62" s="24" t="s">
        <v>13</v>
      </c>
    </row>
    <row r="63" spans="2:3" x14ac:dyDescent="0.25">
      <c r="B63" s="15">
        <v>1.5</v>
      </c>
      <c r="C63" s="11">
        <v>2.1590909090909088E-2</v>
      </c>
    </row>
    <row r="64" spans="2:3" x14ac:dyDescent="0.25">
      <c r="B64" s="15">
        <v>5</v>
      </c>
      <c r="C64" s="11">
        <v>6.9174757281553395E-2</v>
      </c>
    </row>
    <row r="65" spans="2:3" x14ac:dyDescent="0.25">
      <c r="B65" s="15">
        <v>15</v>
      </c>
      <c r="C65" s="11">
        <v>0.21375</v>
      </c>
    </row>
    <row r="66" spans="2:3" ht="15.75" thickBot="1" x14ac:dyDescent="0.3">
      <c r="B66" s="16">
        <v>50</v>
      </c>
    </row>
    <row r="68" spans="2:3" ht="15.75" thickBot="1" x14ac:dyDescent="0.3"/>
    <row r="69" spans="2:3" x14ac:dyDescent="0.25">
      <c r="C69" s="24" t="s">
        <v>4</v>
      </c>
    </row>
    <row r="70" spans="2:3" x14ac:dyDescent="0.25">
      <c r="B70" s="15">
        <v>1</v>
      </c>
      <c r="C70" s="11">
        <v>5.6766484588373009E-4</v>
      </c>
    </row>
    <row r="71" spans="2:3" x14ac:dyDescent="0.25">
      <c r="B71" s="15">
        <v>10</v>
      </c>
      <c r="C71" s="11">
        <v>1.4009259259259259E-3</v>
      </c>
    </row>
    <row r="72" spans="2:3" x14ac:dyDescent="0.25">
      <c r="B72" s="15">
        <v>100</v>
      </c>
      <c r="C72" s="11">
        <v>9.6096153846153831E-3</v>
      </c>
    </row>
    <row r="73" spans="2:3" ht="15.75" thickBot="1" x14ac:dyDescent="0.3">
      <c r="B73" s="16">
        <v>1000</v>
      </c>
      <c r="C73" s="12">
        <v>8.6838636363636354E-2</v>
      </c>
    </row>
    <row r="75" spans="2:3" x14ac:dyDescent="0.25">
      <c r="C75" t="s">
        <v>14</v>
      </c>
    </row>
    <row r="76" spans="2:3" x14ac:dyDescent="0.25">
      <c r="B76" s="15">
        <v>5</v>
      </c>
      <c r="C76" s="11">
        <v>8.4131465937926984E-4</v>
      </c>
    </row>
    <row r="77" spans="2:3" x14ac:dyDescent="0.25">
      <c r="B77" s="15">
        <v>50</v>
      </c>
      <c r="C77" s="11">
        <v>5.8568475073313775E-3</v>
      </c>
    </row>
    <row r="78" spans="2:3" x14ac:dyDescent="0.25">
      <c r="B78" s="15">
        <v>500</v>
      </c>
      <c r="C78" s="11">
        <v>5.6720643564356431E-2</v>
      </c>
    </row>
    <row r="79" spans="2:3" ht="15.75" thickBot="1" x14ac:dyDescent="0.3">
      <c r="B79" s="16">
        <v>1000</v>
      </c>
      <c r="C79" s="12">
        <v>0.63361833333333339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wykresy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Karolina Grosiak</dc:creator>
  <cp:keywords/>
  <dc:description/>
  <cp:lastModifiedBy>Kacper Borucki</cp:lastModifiedBy>
  <cp:revision/>
  <dcterms:created xsi:type="dcterms:W3CDTF">2018-03-27T15:52:28Z</dcterms:created>
  <dcterms:modified xsi:type="dcterms:W3CDTF">2018-04-19T19:45:03Z</dcterms:modified>
  <cp:category/>
  <cp:contentStatus/>
</cp:coreProperties>
</file>