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d.docs.live.net/167e9f8f3c7f2f43/Studia/PIM/Ćwiczenie 2/"/>
    </mc:Choice>
  </mc:AlternateContent>
  <xr:revisionPtr revIDLastSave="0" documentId="10_ncr:100000_{0CE64BBA-EC04-428D-B4AD-F1B78F6922B0}" xr6:coauthVersionLast="31" xr6:coauthVersionMax="31" xr10:uidLastSave="{00000000-0000-0000-0000-000000000000}"/>
  <bookViews>
    <workbookView xWindow="0" yWindow="600" windowWidth="28800" windowHeight="11610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14" i="1"/>
  <c r="W13" i="1"/>
  <c r="W12" i="1"/>
  <c r="W11" i="1"/>
  <c r="W10" i="1"/>
  <c r="W9" i="1"/>
  <c r="W5" i="1"/>
  <c r="W4" i="1"/>
  <c r="W3" i="1"/>
  <c r="J4" i="1"/>
  <c r="R13" i="1" l="1"/>
  <c r="R14" i="1"/>
  <c r="R12" i="1"/>
  <c r="R10" i="1"/>
  <c r="R11" i="1"/>
  <c r="R9" i="1"/>
  <c r="R4" i="1"/>
  <c r="R5" i="1"/>
  <c r="R3" i="1"/>
  <c r="U13" i="1"/>
  <c r="U14" i="1"/>
  <c r="U12" i="1"/>
  <c r="U10" i="1"/>
  <c r="U11" i="1"/>
  <c r="U9" i="1"/>
  <c r="U4" i="1"/>
  <c r="U5" i="1"/>
  <c r="U3" i="1"/>
  <c r="T4" i="1"/>
  <c r="T5" i="1"/>
  <c r="T3" i="1"/>
  <c r="Q5" i="1"/>
  <c r="Q9" i="1"/>
  <c r="Q11" i="1"/>
  <c r="Q13" i="1"/>
  <c r="S13" i="1" s="1"/>
  <c r="T13" i="1" s="1"/>
  <c r="Q14" i="1"/>
  <c r="D9" i="1"/>
  <c r="Q6" i="1" s="1"/>
  <c r="I5" i="1"/>
  <c r="R7" i="1" s="1"/>
  <c r="I6" i="1"/>
  <c r="J6" i="1" s="1"/>
  <c r="I4" i="1"/>
  <c r="S5" i="1" l="1"/>
  <c r="R6" i="1"/>
  <c r="Q3" i="1"/>
  <c r="R8" i="1"/>
  <c r="Q8" i="1"/>
  <c r="Q10" i="1"/>
  <c r="J5" i="1"/>
  <c r="Q7" i="1"/>
  <c r="S7" i="1" s="1"/>
  <c r="Q4" i="1"/>
  <c r="S9" i="1"/>
  <c r="T9" i="1" s="1"/>
  <c r="V13" i="1"/>
  <c r="V9" i="1"/>
  <c r="V5" i="1"/>
  <c r="V4" i="1"/>
  <c r="S4" i="1"/>
  <c r="S3" i="1"/>
  <c r="S11" i="1"/>
  <c r="S14" i="1"/>
  <c r="T14" i="1" s="1"/>
  <c r="V14" i="1" s="1"/>
  <c r="S10" i="1"/>
  <c r="S6" i="1"/>
  <c r="Q12" i="1"/>
  <c r="S8" i="1"/>
  <c r="T10" i="1" l="1"/>
  <c r="V10" i="1" s="1"/>
  <c r="T11" i="1"/>
  <c r="V11" i="1" s="1"/>
  <c r="S12" i="1"/>
  <c r="T12" i="1" s="1"/>
  <c r="V12" i="1" s="1"/>
</calcChain>
</file>

<file path=xl/sharedStrings.xml><?xml version="1.0" encoding="utf-8"?>
<sst xmlns="http://schemas.openxmlformats.org/spreadsheetml/2006/main" count="60" uniqueCount="34">
  <si>
    <t>Lp.</t>
  </si>
  <si>
    <t>Fenelowo-formaldehydowe z mączką drzewną</t>
  </si>
  <si>
    <t>Bawełniano-fenelowe PFCC201</t>
  </si>
  <si>
    <t>Papierowo-fenelowe PFCP206</t>
  </si>
  <si>
    <t>Dielektryk</t>
  </si>
  <si>
    <t>d1</t>
  </si>
  <si>
    <t>d2</t>
  </si>
  <si>
    <t>d3</t>
  </si>
  <si>
    <t>d4</t>
  </si>
  <si>
    <t>[mm]</t>
  </si>
  <si>
    <t>h</t>
  </si>
  <si>
    <t>g</t>
  </si>
  <si>
    <t>Kształt Elektrod</t>
  </si>
  <si>
    <t>Cxdśr</t>
  </si>
  <si>
    <t>Cxp</t>
  </si>
  <si>
    <t>Er1</t>
  </si>
  <si>
    <t>Cbd</t>
  </si>
  <si>
    <t>Cr</t>
  </si>
  <si>
    <t>δε</t>
  </si>
  <si>
    <t>Elektrody płaskie, okrągłę, o jednakowych wymiarach</t>
  </si>
  <si>
    <t>Układ trójelektrodowy</t>
  </si>
  <si>
    <t>Elektrody płaskie, okrągłe, o niejednakowych wymiarach</t>
  </si>
  <si>
    <t>Elektrody płaskie, okrągłe, o jednakowych wymiarach, mniejszych od wymiarów próbki</t>
  </si>
  <si>
    <t>Cxd1</t>
  </si>
  <si>
    <t>Cxd2</t>
  </si>
  <si>
    <t>[pF]</t>
  </si>
  <si>
    <t>[-]</t>
  </si>
  <si>
    <t>Er2</t>
  </si>
  <si>
    <t>[%]</t>
  </si>
  <si>
    <t>Otoczenie [pF]</t>
  </si>
  <si>
    <t>Lp</t>
  </si>
  <si>
    <t>Średnia [pF]</t>
  </si>
  <si>
    <t>g/h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</si>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</sst>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9" fontId="0" fillId="0" borderId="1" xfId="1" applyFont="1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0" borderId="1" xfId="1" applyNumberFormat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4"/>
  <sheetViews>
    <sheetView tabSelected="1" topLeftCell="C1" workbookViewId="0">
      <selection activeCell="B2" sqref="B2:K6"/>
    </sheetView>
  </sheetViews>
  <sheetFormatPr defaultRowHeight="15" x14ac:dyDescent="0.25"/>
  <cols>
    <col min="2" max="2" width="3.5703125" bestFit="1" customWidth="1"/>
    <col min="3" max="3" width="43.140625" bestFit="1" customWidth="1"/>
    <col min="4" max="4" width="11.7109375" bestFit="1" customWidth="1"/>
    <col min="13" max="13" width="16.85546875" customWidth="1"/>
    <col min="14" max="14" width="22.42578125" customWidth="1"/>
    <col min="18" max="18" width="12" bestFit="1" customWidth="1"/>
    <col min="20" max="20" width="10.7109375" bestFit="1" customWidth="1"/>
    <col min="21" max="21" width="11" bestFit="1" customWidth="1"/>
  </cols>
  <sheetData>
    <row r="1" spans="2:23" x14ac:dyDescent="0.25">
      <c r="M1" s="10" t="s">
        <v>12</v>
      </c>
      <c r="N1" s="10" t="s">
        <v>4</v>
      </c>
      <c r="O1" s="2" t="s">
        <v>23</v>
      </c>
      <c r="P1" s="2" t="s">
        <v>24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27</v>
      </c>
      <c r="W1" s="7" t="s">
        <v>18</v>
      </c>
    </row>
    <row r="2" spans="2:23" x14ac:dyDescent="0.25">
      <c r="B2" s="10" t="s">
        <v>0</v>
      </c>
      <c r="C2" s="10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10</v>
      </c>
      <c r="I2" s="1" t="s">
        <v>11</v>
      </c>
      <c r="J2" s="5" t="s">
        <v>32</v>
      </c>
      <c r="K2" s="5" t="s">
        <v>33</v>
      </c>
      <c r="M2" s="10"/>
      <c r="N2" s="10"/>
      <c r="O2" s="2" t="s">
        <v>25</v>
      </c>
      <c r="P2" s="2" t="s">
        <v>25</v>
      </c>
      <c r="Q2" s="2" t="s">
        <v>25</v>
      </c>
      <c r="R2" s="2" t="s">
        <v>25</v>
      </c>
      <c r="S2" s="2" t="s">
        <v>26</v>
      </c>
      <c r="T2" s="2" t="s">
        <v>25</v>
      </c>
      <c r="U2" s="2" t="s">
        <v>25</v>
      </c>
      <c r="V2" s="2" t="s">
        <v>26</v>
      </c>
      <c r="W2" s="2" t="s">
        <v>28</v>
      </c>
    </row>
    <row r="3" spans="2:23" ht="45" x14ac:dyDescent="0.25">
      <c r="B3" s="10"/>
      <c r="C3" s="10"/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26</v>
      </c>
      <c r="K3" s="1" t="s">
        <v>26</v>
      </c>
      <c r="M3" s="20" t="s">
        <v>19</v>
      </c>
      <c r="N3" s="3" t="s">
        <v>1</v>
      </c>
      <c r="O3" s="2">
        <v>233.5</v>
      </c>
      <c r="P3" s="2">
        <v>233.3</v>
      </c>
      <c r="Q3" s="2">
        <f>AVERAGE(O3:P3)-$D$9</f>
        <v>230.3</v>
      </c>
      <c r="R3" s="9">
        <f>6.95*((F4*0.001)^2)/(H4*0.001)</f>
        <v>25.02210606060606</v>
      </c>
      <c r="S3" s="9">
        <f>Q3/R3</f>
        <v>9.2038615551460872</v>
      </c>
      <c r="T3" s="9">
        <f>PI()*F4/1000*(-5.8*LOG10(H4/1000)-8.7)</f>
        <v>1.9493440642020408</v>
      </c>
      <c r="U3" s="9">
        <f>0.177*F4/1000*10^(-10)*10^(12)</f>
        <v>1.9292999999999998</v>
      </c>
      <c r="V3" s="9">
        <f>(Q3-T3-U3)/R3</f>
        <v>9.0488528578442846</v>
      </c>
      <c r="W3" s="21">
        <f>(ABS(V3-S6))/S6</f>
        <v>4.8421012864561727E-2</v>
      </c>
    </row>
    <row r="4" spans="2:23" ht="30" x14ac:dyDescent="0.25">
      <c r="B4" s="1">
        <v>1</v>
      </c>
      <c r="C4" s="1" t="s">
        <v>1</v>
      </c>
      <c r="D4" s="1">
        <v>48</v>
      </c>
      <c r="E4" s="1">
        <v>50</v>
      </c>
      <c r="F4" s="1">
        <v>109</v>
      </c>
      <c r="G4" s="1">
        <v>109</v>
      </c>
      <c r="H4" s="1">
        <v>3.3</v>
      </c>
      <c r="I4" s="1">
        <f>(E4-D4)/2</f>
        <v>1</v>
      </c>
      <c r="J4" s="6">
        <f>I4/H4</f>
        <v>0.30303030303030304</v>
      </c>
      <c r="K4" s="10">
        <v>0.88</v>
      </c>
      <c r="M4" s="20"/>
      <c r="N4" s="3" t="s">
        <v>2</v>
      </c>
      <c r="O4" s="2">
        <v>200.9</v>
      </c>
      <c r="P4" s="2">
        <v>200.9</v>
      </c>
      <c r="Q4" s="2">
        <f t="shared" ref="Q4:Q14" si="0">AVERAGE(O4:P4)-$D$9</f>
        <v>197.8</v>
      </c>
      <c r="R4" s="9">
        <f t="shared" ref="R4:R5" si="1">6.95*((F5*0.001)^2)/(H5*0.001)</f>
        <v>23.166666666666671</v>
      </c>
      <c r="S4" s="9">
        <f t="shared" ref="S4:S14" si="2">Q4/R4</f>
        <v>8.5381294964028758</v>
      </c>
      <c r="T4" s="9">
        <f t="shared" ref="T4:T5" si="3">PI()*F5/1000*(-5.8*LOG10(H5/1000)-8.7)</f>
        <v>1.863811643977795</v>
      </c>
      <c r="U4" s="9">
        <f t="shared" ref="U4:U5" si="4">0.177*F5/1000*10^(-10)*10^(12)</f>
        <v>1.7700000000000002</v>
      </c>
      <c r="V4" s="9">
        <f t="shared" ref="V4:V5" si="5">(Q4-T4-U4)/R4</f>
        <v>8.3812743175261364</v>
      </c>
      <c r="W4" s="8">
        <f>(ABS(V4-S7))/S7</f>
        <v>9.5687290719581361E-2</v>
      </c>
    </row>
    <row r="5" spans="2:23" ht="30" x14ac:dyDescent="0.25">
      <c r="B5" s="1">
        <v>2</v>
      </c>
      <c r="C5" s="1" t="s">
        <v>2</v>
      </c>
      <c r="D5" s="1">
        <v>48</v>
      </c>
      <c r="E5" s="1">
        <v>50</v>
      </c>
      <c r="F5" s="1">
        <v>100</v>
      </c>
      <c r="G5" s="1">
        <v>100</v>
      </c>
      <c r="H5" s="1">
        <v>3</v>
      </c>
      <c r="I5" s="1">
        <f t="shared" ref="I5:I6" si="6">(E5-D5)/2</f>
        <v>1</v>
      </c>
      <c r="J5" s="6">
        <f t="shared" ref="J5:J6" si="7">I5/H5</f>
        <v>0.33333333333333331</v>
      </c>
      <c r="K5" s="10"/>
      <c r="M5" s="20"/>
      <c r="N5" s="3" t="s">
        <v>3</v>
      </c>
      <c r="O5" s="2">
        <v>126.1</v>
      </c>
      <c r="P5" s="2">
        <v>125.9</v>
      </c>
      <c r="Q5" s="2">
        <f t="shared" si="0"/>
        <v>122.9</v>
      </c>
      <c r="R5" s="9">
        <f t="shared" si="1"/>
        <v>23.166666666666671</v>
      </c>
      <c r="S5" s="9">
        <f t="shared" si="2"/>
        <v>5.3050359712230204</v>
      </c>
      <c r="T5" s="9">
        <f t="shared" si="3"/>
        <v>1.863811643977795</v>
      </c>
      <c r="U5" s="9">
        <f t="shared" si="4"/>
        <v>1.7700000000000002</v>
      </c>
      <c r="V5" s="9">
        <f t="shared" si="5"/>
        <v>5.1481807923462819</v>
      </c>
      <c r="W5" s="8">
        <f>(ABS(V5-S8))/S8</f>
        <v>2.910642146216422E-2</v>
      </c>
    </row>
    <row r="6" spans="2:23" ht="45" x14ac:dyDescent="0.25">
      <c r="B6" s="1">
        <v>3</v>
      </c>
      <c r="C6" s="1" t="s">
        <v>3</v>
      </c>
      <c r="D6" s="1">
        <v>48</v>
      </c>
      <c r="E6" s="1">
        <v>50</v>
      </c>
      <c r="F6" s="1">
        <v>100</v>
      </c>
      <c r="G6" s="1">
        <v>100</v>
      </c>
      <c r="H6" s="1">
        <v>3</v>
      </c>
      <c r="I6" s="1">
        <f t="shared" si="6"/>
        <v>1</v>
      </c>
      <c r="J6" s="6">
        <f t="shared" si="7"/>
        <v>0.33333333333333331</v>
      </c>
      <c r="K6" s="10"/>
      <c r="M6" s="20" t="s">
        <v>20</v>
      </c>
      <c r="N6" s="3" t="s">
        <v>1</v>
      </c>
      <c r="O6" s="2">
        <v>52.4</v>
      </c>
      <c r="P6" s="2">
        <v>49.5</v>
      </c>
      <c r="Q6" s="2">
        <f t="shared" si="0"/>
        <v>47.85</v>
      </c>
      <c r="R6" s="9">
        <f>6.95*((D4*0.001+(I4*0.001)*$K$4)^2)/(H4*0.001)</f>
        <v>5.03191456969697</v>
      </c>
      <c r="S6" s="9">
        <f t="shared" si="2"/>
        <v>9.5093029377248754</v>
      </c>
      <c r="T6" s="11"/>
      <c r="U6" s="12"/>
      <c r="V6" s="12"/>
      <c r="W6" s="13"/>
    </row>
    <row r="7" spans="2:23" ht="30" x14ac:dyDescent="0.25">
      <c r="M7" s="20"/>
      <c r="N7" s="3" t="s">
        <v>2</v>
      </c>
      <c r="O7" s="2">
        <v>56.5</v>
      </c>
      <c r="P7" s="2">
        <v>52.3</v>
      </c>
      <c r="Q7" s="2">
        <f t="shared" si="0"/>
        <v>51.3</v>
      </c>
      <c r="R7" s="9">
        <f t="shared" ref="R7:R8" si="8">6.95*((D5*0.001+(I5*0.001)*$K$4)^2)/(H5*0.001)</f>
        <v>5.535106026666667</v>
      </c>
      <c r="S7" s="9">
        <f t="shared" si="2"/>
        <v>9.2681151459159512</v>
      </c>
      <c r="T7" s="14"/>
      <c r="U7" s="15"/>
      <c r="V7" s="15"/>
      <c r="W7" s="16"/>
    </row>
    <row r="8" spans="2:23" ht="30" x14ac:dyDescent="0.25">
      <c r="B8" s="4" t="s">
        <v>30</v>
      </c>
      <c r="C8" s="5" t="s">
        <v>29</v>
      </c>
      <c r="D8" s="4" t="s">
        <v>31</v>
      </c>
      <c r="M8" s="20"/>
      <c r="N8" s="3" t="s">
        <v>3</v>
      </c>
      <c r="O8" s="2">
        <v>32.4</v>
      </c>
      <c r="P8" s="2">
        <v>32.5</v>
      </c>
      <c r="Q8" s="2">
        <f t="shared" si="0"/>
        <v>29.35</v>
      </c>
      <c r="R8" s="9">
        <f t="shared" si="8"/>
        <v>5.535106026666667</v>
      </c>
      <c r="S8" s="9">
        <f t="shared" si="2"/>
        <v>5.3025181195445068</v>
      </c>
      <c r="T8" s="17"/>
      <c r="U8" s="18"/>
      <c r="V8" s="18"/>
      <c r="W8" s="19"/>
    </row>
    <row r="9" spans="2:23" ht="45" x14ac:dyDescent="0.25">
      <c r="B9" s="5">
        <v>1</v>
      </c>
      <c r="C9" s="5">
        <v>3</v>
      </c>
      <c r="D9" s="10">
        <f>AVERAGE(C9:C12)</f>
        <v>3.1</v>
      </c>
      <c r="M9" s="20" t="s">
        <v>21</v>
      </c>
      <c r="N9" s="3" t="s">
        <v>1</v>
      </c>
      <c r="O9" s="2">
        <v>53.9</v>
      </c>
      <c r="P9" s="2">
        <v>54</v>
      </c>
      <c r="Q9" s="2">
        <f t="shared" si="0"/>
        <v>50.85</v>
      </c>
      <c r="R9" s="9">
        <f>6.95*((D4*0.001)^2)/(H4*0.001)</f>
        <v>4.8523636363636369</v>
      </c>
      <c r="S9" s="9">
        <f t="shared" si="2"/>
        <v>10.479428956834532</v>
      </c>
      <c r="T9" s="9">
        <f>PI()*D4/1000*(4.1*S9-10.9-7.7*LOG10(H4/1000))</f>
        <v>7.7167218900260828</v>
      </c>
      <c r="U9" s="9">
        <f>0.177*D4/1000*10^(-10)*10^(12)</f>
        <v>0.8495999999999998</v>
      </c>
      <c r="V9" s="9">
        <f>(Q9-T9-U9)/R9</f>
        <v>8.7140373802778957</v>
      </c>
      <c r="W9" s="8">
        <f>ABS(V9-S6)/S6</f>
        <v>8.3630268449229689E-2</v>
      </c>
    </row>
    <row r="10" spans="2:23" ht="30" x14ac:dyDescent="0.25">
      <c r="B10" s="5">
        <v>2</v>
      </c>
      <c r="C10" s="5">
        <v>3.1</v>
      </c>
      <c r="D10" s="10"/>
      <c r="M10" s="20"/>
      <c r="N10" s="3" t="s">
        <v>2</v>
      </c>
      <c r="O10" s="2">
        <v>56.7</v>
      </c>
      <c r="P10" s="2">
        <v>56.6</v>
      </c>
      <c r="Q10" s="2">
        <f t="shared" si="0"/>
        <v>53.550000000000004</v>
      </c>
      <c r="R10" s="9">
        <f t="shared" ref="R10:R11" si="9">6.95*((D5*0.001)^2)/(H5*0.001)</f>
        <v>5.3376000000000001</v>
      </c>
      <c r="S10" s="9">
        <f t="shared" si="2"/>
        <v>10.032598920863309</v>
      </c>
      <c r="T10" s="9">
        <f t="shared" ref="T10:T11" si="10">PI()*D5/1000*(4.1*S10-10.9-7.7*LOG10(H5/1000))</f>
        <v>7.4885247218026736</v>
      </c>
      <c r="U10" s="9">
        <f t="shared" ref="U10:U11" si="11">0.177*D5/1000*10^(-10)*10^(12)</f>
        <v>0.8495999999999998</v>
      </c>
      <c r="V10" s="9">
        <f t="shared" ref="V10:V14" si="12">(Q10-T10-U10)/R10</f>
        <v>8.4704502544584308</v>
      </c>
      <c r="W10" s="8">
        <f>ABS(V10-S7)/S7</f>
        <v>8.6065492163098126E-2</v>
      </c>
    </row>
    <row r="11" spans="2:23" ht="30" x14ac:dyDescent="0.25">
      <c r="B11" s="5">
        <v>3</v>
      </c>
      <c r="C11" s="5">
        <v>3.4</v>
      </c>
      <c r="D11" s="10"/>
      <c r="M11" s="20"/>
      <c r="N11" s="3" t="s">
        <v>3</v>
      </c>
      <c r="O11" s="2">
        <v>35.799999999999997</v>
      </c>
      <c r="P11" s="2">
        <v>35.799999999999997</v>
      </c>
      <c r="Q11" s="2">
        <f t="shared" si="0"/>
        <v>32.699999999999996</v>
      </c>
      <c r="R11" s="9">
        <f t="shared" si="9"/>
        <v>5.3376000000000001</v>
      </c>
      <c r="S11" s="9">
        <f t="shared" si="2"/>
        <v>6.1263489208633084</v>
      </c>
      <c r="T11" s="9">
        <f t="shared" si="10"/>
        <v>5.0734253693555198</v>
      </c>
      <c r="U11" s="9">
        <f t="shared" si="11"/>
        <v>0.8495999999999998</v>
      </c>
      <c r="V11" s="9">
        <f t="shared" si="12"/>
        <v>5.0166694077196636</v>
      </c>
      <c r="W11" s="8">
        <f>ABS(V11-S8)/S8</f>
        <v>5.3908106560020194E-2</v>
      </c>
    </row>
    <row r="12" spans="2:23" ht="45" x14ac:dyDescent="0.25">
      <c r="B12" s="5">
        <v>4</v>
      </c>
      <c r="C12" s="5">
        <v>2.9</v>
      </c>
      <c r="D12" s="10"/>
      <c r="M12" s="20" t="s">
        <v>22</v>
      </c>
      <c r="N12" s="3" t="s">
        <v>1</v>
      </c>
      <c r="O12" s="2">
        <v>51.8</v>
      </c>
      <c r="P12" s="2">
        <v>50.9</v>
      </c>
      <c r="Q12" s="2">
        <f t="shared" si="0"/>
        <v>48.249999999999993</v>
      </c>
      <c r="R12" s="9">
        <f>6.95*((D4*0.001)^2)/(H4*0.001)</f>
        <v>4.8523636363636369</v>
      </c>
      <c r="S12" s="9">
        <f t="shared" si="2"/>
        <v>9.9436076139088705</v>
      </c>
      <c r="T12" s="9">
        <f>PI()*D4/1000*(1.9*S12-10.6-5.8*LOG10(H4/1000))</f>
        <v>3.42088882812065</v>
      </c>
      <c r="U12" s="9">
        <f>0.177*D4/1000*10^(-10)*10^(12)</f>
        <v>0.8495999999999998</v>
      </c>
      <c r="V12" s="9">
        <f>(Q12-T12-U12)/R12</f>
        <v>9.0635233605117023</v>
      </c>
      <c r="W12" s="8">
        <f>ABS(V12-S6)/S6</f>
        <v>4.6878260176642039E-2</v>
      </c>
    </row>
    <row r="13" spans="2:23" ht="30" x14ac:dyDescent="0.25">
      <c r="M13" s="20"/>
      <c r="N13" s="3" t="s">
        <v>2</v>
      </c>
      <c r="O13" s="2">
        <v>52.7</v>
      </c>
      <c r="P13" s="2">
        <v>52.8</v>
      </c>
      <c r="Q13" s="2">
        <f t="shared" si="0"/>
        <v>49.65</v>
      </c>
      <c r="R13" s="9">
        <f t="shared" ref="R13:R14" si="13">6.95*((D5*0.001)^2)/(H5*0.001)</f>
        <v>5.3376000000000001</v>
      </c>
      <c r="S13" s="9">
        <f t="shared" si="2"/>
        <v>9.3019334532374103</v>
      </c>
      <c r="T13" s="9">
        <f t="shared" ref="T13:T14" si="14">PI()*D5/1000*(1.9*S13-10.6-5.8*LOG10(H5/1000))</f>
        <v>3.273243524141459</v>
      </c>
      <c r="U13" s="9">
        <f t="shared" ref="U13:U14" si="15">0.177*D5/1000*10^(-10)*10^(12)</f>
        <v>0.8495999999999998</v>
      </c>
      <c r="V13" s="9">
        <f t="shared" si="12"/>
        <v>8.5295182246437609</v>
      </c>
      <c r="W13" s="8">
        <f>ABS(V13-S7)/S7</f>
        <v>7.9692246982673423E-2</v>
      </c>
    </row>
    <row r="14" spans="2:23" ht="30" x14ac:dyDescent="0.25">
      <c r="M14" s="20"/>
      <c r="N14" s="3" t="s">
        <v>3</v>
      </c>
      <c r="O14" s="2">
        <v>33.6</v>
      </c>
      <c r="P14" s="2">
        <v>33.1</v>
      </c>
      <c r="Q14" s="2">
        <f t="shared" si="0"/>
        <v>30.25</v>
      </c>
      <c r="R14" s="9">
        <f t="shared" si="13"/>
        <v>5.3376000000000001</v>
      </c>
      <c r="S14" s="9">
        <f t="shared" si="2"/>
        <v>5.6673411270983216</v>
      </c>
      <c r="T14" s="9">
        <f t="shared" si="14"/>
        <v>2.2318846643274322</v>
      </c>
      <c r="U14" s="9">
        <f t="shared" si="15"/>
        <v>0.8495999999999998</v>
      </c>
      <c r="V14" s="9">
        <f t="shared" si="12"/>
        <v>5.090024605754004</v>
      </c>
      <c r="W14" s="8">
        <f>ABS(V14-S8)/S8</f>
        <v>4.0074075938991101E-2</v>
      </c>
    </row>
  </sheetData>
  <mergeCells count="11">
    <mergeCell ref="B2:B3"/>
    <mergeCell ref="M3:M5"/>
    <mergeCell ref="M6:M8"/>
    <mergeCell ref="M9:M11"/>
    <mergeCell ref="M12:M14"/>
    <mergeCell ref="M1:M2"/>
    <mergeCell ref="N1:N2"/>
    <mergeCell ref="D9:D12"/>
    <mergeCell ref="K4:K6"/>
    <mergeCell ref="T6:W8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Grosiak</dc:creator>
  <cp:lastModifiedBy>Kacper Borucki</cp:lastModifiedBy>
  <dcterms:created xsi:type="dcterms:W3CDTF">2018-04-18T19:53:32Z</dcterms:created>
  <dcterms:modified xsi:type="dcterms:W3CDTF">2018-04-19T19:01:06Z</dcterms:modified>
</cp:coreProperties>
</file>