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OneDrive - Politechnika Wroclawska\Semestr III\Miernictwo elektryczne 3\Miernictwo - ćwiczenie 12 - Właściwości blach elektrotechnicznych\"/>
    </mc:Choice>
  </mc:AlternateContent>
  <xr:revisionPtr revIDLastSave="222" documentId="8_{D93B3DC1-93E9-4E76-8568-3A1B76255E68}" xr6:coauthVersionLast="40" xr6:coauthVersionMax="40" xr10:uidLastSave="{F7064FFF-51FB-42D0-838C-E8AD7D6CF4EB}"/>
  <bookViews>
    <workbookView xWindow="0" yWindow="0" windowWidth="21570" windowHeight="7920" xr2:uid="{99DD256F-B7AB-4FEB-93C9-41C9581F1CCE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D10" i="1"/>
  <c r="D11" i="1"/>
  <c r="D9" i="1"/>
  <c r="R5" i="1"/>
  <c r="R6" i="1"/>
  <c r="R7" i="1"/>
  <c r="R8" i="1"/>
  <c r="O5" i="1"/>
  <c r="O6" i="1"/>
  <c r="O7" i="1"/>
  <c r="O8" i="1"/>
  <c r="O9" i="1"/>
  <c r="O10" i="1"/>
  <c r="O11" i="1"/>
  <c r="R4" i="1"/>
  <c r="O4" i="1"/>
  <c r="L5" i="1"/>
  <c r="L6" i="1"/>
  <c r="L7" i="1"/>
  <c r="L8" i="1"/>
  <c r="L10" i="1"/>
  <c r="L11" i="1"/>
  <c r="L4" i="1"/>
  <c r="S5" i="1"/>
  <c r="S6" i="1"/>
  <c r="S7" i="1"/>
  <c r="S8" i="1"/>
  <c r="S9" i="1"/>
  <c r="R9" i="1" s="1"/>
  <c r="S10" i="1"/>
  <c r="R10" i="1" s="1"/>
  <c r="S11" i="1"/>
  <c r="R11" i="1" s="1"/>
  <c r="S4" i="1"/>
  <c r="M21" i="1"/>
  <c r="Q7" i="1" s="1"/>
  <c r="Q5" i="1"/>
  <c r="Q6" i="1"/>
  <c r="Q8" i="1"/>
  <c r="Q9" i="1"/>
  <c r="Q10" i="1"/>
  <c r="P5" i="1"/>
  <c r="P6" i="1"/>
  <c r="P7" i="1"/>
  <c r="P8" i="1"/>
  <c r="P9" i="1"/>
  <c r="P10" i="1"/>
  <c r="P11" i="1"/>
  <c r="P4" i="1"/>
  <c r="Q4" i="1"/>
  <c r="P18" i="1"/>
  <c r="P19" i="1"/>
  <c r="P17" i="1"/>
  <c r="I16" i="1"/>
  <c r="N5" i="1"/>
  <c r="N6" i="1"/>
  <c r="N7" i="1"/>
  <c r="N8" i="1"/>
  <c r="N9" i="1"/>
  <c r="N10" i="1"/>
  <c r="N11" i="1"/>
  <c r="N4" i="1"/>
  <c r="C16" i="1"/>
  <c r="C18" i="1"/>
  <c r="C17" i="1"/>
  <c r="G14" i="1"/>
  <c r="M5" i="1"/>
  <c r="M6" i="1"/>
  <c r="M7" i="1"/>
  <c r="M8" i="1"/>
  <c r="M9" i="1"/>
  <c r="L9" i="1" s="1"/>
  <c r="M10" i="1"/>
  <c r="M11" i="1"/>
  <c r="M4" i="1"/>
  <c r="K5" i="1"/>
  <c r="K6" i="1"/>
  <c r="K7" i="1"/>
  <c r="K8" i="1"/>
  <c r="K9" i="1"/>
  <c r="K10" i="1"/>
  <c r="K11" i="1"/>
  <c r="K4" i="1"/>
  <c r="I5" i="1"/>
  <c r="I6" i="1"/>
  <c r="I7" i="1"/>
  <c r="I8" i="1"/>
  <c r="I9" i="1"/>
  <c r="I10" i="1"/>
  <c r="I11" i="1"/>
  <c r="I4" i="1"/>
  <c r="H5" i="1"/>
  <c r="H6" i="1"/>
  <c r="H7" i="1"/>
  <c r="H8" i="1"/>
  <c r="H9" i="1"/>
  <c r="H10" i="1"/>
  <c r="H11" i="1"/>
  <c r="H4" i="1"/>
  <c r="F5" i="1"/>
  <c r="F6" i="1"/>
  <c r="F7" i="1"/>
  <c r="F8" i="1"/>
  <c r="F9" i="1"/>
  <c r="F10" i="1"/>
  <c r="F11" i="1"/>
  <c r="F4" i="1"/>
  <c r="D4" i="1"/>
  <c r="D5" i="1"/>
  <c r="D6" i="1"/>
  <c r="D7" i="1"/>
  <c r="Q11" i="1" l="1"/>
</calcChain>
</file>

<file path=xl/sharedStrings.xml><?xml version="1.0" encoding="utf-8"?>
<sst xmlns="http://schemas.openxmlformats.org/spreadsheetml/2006/main" count="44" uniqueCount="34">
  <si>
    <t>Iz</t>
  </si>
  <si>
    <t>IA</t>
  </si>
  <si>
    <t>mA</t>
  </si>
  <si>
    <t>%</t>
  </si>
  <si>
    <t>V</t>
  </si>
  <si>
    <t>cv</t>
  </si>
  <si>
    <t>V/dz</t>
  </si>
  <si>
    <t>alfa</t>
  </si>
  <si>
    <t>Uv</t>
  </si>
  <si>
    <t>urU</t>
  </si>
  <si>
    <t>c psi</t>
  </si>
  <si>
    <t>mWb/V</t>
  </si>
  <si>
    <t>H+-U(H)</t>
  </si>
  <si>
    <t>A/m</t>
  </si>
  <si>
    <t>Ur(H)</t>
  </si>
  <si>
    <t>B+-U(B)</t>
  </si>
  <si>
    <t>T</t>
  </si>
  <si>
    <t>Ur(B)</t>
  </si>
  <si>
    <t>mir +- U(mir)</t>
  </si>
  <si>
    <t>-</t>
  </si>
  <si>
    <t>Ur(mir)</t>
  </si>
  <si>
    <t>LP</t>
  </si>
  <si>
    <t>dz max 75</t>
  </si>
  <si>
    <t>ur(I)</t>
  </si>
  <si>
    <t>klasa amperomierza</t>
  </si>
  <si>
    <t>klasa woltomierza</t>
  </si>
  <si>
    <t>Uz</t>
  </si>
  <si>
    <t>s</t>
  </si>
  <si>
    <t>parametry próbek</t>
  </si>
  <si>
    <t>m</t>
  </si>
  <si>
    <t>l</t>
  </si>
  <si>
    <t>gamma</t>
  </si>
  <si>
    <t>mi</t>
  </si>
  <si>
    <t>niepewność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</si>
</sst>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2" xfId="0" applyNumberFormat="1" applyBorder="1"/>
    <xf numFmtId="164" fontId="0" fillId="0" borderId="7" xfId="0" applyNumberFormat="1" applyBorder="1"/>
    <xf numFmtId="2" fontId="0" fillId="0" borderId="2" xfId="0" applyNumberFormat="1" applyBorder="1"/>
    <xf numFmtId="165" fontId="0" fillId="0" borderId="2" xfId="0" applyNumberFormat="1" applyBorder="1"/>
    <xf numFmtId="0" fontId="0" fillId="0" borderId="21" xfId="0" applyBorder="1"/>
    <xf numFmtId="0" fontId="0" fillId="2" borderId="2" xfId="0" applyFill="1" applyBorder="1"/>
    <xf numFmtId="0" fontId="0" fillId="2" borderId="15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Wykresy</a:t>
            </a:r>
            <a:r>
              <a:rPr lang="pl-PL" baseline="0"/>
              <a:t> zależności </a:t>
            </a:r>
            <a:r>
              <a:rPr lang="pl-PL" sz="1400" b="0" i="0" u="none" strike="noStrike" baseline="0">
                <a:effectLst/>
              </a:rPr>
              <a:t>B=f(H) oraz </a:t>
            </a:r>
            <a:r>
              <a:rPr lang="el-GR" sz="1400" b="0" i="0" u="none" strike="noStrike" baseline="0">
                <a:effectLst/>
              </a:rPr>
              <a:t>μ</a:t>
            </a:r>
            <a:r>
              <a:rPr lang="pl-PL" sz="1400" b="0" i="0" u="none" strike="noStrike" baseline="-25000">
                <a:effectLst/>
              </a:rPr>
              <a:t>r</a:t>
            </a:r>
            <a:r>
              <a:rPr lang="pl-PL" sz="1400" b="0" i="0" u="none" strike="noStrike" baseline="0">
                <a:effectLst/>
              </a:rPr>
              <a:t>=f(H)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B=f(H)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Arkusz1!$K$4:$K$11</c:f>
              <c:numCache>
                <c:formatCode>General</c:formatCode>
                <c:ptCount val="8"/>
                <c:pt idx="0">
                  <c:v>37.234042553191493</c:v>
                </c:pt>
                <c:pt idx="1">
                  <c:v>29.787234042553195</c:v>
                </c:pt>
                <c:pt idx="2">
                  <c:v>26.063829787234049</c:v>
                </c:pt>
                <c:pt idx="3">
                  <c:v>18.617021276595747</c:v>
                </c:pt>
                <c:pt idx="4">
                  <c:v>11.170212765957448</c:v>
                </c:pt>
                <c:pt idx="5">
                  <c:v>7.4468085106382986</c:v>
                </c:pt>
                <c:pt idx="6">
                  <c:v>3.7234042553191493</c:v>
                </c:pt>
                <c:pt idx="7">
                  <c:v>1.8617021276595747</c:v>
                </c:pt>
              </c:numCache>
            </c:numRef>
          </c:xVal>
          <c:yVal>
            <c:numRef>
              <c:f>Arkusz1!$N$4:$N$11</c:f>
              <c:numCache>
                <c:formatCode>General</c:formatCode>
                <c:ptCount val="8"/>
                <c:pt idx="0">
                  <c:v>1.4804689203925845</c:v>
                </c:pt>
                <c:pt idx="1">
                  <c:v>1.3926444929116686</c:v>
                </c:pt>
                <c:pt idx="2">
                  <c:v>1.3424591057797166</c:v>
                </c:pt>
                <c:pt idx="3">
                  <c:v>1.1919029443838607</c:v>
                </c:pt>
                <c:pt idx="4">
                  <c:v>0.79041984732824433</c:v>
                </c:pt>
                <c:pt idx="5">
                  <c:v>0.3563162486368594</c:v>
                </c:pt>
                <c:pt idx="6">
                  <c:v>9.284296619411124E-2</c:v>
                </c:pt>
                <c:pt idx="7">
                  <c:v>4.5166848418756823E-2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3-4662-8DC9-D6376278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128719"/>
        <c:axId val="2114093791"/>
      </c:scatterChart>
      <c:scatterChart>
        <c:scatterStyle val="smoothMarker"/>
        <c:varyColors val="0"/>
        <c:ser>
          <c:idx val="1"/>
          <c:order val="1"/>
          <c:tx>
            <c:v>μr=f(H)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Arkusz1!$K$4:$K$11</c:f>
              <c:numCache>
                <c:formatCode>General</c:formatCode>
                <c:ptCount val="8"/>
                <c:pt idx="0">
                  <c:v>37.234042553191493</c:v>
                </c:pt>
                <c:pt idx="1">
                  <c:v>29.787234042553195</c:v>
                </c:pt>
                <c:pt idx="2">
                  <c:v>26.063829787234049</c:v>
                </c:pt>
                <c:pt idx="3">
                  <c:v>18.617021276595747</c:v>
                </c:pt>
                <c:pt idx="4">
                  <c:v>11.170212765957448</c:v>
                </c:pt>
                <c:pt idx="5">
                  <c:v>7.4468085106382986</c:v>
                </c:pt>
                <c:pt idx="6">
                  <c:v>3.7234042553191493</c:v>
                </c:pt>
                <c:pt idx="7">
                  <c:v>1.8617021276595747</c:v>
                </c:pt>
              </c:numCache>
            </c:numRef>
          </c:xVal>
          <c:yVal>
            <c:numRef>
              <c:f>Arkusz1!$Q$4:$Q$11</c:f>
              <c:numCache>
                <c:formatCode>General</c:formatCode>
                <c:ptCount val="8"/>
                <c:pt idx="0">
                  <c:v>31640.929995419629</c:v>
                </c:pt>
                <c:pt idx="1">
                  <c:v>37204.907092071815</c:v>
                </c:pt>
                <c:pt idx="2">
                  <c:v>40987.64539358233</c:v>
                </c:pt>
                <c:pt idx="3">
                  <c:v>50947.260162116363</c:v>
                </c:pt>
                <c:pt idx="4">
                  <c:v>56310.129652865449</c:v>
                </c:pt>
                <c:pt idx="5">
                  <c:v>38076.373384318547</c:v>
                </c:pt>
                <c:pt idx="6">
                  <c:v>19842.617115771634</c:v>
                </c:pt>
                <c:pt idx="7">
                  <c:v>19306.330166696727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3-4662-8DC9-D63762786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9515839"/>
        <c:axId val="219515423"/>
      </c:scatterChart>
      <c:valAx>
        <c:axId val="136128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14093791"/>
        <c:crosses val="autoZero"/>
        <c:crossBetween val="midCat"/>
      </c:valAx>
      <c:valAx>
        <c:axId val="211409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</a:t>
                </a:r>
                <a:r>
                  <a:rPr lang="pl-PL" baseline="0"/>
                  <a:t> [T]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5.4487179487179488E-2"/>
              <c:y val="3.18780606969583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6128719"/>
        <c:crosses val="autoZero"/>
        <c:crossBetween val="midCat"/>
      </c:valAx>
      <c:valAx>
        <c:axId val="219515423"/>
        <c:scaling>
          <c:orientation val="minMax"/>
        </c:scaling>
        <c:delete val="0"/>
        <c:axPos val="r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  <a:sym typeface="Symbol" panose="05050102010706020507" pitchFamily="18" charset="2"/>
                  </a:rPr>
                  <a:t></a:t>
                </a:r>
                <a:r>
                  <a:rPr lang="pl-PL" sz="1000" b="0" i="0" u="none" strike="noStrike" baseline="-25000">
                    <a:effectLst/>
                  </a:rPr>
                  <a:t>r</a:t>
                </a:r>
                <a:endParaRPr lang="pl-PL"/>
              </a:p>
            </c:rich>
          </c:tx>
          <c:layout>
            <c:manualLayout>
              <c:xMode val="edge"/>
              <c:yMode val="edge"/>
              <c:x val="0.91631410256410262"/>
              <c:y val="3.622865323652725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out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19515839"/>
        <c:crosses val="max"/>
        <c:crossBetween val="midCat"/>
      </c:valAx>
      <c:valAx>
        <c:axId val="21951583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219515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22</xdr:row>
      <xdr:rowOff>38100</xdr:rowOff>
    </xdr:from>
    <xdr:to>
      <xdr:col>12</xdr:col>
      <xdr:colOff>657224</xdr:colOff>
      <xdr:row>45</xdr:row>
      <xdr:rowOff>57150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1959BE4-2172-44CF-AE84-0909EE452F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906E2-1D31-4C2F-A41D-2E89687DFD6F}">
  <dimension ref="A1:S21"/>
  <sheetViews>
    <sheetView tabSelected="1" topLeftCell="A34" workbookViewId="0">
      <selection activeCell="P31" sqref="P31"/>
    </sheetView>
  </sheetViews>
  <sheetFormatPr defaultRowHeight="15" x14ac:dyDescent="0.25"/>
  <cols>
    <col min="9" max="9" width="9.5703125" bestFit="1" customWidth="1"/>
    <col min="13" max="13" width="12" bestFit="1" customWidth="1"/>
  </cols>
  <sheetData>
    <row r="1" spans="1:19" ht="15.75" thickBot="1" x14ac:dyDescent="0.3"/>
    <row r="2" spans="1:19" x14ac:dyDescent="0.25">
      <c r="A2" s="17"/>
      <c r="B2" s="3" t="s">
        <v>0</v>
      </c>
      <c r="C2" s="4" t="s">
        <v>1</v>
      </c>
      <c r="D2" s="5" t="s">
        <v>23</v>
      </c>
      <c r="E2" s="3" t="s">
        <v>26</v>
      </c>
      <c r="F2" s="4" t="s">
        <v>5</v>
      </c>
      <c r="G2" s="4" t="s">
        <v>7</v>
      </c>
      <c r="H2" s="4" t="s">
        <v>8</v>
      </c>
      <c r="I2" s="4" t="s">
        <v>9</v>
      </c>
      <c r="J2" s="5" t="s">
        <v>10</v>
      </c>
      <c r="K2" s="13" t="s">
        <v>12</v>
      </c>
      <c r="L2" s="13" t="s">
        <v>33</v>
      </c>
      <c r="M2" s="4" t="s">
        <v>14</v>
      </c>
      <c r="N2" s="4" t="s">
        <v>15</v>
      </c>
      <c r="O2" s="13" t="s">
        <v>33</v>
      </c>
      <c r="P2" s="4" t="s">
        <v>17</v>
      </c>
      <c r="Q2" s="4" t="s">
        <v>18</v>
      </c>
      <c r="R2" s="13" t="s">
        <v>33</v>
      </c>
      <c r="S2" s="5" t="s">
        <v>20</v>
      </c>
    </row>
    <row r="3" spans="1:19" ht="15.75" thickBot="1" x14ac:dyDescent="0.3">
      <c r="A3" s="18" t="s">
        <v>21</v>
      </c>
      <c r="B3" s="8" t="s">
        <v>2</v>
      </c>
      <c r="C3" s="9" t="s">
        <v>2</v>
      </c>
      <c r="D3" s="10" t="s">
        <v>3</v>
      </c>
      <c r="E3" s="8" t="s">
        <v>4</v>
      </c>
      <c r="F3" s="9" t="s">
        <v>6</v>
      </c>
      <c r="G3" s="9" t="s">
        <v>22</v>
      </c>
      <c r="H3" s="9" t="s">
        <v>4</v>
      </c>
      <c r="I3" s="9" t="s">
        <v>3</v>
      </c>
      <c r="J3" s="10" t="s">
        <v>11</v>
      </c>
      <c r="K3" s="14" t="s">
        <v>13</v>
      </c>
      <c r="L3" s="14" t="s">
        <v>13</v>
      </c>
      <c r="M3" s="9" t="s">
        <v>3</v>
      </c>
      <c r="N3" s="9" t="s">
        <v>16</v>
      </c>
      <c r="O3" s="9" t="s">
        <v>16</v>
      </c>
      <c r="P3" s="9" t="s">
        <v>3</v>
      </c>
      <c r="Q3" s="9" t="s">
        <v>19</v>
      </c>
      <c r="R3" s="25" t="s">
        <v>19</v>
      </c>
      <c r="S3" s="10"/>
    </row>
    <row r="4" spans="1:19" x14ac:dyDescent="0.25">
      <c r="A4" s="19">
        <v>1</v>
      </c>
      <c r="B4" s="11">
        <v>75</v>
      </c>
      <c r="C4" s="2">
        <v>50</v>
      </c>
      <c r="D4" s="21">
        <f>0.5*B4/C4</f>
        <v>0.75</v>
      </c>
      <c r="E4" s="11">
        <v>1.5</v>
      </c>
      <c r="F4" s="2">
        <f>E4/75</f>
        <v>0.02</v>
      </c>
      <c r="G4" s="2">
        <v>59</v>
      </c>
      <c r="H4" s="2">
        <f>G4*F4</f>
        <v>1.18</v>
      </c>
      <c r="I4" s="23">
        <f>0.5*E4/H4</f>
        <v>0.63559322033898313</v>
      </c>
      <c r="J4" s="12">
        <v>200</v>
      </c>
      <c r="K4" s="15">
        <f>(C4*0.001)*700/0.94</f>
        <v>37.234042553191493</v>
      </c>
      <c r="L4" s="15">
        <f>(M4*K4)/100</f>
        <v>0.26529255319148942</v>
      </c>
      <c r="M4" s="2">
        <f>0.95*SQRT(3)*D4*(1/SQRT(3))</f>
        <v>0.71250000000000002</v>
      </c>
      <c r="N4" s="26">
        <f>(J4*0.001*H4)/(2*700*$C$16)</f>
        <v>1.4804689203925845</v>
      </c>
      <c r="O4" s="27">
        <f>(P4*N4)/100</f>
        <v>2.0576245455120094E-2</v>
      </c>
      <c r="P4" s="26">
        <f>2*(1/SQRT(3))*SQRT(1^2+I4^2+$P$18^2+$P$19^2)</f>
        <v>1.3898464987474219</v>
      </c>
      <c r="Q4" s="2">
        <f>N4/($M$21*K4)</f>
        <v>31640.929995419629</v>
      </c>
      <c r="R4" s="15">
        <f>(S4*Q4)/100</f>
        <v>988.35843507691698</v>
      </c>
      <c r="S4" s="12">
        <f>2*SQRT(M4^2+P4^2)</f>
        <v>3.1236706228925404</v>
      </c>
    </row>
    <row r="5" spans="1:19" x14ac:dyDescent="0.25">
      <c r="A5" s="20">
        <v>2</v>
      </c>
      <c r="B5" s="6">
        <v>75</v>
      </c>
      <c r="C5" s="1">
        <v>40</v>
      </c>
      <c r="D5" s="22">
        <f t="shared" ref="D5:D7" si="0">0.5*B5/C5</f>
        <v>0.9375</v>
      </c>
      <c r="E5" s="6">
        <v>1.5</v>
      </c>
      <c r="F5" s="1">
        <f t="shared" ref="F5:F11" si="1">E5/75</f>
        <v>0.02</v>
      </c>
      <c r="G5" s="1">
        <v>55.5</v>
      </c>
      <c r="H5" s="1">
        <f t="shared" ref="H5:H11" si="2">G5*F5</f>
        <v>1.1100000000000001</v>
      </c>
      <c r="I5" s="23">
        <f t="shared" ref="I5:I11" si="3">0.5*E5/H5</f>
        <v>0.67567567567567566</v>
      </c>
      <c r="J5" s="7">
        <v>200</v>
      </c>
      <c r="K5" s="16">
        <f t="shared" ref="K5:K11" si="4">(C5*0.001)*700/0.94</f>
        <v>29.787234042553195</v>
      </c>
      <c r="L5" s="15">
        <f t="shared" ref="L5:L11" si="5">(M5*K5)/100</f>
        <v>0.26529255319148942</v>
      </c>
      <c r="M5" s="1">
        <f t="shared" ref="M5:M11" si="6">0.95*SQRT(3)*D5*(1/SQRT(3))</f>
        <v>0.89062500000000011</v>
      </c>
      <c r="N5" s="26">
        <f t="shared" ref="N5:N11" si="7">(J5*0.001*H5)/(2*700*$C$16)</f>
        <v>1.3926444929116686</v>
      </c>
      <c r="O5" s="27">
        <f t="shared" ref="O5:O11" si="8">(P5*N5)/100</f>
        <v>1.9703590781437481E-2</v>
      </c>
      <c r="P5" s="26">
        <f t="shared" ref="P5:P11" si="9">2*(1/SQRT(3))*SQRT(1^2+I5^2+$P$18^2+$P$19^2)</f>
        <v>1.4148327790563577</v>
      </c>
      <c r="Q5" s="2">
        <f t="shared" ref="Q5:Q11" si="10">N5/($M$21*K5)</f>
        <v>37204.907092071815</v>
      </c>
      <c r="R5" s="15">
        <f t="shared" ref="R5:R11" si="11">(S5*Q5)/100</f>
        <v>1243.99427679581</v>
      </c>
      <c r="S5" s="12">
        <f t="shared" ref="S5:S11" si="12">2*SQRT(M5^2+P5^2)</f>
        <v>3.3436295747689133</v>
      </c>
    </row>
    <row r="6" spans="1:19" x14ac:dyDescent="0.25">
      <c r="A6" s="20">
        <v>3</v>
      </c>
      <c r="B6" s="6">
        <v>75</v>
      </c>
      <c r="C6" s="1">
        <v>35</v>
      </c>
      <c r="D6" s="22">
        <f t="shared" si="0"/>
        <v>1.0714285714285714</v>
      </c>
      <c r="E6" s="6">
        <v>1.5</v>
      </c>
      <c r="F6" s="1">
        <f t="shared" si="1"/>
        <v>0.02</v>
      </c>
      <c r="G6" s="1">
        <v>53.5</v>
      </c>
      <c r="H6" s="1">
        <f t="shared" si="2"/>
        <v>1.07</v>
      </c>
      <c r="I6" s="23">
        <f t="shared" si="3"/>
        <v>0.7009345794392523</v>
      </c>
      <c r="J6" s="7">
        <v>200</v>
      </c>
      <c r="K6" s="16">
        <f t="shared" si="4"/>
        <v>26.063829787234049</v>
      </c>
      <c r="L6" s="15">
        <f t="shared" si="5"/>
        <v>0.26529255319148942</v>
      </c>
      <c r="M6" s="1">
        <f t="shared" si="6"/>
        <v>1.0178571428571428</v>
      </c>
      <c r="N6" s="26">
        <f t="shared" si="7"/>
        <v>1.3424591057797166</v>
      </c>
      <c r="O6" s="27">
        <f t="shared" si="8"/>
        <v>1.9212245591227833E-2</v>
      </c>
      <c r="P6" s="26">
        <f t="shared" si="9"/>
        <v>1.4311233398852121</v>
      </c>
      <c r="Q6" s="2">
        <f t="shared" si="10"/>
        <v>40987.64539358233</v>
      </c>
      <c r="R6" s="15">
        <f t="shared" si="11"/>
        <v>1439.6287569878416</v>
      </c>
      <c r="S6" s="12">
        <f t="shared" si="12"/>
        <v>3.5123480335692876</v>
      </c>
    </row>
    <row r="7" spans="1:19" x14ac:dyDescent="0.25">
      <c r="A7" s="20">
        <v>4</v>
      </c>
      <c r="B7" s="6">
        <v>75</v>
      </c>
      <c r="C7" s="1">
        <v>25</v>
      </c>
      <c r="D7" s="22">
        <f t="shared" si="0"/>
        <v>1.5</v>
      </c>
      <c r="E7" s="6">
        <v>1.5</v>
      </c>
      <c r="F7" s="1">
        <f t="shared" si="1"/>
        <v>0.02</v>
      </c>
      <c r="G7" s="1">
        <v>47.5</v>
      </c>
      <c r="H7" s="1">
        <f t="shared" si="2"/>
        <v>0.95000000000000007</v>
      </c>
      <c r="I7" s="23">
        <f t="shared" si="3"/>
        <v>0.78947368421052622</v>
      </c>
      <c r="J7" s="7">
        <v>200</v>
      </c>
      <c r="K7" s="16">
        <f t="shared" si="4"/>
        <v>18.617021276595747</v>
      </c>
      <c r="L7" s="15">
        <f t="shared" si="5"/>
        <v>0.26529255319148942</v>
      </c>
      <c r="M7" s="1">
        <f t="shared" si="6"/>
        <v>1.425</v>
      </c>
      <c r="N7" s="26">
        <f t="shared" si="7"/>
        <v>1.1919029443838607</v>
      </c>
      <c r="O7" s="27">
        <f t="shared" si="8"/>
        <v>1.7775185119412205E-2</v>
      </c>
      <c r="P7" s="26">
        <f t="shared" si="9"/>
        <v>1.4913282329880362</v>
      </c>
      <c r="Q7" s="2">
        <f t="shared" si="10"/>
        <v>50947.260162116363</v>
      </c>
      <c r="R7" s="15">
        <f t="shared" si="11"/>
        <v>2101.7668123195772</v>
      </c>
      <c r="S7" s="12">
        <f t="shared" si="12"/>
        <v>4.125377509274621</v>
      </c>
    </row>
    <row r="8" spans="1:19" x14ac:dyDescent="0.25">
      <c r="A8" s="20">
        <v>5</v>
      </c>
      <c r="B8" s="6">
        <v>30</v>
      </c>
      <c r="C8" s="1">
        <v>15</v>
      </c>
      <c r="D8" s="22">
        <f>0.5*B8/C8</f>
        <v>1</v>
      </c>
      <c r="E8" s="6">
        <v>1.5</v>
      </c>
      <c r="F8" s="1">
        <f t="shared" si="1"/>
        <v>0.02</v>
      </c>
      <c r="G8" s="1">
        <v>31.5</v>
      </c>
      <c r="H8" s="1">
        <f t="shared" si="2"/>
        <v>0.63</v>
      </c>
      <c r="I8" s="24">
        <f t="shared" si="3"/>
        <v>1.1904761904761905</v>
      </c>
      <c r="J8" s="7">
        <v>200</v>
      </c>
      <c r="K8" s="16">
        <f t="shared" si="4"/>
        <v>11.170212765957448</v>
      </c>
      <c r="L8" s="15">
        <f t="shared" si="5"/>
        <v>0.10611702127659577</v>
      </c>
      <c r="M8" s="1">
        <f t="shared" si="6"/>
        <v>0.95000000000000007</v>
      </c>
      <c r="N8" s="26">
        <f t="shared" si="7"/>
        <v>0.79041984732824433</v>
      </c>
      <c r="O8" s="27">
        <f t="shared" si="8"/>
        <v>1.4320958707078852E-2</v>
      </c>
      <c r="P8" s="26">
        <f t="shared" si="9"/>
        <v>1.8118166890022016</v>
      </c>
      <c r="Q8" s="2">
        <f t="shared" si="10"/>
        <v>56310.129652865449</v>
      </c>
      <c r="R8" s="15">
        <f t="shared" si="11"/>
        <v>2303.9528059640938</v>
      </c>
      <c r="S8" s="12">
        <f t="shared" si="12"/>
        <v>4.0915423568854328</v>
      </c>
    </row>
    <row r="9" spans="1:19" x14ac:dyDescent="0.25">
      <c r="A9" s="20">
        <v>6</v>
      </c>
      <c r="B9" s="6">
        <v>15</v>
      </c>
      <c r="C9" s="1">
        <v>10</v>
      </c>
      <c r="D9" s="22">
        <f>0.5*(B9/C9)</f>
        <v>0.75</v>
      </c>
      <c r="E9" s="6">
        <v>0.3</v>
      </c>
      <c r="F9" s="1">
        <f t="shared" si="1"/>
        <v>4.0000000000000001E-3</v>
      </c>
      <c r="G9" s="1">
        <v>71</v>
      </c>
      <c r="H9" s="1">
        <f t="shared" si="2"/>
        <v>0.28400000000000003</v>
      </c>
      <c r="I9" s="23">
        <f t="shared" si="3"/>
        <v>0.528169014084507</v>
      </c>
      <c r="J9" s="7">
        <v>200</v>
      </c>
      <c r="K9" s="16">
        <f t="shared" si="4"/>
        <v>7.4468085106382986</v>
      </c>
      <c r="L9" s="15">
        <f t="shared" si="5"/>
        <v>5.3058510638297883E-2</v>
      </c>
      <c r="M9" s="1">
        <f t="shared" si="6"/>
        <v>0.71250000000000002</v>
      </c>
      <c r="N9" s="26">
        <f t="shared" si="7"/>
        <v>0.3563162486368594</v>
      </c>
      <c r="O9" s="27">
        <f t="shared" si="8"/>
        <v>4.7337588933869159E-3</v>
      </c>
      <c r="P9" s="26">
        <f t="shared" si="9"/>
        <v>1.3285273718211315</v>
      </c>
      <c r="Q9" s="2">
        <f t="shared" si="10"/>
        <v>38076.373384318547</v>
      </c>
      <c r="R9" s="15">
        <f t="shared" si="11"/>
        <v>1148.0241209637277</v>
      </c>
      <c r="S9" s="12">
        <f t="shared" si="12"/>
        <v>3.01505636940868</v>
      </c>
    </row>
    <row r="10" spans="1:19" x14ac:dyDescent="0.25">
      <c r="A10" s="20">
        <v>7</v>
      </c>
      <c r="B10" s="6">
        <v>7.5</v>
      </c>
      <c r="C10" s="1">
        <v>5</v>
      </c>
      <c r="D10" s="22">
        <f t="shared" ref="D10:D11" si="13">0.5*(B10/C10)</f>
        <v>0.75</v>
      </c>
      <c r="E10" s="6">
        <v>0.15</v>
      </c>
      <c r="F10" s="1">
        <f t="shared" si="1"/>
        <v>2E-3</v>
      </c>
      <c r="G10" s="1">
        <v>37</v>
      </c>
      <c r="H10" s="1">
        <f t="shared" si="2"/>
        <v>7.3999999999999996E-2</v>
      </c>
      <c r="I10" s="24">
        <f t="shared" si="3"/>
        <v>1.0135135135135136</v>
      </c>
      <c r="J10" s="7">
        <v>200</v>
      </c>
      <c r="K10" s="16">
        <f t="shared" si="4"/>
        <v>3.7234042553191493</v>
      </c>
      <c r="L10" s="15">
        <f t="shared" si="5"/>
        <v>2.6529255319148941E-2</v>
      </c>
      <c r="M10" s="1">
        <f t="shared" si="6"/>
        <v>0.71250000000000002</v>
      </c>
      <c r="N10" s="26">
        <f t="shared" si="7"/>
        <v>9.284296619411124E-2</v>
      </c>
      <c r="O10" s="27">
        <f t="shared" si="8"/>
        <v>1.5431628864574134E-3</v>
      </c>
      <c r="P10" s="26">
        <f t="shared" si="9"/>
        <v>1.6621214828822346</v>
      </c>
      <c r="Q10" s="2">
        <f t="shared" si="10"/>
        <v>19842.617115771634</v>
      </c>
      <c r="R10" s="15">
        <f t="shared" si="11"/>
        <v>717.6670641528757</v>
      </c>
      <c r="S10" s="12">
        <f t="shared" si="12"/>
        <v>3.6167964133241663</v>
      </c>
    </row>
    <row r="11" spans="1:19" ht="15.75" thickBot="1" x14ac:dyDescent="0.3">
      <c r="A11" s="18">
        <v>8</v>
      </c>
      <c r="B11" s="8">
        <v>3</v>
      </c>
      <c r="C11" s="9">
        <v>2.5</v>
      </c>
      <c r="D11" s="22">
        <f t="shared" si="13"/>
        <v>0.6</v>
      </c>
      <c r="E11" s="8">
        <v>0.15</v>
      </c>
      <c r="F11" s="9">
        <f t="shared" si="1"/>
        <v>2E-3</v>
      </c>
      <c r="G11" s="9">
        <v>18</v>
      </c>
      <c r="H11" s="9">
        <f t="shared" si="2"/>
        <v>3.6000000000000004E-2</v>
      </c>
      <c r="I11" s="24">
        <f t="shared" si="3"/>
        <v>2.083333333333333</v>
      </c>
      <c r="J11" s="10">
        <v>200</v>
      </c>
      <c r="K11" s="14">
        <f t="shared" si="4"/>
        <v>1.8617021276595747</v>
      </c>
      <c r="L11" s="15">
        <f t="shared" si="5"/>
        <v>1.0611702127659575E-2</v>
      </c>
      <c r="M11" s="9">
        <f t="shared" si="6"/>
        <v>0.56999999999999995</v>
      </c>
      <c r="N11" s="26">
        <f t="shared" si="7"/>
        <v>4.5166848418756823E-2</v>
      </c>
      <c r="O11" s="27">
        <f t="shared" si="8"/>
        <v>1.2102753496970214E-3</v>
      </c>
      <c r="P11" s="26">
        <f t="shared" si="9"/>
        <v>2.6795656373368302</v>
      </c>
      <c r="Q11" s="2">
        <f t="shared" si="10"/>
        <v>19306.330166696727</v>
      </c>
      <c r="R11" s="15">
        <f t="shared" si="11"/>
        <v>1057.8017056024819</v>
      </c>
      <c r="S11" s="12">
        <f t="shared" si="12"/>
        <v>5.4790407937142911</v>
      </c>
    </row>
    <row r="13" spans="1:19" x14ac:dyDescent="0.25">
      <c r="B13" t="s">
        <v>24</v>
      </c>
      <c r="E13" t="s">
        <v>25</v>
      </c>
    </row>
    <row r="14" spans="1:19" x14ac:dyDescent="0.25">
      <c r="B14">
        <v>0.5</v>
      </c>
      <c r="E14">
        <v>0.5</v>
      </c>
      <c r="G14">
        <f>0.95*SQRT(3)*D4</f>
        <v>1.234086200392825</v>
      </c>
    </row>
    <row r="16" spans="1:19" x14ac:dyDescent="0.25">
      <c r="A16">
        <v>0</v>
      </c>
      <c r="B16" t="s">
        <v>27</v>
      </c>
      <c r="C16">
        <f>1.048/(7670*4*0.3)</f>
        <v>1.1386353759235116E-4</v>
      </c>
      <c r="I16">
        <f>0.0064*1.18</f>
        <v>7.5519999999999997E-3</v>
      </c>
      <c r="K16" t="s">
        <v>28</v>
      </c>
    </row>
    <row r="17" spans="3:16" x14ac:dyDescent="0.25">
      <c r="C17">
        <f>0.11</f>
        <v>0.11</v>
      </c>
      <c r="K17" t="s">
        <v>29</v>
      </c>
      <c r="M17">
        <v>1048</v>
      </c>
      <c r="N17">
        <v>1</v>
      </c>
      <c r="P17">
        <f>100*(N17/M17)</f>
        <v>9.5419847328244267E-2</v>
      </c>
    </row>
    <row r="18" spans="3:16" x14ac:dyDescent="0.25">
      <c r="C18">
        <f>((C16-C17)/C16)*100</f>
        <v>-96506.870229007633</v>
      </c>
      <c r="K18" t="s">
        <v>30</v>
      </c>
      <c r="M18">
        <v>300</v>
      </c>
      <c r="N18">
        <v>0.5</v>
      </c>
      <c r="P18">
        <f t="shared" ref="P18:P19" si="14">100*(N18/M18)</f>
        <v>0.16666666666666669</v>
      </c>
    </row>
    <row r="19" spans="3:16" x14ac:dyDescent="0.25">
      <c r="K19" t="s">
        <v>31</v>
      </c>
      <c r="M19">
        <v>7.67</v>
      </c>
      <c r="N19">
        <v>0.01</v>
      </c>
      <c r="P19">
        <f t="shared" si="14"/>
        <v>0.1303780964797914</v>
      </c>
    </row>
    <row r="21" spans="3:16" x14ac:dyDescent="0.25">
      <c r="K21" t="s">
        <v>32</v>
      </c>
      <c r="M21">
        <f>4*PI()*(10^(-7))</f>
        <v>1.2566370614359173E-6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Kacper Borucki</dc:creator>
  <cp:lastModifiedBy>Kacper Borucki</cp:lastModifiedBy>
  <dcterms:created xsi:type="dcterms:W3CDTF">2019-01-09T19:22:00Z</dcterms:created>
  <dcterms:modified xsi:type="dcterms:W3CDTF">2019-01-11T20:30:10Z</dcterms:modified>
</cp:coreProperties>
</file>